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.10\Exchange\11_Personal_Exch_Del1month\Mee\Sales Record\"/>
    </mc:Choice>
  </mc:AlternateContent>
  <xr:revisionPtr revIDLastSave="0" documentId="13_ncr:1_{4318CF5A-71FC-4566-AE13-5778FAD7E0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Lead" sheetId="9" r:id="rId1"/>
    <sheet name="2023 Div5 Quotation Record" sheetId="4" r:id="rId2"/>
    <sheet name="2023 Div5 OS Record" sheetId="5" r:id="rId3"/>
    <sheet name="2023 Div5 Sales Record" sheetId="3" r:id="rId4"/>
    <sheet name="2023 Div5 QCD Record" sheetId="7" r:id="rId5"/>
  </sheets>
  <externalReferences>
    <externalReference r:id="rId6"/>
  </externalReferences>
  <definedNames>
    <definedName name="_xlnm._FilterDatabase" localSheetId="2" hidden="1">'2023 Div5 OS Record'!$B$3:$F$83</definedName>
    <definedName name="_xlnm._FilterDatabase" localSheetId="1" hidden="1">'2023 Div5 Quotation Record'!$B$3:$N$44</definedName>
    <definedName name="_xlnm._FilterDatabase" localSheetId="3" hidden="1">'2023 Div5 Sales Record'!$B$3:$M$84</definedName>
    <definedName name="_xlnm._FilterDatabase" localSheetId="0" hidden="1">'Sales Lead'!#REF!</definedName>
    <definedName name="_xlnm.Criteria" localSheetId="0">'Sales Lead'!$S$20:$T$119</definedName>
    <definedName name="_xlnm.Extract" localSheetId="0">'Sales Lead'!#REF!</definedName>
    <definedName name="_xlnm.Print_Area" localSheetId="0">'Sales Lead'!$A$1:$R$119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9" l="1"/>
  <c r="Q19" i="9"/>
  <c r="P110" i="9"/>
  <c r="P108" i="9"/>
  <c r="J109" i="9"/>
  <c r="J110" i="9" s="1"/>
  <c r="O108" i="9"/>
  <c r="N108" i="9"/>
  <c r="P109" i="9" s="1"/>
  <c r="M108" i="9"/>
  <c r="L108" i="9"/>
  <c r="M109" i="9" s="1"/>
  <c r="M110" i="9" s="1"/>
  <c r="K108" i="9"/>
  <c r="J108" i="9"/>
  <c r="I108" i="9"/>
  <c r="H108" i="9"/>
  <c r="G108" i="9"/>
  <c r="F108" i="9"/>
  <c r="E108" i="9"/>
  <c r="G109" i="9" s="1"/>
  <c r="G110" i="9" s="1"/>
  <c r="J98" i="9"/>
  <c r="J99" i="9" s="1"/>
  <c r="P97" i="9"/>
  <c r="O97" i="9"/>
  <c r="P98" i="9" s="1"/>
  <c r="P99" i="9" s="1"/>
  <c r="N97" i="9"/>
  <c r="M97" i="9"/>
  <c r="L97" i="9"/>
  <c r="K97" i="9"/>
  <c r="M98" i="9" s="1"/>
  <c r="M99" i="9" s="1"/>
  <c r="J97" i="9"/>
  <c r="I97" i="9"/>
  <c r="H97" i="9"/>
  <c r="G97" i="9"/>
  <c r="F97" i="9"/>
  <c r="E97" i="9"/>
  <c r="G98" i="9" s="1"/>
  <c r="Q108" i="9" l="1"/>
  <c r="Q110" i="9" s="1"/>
  <c r="Q97" i="9"/>
  <c r="Q99" i="9" s="1"/>
  <c r="N18" i="9" l="1"/>
  <c r="N17" i="9"/>
  <c r="K18" i="9"/>
  <c r="K17" i="9"/>
  <c r="H18" i="9"/>
  <c r="H17" i="9"/>
  <c r="E18" i="9"/>
  <c r="E17" i="9"/>
  <c r="P118" i="9"/>
  <c r="O118" i="9"/>
  <c r="N118" i="9"/>
  <c r="M118" i="9"/>
  <c r="L118" i="9"/>
  <c r="K118" i="9"/>
  <c r="M119" i="9" s="1"/>
  <c r="J118" i="9"/>
  <c r="I118" i="9"/>
  <c r="H118" i="9"/>
  <c r="J119" i="9" s="1"/>
  <c r="G118" i="9"/>
  <c r="F118" i="9"/>
  <c r="E118" i="9"/>
  <c r="P82" i="9"/>
  <c r="O82" i="9"/>
  <c r="N82" i="9"/>
  <c r="P83" i="9" s="1"/>
  <c r="M82" i="9"/>
  <c r="L82" i="9"/>
  <c r="K82" i="9"/>
  <c r="M83" i="9" s="1"/>
  <c r="J82" i="9"/>
  <c r="I82" i="9"/>
  <c r="H82" i="9"/>
  <c r="J83" i="9" s="1"/>
  <c r="G82" i="9"/>
  <c r="F82" i="9"/>
  <c r="E82" i="9"/>
  <c r="P69" i="9"/>
  <c r="O69" i="9"/>
  <c r="N69" i="9"/>
  <c r="P70" i="9" s="1"/>
  <c r="M69" i="9"/>
  <c r="L69" i="9"/>
  <c r="K69" i="9"/>
  <c r="M70" i="9" s="1"/>
  <c r="J69" i="9"/>
  <c r="I69" i="9"/>
  <c r="H69" i="9"/>
  <c r="J70" i="9" s="1"/>
  <c r="G69" i="9"/>
  <c r="F69" i="9"/>
  <c r="E69" i="9"/>
  <c r="Q14" i="9"/>
  <c r="E16" i="9"/>
  <c r="G83" i="9" l="1"/>
  <c r="G119" i="9"/>
  <c r="P119" i="9"/>
  <c r="Q69" i="9"/>
  <c r="G70" i="9"/>
  <c r="G71" i="9" s="1"/>
  <c r="Q118" i="9"/>
  <c r="Q18" i="9"/>
  <c r="Q82" i="9"/>
  <c r="Q17" i="9" l="1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E159" i="9" s="1"/>
  <c r="D158" i="9"/>
  <c r="C158" i="9"/>
  <c r="B158" i="9"/>
  <c r="E158" i="9" s="1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H140" i="9" a="1"/>
  <c r="H140" i="9" s="1"/>
  <c r="D140" i="9"/>
  <c r="C140" i="9"/>
  <c r="B140" i="9"/>
  <c r="D139" i="9"/>
  <c r="C139" i="9"/>
  <c r="B139" i="9"/>
  <c r="E171" i="9" l="1"/>
  <c r="E187" i="9"/>
  <c r="E142" i="9"/>
  <c r="E143" i="9"/>
  <c r="E153" i="9"/>
  <c r="E175" i="9"/>
  <c r="E169" i="9"/>
  <c r="E174" i="9"/>
  <c r="E177" i="9"/>
  <c r="E185" i="9"/>
  <c r="E141" i="9"/>
  <c r="E147" i="9"/>
  <c r="E157" i="9"/>
  <c r="E173" i="9"/>
  <c r="E181" i="9"/>
  <c r="E189" i="9"/>
  <c r="E222" i="9"/>
  <c r="E246" i="9"/>
  <c r="E254" i="9"/>
  <c r="E156" i="9"/>
  <c r="E172" i="9"/>
  <c r="E188" i="9"/>
  <c r="E257" i="9"/>
  <c r="E198" i="9"/>
  <c r="E154" i="9"/>
  <c r="E167" i="9"/>
  <c r="E170" i="9"/>
  <c r="E183" i="9"/>
  <c r="E186" i="9"/>
  <c r="E196" i="9"/>
  <c r="E204" i="9"/>
  <c r="E212" i="9"/>
  <c r="E220" i="9"/>
  <c r="E228" i="9"/>
  <c r="E236" i="9"/>
  <c r="E244" i="9"/>
  <c r="E252" i="9"/>
  <c r="E230" i="9"/>
  <c r="E149" i="9"/>
  <c r="E152" i="9"/>
  <c r="E249" i="9"/>
  <c r="E165" i="9"/>
  <c r="E168" i="9"/>
  <c r="E184" i="9"/>
  <c r="E255" i="9"/>
  <c r="E214" i="9"/>
  <c r="E150" i="9"/>
  <c r="E163" i="9"/>
  <c r="E179" i="9"/>
  <c r="E202" i="9"/>
  <c r="E210" i="9"/>
  <c r="E218" i="9"/>
  <c r="E226" i="9"/>
  <c r="E234" i="9"/>
  <c r="E242" i="9"/>
  <c r="E250" i="9"/>
  <c r="E258" i="9"/>
  <c r="E206" i="9"/>
  <c r="E151" i="9"/>
  <c r="E166" i="9"/>
  <c r="E182" i="9"/>
  <c r="E194" i="9"/>
  <c r="E139" i="9"/>
  <c r="E145" i="9"/>
  <c r="E148" i="9"/>
  <c r="E161" i="9"/>
  <c r="E164" i="9"/>
  <c r="E180" i="9"/>
  <c r="E253" i="9"/>
  <c r="E155" i="9"/>
  <c r="E190" i="9"/>
  <c r="E146" i="9"/>
  <c r="E162" i="9"/>
  <c r="E178" i="9"/>
  <c r="E192" i="9"/>
  <c r="E200" i="9"/>
  <c r="E208" i="9"/>
  <c r="E216" i="9"/>
  <c r="E224" i="9"/>
  <c r="E232" i="9"/>
  <c r="E240" i="9"/>
  <c r="E248" i="9"/>
  <c r="E256" i="9"/>
  <c r="E238" i="9"/>
  <c r="E144" i="9"/>
  <c r="E223" i="9"/>
  <c r="E176" i="9"/>
  <c r="E251" i="9"/>
  <c r="E259" i="9"/>
  <c r="E140" i="9"/>
  <c r="E160" i="9"/>
  <c r="E191" i="9"/>
  <c r="E193" i="9"/>
  <c r="E195" i="9"/>
  <c r="E197" i="9"/>
  <c r="E199" i="9"/>
  <c r="E201" i="9"/>
  <c r="E203" i="9"/>
  <c r="E205" i="9"/>
  <c r="E207" i="9"/>
  <c r="E209" i="9"/>
  <c r="E211" i="9"/>
  <c r="E213" i="9"/>
  <c r="E215" i="9"/>
  <c r="E217" i="9"/>
  <c r="E219" i="9"/>
  <c r="E221" i="9"/>
  <c r="E225" i="9"/>
  <c r="E227" i="9"/>
  <c r="E229" i="9"/>
  <c r="E231" i="9"/>
  <c r="E233" i="9"/>
  <c r="E235" i="9"/>
  <c r="E237" i="9"/>
  <c r="E239" i="9"/>
  <c r="E241" i="9"/>
  <c r="E243" i="9"/>
  <c r="E245" i="9"/>
  <c r="E247" i="9"/>
  <c r="K4" i="3" l="1"/>
  <c r="Q9" i="9" l="1"/>
  <c r="S22" i="3" l="1"/>
  <c r="T22" i="3"/>
  <c r="U22" i="3"/>
  <c r="V22" i="3"/>
  <c r="W22" i="3"/>
  <c r="X22" i="3"/>
  <c r="Y22" i="3"/>
  <c r="Z22" i="3"/>
  <c r="AA22" i="3"/>
  <c r="AB22" i="3"/>
  <c r="AC22" i="3"/>
  <c r="R22" i="3"/>
  <c r="AD22" i="3" l="1"/>
  <c r="K53" i="3"/>
  <c r="K54" i="3"/>
  <c r="K55" i="3"/>
  <c r="K56" i="3"/>
  <c r="K57" i="3"/>
  <c r="K58" i="3"/>
  <c r="K59" i="3"/>
  <c r="K60" i="3"/>
  <c r="K61" i="3"/>
  <c r="K62" i="3"/>
  <c r="N60" i="3" l="1"/>
  <c r="N59" i="3"/>
  <c r="N58" i="3"/>
  <c r="H16" i="9" l="1"/>
  <c r="Q13" i="9"/>
  <c r="N16" i="9"/>
  <c r="K16" i="9"/>
  <c r="R6" i="3"/>
  <c r="P71" i="9" l="1"/>
  <c r="Q16" i="9"/>
  <c r="J71" i="9"/>
  <c r="M71" i="9"/>
  <c r="Q8" i="9"/>
  <c r="E6" i="9"/>
  <c r="J127" i="3"/>
  <c r="I127" i="3"/>
  <c r="R21" i="3"/>
  <c r="W15" i="3"/>
  <c r="X15" i="3"/>
  <c r="Y15" i="3"/>
  <c r="Z15" i="3"/>
  <c r="AA15" i="3"/>
  <c r="AB15" i="3"/>
  <c r="AC15" i="3"/>
  <c r="W16" i="3"/>
  <c r="X16" i="3"/>
  <c r="Y16" i="3"/>
  <c r="Z16" i="3"/>
  <c r="AA16" i="3"/>
  <c r="AB16" i="3"/>
  <c r="AC16" i="3"/>
  <c r="W17" i="3"/>
  <c r="X17" i="3"/>
  <c r="Y17" i="3"/>
  <c r="Z17" i="3"/>
  <c r="AA17" i="3"/>
  <c r="AB17" i="3"/>
  <c r="AC17" i="3"/>
  <c r="W18" i="3"/>
  <c r="X18" i="3"/>
  <c r="Y18" i="3"/>
  <c r="Z18" i="3"/>
  <c r="AA18" i="3"/>
  <c r="AB18" i="3"/>
  <c r="AC18" i="3"/>
  <c r="W19" i="3"/>
  <c r="X19" i="3"/>
  <c r="Y19" i="3"/>
  <c r="Z19" i="3"/>
  <c r="AA19" i="3"/>
  <c r="AB19" i="3"/>
  <c r="AC19" i="3"/>
  <c r="W20" i="3"/>
  <c r="X20" i="3"/>
  <c r="Y20" i="3"/>
  <c r="Z20" i="3"/>
  <c r="AA20" i="3"/>
  <c r="AB20" i="3"/>
  <c r="AC20" i="3"/>
  <c r="W21" i="3"/>
  <c r="X21" i="3"/>
  <c r="Y21" i="3"/>
  <c r="Z21" i="3"/>
  <c r="AA21" i="3"/>
  <c r="AB21" i="3"/>
  <c r="AC21" i="3"/>
  <c r="S21" i="3"/>
  <c r="T21" i="3"/>
  <c r="U21" i="3"/>
  <c r="V21" i="3"/>
  <c r="AD21" i="3" l="1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R20" i="3"/>
  <c r="R19" i="3"/>
  <c r="R18" i="3"/>
  <c r="R17" i="3"/>
  <c r="R16" i="3"/>
  <c r="S15" i="3"/>
  <c r="T15" i="3"/>
  <c r="U15" i="3"/>
  <c r="V15" i="3"/>
  <c r="R15" i="3"/>
  <c r="R8" i="3"/>
  <c r="R10" i="3" l="1"/>
  <c r="E11" i="9"/>
  <c r="AD20" i="3"/>
  <c r="AD19" i="3"/>
  <c r="AD16" i="3"/>
  <c r="AD17" i="3"/>
  <c r="AD18" i="3"/>
  <c r="AD15" i="3"/>
  <c r="K51" i="3"/>
  <c r="K52" i="3"/>
  <c r="N53" i="3"/>
  <c r="N54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5" i="3"/>
  <c r="N56" i="3"/>
  <c r="N57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S8" i="3" l="1"/>
  <c r="F11" i="9" s="1"/>
  <c r="T8" i="3"/>
  <c r="G11" i="9" s="1"/>
  <c r="U8" i="3"/>
  <c r="H11" i="9" s="1"/>
  <c r="V8" i="3"/>
  <c r="I11" i="9" s="1"/>
  <c r="W8" i="3"/>
  <c r="J11" i="9" s="1"/>
  <c r="X8" i="3"/>
  <c r="K11" i="9" s="1"/>
  <c r="Y8" i="3"/>
  <c r="L11" i="9" s="1"/>
  <c r="Z8" i="3"/>
  <c r="M11" i="9" s="1"/>
  <c r="AA8" i="3"/>
  <c r="N11" i="9" s="1"/>
  <c r="AB8" i="3"/>
  <c r="O11" i="9" s="1"/>
  <c r="AC8" i="3"/>
  <c r="P11" i="9" s="1"/>
  <c r="S6" i="3"/>
  <c r="F6" i="9" s="1"/>
  <c r="T6" i="3"/>
  <c r="G6" i="9" s="1"/>
  <c r="U6" i="3"/>
  <c r="H6" i="9" s="1"/>
  <c r="V6" i="3"/>
  <c r="I6" i="9" s="1"/>
  <c r="W6" i="3"/>
  <c r="J6" i="9" s="1"/>
  <c r="X6" i="3"/>
  <c r="K6" i="9" s="1"/>
  <c r="Y6" i="3"/>
  <c r="L6" i="9" s="1"/>
  <c r="Z6" i="3"/>
  <c r="M6" i="9" s="1"/>
  <c r="AA6" i="3"/>
  <c r="N6" i="9" s="1"/>
  <c r="AB6" i="3"/>
  <c r="O6" i="9" s="1"/>
  <c r="AC6" i="3"/>
  <c r="P6" i="9" s="1"/>
  <c r="N7" i="9" l="1"/>
  <c r="P8" i="9" s="1"/>
  <c r="K7" i="9"/>
  <c r="M9" i="9" s="1"/>
  <c r="N12" i="9"/>
  <c r="P13" i="9" s="1"/>
  <c r="Q11" i="9"/>
  <c r="H12" i="9"/>
  <c r="E7" i="9"/>
  <c r="Q6" i="9"/>
  <c r="H7" i="9"/>
  <c r="K12" i="9"/>
  <c r="E12" i="9"/>
  <c r="G14" i="9" s="1"/>
  <c r="K42" i="3"/>
  <c r="P14" i="9" l="1"/>
  <c r="M8" i="9"/>
  <c r="N15" i="9"/>
  <c r="P9" i="9"/>
  <c r="J14" i="9"/>
  <c r="H15" i="9"/>
  <c r="J13" i="9"/>
  <c r="Q7" i="9"/>
  <c r="G8" i="9"/>
  <c r="G9" i="9"/>
  <c r="E15" i="9"/>
  <c r="G13" i="9"/>
  <c r="Q12" i="9"/>
  <c r="M14" i="9"/>
  <c r="M13" i="9"/>
  <c r="K15" i="9"/>
  <c r="J8" i="9"/>
  <c r="J9" i="9"/>
  <c r="S10" i="3"/>
  <c r="T10" i="3"/>
  <c r="U10" i="3"/>
  <c r="Y10" i="3"/>
  <c r="Z10" i="3"/>
  <c r="AB10" i="3"/>
  <c r="AC10" i="3"/>
  <c r="S11" i="3"/>
  <c r="T11" i="3"/>
  <c r="U11" i="3"/>
  <c r="V11" i="3"/>
  <c r="W11" i="3"/>
  <c r="X11" i="3"/>
  <c r="Y11" i="3"/>
  <c r="Z11" i="3"/>
  <c r="AA11" i="3"/>
  <c r="AB11" i="3"/>
  <c r="AC11" i="3"/>
  <c r="R11" i="3"/>
  <c r="K5" i="3"/>
  <c r="K6" i="3"/>
  <c r="K7" i="3"/>
  <c r="AD7" i="3"/>
  <c r="K8" i="3"/>
  <c r="K9" i="3"/>
  <c r="AD9" i="3"/>
  <c r="J18" i="9" l="1"/>
  <c r="J17" i="9"/>
  <c r="M18" i="9"/>
  <c r="M17" i="9"/>
  <c r="P17" i="9"/>
  <c r="P18" i="9"/>
  <c r="Q15" i="9"/>
  <c r="G17" i="9"/>
  <c r="G18" i="9"/>
  <c r="P16" i="9"/>
  <c r="R8" i="9"/>
  <c r="R9" i="9"/>
  <c r="R13" i="9"/>
  <c r="R14" i="9"/>
  <c r="M16" i="9"/>
  <c r="J16" i="9"/>
  <c r="G16" i="9"/>
  <c r="AD11" i="3"/>
  <c r="K27" i="3"/>
  <c r="K22" i="3"/>
  <c r="R17" i="9" l="1"/>
  <c r="R18" i="9"/>
  <c r="R16" i="9"/>
  <c r="K19" i="3"/>
  <c r="K20" i="3"/>
  <c r="K21" i="3"/>
  <c r="K10" i="3" l="1"/>
  <c r="K11" i="3"/>
  <c r="K12" i="3"/>
  <c r="K13" i="3"/>
  <c r="K14" i="3"/>
  <c r="K15" i="3"/>
  <c r="K16" i="3"/>
  <c r="K17" i="3"/>
  <c r="K18" i="3"/>
  <c r="K23" i="3"/>
  <c r="K24" i="3"/>
  <c r="K25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47" i="3"/>
  <c r="K48" i="3"/>
  <c r="K49" i="3"/>
  <c r="K50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AA10" i="3" l="1"/>
  <c r="I2" i="3"/>
  <c r="V10" i="3" l="1"/>
  <c r="W10" i="3" l="1"/>
  <c r="AD8" i="3"/>
  <c r="X10" i="3" l="1"/>
  <c r="AD10" i="3" s="1"/>
  <c r="AD6" i="3"/>
  <c r="J2" i="3"/>
  <c r="K46" i="3"/>
  <c r="K127" i="3" l="1"/>
  <c r="K2" i="3" s="1"/>
  <c r="AD24" i="3" l="1"/>
</calcChain>
</file>

<file path=xl/sharedStrings.xml><?xml version="1.0" encoding="utf-8"?>
<sst xmlns="http://schemas.openxmlformats.org/spreadsheetml/2006/main" count="1354" uniqueCount="389">
  <si>
    <t>Client</t>
  </si>
  <si>
    <t>Product Name</t>
  </si>
  <si>
    <t>PiC</t>
  </si>
  <si>
    <t>PJ N.</t>
  </si>
  <si>
    <t>Invoice month</t>
  </si>
  <si>
    <t>ABS status
(Finish 1 / Unfinished 2)</t>
  </si>
  <si>
    <t>CLAAS</t>
  </si>
  <si>
    <t>Gross Profit</t>
  </si>
  <si>
    <t>Service
(Exist 1 / New 2 / Inhouse 3)</t>
  </si>
  <si>
    <t>Itoh</t>
  </si>
  <si>
    <t>Mitutoyo</t>
  </si>
  <si>
    <t>2023年度_Div.5請求金額管理表</t>
  </si>
  <si>
    <t>T22-1302</t>
  </si>
  <si>
    <t>T22-1303</t>
  </si>
  <si>
    <t>T22-1304</t>
  </si>
  <si>
    <t>T22-1305</t>
  </si>
  <si>
    <t>T22-1306</t>
  </si>
  <si>
    <t>T22-1307</t>
  </si>
  <si>
    <t>T22-1308</t>
  </si>
  <si>
    <t>T22-1309</t>
  </si>
  <si>
    <t>T22-1310</t>
  </si>
  <si>
    <t>T22-1311</t>
  </si>
  <si>
    <t>T22-1312</t>
  </si>
  <si>
    <t>T22-1313</t>
  </si>
  <si>
    <t>T22-1314</t>
  </si>
  <si>
    <t>CLAAS - JAGUAR 900 HRC (Update 2023) Cover JP</t>
  </si>
  <si>
    <t xml:space="preserve">CLAAS - ROLLANT (Update 2023) Inside JP </t>
  </si>
  <si>
    <t xml:space="preserve">CLAAS - DISCO (front- and large scale mowers) (2023) JP 	</t>
  </si>
  <si>
    <t xml:space="preserve">CLAAS - JAGUAR front attachments (Update 2023) JP 	</t>
  </si>
  <si>
    <t xml:space="preserve">CLAAS - LINER (2023) Inside JP 	</t>
  </si>
  <si>
    <t xml:space="preserve">CLAAS - LEXION 8000 7000 LRC (2023) JP 	</t>
  </si>
  <si>
    <t xml:space="preserve">CLAAS - LEXION 6000 LRC (2023) JP 	</t>
  </si>
  <si>
    <t xml:space="preserve">CLAAS - DISCO (front-, rear- and trailed mowers) (2023) JP 	</t>
  </si>
  <si>
    <t xml:space="preserve">CLAAS - LEXION 6000 5000 HRC (2023) JP 	</t>
  </si>
  <si>
    <t xml:space="preserve">CLAAS - VARIANT (New 2023) JP 	</t>
  </si>
  <si>
    <t xml:space="preserve">CLAAS - JAGUAR 800 HRC (Update 2023) JP 	</t>
  </si>
  <si>
    <t xml:space="preserve">CLAAS - JAGUAR 800 LRC (Update 2023) Cover TH 	</t>
  </si>
  <si>
    <t xml:space="preserve">CLAAS - QUADRANT EVOLUTION (Update 2023) Inside TH 	</t>
  </si>
  <si>
    <t>Mitutoyo - VDO Subtitle (EN-TH)</t>
  </si>
  <si>
    <t>Mitutoyo - MeasurLink update (EN-TH)</t>
  </si>
  <si>
    <t>T22-1295</t>
  </si>
  <si>
    <t>T22-1192</t>
  </si>
  <si>
    <t>AKJ</t>
  </si>
  <si>
    <t>AKJ MonotaRO Leaflets November</t>
  </si>
  <si>
    <t>T22-1298</t>
  </si>
  <si>
    <t>Ken</t>
  </si>
  <si>
    <t>T22-1301</t>
  </si>
  <si>
    <t>T22-1315</t>
  </si>
  <si>
    <t>AKJ MonotaRO Leaflets 21,491 pcs 1st edition</t>
  </si>
  <si>
    <t>AKJ MonotaRO Leaflets 21,491 pcs 2nd edition</t>
  </si>
  <si>
    <t>Column1</t>
  </si>
  <si>
    <t>AKJ_THK Kounoike Stock Oct. (102022)</t>
  </si>
  <si>
    <t>T22-1348</t>
  </si>
  <si>
    <t>T22-1187</t>
  </si>
  <si>
    <t>AKJ_Mitutoyo DigimaticIndicator</t>
  </si>
  <si>
    <t>AKJ IAI EC Slider Type Drip and Dust Proof</t>
  </si>
  <si>
    <t>T22-1158</t>
  </si>
  <si>
    <t>T22-1087</t>
  </si>
  <si>
    <t>AKJ_TOYOX_ToyoConnecter (EN-TH)_Print</t>
  </si>
  <si>
    <t>IKO - Polo Shirt</t>
  </si>
  <si>
    <t>T22-1328</t>
  </si>
  <si>
    <t>IKO</t>
  </si>
  <si>
    <t>Okamoto Leaflets 3 types</t>
  </si>
  <si>
    <t>T22-1318</t>
  </si>
  <si>
    <t>Okamoto</t>
  </si>
  <si>
    <t>IKO Calendar 2023</t>
  </si>
  <si>
    <t>T22-1095</t>
  </si>
  <si>
    <t>Tsubakimoto - Booth METALEX 2021</t>
  </si>
  <si>
    <t>T21-0587</t>
  </si>
  <si>
    <t>Tsubakimoto</t>
  </si>
  <si>
    <t>AKJ Client</t>
  </si>
  <si>
    <t>MonotaRO</t>
  </si>
  <si>
    <t>IAI</t>
  </si>
  <si>
    <t>TOYOX</t>
  </si>
  <si>
    <t>IKO Greeting card for 2023</t>
  </si>
  <si>
    <t>T23-0040</t>
  </si>
  <si>
    <t>Tsubakimoto - Poster for Metalex</t>
  </si>
  <si>
    <t>T22-1184</t>
  </si>
  <si>
    <t>T22-1165</t>
  </si>
  <si>
    <t>Tsubakimoto - Banner Data for Metalex</t>
  </si>
  <si>
    <t>Service categroly</t>
  </si>
  <si>
    <t>Video Edit</t>
  </si>
  <si>
    <t>Translation</t>
  </si>
  <si>
    <t>Print</t>
  </si>
  <si>
    <t>Other</t>
  </si>
  <si>
    <t>DTP</t>
  </si>
  <si>
    <t>Novelty</t>
  </si>
  <si>
    <t>Booth</t>
  </si>
  <si>
    <t>Data making</t>
  </si>
  <si>
    <t>SCMTL</t>
  </si>
  <si>
    <t>SCMTL - SSO Translation EN to TH</t>
  </si>
  <si>
    <t>T23-0028</t>
  </si>
  <si>
    <t>CB</t>
  </si>
  <si>
    <t>入金額</t>
  </si>
  <si>
    <t>請求見込み</t>
  </si>
  <si>
    <t>2023 Total</t>
  </si>
  <si>
    <t>Div.5</t>
  </si>
  <si>
    <t>AKJ MonotarO Dec Leaflet 20,001 pcs 1st edition</t>
  </si>
  <si>
    <t>T23-0041</t>
  </si>
  <si>
    <t>AKJ MonotarO Dec Leaflet 20,001 pcs 2nd edition</t>
  </si>
  <si>
    <t>T23-0042</t>
  </si>
  <si>
    <t>AKJ_THK Kounoike Stock Nov. (112022)</t>
  </si>
  <si>
    <t>T23-0134</t>
  </si>
  <si>
    <t>LIXIL</t>
  </si>
  <si>
    <t>LIXIL - O2O System server 2023</t>
  </si>
  <si>
    <t>T23-0037</t>
  </si>
  <si>
    <t>System</t>
  </si>
  <si>
    <t>-</t>
  </si>
  <si>
    <t>CLAAS - Brochure TRION 700 HRC (2023) JP</t>
  </si>
  <si>
    <t>T23-0158</t>
  </si>
  <si>
    <t>CLAAS - Brochure TRION 600_500 HRC (2023) JP</t>
  </si>
  <si>
    <t>T23-0159</t>
  </si>
  <si>
    <t>CLAAS - Report Translation EN-TH</t>
  </si>
  <si>
    <t>T23-0220</t>
  </si>
  <si>
    <t>AKJ MonotaRO leaflets 10,000 pcs Jan 1st</t>
  </si>
  <si>
    <t>T23-0216</t>
  </si>
  <si>
    <t>Printing</t>
  </si>
  <si>
    <t>AKJ_THK Kounoike Stock Dec. (122022)</t>
  </si>
  <si>
    <t>T23-0153</t>
  </si>
  <si>
    <t>AKJ MonotaRO catalog 440 pcs</t>
  </si>
  <si>
    <t>T23-0277</t>
  </si>
  <si>
    <t>T23-0248</t>
  </si>
  <si>
    <t>AKJ MonotaRO leaflets 10,000 pcs Jan 2nd</t>
  </si>
  <si>
    <t>2023年度_Div.5見積管理</t>
  </si>
  <si>
    <t>Quo No.</t>
  </si>
  <si>
    <t>Project No.</t>
  </si>
  <si>
    <t>Status</t>
  </si>
  <si>
    <t>Selling price</t>
  </si>
  <si>
    <t>Aki</t>
  </si>
  <si>
    <t>Hold</t>
  </si>
  <si>
    <t>AKJ Mitutoyo_ID-H Web ver_EN</t>
  </si>
  <si>
    <t>Accept</t>
  </si>
  <si>
    <t>Reject</t>
  </si>
  <si>
    <t>Submit</t>
  </si>
  <si>
    <t>Siam Cosmos</t>
  </si>
  <si>
    <t>Mitutoyo - Software Translation (Formpak &amp; SurfPro)</t>
  </si>
  <si>
    <t>AKT23-0057</t>
  </si>
  <si>
    <t>CLAAS Annual Report Translation EN-TH</t>
  </si>
  <si>
    <t>AKT23-0058</t>
  </si>
  <si>
    <t>CLAAS Harvest Check for your CLAAS Machines TH-EN</t>
  </si>
  <si>
    <t>AKT23-0059</t>
  </si>
  <si>
    <t>CLAAS Report Translation EN-TH</t>
  </si>
  <si>
    <t>AKT23-0062</t>
  </si>
  <si>
    <t>LIXIL - Update Product picture Jan 2023</t>
  </si>
  <si>
    <t>AKT23-0076</t>
  </si>
  <si>
    <t>Mitutoyo - Software Translation (MCOSMOS)</t>
  </si>
  <si>
    <t>AKT23-0078</t>
  </si>
  <si>
    <t>CLAAS - Brochure ARION 400 HRC (JP)</t>
  </si>
  <si>
    <t>AKT23-0080</t>
  </si>
  <si>
    <t>CLAAS - Brochure XERION 5000 - 4200 HRC (2023) (JP)</t>
  </si>
  <si>
    <t>AKT23-0081</t>
  </si>
  <si>
    <t>CLAAS - Brochure JAGUAR 900 HRC (Update 2023)(JP)</t>
  </si>
  <si>
    <t>2023年度_Div.5外注管理</t>
  </si>
  <si>
    <t>PO No.</t>
  </si>
  <si>
    <t>O/S Name</t>
  </si>
  <si>
    <t>Service</t>
  </si>
  <si>
    <t>Cost</t>
  </si>
  <si>
    <t>Payment</t>
  </si>
  <si>
    <t>T23-0272</t>
  </si>
  <si>
    <t>23F-0036</t>
  </si>
  <si>
    <t>Pimdee</t>
  </si>
  <si>
    <t>AKT22-0693</t>
  </si>
  <si>
    <t>IKO - Poster making &amp; Print</t>
  </si>
  <si>
    <t>AKJ_THK Kounoike Stock Jan. (012023)</t>
  </si>
  <si>
    <t>T23-0238</t>
  </si>
  <si>
    <t>Sumitomo</t>
  </si>
  <si>
    <t>AKJ_SUMITOMO Catalog Part_D</t>
  </si>
  <si>
    <t>T23-0262</t>
  </si>
  <si>
    <t>CCS</t>
  </si>
  <si>
    <t>AKJ_CCS Catalog JP</t>
  </si>
  <si>
    <t>T22-1126</t>
  </si>
  <si>
    <t>T23-0380</t>
  </si>
  <si>
    <t>T23-0038</t>
  </si>
  <si>
    <t>Ok printing</t>
  </si>
  <si>
    <t>Katayama</t>
  </si>
  <si>
    <t>Katayama - Name Card (Shikata) Feb23</t>
  </si>
  <si>
    <t>T23-0322</t>
  </si>
  <si>
    <t>23F-0038</t>
  </si>
  <si>
    <t>23F-0034</t>
  </si>
  <si>
    <t>AKJ_MonotarO Feb Leaflet 20,000 pcs</t>
  </si>
  <si>
    <t>Takigen</t>
  </si>
  <si>
    <t>TAKIGEN - Name Card</t>
  </si>
  <si>
    <t>Katayama - Name Card (Shikata) Feb 23</t>
  </si>
  <si>
    <t>Delivery</t>
  </si>
  <si>
    <t>Quality</t>
  </si>
  <si>
    <t>クレーム</t>
  </si>
  <si>
    <t>クレームに
よるコスト
発生</t>
  </si>
  <si>
    <t>納期遅れ</t>
  </si>
  <si>
    <t>０回</t>
  </si>
  <si>
    <t>Measure :</t>
  </si>
  <si>
    <t>1st Quarter</t>
  </si>
  <si>
    <t>Do :
Check :
Action :</t>
  </si>
  <si>
    <t>2nd Quarter</t>
  </si>
  <si>
    <t>3rd Quarter</t>
  </si>
  <si>
    <t>Score</t>
  </si>
  <si>
    <t>4st Quarter</t>
  </si>
  <si>
    <t>LIXIL - O2O Partition &amp; Hanging door Dusk Gray</t>
  </si>
  <si>
    <t>T23-0245</t>
  </si>
  <si>
    <t>CLAAS - Press Release 20 Years CLAAS Tractors from Le Mans JP</t>
  </si>
  <si>
    <t>T23-0426</t>
  </si>
  <si>
    <t>23F-0040</t>
  </si>
  <si>
    <t>23F-0042</t>
  </si>
  <si>
    <t>T23-0017</t>
  </si>
  <si>
    <t>KATAYAMA - Thais Website Design</t>
  </si>
  <si>
    <t>T22-0861</t>
  </si>
  <si>
    <t>Website</t>
  </si>
  <si>
    <t>Done</t>
  </si>
  <si>
    <t>In process</t>
  </si>
  <si>
    <t>AKT ALL</t>
  </si>
  <si>
    <t>AKT - VI-Transfer Development</t>
  </si>
  <si>
    <t>T23-0016</t>
  </si>
  <si>
    <t>Invoice
(without VAT)</t>
  </si>
  <si>
    <t>O/S
(without VAT)</t>
  </si>
  <si>
    <t>T23-0157</t>
  </si>
  <si>
    <t>TOYOX - Caution Sticker Reprint (2023)</t>
  </si>
  <si>
    <t>T23-0172</t>
  </si>
  <si>
    <t>Manual</t>
  </si>
  <si>
    <t>T23-0465</t>
  </si>
  <si>
    <t xml:space="preserve"> 23F-0043</t>
  </si>
  <si>
    <t>S.Saha Tara</t>
  </si>
  <si>
    <t>AKJ THK Kounoike Stock Feb. (022023)</t>
  </si>
  <si>
    <t>T23-0373</t>
  </si>
  <si>
    <t>T23-0438</t>
  </si>
  <si>
    <t>Siam Cosomos Services - Maker list database</t>
  </si>
  <si>
    <t>T23-0468</t>
  </si>
  <si>
    <t>THK</t>
  </si>
  <si>
    <t>Submission date</t>
  </si>
  <si>
    <t>Reason for Rejection/Hold</t>
  </si>
  <si>
    <t>Reason for Acceptation</t>
  </si>
  <si>
    <t>受注理由</t>
  </si>
  <si>
    <t>見積提出日</t>
  </si>
  <si>
    <t>失注／ペンディング
理由</t>
  </si>
  <si>
    <t>納品予定月</t>
  </si>
  <si>
    <t>Estimated
Delivery Month</t>
  </si>
  <si>
    <t>Success rate</t>
  </si>
  <si>
    <t>Price</t>
  </si>
  <si>
    <t>Relationship</t>
  </si>
  <si>
    <t>No competition</t>
  </si>
  <si>
    <t>A</t>
  </si>
  <si>
    <t>B</t>
  </si>
  <si>
    <t>C</t>
  </si>
  <si>
    <t>Customer Budget</t>
  </si>
  <si>
    <t>受注確率
ヨミ度</t>
  </si>
  <si>
    <t>Remark</t>
  </si>
  <si>
    <t>備考</t>
  </si>
  <si>
    <t>Dec</t>
  </si>
  <si>
    <t>Nov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</si>
  <si>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</si>
  <si>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</si>
  <si>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</si>
  <si>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</si>
  <si>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</si>
  <si>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</si>
  <si>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</si>
  <si>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</si>
  <si>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</si>
  <si>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</si>
  <si>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</si>
  <si>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a</t>
  </si>
  <si>
    <t>b</t>
  </si>
  <si>
    <t>c</t>
  </si>
  <si>
    <t>d</t>
  </si>
  <si>
    <t>e</t>
  </si>
  <si>
    <t>TOTAL</t>
  </si>
  <si>
    <t>Quarter Total</t>
  </si>
  <si>
    <t>80% can secure the business</t>
  </si>
  <si>
    <t>60% can secure the business</t>
  </si>
  <si>
    <t>30% can secure the business</t>
  </si>
  <si>
    <t>Quarter  Achievement ratio</t>
  </si>
  <si>
    <t>Quarter Total/THB</t>
  </si>
  <si>
    <t>Unit/THB</t>
  </si>
  <si>
    <t>1：Summary／集計欄</t>
  </si>
  <si>
    <t>*Don't Edit Summary!!!</t>
  </si>
  <si>
    <t>2：Opportunities Detail 案件一覧</t>
  </si>
  <si>
    <t>Opportunities A／Aヨミ案件</t>
  </si>
  <si>
    <t>Opportunities B／Bヨミ案件</t>
  </si>
  <si>
    <t>Opportunities C／Cヨミ案件</t>
  </si>
  <si>
    <t>AKJ CCS Catalog EN</t>
  </si>
  <si>
    <t>AKJ CCS Catalog CH</t>
  </si>
  <si>
    <t>AKJ_KATAYAMA CHAIN 3DCG</t>
  </si>
  <si>
    <t>23F-0045</t>
  </si>
  <si>
    <t>Mr.Lu Ruqi</t>
  </si>
  <si>
    <t>IV - 2023031</t>
  </si>
  <si>
    <t>CB AKJ</t>
  </si>
  <si>
    <t>Secured business 受注済/THB</t>
  </si>
  <si>
    <t xml:space="preserve"> Secured business 受注済/THB</t>
  </si>
  <si>
    <t xml:space="preserve"> Quarter Total/THB</t>
  </si>
  <si>
    <t>Target Revenue 目標売上 / Success Ratio 達成率</t>
  </si>
  <si>
    <t>f</t>
  </si>
  <si>
    <t>g</t>
  </si>
  <si>
    <t>h</t>
  </si>
  <si>
    <t>i</t>
  </si>
  <si>
    <t>CB+CB AKJ Secured Total</t>
  </si>
  <si>
    <t>CB+CB AKJ Taget Total /Success Ratio</t>
  </si>
  <si>
    <t>2022 Revenue 実績 / 2022 vs 2023 Ratio</t>
  </si>
  <si>
    <t>j</t>
  </si>
  <si>
    <t>Secured  Business／受注案件</t>
  </si>
  <si>
    <t>%</t>
  </si>
  <si>
    <t>Reject  Business／失注案件</t>
  </si>
  <si>
    <t>昨対比</t>
  </si>
  <si>
    <t>CB達成率</t>
  </si>
  <si>
    <t>AKJ達成率</t>
  </si>
  <si>
    <t>T23-0121</t>
  </si>
  <si>
    <t>T23-0120</t>
  </si>
  <si>
    <t>AKJ Mitutoyo QuantuMike MD-E Web_Multi</t>
  </si>
  <si>
    <t>T23-0382</t>
  </si>
  <si>
    <t>Kounoike</t>
  </si>
  <si>
    <t>T23-0535</t>
  </si>
  <si>
    <t>23F-0046</t>
  </si>
  <si>
    <t>Kounoike Thai</t>
  </si>
  <si>
    <t>Warehouse</t>
  </si>
  <si>
    <t>AKJ_THK Kounoike Stock Mar. (032023)</t>
  </si>
  <si>
    <t>T23-0175</t>
  </si>
  <si>
    <t>AKJ_TOYOX Selection Guide EN Printing</t>
  </si>
  <si>
    <t>AKJ_TOYOX Selection Guide VI Printing</t>
  </si>
  <si>
    <t>AKJ_TOYOX Selection Guide JP Printing</t>
  </si>
  <si>
    <t>AKT23-0212</t>
  </si>
  <si>
    <t>AKT23-0213</t>
  </si>
  <si>
    <t>AKT23-0214</t>
  </si>
  <si>
    <t>AKJ_MonotarO Leaflets 2023</t>
  </si>
  <si>
    <t>AKJ_MonotarO Catalog 2023</t>
  </si>
  <si>
    <t>AKJ_MonotaRO Company lists 2023</t>
  </si>
  <si>
    <t>AKJ_MonotaRO Advertising</t>
  </si>
  <si>
    <t>AKT23-0215</t>
  </si>
  <si>
    <t>AKT23-0216</t>
  </si>
  <si>
    <t>AKT23-0217</t>
  </si>
  <si>
    <t>AKT23-0218</t>
  </si>
  <si>
    <t>顧客は最初に見積もりを求めずにプロジェクトを要求しました。</t>
  </si>
  <si>
    <t>見積書見つけなかったです</t>
  </si>
  <si>
    <t>T23-0320</t>
  </si>
  <si>
    <t>T23-0321</t>
  </si>
  <si>
    <t>T23-0564</t>
  </si>
  <si>
    <t>Mitutoyo - Software Translation (MCOSMOS v5.2)</t>
  </si>
  <si>
    <t>Siam Cosmos Services - Leaflets data making &amp; posting 3,000 pcs</t>
  </si>
  <si>
    <t>Data making/Print</t>
  </si>
  <si>
    <t>Katayama - Novely for exhibitions (Pen)</t>
  </si>
  <si>
    <t>Katayama - Novely for exhibitions (Bag)</t>
  </si>
  <si>
    <t>AKT23-0120</t>
  </si>
  <si>
    <t>AKT23-0121</t>
  </si>
  <si>
    <t>SETA - General Catalog 2023-2024 [1,500 pcs]</t>
  </si>
  <si>
    <t>KYOCERA</t>
  </si>
  <si>
    <t>Kyocera TH - General Catalog 2023-2024 [1,500 pcs]</t>
  </si>
  <si>
    <t>T23-0259</t>
  </si>
  <si>
    <t>AKT23-0145</t>
  </si>
  <si>
    <t>Siam Cosomos Services</t>
  </si>
  <si>
    <t>Siam Cosmos Services</t>
  </si>
  <si>
    <t>AKT22-0803</t>
  </si>
  <si>
    <t>AKT22-0835</t>
  </si>
  <si>
    <t>AKT22-0806</t>
  </si>
  <si>
    <t>AKT22-0807</t>
  </si>
  <si>
    <t>AKT22-0808</t>
  </si>
  <si>
    <t>AKT22-0809</t>
  </si>
  <si>
    <t>AKT22-0810</t>
  </si>
  <si>
    <t>AKT22-0811</t>
  </si>
  <si>
    <t>AKT22-0812</t>
  </si>
  <si>
    <t>AKT22-0813</t>
  </si>
  <si>
    <t>AKT22-0814</t>
  </si>
  <si>
    <t>AKT22-0815</t>
  </si>
  <si>
    <t>AKT22-0816</t>
  </si>
  <si>
    <t>AKT22-0818</t>
  </si>
  <si>
    <t>AKT22-0819</t>
  </si>
  <si>
    <t>AKT22-0666</t>
  </si>
  <si>
    <t>AKT23-0018</t>
  </si>
  <si>
    <t>AKT23-0007</t>
  </si>
  <si>
    <t>AKT23-0030</t>
  </si>
  <si>
    <t>AKT23-0031</t>
  </si>
  <si>
    <t>AKT23-0050</t>
  </si>
  <si>
    <t>AKT23-0140</t>
  </si>
  <si>
    <t>3：Sales Leads／種まき案件</t>
  </si>
  <si>
    <t>数字にはなっていない案件/ The inquiry or opportunity which Sale PIC cannot expect number.</t>
  </si>
  <si>
    <t>No</t>
  </si>
  <si>
    <t>Product/Activity Name</t>
  </si>
  <si>
    <t>Contents</t>
  </si>
  <si>
    <t>Mitsubishi</t>
  </si>
  <si>
    <t>Visiting</t>
  </si>
  <si>
    <t>AKJ has business with them so try to get Thailand PIC now.</t>
  </si>
  <si>
    <t>Extracted data</t>
  </si>
  <si>
    <t>COUNTIF</t>
  </si>
  <si>
    <t>k</t>
  </si>
  <si>
    <t>l</t>
  </si>
  <si>
    <t>A opportunities Total /Success Ratio</t>
  </si>
  <si>
    <t>A and B opportunities  Total /Success Ratio</t>
  </si>
  <si>
    <t>Difference</t>
  </si>
  <si>
    <t>ヨミ含む達成率</t>
  </si>
  <si>
    <t>来期</t>
  </si>
  <si>
    <t>T23-0569</t>
  </si>
  <si>
    <t>AKJ Mitutoyo_ID-H Web_Multi</t>
  </si>
  <si>
    <t>T23-0573</t>
  </si>
  <si>
    <t>AKJ Mitutoyo_ID-H_Doukon Ban B_MULTI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</si>
</sst>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mmm\-yyyy"/>
  </numFmts>
  <fonts count="3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Noto Sans JP"/>
      <family val="2"/>
      <charset val="128"/>
    </font>
    <font>
      <sz val="11"/>
      <color rgb="FF000000"/>
      <name val="Calibri"/>
      <family val="2"/>
    </font>
    <font>
      <sz val="8"/>
      <name val="Calibri"/>
      <family val="2"/>
      <charset val="128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charset val="128"/>
      <scheme val="minor"/>
    </font>
    <font>
      <b/>
      <sz val="8"/>
      <color theme="1"/>
      <name val="Calibri"/>
      <family val="2"/>
      <charset val="128"/>
      <scheme val="minor"/>
    </font>
    <font>
      <b/>
      <sz val="8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8"/>
      <name val="Calibri"/>
    </font>
    <font>
      <b/>
      <sz val="12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ED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DE9D9"/>
      </patternFill>
    </fill>
    <fill>
      <patternFill patternType="solid">
        <fgColor rgb="FFFFFF00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2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7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1" xfId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64" fontId="0" fillId="2" borderId="6" xfId="1" applyFont="1" applyFill="1" applyBorder="1" applyAlignment="1">
      <alignment horizontal="center" vertical="center" wrapText="1"/>
    </xf>
    <xf numFmtId="164" fontId="0" fillId="2" borderId="6" xfId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164" fontId="0" fillId="0" borderId="0" xfId="1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65" fontId="0" fillId="0" borderId="0" xfId="0" applyNumberFormat="1">
      <alignment vertical="center"/>
    </xf>
    <xf numFmtId="164" fontId="0" fillId="0" borderId="1" xfId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164" fontId="11" fillId="0" borderId="11" xfId="1" applyFont="1" applyBorder="1" applyAlignment="1">
      <alignment vertical="center"/>
    </xf>
    <xf numFmtId="164" fontId="11" fillId="0" borderId="11" xfId="1" applyFont="1" applyBorder="1" applyAlignment="1">
      <alignment horizontal="left" vertical="center"/>
    </xf>
    <xf numFmtId="164" fontId="11" fillId="3" borderId="12" xfId="1" applyFont="1" applyFill="1" applyBorder="1" applyAlignment="1">
      <alignment horizontal="left" vertical="center"/>
    </xf>
    <xf numFmtId="164" fontId="11" fillId="3" borderId="12" xfId="1" applyFont="1" applyFill="1" applyBorder="1" applyAlignment="1">
      <alignment vertical="center"/>
    </xf>
    <xf numFmtId="164" fontId="11" fillId="4" borderId="1" xfId="1" applyFont="1" applyFill="1" applyBorder="1" applyAlignment="1">
      <alignment horizontal="center" vertical="center"/>
    </xf>
    <xf numFmtId="17" fontId="11" fillId="4" borderId="1" xfId="1" applyNumberFormat="1" applyFont="1" applyFill="1" applyBorder="1" applyAlignment="1">
      <alignment horizontal="center" vertical="center"/>
    </xf>
    <xf numFmtId="164" fontId="12" fillId="0" borderId="1" xfId="1" applyFont="1" applyBorder="1" applyAlignment="1">
      <alignment horizontal="center" vertical="center"/>
    </xf>
    <xf numFmtId="164" fontId="12" fillId="0" borderId="2" xfId="1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4" fontId="8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5" fillId="13" borderId="1" xfId="0" applyFont="1" applyFill="1" applyBorder="1">
      <alignment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10" fillId="0" borderId="0" xfId="2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41" fontId="7" fillId="0" borderId="1" xfId="0" applyNumberFormat="1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41" fontId="10" fillId="0" borderId="6" xfId="3" applyFont="1" applyBorder="1" applyAlignment="1">
      <alignment vertical="center"/>
    </xf>
    <xf numFmtId="41" fontId="10" fillId="0" borderId="6" xfId="0" applyNumberFormat="1" applyFont="1" applyBorder="1">
      <alignment vertical="center"/>
    </xf>
    <xf numFmtId="41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41" fontId="10" fillId="0" borderId="1" xfId="3" applyFont="1" applyBorder="1" applyAlignment="1">
      <alignment vertical="center"/>
    </xf>
    <xf numFmtId="9" fontId="10" fillId="0" borderId="0" xfId="2" applyFont="1" applyBorder="1" applyAlignment="1">
      <alignment horizontal="right" vertical="center"/>
    </xf>
    <xf numFmtId="0" fontId="16" fillId="0" borderId="0" xfId="0" applyFont="1">
      <alignment vertical="center"/>
    </xf>
    <xf numFmtId="164" fontId="17" fillId="0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1" fontId="0" fillId="0" borderId="0" xfId="0" applyNumberFormat="1">
      <alignment vertical="center"/>
    </xf>
    <xf numFmtId="16" fontId="0" fillId="0" borderId="1" xfId="0" applyNumberFormat="1" applyBorder="1" applyAlignment="1">
      <alignment horizontal="center" vertical="center"/>
    </xf>
    <xf numFmtId="9" fontId="7" fillId="0" borderId="4" xfId="2" applyFont="1" applyBorder="1" applyAlignment="1">
      <alignment vertical="center"/>
    </xf>
    <xf numFmtId="0" fontId="10" fillId="18" borderId="2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/>
    </xf>
    <xf numFmtId="9" fontId="7" fillId="0" borderId="1" xfId="2" applyFont="1" applyBorder="1" applyAlignment="1">
      <alignment vertical="center"/>
    </xf>
    <xf numFmtId="9" fontId="7" fillId="0" borderId="4" xfId="2" applyFont="1" applyFill="1" applyBorder="1" applyAlignment="1">
      <alignment vertical="center"/>
    </xf>
    <xf numFmtId="41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7" fillId="19" borderId="3" xfId="0" applyFont="1" applyFill="1" applyBorder="1" applyAlignment="1">
      <alignment horizontal="center" vertical="center"/>
    </xf>
    <xf numFmtId="0" fontId="7" fillId="19" borderId="10" xfId="0" applyFont="1" applyFill="1" applyBorder="1">
      <alignment vertical="center"/>
    </xf>
    <xf numFmtId="0" fontId="3" fillId="19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9" fontId="7" fillId="0" borderId="9" xfId="2" applyFont="1" applyFill="1" applyBorder="1" applyAlignment="1">
      <alignment vertical="center"/>
    </xf>
    <xf numFmtId="41" fontId="3" fillId="0" borderId="2" xfId="0" applyNumberFormat="1" applyFont="1" applyBorder="1">
      <alignment vertical="center"/>
    </xf>
    <xf numFmtId="0" fontId="18" fillId="19" borderId="4" xfId="0" applyFont="1" applyFill="1" applyBorder="1">
      <alignment vertical="center"/>
    </xf>
    <xf numFmtId="0" fontId="7" fillId="19" borderId="3" xfId="0" applyFont="1" applyFill="1" applyBorder="1">
      <alignment vertical="center"/>
    </xf>
    <xf numFmtId="0" fontId="10" fillId="19" borderId="4" xfId="0" applyFont="1" applyFill="1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41" fontId="22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164" fontId="0" fillId="12" borderId="1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14" xfId="0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17" fontId="24" fillId="0" borderId="1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25" fillId="0" borderId="0" xfId="0" applyFont="1" applyAlignment="1"/>
    <xf numFmtId="41" fontId="25" fillId="0" borderId="0" xfId="0" applyNumberFormat="1" applyFont="1" applyAlignment="1"/>
    <xf numFmtId="17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 vertical="center"/>
    </xf>
    <xf numFmtId="17" fontId="0" fillId="17" borderId="6" xfId="0" applyNumberForma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22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0" borderId="0" xfId="0" applyFont="1" applyAlignment="1"/>
    <xf numFmtId="0" fontId="30" fillId="0" borderId="0" xfId="0" applyFont="1" applyAlignment="1">
      <alignment horizontal="right" vertical="center"/>
    </xf>
    <xf numFmtId="0" fontId="31" fillId="20" borderId="17" xfId="0" applyFont="1" applyFill="1" applyBorder="1" applyAlignment="1">
      <alignment horizontal="center" vertical="center"/>
    </xf>
    <xf numFmtId="0" fontId="29" fillId="20" borderId="17" xfId="0" applyFont="1" applyFill="1" applyBorder="1" applyAlignment="1">
      <alignment horizontal="center" vertical="center"/>
    </xf>
    <xf numFmtId="166" fontId="30" fillId="20" borderId="17" xfId="0" applyNumberFormat="1" applyFont="1" applyFill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/>
    </xf>
    <xf numFmtId="0" fontId="30" fillId="0" borderId="18" xfId="0" applyFont="1" applyBorder="1" applyAlignment="1"/>
    <xf numFmtId="2" fontId="30" fillId="21" borderId="18" xfId="0" applyNumberFormat="1" applyFont="1" applyFill="1" applyBorder="1" applyAlignment="1"/>
    <xf numFmtId="41" fontId="29" fillId="0" borderId="0" xfId="0" applyNumberFormat="1" applyFont="1" applyAlignment="1"/>
    <xf numFmtId="9" fontId="29" fillId="0" borderId="0" xfId="0" applyNumberFormat="1" applyFont="1" applyAlignment="1"/>
    <xf numFmtId="9" fontId="29" fillId="0" borderId="28" xfId="0" applyNumberFormat="1" applyFont="1" applyBorder="1" applyAlignment="1"/>
    <xf numFmtId="9" fontId="7" fillId="0" borderId="1" xfId="2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9" fontId="1" fillId="0" borderId="0" xfId="2" applyFont="1" applyBorder="1" applyAlignment="1">
      <alignment horizontal="right" vertical="center"/>
    </xf>
    <xf numFmtId="41" fontId="10" fillId="0" borderId="0" xfId="3" applyFont="1" applyAlignment="1">
      <alignment vertical="center"/>
    </xf>
    <xf numFmtId="0" fontId="3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41" fontId="10" fillId="0" borderId="16" xfId="3" applyFont="1" applyBorder="1" applyAlignment="1">
      <alignment horizontal="center" vertical="center"/>
    </xf>
    <xf numFmtId="41" fontId="10" fillId="0" borderId="9" xfId="3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41" fontId="7" fillId="0" borderId="1" xfId="3" applyFont="1" applyBorder="1" applyAlignment="1">
      <alignment horizontal="center" vertical="center"/>
    </xf>
    <xf numFmtId="41" fontId="7" fillId="0" borderId="3" xfId="3" applyFont="1" applyBorder="1" applyAlignment="1">
      <alignment horizontal="center" vertical="center"/>
    </xf>
    <xf numFmtId="41" fontId="7" fillId="0" borderId="10" xfId="3" applyFont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41" fontId="10" fillId="0" borderId="1" xfId="3" applyFont="1" applyBorder="1" applyAlignment="1">
      <alignment horizontal="right" vertical="center"/>
    </xf>
    <xf numFmtId="41" fontId="10" fillId="0" borderId="1" xfId="3" applyFont="1" applyFill="1" applyBorder="1" applyAlignment="1">
      <alignment horizontal="right" vertical="center"/>
    </xf>
    <xf numFmtId="41" fontId="7" fillId="0" borderId="1" xfId="3" applyFont="1" applyFill="1" applyBorder="1" applyAlignment="1">
      <alignment horizontal="center" vertical="center"/>
    </xf>
    <xf numFmtId="41" fontId="10" fillId="0" borderId="3" xfId="3" applyFont="1" applyFill="1" applyBorder="1" applyAlignment="1">
      <alignment horizontal="center" vertical="center"/>
    </xf>
    <xf numFmtId="41" fontId="10" fillId="0" borderId="4" xfId="3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41" fontId="10" fillId="0" borderId="1" xfId="2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1" fontId="3" fillId="0" borderId="1" xfId="3" applyFont="1" applyFill="1" applyBorder="1" applyAlignment="1">
      <alignment horizontal="center" vertical="center"/>
    </xf>
    <xf numFmtId="0" fontId="7" fillId="22" borderId="21" xfId="0" applyFont="1" applyFill="1" applyBorder="1" applyAlignment="1">
      <alignment horizontal="center" vertical="center"/>
    </xf>
    <xf numFmtId="0" fontId="7" fillId="22" borderId="22" xfId="0" applyFont="1" applyFill="1" applyBorder="1" applyAlignment="1">
      <alignment horizontal="center" vertical="center"/>
    </xf>
    <xf numFmtId="0" fontId="7" fillId="22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0" fontId="7" fillId="18" borderId="4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64" fontId="11" fillId="4" borderId="1" xfId="1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15" borderId="9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4" fillId="14" borderId="14" xfId="0" applyFont="1" applyFill="1" applyBorder="1" applyAlignment="1">
      <alignment horizontal="center" vertical="center"/>
    </xf>
    <xf numFmtId="0" fontId="32" fillId="0" borderId="0" xfId="0" applyFont="1" applyAlignment="1"/>
    <xf numFmtId="41" fontId="1" fillId="0" borderId="1" xfId="3" applyFont="1" applyFill="1" applyBorder="1" applyAlignment="1">
      <alignment horizontal="center" vertical="center"/>
    </xf>
    <xf numFmtId="41" fontId="0" fillId="0" borderId="0" xfId="3" applyFont="1" applyAlignment="1"/>
  </cellXfs>
  <cellStyles count="4">
    <cellStyle name="パーセント" xfId="2" builtinId="5"/>
    <cellStyle name="桁区切り" xfId="3" builtinId="6"/>
    <cellStyle name="桁区切り [0.00]" xfId="1" builtinId="3"/>
    <cellStyle name="標準" xfId="0" builtinId="0"/>
  </cellStyles>
  <dxfs count="157">
    <dxf>
      <font>
        <color rgb="FFFF0000"/>
      </font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outline="0">
        <right style="thin">
          <color indexed="64"/>
        </right>
      </border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FFFED1"/>
      <color rgb="FFFFCC66"/>
      <color rgb="FFFFCC99"/>
      <color rgb="FFFFFF99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1529556</xdr:colOff>
      <xdr:row>0</xdr:row>
      <xdr:rowOff>134937</xdr:rowOff>
    </xdr:from>
    <xdr:to>
      <xdr:col>4</xdr:col>
      <xdr:colOff>4133850</xdr:colOff>
      <xdr:row>1</xdr:row>
      <xdr:rowOff>226218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9576598-939A-465B-8E1A-68A3C3B41231}"/>
            </a:ext>
          </a:extLst>
        </xdr:cNvPr>
        <xdr:cNvSpPr/>
      </xdr:nvSpPr>
      <xdr:spPr>
        <a:xfrm>
          <a:off x="5063331" y="134937"/>
          <a:ext cx="2604294" cy="319881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quotation.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781843</xdr:colOff>
      <xdr:row>0</xdr:row>
      <xdr:rowOff>87313</xdr:rowOff>
    </xdr:from>
    <xdr:to>
      <xdr:col>7</xdr:col>
      <xdr:colOff>83343</xdr:colOff>
      <xdr:row>1</xdr:row>
      <xdr:rowOff>178594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0406081-594F-428C-BBEE-8027628E04CD}"/>
            </a:ext>
          </a:extLst>
        </xdr:cNvPr>
        <xdr:cNvSpPr/>
      </xdr:nvSpPr>
      <xdr:spPr>
        <a:xfrm>
          <a:off x="3127374" y="87313"/>
          <a:ext cx="4314032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PO</a:t>
          </a:r>
          <a:r>
            <a:rPr lang="en-US" sz="1200" b="1" baseline="0">
              <a:solidFill>
                <a:srgbClr val="FF0000"/>
              </a:solidFill>
            </a:rPr>
            <a:t> to Out source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15</xdr:col>
      <xdr:colOff>63500</xdr:colOff>
      <xdr:row>5</xdr:row>
      <xdr:rowOff>138906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B37F18-036D-4E06-98DD-CE5242D34926}"/>
            </a:ext>
          </a:extLst>
        </xdr:cNvPr>
        <xdr:cNvSpPr/>
      </xdr:nvSpPr>
      <xdr:spPr>
        <a:xfrm>
          <a:off x="7965281" y="857250"/>
          <a:ext cx="4314032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PO</a:t>
          </a:r>
          <a:r>
            <a:rPr lang="en-US" sz="1200" b="1" baseline="0">
              <a:solidFill>
                <a:srgbClr val="FF0000"/>
              </a:solidFill>
            </a:rPr>
            <a:t> to Out source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1948656</xdr:colOff>
      <xdr:row>0</xdr:row>
      <xdr:rowOff>87312</xdr:rowOff>
    </xdr:from>
    <xdr:to>
      <xdr:col>4</xdr:col>
      <xdr:colOff>238125</xdr:colOff>
      <xdr:row>1</xdr:row>
      <xdr:rowOff>178593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C4EB6EB-8909-4DBE-B51B-0080F1D7DBDE}"/>
            </a:ext>
          </a:extLst>
        </xdr:cNvPr>
        <xdr:cNvSpPr/>
      </xdr:nvSpPr>
      <xdr:spPr>
        <a:xfrm>
          <a:off x="3044031" y="87312"/>
          <a:ext cx="2873375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an invoice.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0230407_Quo%20&amp;%20OS%20&amp;%20Invo%20Project%20of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Lead (2)"/>
      <sheetName val="Sales Lead"/>
      <sheetName val="2023 Div5 Quotation Record"/>
      <sheetName val="2023 Div5 OS Record"/>
      <sheetName val="2023 Div5 Sales Record"/>
      <sheetName val="2023 Div5 QCD Record"/>
    </sheetNames>
    <sheetDataSet>
      <sheetData sheetId="0"/>
      <sheetData sheetId="1"/>
      <sheetData sheetId="2">
        <row r="1">
          <cell r="D1"/>
        </row>
        <row r="2">
          <cell r="D2"/>
          <cell r="L2" t="str">
            <v>受注確率
ヨミ度</v>
          </cell>
        </row>
        <row r="3">
          <cell r="D3" t="str">
            <v>Client</v>
          </cell>
          <cell r="E3" t="str">
            <v>Product Name</v>
          </cell>
          <cell r="L3" t="str">
            <v>Success rate</v>
          </cell>
        </row>
        <row r="4">
          <cell r="D4" t="str">
            <v>AKJ</v>
          </cell>
          <cell r="E4" t="str">
            <v>AKJ TOYOX Selection Guide Print (EN)</v>
          </cell>
          <cell r="L4" t="str">
            <v>C</v>
          </cell>
        </row>
        <row r="5">
          <cell r="D5" t="str">
            <v>CLAAS</v>
          </cell>
          <cell r="E5" t="str">
            <v>CLAAS Annual Report Translation EN-TH</v>
          </cell>
          <cell r="L5" t="str">
            <v>C</v>
          </cell>
        </row>
        <row r="6">
          <cell r="D6" t="str">
            <v>CLAAS</v>
          </cell>
          <cell r="E6" t="str">
            <v>CLAAS Harvest Check for your CLAAS Machines TH-EN</v>
          </cell>
          <cell r="L6" t="str">
            <v>C</v>
          </cell>
        </row>
        <row r="7">
          <cell r="D7" t="str">
            <v>CLAAS</v>
          </cell>
          <cell r="E7" t="str">
            <v>CLAAS Report Translation EN-TH</v>
          </cell>
          <cell r="L7" t="str">
            <v>A</v>
          </cell>
        </row>
        <row r="8">
          <cell r="D8" t="str">
            <v>LIXIL</v>
          </cell>
          <cell r="E8" t="str">
            <v>LIXIL - Update Product picture Jan 2023</v>
          </cell>
          <cell r="L8" t="str">
            <v>A</v>
          </cell>
        </row>
        <row r="9">
          <cell r="D9" t="str">
            <v>Mitutoyo</v>
          </cell>
          <cell r="E9" t="str">
            <v>Mitutoyo - Software Translation (MCOSMOS)</v>
          </cell>
          <cell r="L9" t="str">
            <v>A</v>
          </cell>
        </row>
        <row r="10">
          <cell r="D10" t="str">
            <v>CLAAS</v>
          </cell>
          <cell r="E10" t="str">
            <v>CLAAS - Brochure ARION 400 HRC (JP)</v>
          </cell>
          <cell r="L10" t="str">
            <v>B</v>
          </cell>
        </row>
        <row r="11">
          <cell r="D11" t="str">
            <v>CLAAS</v>
          </cell>
          <cell r="E11" t="str">
            <v>CLAAS - Brochure XERION 5000 - 4200 HRC (2023) (JP)</v>
          </cell>
          <cell r="L11" t="str">
            <v>B</v>
          </cell>
        </row>
        <row r="12">
          <cell r="D12" t="str">
            <v>CLAAS</v>
          </cell>
          <cell r="E12" t="str">
            <v>CLAAS - Brochure JAGUAR 900 HRC (Update 2023)(JP)</v>
          </cell>
          <cell r="L12" t="str">
            <v>B</v>
          </cell>
        </row>
        <row r="13">
          <cell r="D13" t="str">
            <v>IKO</v>
          </cell>
          <cell r="E13" t="str">
            <v>IKO - Poster making &amp; Print</v>
          </cell>
          <cell r="L13" t="str">
            <v>B</v>
          </cell>
        </row>
        <row r="14">
          <cell r="D14" t="str">
            <v>Katayama</v>
          </cell>
          <cell r="E14" t="str">
            <v>Katayama - Name Card (Shikata) Feb23</v>
          </cell>
          <cell r="L14" t="str">
            <v>B</v>
          </cell>
        </row>
        <row r="15">
          <cell r="D15" t="str">
            <v>Takigen</v>
          </cell>
          <cell r="E15" t="str">
            <v>TAKIGEN - Name Card</v>
          </cell>
          <cell r="L15" t="str">
            <v>B</v>
          </cell>
        </row>
        <row r="16">
          <cell r="D16" t="str">
            <v>Takigen</v>
          </cell>
          <cell r="E16" t="str">
            <v>TAKIGEN - Name Card</v>
          </cell>
          <cell r="L16" t="str">
            <v>B</v>
          </cell>
        </row>
        <row r="17">
          <cell r="D17" t="str">
            <v>LIXIL</v>
          </cell>
          <cell r="E17" t="str">
            <v>LIXIL - O2O Partition &amp; Hanging door Dusk Gray</v>
          </cell>
          <cell r="L17" t="str">
            <v>B</v>
          </cell>
        </row>
        <row r="18">
          <cell r="D18" t="str">
            <v>Katayama</v>
          </cell>
          <cell r="E18" t="str">
            <v>Katayama - Novely For exhibitions (Pen)</v>
          </cell>
          <cell r="L18" t="str">
            <v>A</v>
          </cell>
        </row>
        <row r="19">
          <cell r="D19" t="str">
            <v>Katayama</v>
          </cell>
          <cell r="E19" t="str">
            <v>Katayama - Novely For exhibitions (Bag)</v>
          </cell>
          <cell r="L19" t="str">
            <v>A</v>
          </cell>
        </row>
        <row r="20">
          <cell r="D20" t="str">
            <v>AKJ</v>
          </cell>
          <cell r="E20" t="str">
            <v>AKJ MonotaRO Leaflets November</v>
          </cell>
          <cell r="L20" t="str">
            <v>A</v>
          </cell>
        </row>
        <row r="21">
          <cell r="D21" t="str">
            <v>AKJ</v>
          </cell>
          <cell r="E21" t="str">
            <v>AKJ MonotaRO Leaflets 21,491 pcs 1st edition</v>
          </cell>
          <cell r="L21" t="str">
            <v>A</v>
          </cell>
        </row>
        <row r="22">
          <cell r="D22" t="str">
            <v>AKJ</v>
          </cell>
          <cell r="E22" t="str">
            <v>AKJ MonotaRO Leaflets 21,491 pcs 2nd edition</v>
          </cell>
          <cell r="L22" t="str">
            <v>A</v>
          </cell>
        </row>
        <row r="23">
          <cell r="D23" t="str">
            <v>AKJ</v>
          </cell>
          <cell r="E23" t="str">
            <v>AKJ_THK Kounoike Stock Oct. (102022)</v>
          </cell>
          <cell r="L23" t="str">
            <v>A</v>
          </cell>
        </row>
        <row r="24">
          <cell r="D24" t="str">
            <v>AKJ</v>
          </cell>
          <cell r="E24" t="str">
            <v>AKJ_Mitutoyo DigimaticIndicator</v>
          </cell>
          <cell r="L24" t="str">
            <v>A</v>
          </cell>
        </row>
        <row r="26">
          <cell r="D26" t="str">
            <v>AKJ</v>
          </cell>
          <cell r="E26" t="str">
            <v>AKJ_TOYOX_ToyoConnecter (EN-TH)_Print</v>
          </cell>
          <cell r="L26" t="str">
            <v>A</v>
          </cell>
        </row>
        <row r="27">
          <cell r="D27" t="str">
            <v>AKJ</v>
          </cell>
          <cell r="E27" t="str">
            <v>AKJ MonotarO Dec Leaflet 20,001 pcs 1st edition</v>
          </cell>
          <cell r="L27" t="str">
            <v>A</v>
          </cell>
        </row>
        <row r="28">
          <cell r="D28" t="str">
            <v>AKJ</v>
          </cell>
          <cell r="E28" t="str">
            <v>AKJ MonotarO Dec Leaflet 20,001 pcs 2nd edition</v>
          </cell>
          <cell r="L28" t="str">
            <v>A</v>
          </cell>
        </row>
        <row r="29">
          <cell r="D29" t="str">
            <v>AKJ</v>
          </cell>
          <cell r="E29" t="str">
            <v>AKJ_THK Kounoike Stock Nov. (112022)</v>
          </cell>
          <cell r="L29" t="str">
            <v>A</v>
          </cell>
        </row>
        <row r="30">
          <cell r="D30" t="str">
            <v>AKJ</v>
          </cell>
          <cell r="E30" t="str">
            <v>AKJ MonotaRO leaflets 10,000 pcs Jan 1st</v>
          </cell>
          <cell r="L30" t="str">
            <v>A</v>
          </cell>
        </row>
        <row r="31">
          <cell r="D31" t="str">
            <v>AKJ</v>
          </cell>
          <cell r="E31" t="str">
            <v>AKJ_THK Kounoike Stock Dec. (122022)</v>
          </cell>
          <cell r="L31" t="str">
            <v>A</v>
          </cell>
        </row>
        <row r="32">
          <cell r="D32" t="str">
            <v>AKJ</v>
          </cell>
          <cell r="E32" t="str">
            <v>AKJ MonotaRO leaflets 10,000 pcs Jan 2nd</v>
          </cell>
          <cell r="L32" t="str">
            <v>A</v>
          </cell>
        </row>
        <row r="33">
          <cell r="D33" t="str">
            <v>AKJ</v>
          </cell>
          <cell r="E33" t="str">
            <v>AKJ MonotaRO catalog 440 pcs</v>
          </cell>
          <cell r="L33" t="str">
            <v>A</v>
          </cell>
        </row>
        <row r="34">
          <cell r="D34" t="str">
            <v>AKJ</v>
          </cell>
          <cell r="E34" t="str">
            <v>AKJ_THK Kounoike Stock Jan. (012023)</v>
          </cell>
          <cell r="L34" t="str">
            <v>A</v>
          </cell>
        </row>
        <row r="35">
          <cell r="D35" t="str">
            <v>AKJ</v>
          </cell>
          <cell r="E35" t="str">
            <v>AKJ_SUMITOMO Catalog Part_D</v>
          </cell>
          <cell r="L35" t="str">
            <v>A</v>
          </cell>
        </row>
        <row r="36">
          <cell r="D36" t="str">
            <v>AKJ</v>
          </cell>
          <cell r="E36" t="str">
            <v>AKJ_CCS Catalog JP</v>
          </cell>
          <cell r="L36" t="str">
            <v>A</v>
          </cell>
        </row>
        <row r="37">
          <cell r="D37" t="str">
            <v>AKJ</v>
          </cell>
          <cell r="E37" t="str">
            <v>AKJ_MonotarO Feb Leaflet 20,000 pcs</v>
          </cell>
          <cell r="L37" t="str">
            <v>A</v>
          </cell>
        </row>
        <row r="38">
          <cell r="D38" t="str">
            <v>AKJ</v>
          </cell>
          <cell r="E38" t="str">
            <v>AKJ Mitutoyo_ID-H Web ver_EN</v>
          </cell>
          <cell r="L38" t="str">
            <v>A</v>
          </cell>
        </row>
        <row r="39">
          <cell r="D39" t="str">
            <v>AKJ</v>
          </cell>
          <cell r="E39" t="str">
            <v>AKJ THK Kounoike Stock Feb. (022023)</v>
          </cell>
          <cell r="L39" t="str">
            <v>A</v>
          </cell>
        </row>
        <row r="40">
          <cell r="D40" t="str">
            <v>AKJ</v>
          </cell>
          <cell r="E40" t="str">
            <v>AKJ CCS Catalog CH</v>
          </cell>
          <cell r="L40" t="str">
            <v>A</v>
          </cell>
        </row>
        <row r="41">
          <cell r="D41" t="str">
            <v>AKJ</v>
          </cell>
          <cell r="E41" t="str">
            <v>AKJ CCS Catalog EN</v>
          </cell>
          <cell r="L41" t="str">
            <v>A</v>
          </cell>
        </row>
        <row r="42">
          <cell r="D42" t="str">
            <v>AKJ</v>
          </cell>
          <cell r="E42" t="str">
            <v>AKJ Mitutoyo QuantuMike MD-E Web_Multi</v>
          </cell>
          <cell r="L42" t="str">
            <v>A</v>
          </cell>
        </row>
        <row r="43">
          <cell r="D43" t="str">
            <v>AKJ</v>
          </cell>
          <cell r="E43" t="str">
            <v>AKJ_THK Kounoike Stock Mar. (032023)</v>
          </cell>
          <cell r="L43" t="str">
            <v>A</v>
          </cell>
        </row>
        <row r="44">
          <cell r="D44" t="str">
            <v>AKJ</v>
          </cell>
          <cell r="E44" t="str">
            <v>AKJ_KATAYAMA CHAIN 3DCG</v>
          </cell>
          <cell r="L44" t="str">
            <v>A</v>
          </cell>
        </row>
        <row r="45">
          <cell r="D45"/>
          <cell r="E45"/>
          <cell r="L45" t="str">
            <v>A</v>
          </cell>
        </row>
        <row r="46">
          <cell r="D46" t="str">
            <v>AKJ</v>
          </cell>
          <cell r="E46" t="str">
            <v>AKJ_MonotarO Leaflets 2023</v>
          </cell>
          <cell r="L46" t="str">
            <v>A</v>
          </cell>
        </row>
        <row r="47">
          <cell r="D47" t="str">
            <v>AKJ</v>
          </cell>
          <cell r="E47" t="str">
            <v>AKJ_MonotarO Catalog 2023</v>
          </cell>
          <cell r="L47" t="str">
            <v>A</v>
          </cell>
        </row>
        <row r="48">
          <cell r="D48" t="str">
            <v>AKJ</v>
          </cell>
          <cell r="E48" t="str">
            <v>AKJ_MonotaRO Company lists 2023</v>
          </cell>
          <cell r="L48" t="str">
            <v>B</v>
          </cell>
        </row>
        <row r="49">
          <cell r="D49" t="str">
            <v>AKJ</v>
          </cell>
          <cell r="E49" t="str">
            <v>AKJ_MonotaRO Advertising</v>
          </cell>
          <cell r="L49" t="str">
            <v>C</v>
          </cell>
        </row>
        <row r="50">
          <cell r="D50" t="str">
            <v>AKJ</v>
          </cell>
          <cell r="E50" t="str">
            <v>AKJ_TOYOX Selection Guide EN Printing</v>
          </cell>
          <cell r="L50" t="str">
            <v>A</v>
          </cell>
        </row>
        <row r="51">
          <cell r="D51" t="str">
            <v>AKJ</v>
          </cell>
          <cell r="E51" t="str">
            <v>AKJ_TOYOX Selection Guide VI Printing</v>
          </cell>
          <cell r="L51" t="str">
            <v>A</v>
          </cell>
        </row>
        <row r="52">
          <cell r="D52" t="str">
            <v>AKJ</v>
          </cell>
          <cell r="E52" t="str">
            <v>AKJ_TOYOX Selection Guide JP Printing</v>
          </cell>
          <cell r="L52" t="str">
            <v>A</v>
          </cell>
        </row>
        <row r="53">
          <cell r="E53"/>
          <cell r="L53"/>
        </row>
        <row r="54">
          <cell r="D54"/>
          <cell r="E54"/>
          <cell r="L54"/>
        </row>
        <row r="55">
          <cell r="D55"/>
          <cell r="E55"/>
          <cell r="L55"/>
        </row>
        <row r="56">
          <cell r="D56"/>
          <cell r="E56"/>
          <cell r="L56"/>
        </row>
        <row r="57">
          <cell r="D57"/>
          <cell r="E57"/>
          <cell r="L57"/>
        </row>
        <row r="58">
          <cell r="D58"/>
          <cell r="E58"/>
          <cell r="L58"/>
        </row>
        <row r="60">
          <cell r="D60"/>
          <cell r="E60"/>
          <cell r="L60"/>
        </row>
        <row r="62">
          <cell r="D62"/>
          <cell r="E62"/>
          <cell r="L62"/>
        </row>
        <row r="64">
          <cell r="D64"/>
          <cell r="E64"/>
          <cell r="L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B3:N92" totalsRowShown="0" dataDxfId="155" headerRowBorderDxfId="156" tableBorderDxfId="154" totalsRowBorderDxfId="153">
  <autoFilter ref="B3:N92" xr:uid="{00000000-0009-0000-0100-000001000000}"/>
  <tableColumns count="13">
    <tableColumn id="1" xr3:uid="{00000000-0010-0000-0000-000001000000}" name="Quo No." dataDxfId="152"/>
    <tableColumn id="6" xr3:uid="{00000000-0010-0000-0000-000006000000}" name="Project No." dataDxfId="151"/>
    <tableColumn id="12" xr3:uid="{00000000-0010-0000-0000-00000C000000}" name="Client" dataDxfId="150"/>
    <tableColumn id="2" xr3:uid="{00000000-0010-0000-0000-000002000000}" name="Product Name" dataDxfId="149"/>
    <tableColumn id="3" xr3:uid="{00000000-0010-0000-0000-000003000000}" name="PiC" dataDxfId="148"/>
    <tableColumn id="4" xr3:uid="{00000000-0010-0000-0000-000004000000}" name="Status" dataDxfId="147"/>
    <tableColumn id="5" xr3:uid="{00000000-0010-0000-0000-000005000000}" name="Selling price" dataDxfId="146"/>
    <tableColumn id="11" xr3:uid="{00000000-0010-0000-0000-00000B000000}" name="Reason for Rejection/Hold" dataDxfId="145"/>
    <tableColumn id="13" xr3:uid="{00000000-0010-0000-0000-00000D000000}" name="Reason for Acceptation" dataDxfId="144"/>
    <tableColumn id="8" xr3:uid="{00000000-0010-0000-0000-000008000000}" name="Submission date" dataDxfId="143"/>
    <tableColumn id="7" xr3:uid="{00000000-0010-0000-0000-000007000000}" name="Success rate" dataDxfId="142"/>
    <tableColumn id="10" xr3:uid="{00000000-0010-0000-0000-00000A000000}" name="Estimated_x000a_Delivery Month" dataDxfId="141"/>
    <tableColumn id="9" xr3:uid="{00000000-0010-0000-0000-000009000000}" name="Remark" dataDxfId="14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24" displayName="Table224" ref="B3:H123" totalsRowShown="0" headerRowDxfId="139" dataDxfId="137" headerRowBorderDxfId="138" tableBorderDxfId="136" totalsRowBorderDxfId="135">
  <autoFilter ref="B3:H123" xr:uid="{00000000-0009-0000-0100-000003000000}"/>
  <tableColumns count="7">
    <tableColumn id="1" xr3:uid="{00000000-0010-0000-0100-000001000000}" name="Project No." dataDxfId="134"/>
    <tableColumn id="6" xr3:uid="{00000000-0010-0000-0100-000006000000}" name="PO No." dataDxfId="133"/>
    <tableColumn id="12" xr3:uid="{00000000-0010-0000-0100-00000C000000}" name="O/S Name" dataDxfId="132"/>
    <tableColumn id="2" xr3:uid="{00000000-0010-0000-0100-000002000000}" name="Service" dataDxfId="131"/>
    <tableColumn id="3" xr3:uid="{00000000-0010-0000-0100-000003000000}" name="Cost" dataDxfId="130"/>
    <tableColumn id="4" xr3:uid="{00000000-0010-0000-0100-000004000000}" name="Payment" dataDxfId="129"/>
    <tableColumn id="5" xr3:uid="{00000000-0010-0000-0100-000005000000}" name="Remark" dataDxfId="128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3:N124" totalsRowShown="0" dataDxfId="126" headerRowBorderDxfId="127" tableBorderDxfId="125" totalsRowBorderDxfId="124">
  <autoFilter ref="B3:N124" xr:uid="{00000000-0009-0000-0100-000002000000}"/>
  <sortState xmlns:xlrd2="http://schemas.microsoft.com/office/spreadsheetml/2017/richdata2" ref="B4:M97">
    <sortCondition ref="L3:L97"/>
  </sortState>
  <tableColumns count="13">
    <tableColumn id="1" xr3:uid="{00000000-0010-0000-0200-000001000000}" name="Client" dataDxfId="123"/>
    <tableColumn id="12" xr3:uid="{00000000-0010-0000-0200-00000C000000}" name="AKJ Client" dataDxfId="122"/>
    <tableColumn id="2" xr3:uid="{00000000-0010-0000-0200-000002000000}" name="Product Name" dataDxfId="121"/>
    <tableColumn id="3" xr3:uid="{00000000-0010-0000-0200-000003000000}" name="PiC" dataDxfId="120"/>
    <tableColumn id="4" xr3:uid="{00000000-0010-0000-0200-000004000000}" name="PJ N." dataDxfId="119"/>
    <tableColumn id="5" xr3:uid="{00000000-0010-0000-0200-000005000000}" name="Service_x000a_(Exist 1 / New 2 / Inhouse 3)" dataDxfId="118"/>
    <tableColumn id="13" xr3:uid="{00000000-0010-0000-0200-00000D000000}" name="Service categroly" dataDxfId="117"/>
    <tableColumn id="6" xr3:uid="{00000000-0010-0000-0200-000006000000}" name="Invoice_x000a_(without VAT)" dataDxfId="116"/>
    <tableColumn id="7" xr3:uid="{00000000-0010-0000-0200-000007000000}" name="O/S_x000a_(without VAT)" dataDxfId="115"/>
    <tableColumn id="8" xr3:uid="{00000000-0010-0000-0200-000008000000}" name="Gross Profit" dataDxfId="114">
      <calculatedColumnFormula>Table2[[#This Row],[Invoice
(without VAT)]]-Table2[[#This Row],[O/S
(without VAT)]]</calculatedColumnFormula>
    </tableColumn>
    <tableColumn id="9" xr3:uid="{00000000-0010-0000-0200-000009000000}" name="Invoice month" dataDxfId="113"/>
    <tableColumn id="10" xr3:uid="{00000000-0010-0000-0200-00000A000000}" name="ABS status_x000a_(Finish 1 / Unfinished 2)" dataDxfId="112"/>
    <tableColumn id="11" xr3:uid="{00000000-0010-0000-0200-00000B000000}" name="Column1" dataDxfId="111">
      <calculatedColumnFormula>(I4-J4)/I4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2:S261"/>
  <sheetViews>
    <sheetView tabSelected="1" zoomScale="92" workbookViewId="0">
      <selection activeCell="K98" sqref="K98"/>
    </sheetView>
  </sheetViews>
  <sheetFormatPr defaultColWidth="8.6640625" defaultRowHeight="14.4"/>
  <cols>
    <col min="1" max="1" width="2.5546875" style="75" customWidth="1"/>
    <col min="2" max="2" width="6.44140625" style="76" customWidth="1"/>
    <col min="3" max="3" width="11.33203125" style="75" customWidth="1"/>
    <col min="4" max="4" width="35.5546875" style="75" customWidth="1"/>
    <col min="5" max="5" width="10" style="75" customWidth="1"/>
    <col min="6" max="6" width="10.5546875" style="75" bestFit="1" customWidth="1"/>
    <col min="7" max="7" width="10.88671875" style="75" bestFit="1" customWidth="1"/>
    <col min="8" max="9" width="10.5546875" style="75" bestFit="1" customWidth="1"/>
    <col min="10" max="10" width="10.88671875" style="75" bestFit="1" customWidth="1"/>
    <col min="11" max="11" width="11.33203125" style="75" bestFit="1" customWidth="1"/>
    <col min="12" max="12" width="10.5546875" style="75" bestFit="1" customWidth="1"/>
    <col min="13" max="13" width="10.88671875" style="75" bestFit="1" customWidth="1"/>
    <col min="14" max="14" width="10.5546875" style="75" bestFit="1" customWidth="1"/>
    <col min="15" max="15" width="11.33203125" style="75" bestFit="1" customWidth="1"/>
    <col min="16" max="16" width="10.88671875" style="75" bestFit="1" customWidth="1"/>
    <col min="17" max="17" width="15.6640625" style="75" customWidth="1"/>
    <col min="18" max="18" width="12.33203125" style="75" bestFit="1" customWidth="1"/>
    <col min="19" max="19" width="8.5546875" style="112" customWidth="1"/>
    <col min="20" max="20" width="13.5546875" style="75" bestFit="1" customWidth="1"/>
    <col min="21" max="21" width="11" style="75" bestFit="1" customWidth="1"/>
    <col min="22" max="22" width="6" style="75" bestFit="1" customWidth="1"/>
    <col min="23" max="16384" width="8.6640625" style="75"/>
  </cols>
  <sheetData>
    <row r="2" spans="2:19" ht="15.6">
      <c r="B2" s="111" t="s">
        <v>271</v>
      </c>
    </row>
    <row r="3" spans="2:19">
      <c r="E3" s="193">
        <v>2022</v>
      </c>
      <c r="F3" s="193"/>
      <c r="G3" s="193">
        <v>2023</v>
      </c>
      <c r="H3" s="193"/>
      <c r="I3" s="193"/>
      <c r="J3" s="193"/>
      <c r="K3" s="193"/>
      <c r="L3" s="193"/>
      <c r="M3" s="193"/>
      <c r="N3" s="193"/>
      <c r="O3" s="193"/>
      <c r="P3" s="193"/>
      <c r="Q3" s="191">
        <v>2023</v>
      </c>
      <c r="R3" s="192"/>
    </row>
    <row r="4" spans="2:19">
      <c r="D4" s="83" t="s">
        <v>272</v>
      </c>
      <c r="E4" s="90" t="s">
        <v>246</v>
      </c>
      <c r="F4" s="90" t="s">
        <v>245</v>
      </c>
      <c r="G4" s="90" t="s">
        <v>247</v>
      </c>
      <c r="H4" s="90" t="s">
        <v>248</v>
      </c>
      <c r="I4" s="90" t="s">
        <v>249</v>
      </c>
      <c r="J4" s="90" t="s">
        <v>250</v>
      </c>
      <c r="K4" s="90" t="s">
        <v>251</v>
      </c>
      <c r="L4" s="90" t="s">
        <v>252</v>
      </c>
      <c r="M4" s="90" t="s">
        <v>253</v>
      </c>
      <c r="N4" s="90" t="s">
        <v>254</v>
      </c>
      <c r="O4" s="90" t="s">
        <v>255</v>
      </c>
      <c r="P4" s="90" t="s">
        <v>256</v>
      </c>
      <c r="Q4" s="92" t="s">
        <v>263</v>
      </c>
      <c r="R4" s="91" t="s">
        <v>297</v>
      </c>
    </row>
    <row r="5" spans="2:19">
      <c r="B5" s="102"/>
      <c r="C5" s="103" t="s">
        <v>92</v>
      </c>
      <c r="D5" s="108"/>
      <c r="E5" s="109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10"/>
    </row>
    <row r="6" spans="2:19">
      <c r="B6" s="98" t="s">
        <v>258</v>
      </c>
      <c r="C6" s="168" t="s">
        <v>284</v>
      </c>
      <c r="D6" s="169"/>
      <c r="E6" s="77">
        <f>'2023 Div5 Sales Record'!R6</f>
        <v>926558.27</v>
      </c>
      <c r="F6" s="77">
        <f>'2023 Div5 Sales Record'!S6</f>
        <v>199627.05</v>
      </c>
      <c r="G6" s="77">
        <f>'2023 Div5 Sales Record'!T6</f>
        <v>4681.71</v>
      </c>
      <c r="H6" s="77">
        <f>'2023 Div5 Sales Record'!U6</f>
        <v>636319</v>
      </c>
      <c r="I6" s="77">
        <f>'2023 Div5 Sales Record'!V6</f>
        <v>171146.4</v>
      </c>
      <c r="J6" s="77">
        <f>'2023 Div5 Sales Record'!W6</f>
        <v>0</v>
      </c>
      <c r="K6" s="77">
        <f>'2023 Div5 Sales Record'!X6</f>
        <v>0</v>
      </c>
      <c r="L6" s="77">
        <f>'2023 Div5 Sales Record'!Y6</f>
        <v>0</v>
      </c>
      <c r="M6" s="77">
        <f>'2023 Div5 Sales Record'!Z6</f>
        <v>0</v>
      </c>
      <c r="N6" s="77">
        <f>'2023 Div5 Sales Record'!AA6</f>
        <v>0</v>
      </c>
      <c r="O6" s="77">
        <f>'2023 Div5 Sales Record'!AB6</f>
        <v>0</v>
      </c>
      <c r="P6" s="77">
        <f>'2023 Div5 Sales Record'!AC6</f>
        <v>0</v>
      </c>
      <c r="Q6" s="78">
        <f>SUM(E6:P6)</f>
        <v>1938332.43</v>
      </c>
      <c r="R6" s="80"/>
    </row>
    <row r="7" spans="2:19">
      <c r="B7" s="97" t="s">
        <v>259</v>
      </c>
      <c r="C7" s="170" t="s">
        <v>269</v>
      </c>
      <c r="D7" s="171"/>
      <c r="E7" s="172">
        <f>E6+F6+G6</f>
        <v>1130867.03</v>
      </c>
      <c r="F7" s="172"/>
      <c r="G7" s="172"/>
      <c r="H7" s="172">
        <f>H6+I6+J6</f>
        <v>807465.4</v>
      </c>
      <c r="I7" s="172"/>
      <c r="J7" s="172"/>
      <c r="K7" s="172">
        <f t="shared" ref="K7" si="0">K6+L6+M6</f>
        <v>0</v>
      </c>
      <c r="L7" s="172"/>
      <c r="M7" s="172"/>
      <c r="N7" s="172">
        <f t="shared" ref="N7" si="1">N6+O6+P6</f>
        <v>0</v>
      </c>
      <c r="O7" s="172"/>
      <c r="P7" s="172"/>
      <c r="Q7" s="79">
        <f>SUM(E7:P7)</f>
        <v>1938332.4300000002</v>
      </c>
      <c r="R7" s="80"/>
    </row>
    <row r="8" spans="2:19">
      <c r="B8" s="97" t="s">
        <v>260</v>
      </c>
      <c r="C8" s="163" t="s">
        <v>287</v>
      </c>
      <c r="D8" s="164"/>
      <c r="E8" s="165">
        <v>700000</v>
      </c>
      <c r="F8" s="165"/>
      <c r="G8" s="89">
        <f>E7/E8</f>
        <v>1.6155243285714287</v>
      </c>
      <c r="H8" s="166">
        <v>1572000</v>
      </c>
      <c r="I8" s="167"/>
      <c r="J8" s="93">
        <f>H7/H8</f>
        <v>0.51365483460559802</v>
      </c>
      <c r="K8" s="166">
        <v>4600000</v>
      </c>
      <c r="L8" s="167"/>
      <c r="M8" s="93">
        <f>K7/K8</f>
        <v>0</v>
      </c>
      <c r="N8" s="166">
        <v>3128000</v>
      </c>
      <c r="O8" s="167"/>
      <c r="P8" s="93">
        <f>N7/N8</f>
        <v>0</v>
      </c>
      <c r="Q8" s="74">
        <f>E8+H8+K8+N8</f>
        <v>10000000</v>
      </c>
      <c r="R8" s="93">
        <f>Q7/Q8</f>
        <v>0.19383324300000002</v>
      </c>
      <c r="S8" s="112" t="s">
        <v>300</v>
      </c>
    </row>
    <row r="9" spans="2:19">
      <c r="B9" s="105" t="s">
        <v>261</v>
      </c>
      <c r="C9" s="159" t="s">
        <v>294</v>
      </c>
      <c r="D9" s="160"/>
      <c r="E9" s="161">
        <v>2496454.08</v>
      </c>
      <c r="F9" s="162"/>
      <c r="G9" s="106">
        <f>E7/E9</f>
        <v>0.45298931755235811</v>
      </c>
      <c r="H9" s="161">
        <v>1166040.24</v>
      </c>
      <c r="I9" s="162"/>
      <c r="J9" s="106">
        <f>H7/H9</f>
        <v>0.69248502092860875</v>
      </c>
      <c r="K9" s="161">
        <v>793029.41999999993</v>
      </c>
      <c r="L9" s="162"/>
      <c r="M9" s="106">
        <f>K7/K9</f>
        <v>0</v>
      </c>
      <c r="N9" s="161">
        <v>884136.79</v>
      </c>
      <c r="O9" s="162"/>
      <c r="P9" s="106">
        <f>N7/N9</f>
        <v>0</v>
      </c>
      <c r="Q9" s="107">
        <f>E9+H9+K9+N9</f>
        <v>5339660.53</v>
      </c>
      <c r="R9" s="93">
        <f>Q7/Q9</f>
        <v>0.36300667787957674</v>
      </c>
      <c r="S9" s="112" t="s">
        <v>299</v>
      </c>
    </row>
    <row r="10" spans="2:19">
      <c r="B10" s="102"/>
      <c r="C10" s="103" t="s">
        <v>283</v>
      </c>
      <c r="D10" s="108"/>
      <c r="E10" s="109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10"/>
    </row>
    <row r="11" spans="2:19">
      <c r="B11" s="99" t="s">
        <v>262</v>
      </c>
      <c r="C11" s="168" t="s">
        <v>285</v>
      </c>
      <c r="D11" s="169"/>
      <c r="E11" s="77">
        <f>'2023 Div5 Sales Record'!R8</f>
        <v>448059.6</v>
      </c>
      <c r="F11" s="77">
        <f>'2023 Div5 Sales Record'!S8</f>
        <v>264342</v>
      </c>
      <c r="G11" s="77">
        <f>'2023 Div5 Sales Record'!T8</f>
        <v>155588.6</v>
      </c>
      <c r="H11" s="77">
        <f>'2023 Div5 Sales Record'!U8</f>
        <v>261196</v>
      </c>
      <c r="I11" s="77">
        <f>'2023 Div5 Sales Record'!V8</f>
        <v>341657.59999999998</v>
      </c>
      <c r="J11" s="77">
        <f>'2023 Div5 Sales Record'!W8</f>
        <v>82000</v>
      </c>
      <c r="K11" s="77">
        <f>'2023 Div5 Sales Record'!X8</f>
        <v>0</v>
      </c>
      <c r="L11" s="77">
        <f>'2023 Div5 Sales Record'!Y8</f>
        <v>0</v>
      </c>
      <c r="M11" s="77">
        <f>'2023 Div5 Sales Record'!Z8</f>
        <v>0</v>
      </c>
      <c r="N11" s="77">
        <f>'2023 Div5 Sales Record'!AA8</f>
        <v>0</v>
      </c>
      <c r="O11" s="77">
        <f>'2023 Div5 Sales Record'!AB8</f>
        <v>0</v>
      </c>
      <c r="P11" s="77">
        <f>'2023 Div5 Sales Record'!AC8</f>
        <v>0</v>
      </c>
      <c r="Q11" s="78">
        <f>SUM(E11:P11)</f>
        <v>1552843.7999999998</v>
      </c>
      <c r="R11" s="80"/>
    </row>
    <row r="12" spans="2:19">
      <c r="B12" s="100" t="s">
        <v>288</v>
      </c>
      <c r="C12" s="170" t="s">
        <v>286</v>
      </c>
      <c r="D12" s="171"/>
      <c r="E12" s="173">
        <f>E11+F11+G11</f>
        <v>867990.2</v>
      </c>
      <c r="F12" s="173"/>
      <c r="G12" s="173"/>
      <c r="H12" s="173">
        <f>H11+I11+J11</f>
        <v>684853.6</v>
      </c>
      <c r="I12" s="173"/>
      <c r="J12" s="173"/>
      <c r="K12" s="173">
        <f t="shared" ref="K12" si="2">K11+L11+M11</f>
        <v>0</v>
      </c>
      <c r="L12" s="173"/>
      <c r="M12" s="173"/>
      <c r="N12" s="173">
        <f t="shared" ref="N12" si="3">N11+O11+P11</f>
        <v>0</v>
      </c>
      <c r="O12" s="173"/>
      <c r="P12" s="173"/>
      <c r="Q12" s="79">
        <f>SUM(E12:P12)</f>
        <v>1552843.7999999998</v>
      </c>
      <c r="R12" s="80"/>
    </row>
    <row r="13" spans="2:19">
      <c r="B13" s="100" t="s">
        <v>289</v>
      </c>
      <c r="C13" s="163" t="s">
        <v>287</v>
      </c>
      <c r="D13" s="164"/>
      <c r="E13" s="174">
        <v>750000</v>
      </c>
      <c r="F13" s="174"/>
      <c r="G13" s="94">
        <f>E12/E13</f>
        <v>1.1573202666666667</v>
      </c>
      <c r="H13" s="174">
        <v>2500000</v>
      </c>
      <c r="I13" s="174"/>
      <c r="J13" s="94">
        <f>H12/H13</f>
        <v>0.27394143999999998</v>
      </c>
      <c r="K13" s="174">
        <v>1500000</v>
      </c>
      <c r="L13" s="174"/>
      <c r="M13" s="94">
        <f>K12/K13</f>
        <v>0</v>
      </c>
      <c r="N13" s="174">
        <v>1700000</v>
      </c>
      <c r="O13" s="174"/>
      <c r="P13" s="94">
        <f>N12/N13</f>
        <v>0</v>
      </c>
      <c r="Q13" s="74">
        <f>E13+H13+K13+N13</f>
        <v>6450000</v>
      </c>
      <c r="R13" s="93">
        <f>Q12/Q13</f>
        <v>0.24075097674418602</v>
      </c>
      <c r="S13" s="112" t="s">
        <v>301</v>
      </c>
    </row>
    <row r="14" spans="2:19">
      <c r="B14" s="100" t="s">
        <v>290</v>
      </c>
      <c r="C14" s="170" t="s">
        <v>294</v>
      </c>
      <c r="D14" s="171"/>
      <c r="E14" s="175">
        <v>72468</v>
      </c>
      <c r="F14" s="176"/>
      <c r="G14" s="94">
        <f>E12/E14</f>
        <v>11.97756527018822</v>
      </c>
      <c r="H14" s="175">
        <v>1058782</v>
      </c>
      <c r="I14" s="176"/>
      <c r="J14" s="94">
        <f>H12/H14</f>
        <v>0.64683154794849174</v>
      </c>
      <c r="K14" s="175">
        <v>411303</v>
      </c>
      <c r="L14" s="176"/>
      <c r="M14" s="94">
        <f>K12/K14</f>
        <v>0</v>
      </c>
      <c r="N14" s="175">
        <v>1109106</v>
      </c>
      <c r="O14" s="176"/>
      <c r="P14" s="94">
        <f>N12/N14</f>
        <v>0</v>
      </c>
      <c r="Q14" s="101">
        <f>E14+H14+K14+N14</f>
        <v>2651659</v>
      </c>
      <c r="R14" s="93">
        <f>Q12/Q14</f>
        <v>0.58561217713137315</v>
      </c>
      <c r="S14" s="112" t="s">
        <v>299</v>
      </c>
    </row>
    <row r="15" spans="2:19">
      <c r="B15" s="104" t="s">
        <v>291</v>
      </c>
      <c r="C15" s="177" t="s">
        <v>292</v>
      </c>
      <c r="D15" s="177"/>
      <c r="E15" s="178">
        <f>E12+E7</f>
        <v>1998857.23</v>
      </c>
      <c r="F15" s="179"/>
      <c r="G15" s="179"/>
      <c r="H15" s="178">
        <f>H12+H7</f>
        <v>1492319</v>
      </c>
      <c r="I15" s="179"/>
      <c r="J15" s="179"/>
      <c r="K15" s="178">
        <f>K12+K7</f>
        <v>0</v>
      </c>
      <c r="L15" s="179"/>
      <c r="M15" s="179"/>
      <c r="N15" s="178">
        <f>N12+N7</f>
        <v>0</v>
      </c>
      <c r="O15" s="179"/>
      <c r="P15" s="179"/>
      <c r="Q15" s="81">
        <f>SUBTOTAL(9,E15:P15)</f>
        <v>3491176.23</v>
      </c>
      <c r="R15" s="93"/>
    </row>
    <row r="16" spans="2:19">
      <c r="B16" s="104" t="s">
        <v>295</v>
      </c>
      <c r="C16" s="180" t="s">
        <v>293</v>
      </c>
      <c r="D16" s="177"/>
      <c r="E16" s="181">
        <f>E13+E8</f>
        <v>1450000</v>
      </c>
      <c r="F16" s="181"/>
      <c r="G16" s="155">
        <f>E15/E16</f>
        <v>1.3785222275862068</v>
      </c>
      <c r="H16" s="181">
        <f>H13+H8</f>
        <v>4072000</v>
      </c>
      <c r="I16" s="181"/>
      <c r="J16" s="155">
        <f>H15/H16</f>
        <v>0.3664830550098232</v>
      </c>
      <c r="K16" s="181">
        <f>K13+K8</f>
        <v>6100000</v>
      </c>
      <c r="L16" s="181"/>
      <c r="M16" s="155">
        <f>K15/K16</f>
        <v>0</v>
      </c>
      <c r="N16" s="181">
        <f>N13+N8</f>
        <v>4828000</v>
      </c>
      <c r="O16" s="181"/>
      <c r="P16" s="155">
        <f>N15/N16</f>
        <v>0</v>
      </c>
      <c r="Q16" s="101">
        <f>E16+H16+K16+N16</f>
        <v>16450000</v>
      </c>
      <c r="R16" s="93">
        <f>Q15/Q16</f>
        <v>0.21222955805471125</v>
      </c>
      <c r="S16" s="112" t="s">
        <v>300</v>
      </c>
    </row>
    <row r="17" spans="2:19">
      <c r="B17" s="156" t="s">
        <v>378</v>
      </c>
      <c r="C17" s="194" t="s">
        <v>380</v>
      </c>
      <c r="D17" s="195"/>
      <c r="E17" s="181">
        <f>G98</f>
        <v>0</v>
      </c>
      <c r="F17" s="181"/>
      <c r="G17" s="155">
        <f>(E17*0.8%+E15)/E16</f>
        <v>1.3785222275862068</v>
      </c>
      <c r="H17" s="181">
        <f>J98</f>
        <v>0</v>
      </c>
      <c r="I17" s="181"/>
      <c r="J17" s="155">
        <f>(H17*0.8%+H15)/H16</f>
        <v>0.3664830550098232</v>
      </c>
      <c r="K17" s="181">
        <f>M98</f>
        <v>438923</v>
      </c>
      <c r="L17" s="181"/>
      <c r="M17" s="155">
        <f>(K17*0.8%+K15)/K16</f>
        <v>5.7563672131147542E-4</v>
      </c>
      <c r="N17" s="181">
        <f>P98</f>
        <v>2979939</v>
      </c>
      <c r="O17" s="181"/>
      <c r="P17" s="155">
        <f>(N17*0.8%+N15)/N16</f>
        <v>4.937761391880696E-3</v>
      </c>
      <c r="Q17" s="101">
        <f>E17+H17+K17+N17</f>
        <v>3418862</v>
      </c>
      <c r="R17" s="93">
        <f>(Q17*0.8+Q15)/Q16</f>
        <v>0.37849640303951371</v>
      </c>
      <c r="S17" s="112" t="s">
        <v>383</v>
      </c>
    </row>
    <row r="18" spans="2:19">
      <c r="B18" s="156" t="s">
        <v>379</v>
      </c>
      <c r="C18" s="194" t="s">
        <v>381</v>
      </c>
      <c r="D18" s="195"/>
      <c r="E18" s="209">
        <f>G98+G109</f>
        <v>0</v>
      </c>
      <c r="F18" s="181"/>
      <c r="G18" s="155">
        <f>(E17*0.8%+E18*0.6%+E15)/E16</f>
        <v>1.3785222275862068</v>
      </c>
      <c r="H18" s="209">
        <f>J98+J109</f>
        <v>3740</v>
      </c>
      <c r="I18" s="181"/>
      <c r="J18" s="155">
        <f>(H17*0.8%+H18*0.6%+H15)/H16</f>
        <v>0.36648856581532413</v>
      </c>
      <c r="K18" s="209">
        <f>M98+M109</f>
        <v>438923</v>
      </c>
      <c r="L18" s="181"/>
      <c r="M18" s="155">
        <f>(K17*0.8%+K18*0.6%+K15)/K16</f>
        <v>1.0073642622950821E-3</v>
      </c>
      <c r="N18" s="209">
        <f>P98+P109</f>
        <v>3163219</v>
      </c>
      <c r="O18" s="181"/>
      <c r="P18" s="155">
        <f>(N17*0.8%+N18*0.6%+N15)/N16</f>
        <v>8.8688537696768842E-3</v>
      </c>
      <c r="Q18" s="101">
        <f>E18+H18+K18+N18</f>
        <v>3605882</v>
      </c>
      <c r="R18" s="93">
        <f>(Q17*0.8+Q18*0.6+Q15)/Q16</f>
        <v>0.51001793495440728</v>
      </c>
    </row>
    <row r="19" spans="2:19">
      <c r="C19" s="76"/>
      <c r="D19" s="76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157" t="s">
        <v>382</v>
      </c>
      <c r="Q19" s="158">
        <f>Q17*0.8+Q18*0.6+Q15-Q16</f>
        <v>-8060204.9700000007</v>
      </c>
    </row>
    <row r="20" spans="2:19" s="119" customFormat="1" ht="15.6">
      <c r="B20" s="208" t="s">
        <v>273</v>
      </c>
    </row>
    <row r="21" spans="2:19" s="119" customFormat="1"/>
    <row r="22" spans="2:19" s="119" customFormat="1">
      <c r="B22" s="144" t="s">
        <v>296</v>
      </c>
      <c r="E22" s="144" t="s">
        <v>131</v>
      </c>
      <c r="F22" s="144"/>
      <c r="Q22" s="145" t="s">
        <v>270</v>
      </c>
    </row>
    <row r="23" spans="2:19" s="119" customFormat="1" ht="15" thickBot="1">
      <c r="B23" s="146" t="s">
        <v>234</v>
      </c>
      <c r="C23" s="147" t="s">
        <v>0</v>
      </c>
      <c r="D23" s="147" t="s">
        <v>1</v>
      </c>
      <c r="E23" s="148">
        <v>44866</v>
      </c>
      <c r="F23" s="148">
        <v>44896</v>
      </c>
      <c r="G23" s="148">
        <v>44927</v>
      </c>
      <c r="H23" s="148">
        <v>44958</v>
      </c>
      <c r="I23" s="148">
        <v>44986</v>
      </c>
      <c r="J23" s="148">
        <v>45017</v>
      </c>
      <c r="K23" s="148">
        <v>45047</v>
      </c>
      <c r="L23" s="148">
        <v>45078</v>
      </c>
      <c r="M23" s="148">
        <v>45108</v>
      </c>
      <c r="N23" s="148">
        <v>45139</v>
      </c>
      <c r="O23" s="148">
        <v>45170</v>
      </c>
      <c r="P23" s="148">
        <v>45200</v>
      </c>
      <c r="Q23" s="149"/>
    </row>
    <row r="24" spans="2:19" s="119" customFormat="1" ht="15" thickTop="1">
      <c r="B24" s="150" t="s">
        <v>131</v>
      </c>
      <c r="C24" s="150" t="s">
        <v>6</v>
      </c>
      <c r="D24" s="150" t="s">
        <v>141</v>
      </c>
      <c r="E24" s="151"/>
      <c r="F24" s="151"/>
      <c r="G24" s="151"/>
      <c r="H24" s="151">
        <v>4682</v>
      </c>
      <c r="I24" s="151"/>
      <c r="J24" s="151"/>
      <c r="K24" s="151"/>
      <c r="L24" s="151"/>
      <c r="M24" s="151"/>
      <c r="N24" s="151"/>
      <c r="O24" s="151"/>
      <c r="P24" s="151"/>
      <c r="Q24" s="150"/>
    </row>
    <row r="25" spans="2:19" s="119" customFormat="1">
      <c r="B25" s="150" t="s">
        <v>131</v>
      </c>
      <c r="C25" s="150" t="s">
        <v>103</v>
      </c>
      <c r="D25" s="150" t="s">
        <v>143</v>
      </c>
      <c r="E25" s="151"/>
      <c r="F25" s="151"/>
      <c r="G25" s="151"/>
      <c r="H25" s="151">
        <v>21218</v>
      </c>
      <c r="I25" s="151"/>
      <c r="J25" s="151"/>
      <c r="K25" s="151"/>
      <c r="L25" s="151"/>
      <c r="M25" s="151"/>
      <c r="N25" s="151"/>
      <c r="O25" s="151"/>
      <c r="P25" s="151"/>
      <c r="Q25" s="150"/>
    </row>
    <row r="26" spans="2:19" s="119" customFormat="1">
      <c r="B26" s="150" t="s">
        <v>131</v>
      </c>
      <c r="C26" s="150" t="s">
        <v>10</v>
      </c>
      <c r="D26" s="150" t="s">
        <v>145</v>
      </c>
      <c r="E26" s="151"/>
      <c r="F26" s="151"/>
      <c r="G26" s="151"/>
      <c r="H26" s="151">
        <v>89804</v>
      </c>
      <c r="I26" s="151"/>
      <c r="J26" s="151"/>
      <c r="K26" s="151"/>
      <c r="L26" s="151"/>
      <c r="M26" s="151"/>
      <c r="N26" s="151"/>
      <c r="O26" s="151"/>
      <c r="P26" s="151"/>
      <c r="Q26" s="150"/>
    </row>
    <row r="27" spans="2:19" s="119" customFormat="1">
      <c r="B27" s="150" t="s">
        <v>131</v>
      </c>
      <c r="C27" s="150" t="s">
        <v>6</v>
      </c>
      <c r="D27" s="150" t="s">
        <v>151</v>
      </c>
      <c r="E27" s="151"/>
      <c r="F27" s="151"/>
      <c r="G27" s="151"/>
      <c r="H27" s="151"/>
      <c r="I27" s="151"/>
      <c r="J27" s="151">
        <v>11425.1</v>
      </c>
      <c r="K27" s="151"/>
      <c r="L27" s="151"/>
      <c r="M27" s="151"/>
      <c r="N27" s="151"/>
      <c r="O27" s="151"/>
      <c r="P27" s="151"/>
      <c r="Q27" s="150"/>
    </row>
    <row r="28" spans="2:19" s="119" customFormat="1">
      <c r="B28" s="150" t="s">
        <v>131</v>
      </c>
      <c r="C28" s="150" t="s">
        <v>174</v>
      </c>
      <c r="D28" s="150" t="s">
        <v>175</v>
      </c>
      <c r="E28" s="151"/>
      <c r="F28" s="151"/>
      <c r="G28" s="151"/>
      <c r="H28" s="151">
        <v>1650</v>
      </c>
      <c r="I28" s="151"/>
      <c r="J28" s="151"/>
      <c r="K28" s="151"/>
      <c r="L28" s="151"/>
      <c r="M28" s="151"/>
      <c r="N28" s="151"/>
      <c r="O28" s="151"/>
      <c r="P28" s="151"/>
      <c r="Q28" s="150"/>
    </row>
    <row r="29" spans="2:19" s="119" customFormat="1">
      <c r="B29" s="150" t="s">
        <v>131</v>
      </c>
      <c r="C29" s="150" t="s">
        <v>42</v>
      </c>
      <c r="D29" s="150" t="s">
        <v>43</v>
      </c>
      <c r="E29" s="151">
        <v>53425</v>
      </c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0"/>
    </row>
    <row r="30" spans="2:19" s="119" customFormat="1">
      <c r="B30" s="150" t="s">
        <v>131</v>
      </c>
      <c r="C30" s="150" t="s">
        <v>42</v>
      </c>
      <c r="D30" s="150" t="s">
        <v>48</v>
      </c>
      <c r="E30" s="151">
        <v>137793</v>
      </c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0"/>
    </row>
    <row r="31" spans="2:19" s="119" customFormat="1">
      <c r="B31" s="150" t="s">
        <v>131</v>
      </c>
      <c r="C31" s="150" t="s">
        <v>42</v>
      </c>
      <c r="D31" s="150" t="s">
        <v>49</v>
      </c>
      <c r="E31" s="151">
        <v>137793</v>
      </c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0"/>
    </row>
    <row r="32" spans="2:19" s="119" customFormat="1">
      <c r="B32" s="150" t="s">
        <v>131</v>
      </c>
      <c r="C32" s="150" t="s">
        <v>42</v>
      </c>
      <c r="D32" s="150" t="s">
        <v>51</v>
      </c>
      <c r="E32" s="151">
        <v>4296.6000000000004</v>
      </c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0"/>
    </row>
    <row r="33" spans="2:17" s="119" customFormat="1">
      <c r="B33" s="150" t="s">
        <v>131</v>
      </c>
      <c r="C33" s="150" t="s">
        <v>42</v>
      </c>
      <c r="D33" s="150" t="s">
        <v>54</v>
      </c>
      <c r="E33" s="151">
        <v>2195</v>
      </c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0"/>
    </row>
    <row r="34" spans="2:17" s="119" customFormat="1">
      <c r="B34" s="150" t="s">
        <v>131</v>
      </c>
      <c r="C34" s="150" t="s">
        <v>42</v>
      </c>
      <c r="D34" s="150" t="s">
        <v>55</v>
      </c>
      <c r="E34" s="151"/>
      <c r="F34" s="151">
        <v>54708</v>
      </c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0"/>
    </row>
    <row r="35" spans="2:17" s="119" customFormat="1">
      <c r="B35" s="150" t="s">
        <v>131</v>
      </c>
      <c r="C35" s="150" t="s">
        <v>42</v>
      </c>
      <c r="D35" s="150" t="s">
        <v>58</v>
      </c>
      <c r="E35" s="151"/>
      <c r="F35" s="151">
        <v>57849</v>
      </c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0"/>
    </row>
    <row r="36" spans="2:17" s="119" customFormat="1">
      <c r="B36" s="150" t="s">
        <v>131</v>
      </c>
      <c r="C36" s="150" t="s">
        <v>42</v>
      </c>
      <c r="D36" s="150" t="s">
        <v>97</v>
      </c>
      <c r="E36" s="151"/>
      <c r="F36" s="151">
        <v>130092</v>
      </c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0"/>
    </row>
    <row r="37" spans="2:17" s="119" customFormat="1">
      <c r="B37" s="150" t="s">
        <v>131</v>
      </c>
      <c r="C37" s="150" t="s">
        <v>42</v>
      </c>
      <c r="D37" s="150" t="s">
        <v>99</v>
      </c>
      <c r="E37" s="151"/>
      <c r="F37" s="151"/>
      <c r="G37" s="151">
        <v>130092</v>
      </c>
      <c r="H37" s="151"/>
      <c r="I37" s="151"/>
      <c r="J37" s="151"/>
      <c r="K37" s="151"/>
      <c r="L37" s="151"/>
      <c r="M37" s="151"/>
      <c r="N37" s="151"/>
      <c r="O37" s="151"/>
      <c r="P37" s="151"/>
      <c r="Q37" s="150"/>
    </row>
    <row r="38" spans="2:17" s="119" customFormat="1">
      <c r="B38" s="150" t="s">
        <v>131</v>
      </c>
      <c r="C38" s="150" t="s">
        <v>42</v>
      </c>
      <c r="D38" s="150" t="s">
        <v>101</v>
      </c>
      <c r="E38" s="151"/>
      <c r="F38" s="151"/>
      <c r="G38" s="151">
        <v>4158</v>
      </c>
      <c r="H38" s="151"/>
      <c r="I38" s="151"/>
      <c r="J38" s="151"/>
      <c r="K38" s="151"/>
      <c r="L38" s="151"/>
      <c r="M38" s="151"/>
      <c r="N38" s="151"/>
      <c r="O38" s="151"/>
      <c r="P38" s="151"/>
      <c r="Q38" s="150"/>
    </row>
    <row r="39" spans="2:17" s="119" customFormat="1">
      <c r="B39" s="150" t="s">
        <v>131</v>
      </c>
      <c r="C39" s="150" t="s">
        <v>42</v>
      </c>
      <c r="D39" s="150" t="s">
        <v>114</v>
      </c>
      <c r="E39" s="151"/>
      <c r="F39" s="151"/>
      <c r="G39" s="151">
        <v>65000</v>
      </c>
      <c r="H39" s="151"/>
      <c r="I39" s="151"/>
      <c r="J39" s="151"/>
      <c r="K39" s="151"/>
      <c r="L39" s="151"/>
      <c r="M39" s="151"/>
      <c r="N39" s="151"/>
      <c r="O39" s="151"/>
      <c r="P39" s="151"/>
      <c r="Q39" s="150"/>
    </row>
    <row r="40" spans="2:17" s="119" customFormat="1">
      <c r="B40" s="150" t="s">
        <v>131</v>
      </c>
      <c r="C40" s="150" t="s">
        <v>42</v>
      </c>
      <c r="D40" s="150" t="s">
        <v>117</v>
      </c>
      <c r="E40" s="151"/>
      <c r="F40" s="151"/>
      <c r="G40" s="151">
        <v>4297</v>
      </c>
      <c r="H40" s="151"/>
      <c r="I40" s="151"/>
      <c r="J40" s="151"/>
      <c r="K40" s="151"/>
      <c r="L40" s="151"/>
      <c r="M40" s="151"/>
      <c r="N40" s="151"/>
      <c r="O40" s="151"/>
      <c r="P40" s="151"/>
      <c r="Q40" s="150"/>
    </row>
    <row r="41" spans="2:17" s="119" customFormat="1">
      <c r="B41" s="150" t="s">
        <v>131</v>
      </c>
      <c r="C41" s="150" t="s">
        <v>42</v>
      </c>
      <c r="D41" s="150" t="s">
        <v>122</v>
      </c>
      <c r="E41" s="151"/>
      <c r="F41" s="151"/>
      <c r="G41" s="151">
        <v>65000</v>
      </c>
      <c r="H41" s="151"/>
      <c r="I41" s="151"/>
      <c r="J41" s="151"/>
      <c r="K41" s="151"/>
      <c r="L41" s="151"/>
      <c r="M41" s="151"/>
      <c r="N41" s="151"/>
      <c r="O41" s="151"/>
      <c r="P41" s="151"/>
      <c r="Q41" s="150"/>
    </row>
    <row r="42" spans="2:17" s="119" customFormat="1">
      <c r="B42" s="150" t="s">
        <v>131</v>
      </c>
      <c r="C42" s="150" t="s">
        <v>42</v>
      </c>
      <c r="D42" s="150" t="s">
        <v>119</v>
      </c>
      <c r="E42" s="151"/>
      <c r="F42" s="151"/>
      <c r="G42" s="151">
        <v>14960</v>
      </c>
      <c r="H42" s="151"/>
      <c r="I42" s="151"/>
      <c r="J42" s="151"/>
      <c r="K42" s="151"/>
      <c r="L42" s="151"/>
      <c r="M42" s="151"/>
      <c r="N42" s="151"/>
      <c r="O42" s="151"/>
      <c r="P42" s="151"/>
      <c r="Q42" s="150"/>
    </row>
    <row r="43" spans="2:17" s="119" customFormat="1">
      <c r="B43" s="150" t="s">
        <v>131</v>
      </c>
      <c r="C43" s="150" t="s">
        <v>42</v>
      </c>
      <c r="D43" s="150" t="s">
        <v>163</v>
      </c>
      <c r="E43" s="151"/>
      <c r="F43" s="151"/>
      <c r="G43" s="151"/>
      <c r="H43" s="151">
        <v>4296.6000000000004</v>
      </c>
      <c r="I43" s="151"/>
      <c r="J43" s="151"/>
      <c r="K43" s="151"/>
      <c r="L43" s="151"/>
      <c r="M43" s="151"/>
      <c r="N43" s="151"/>
      <c r="O43" s="151"/>
      <c r="P43" s="151"/>
      <c r="Q43" s="150"/>
    </row>
    <row r="44" spans="2:17" s="119" customFormat="1">
      <c r="B44" s="150" t="s">
        <v>131</v>
      </c>
      <c r="C44" s="150" t="s">
        <v>42</v>
      </c>
      <c r="D44" s="150" t="s">
        <v>166</v>
      </c>
      <c r="E44" s="151"/>
      <c r="F44" s="151"/>
      <c r="G44" s="151"/>
      <c r="H44" s="151">
        <v>2035</v>
      </c>
      <c r="I44" s="151"/>
      <c r="J44" s="151"/>
      <c r="K44" s="151"/>
      <c r="L44" s="151"/>
      <c r="M44" s="151"/>
      <c r="N44" s="151"/>
      <c r="O44" s="151"/>
      <c r="P44" s="151"/>
      <c r="Q44" s="150"/>
    </row>
    <row r="45" spans="2:17" s="119" customFormat="1">
      <c r="B45" s="150" t="s">
        <v>131</v>
      </c>
      <c r="C45" s="150" t="s">
        <v>42</v>
      </c>
      <c r="D45" s="150" t="s">
        <v>169</v>
      </c>
      <c r="E45" s="151"/>
      <c r="F45" s="151"/>
      <c r="G45" s="151"/>
      <c r="H45" s="151"/>
      <c r="I45" s="151">
        <v>131111</v>
      </c>
      <c r="J45" s="151"/>
      <c r="K45" s="151"/>
      <c r="L45" s="151"/>
      <c r="M45" s="151"/>
      <c r="N45" s="151"/>
      <c r="O45" s="151"/>
      <c r="P45" s="151"/>
      <c r="Q45" s="150"/>
    </row>
    <row r="46" spans="2:17" s="119" customFormat="1">
      <c r="B46" s="150" t="s">
        <v>131</v>
      </c>
      <c r="C46" s="150" t="s">
        <v>42</v>
      </c>
      <c r="D46" s="150" t="s">
        <v>179</v>
      </c>
      <c r="E46" s="151"/>
      <c r="F46" s="151"/>
      <c r="G46" s="151"/>
      <c r="H46" s="151"/>
      <c r="I46" s="151">
        <v>130085</v>
      </c>
      <c r="J46" s="151"/>
      <c r="K46" s="151"/>
      <c r="L46" s="151"/>
      <c r="M46" s="151"/>
      <c r="N46" s="151"/>
      <c r="O46" s="151"/>
      <c r="P46" s="151"/>
      <c r="Q46" s="150"/>
    </row>
    <row r="47" spans="2:17" s="119" customFormat="1">
      <c r="B47" s="150" t="s">
        <v>131</v>
      </c>
      <c r="C47" s="150" t="s">
        <v>42</v>
      </c>
      <c r="D47" s="150" t="s">
        <v>130</v>
      </c>
      <c r="E47" s="151"/>
      <c r="F47" s="151"/>
      <c r="G47" s="151"/>
      <c r="H47" s="151"/>
      <c r="I47" s="151">
        <v>32560</v>
      </c>
      <c r="J47" s="151"/>
      <c r="K47" s="151"/>
      <c r="L47" s="151"/>
      <c r="M47" s="151"/>
      <c r="N47" s="151"/>
      <c r="O47" s="151"/>
      <c r="P47" s="151"/>
      <c r="Q47" s="150"/>
    </row>
    <row r="48" spans="2:17" s="119" customFormat="1">
      <c r="B48" s="150" t="s">
        <v>131</v>
      </c>
      <c r="C48" s="150" t="s">
        <v>42</v>
      </c>
      <c r="D48" s="150" t="s">
        <v>220</v>
      </c>
      <c r="E48" s="151"/>
      <c r="F48" s="151"/>
      <c r="G48" s="151"/>
      <c r="H48" s="151"/>
      <c r="I48" s="151">
        <v>3881</v>
      </c>
      <c r="J48" s="151"/>
      <c r="K48" s="151"/>
      <c r="L48" s="151"/>
      <c r="M48" s="151"/>
      <c r="N48" s="151"/>
      <c r="O48" s="151"/>
      <c r="P48" s="151"/>
      <c r="Q48" s="150"/>
    </row>
    <row r="49" spans="2:17" s="119" customFormat="1">
      <c r="B49" s="150" t="s">
        <v>131</v>
      </c>
      <c r="C49" s="150" t="s">
        <v>42</v>
      </c>
      <c r="D49" s="150" t="s">
        <v>278</v>
      </c>
      <c r="E49" s="151"/>
      <c r="F49" s="151"/>
      <c r="G49" s="151"/>
      <c r="H49" s="151"/>
      <c r="I49" s="151">
        <v>121415</v>
      </c>
      <c r="J49" s="151"/>
      <c r="K49" s="151"/>
      <c r="L49" s="151"/>
      <c r="M49" s="151"/>
      <c r="N49" s="151"/>
      <c r="O49" s="151"/>
      <c r="P49" s="151"/>
      <c r="Q49" s="150"/>
    </row>
    <row r="50" spans="2:17" s="119" customFormat="1">
      <c r="B50" s="150" t="s">
        <v>131</v>
      </c>
      <c r="C50" s="150" t="s">
        <v>42</v>
      </c>
      <c r="D50" s="150" t="s">
        <v>277</v>
      </c>
      <c r="E50" s="151"/>
      <c r="F50" s="151"/>
      <c r="G50" s="151"/>
      <c r="H50" s="151"/>
      <c r="I50" s="151">
        <v>159575</v>
      </c>
      <c r="J50" s="151"/>
      <c r="K50" s="151"/>
      <c r="L50" s="151"/>
      <c r="M50" s="151"/>
      <c r="N50" s="151"/>
      <c r="O50" s="151"/>
      <c r="P50" s="151"/>
      <c r="Q50" s="150"/>
    </row>
    <row r="51" spans="2:17" s="119" customFormat="1">
      <c r="B51" s="150" t="s">
        <v>131</v>
      </c>
      <c r="C51" s="150" t="s">
        <v>42</v>
      </c>
      <c r="D51" s="150" t="s">
        <v>304</v>
      </c>
      <c r="E51" s="151"/>
      <c r="F51" s="151"/>
      <c r="G51" s="151"/>
      <c r="H51" s="151"/>
      <c r="I51" s="151"/>
      <c r="J51" s="151">
        <v>19930</v>
      </c>
      <c r="K51" s="151"/>
      <c r="L51" s="151"/>
      <c r="M51" s="151"/>
      <c r="N51" s="151"/>
      <c r="O51" s="151"/>
      <c r="P51" s="151"/>
      <c r="Q51" s="150"/>
    </row>
    <row r="52" spans="2:17" s="119" customFormat="1">
      <c r="B52" s="150" t="s">
        <v>131</v>
      </c>
      <c r="C52" s="150" t="s">
        <v>42</v>
      </c>
      <c r="D52" s="150" t="s">
        <v>311</v>
      </c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0"/>
    </row>
    <row r="53" spans="2:17" s="119" customFormat="1">
      <c r="B53" s="150" t="s">
        <v>131</v>
      </c>
      <c r="C53" s="150" t="s">
        <v>42</v>
      </c>
      <c r="D53" s="150" t="s">
        <v>279</v>
      </c>
      <c r="E53" s="151"/>
      <c r="F53" s="151"/>
      <c r="G53" s="151"/>
      <c r="H53" s="151"/>
      <c r="I53" s="151">
        <v>82000</v>
      </c>
      <c r="J53" s="151"/>
      <c r="K53" s="151"/>
      <c r="L53" s="151"/>
      <c r="M53" s="151"/>
      <c r="N53" s="151"/>
      <c r="O53" s="151"/>
      <c r="P53" s="151"/>
      <c r="Q53" s="150"/>
    </row>
    <row r="54" spans="2:17" s="119" customFormat="1">
      <c r="B54" s="150" t="s">
        <v>131</v>
      </c>
      <c r="C54" s="150" t="s">
        <v>64</v>
      </c>
      <c r="D54" s="150" t="s">
        <v>62</v>
      </c>
      <c r="E54" s="151">
        <v>41490</v>
      </c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0"/>
    </row>
    <row r="55" spans="2:17" s="119" customFormat="1">
      <c r="B55" s="150" t="s">
        <v>131</v>
      </c>
      <c r="C55" s="150" t="s">
        <v>69</v>
      </c>
      <c r="D55" s="150" t="s">
        <v>67</v>
      </c>
      <c r="E55" s="151">
        <v>505000</v>
      </c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0"/>
    </row>
    <row r="56" spans="2:17" s="119" customFormat="1">
      <c r="B56" s="150" t="s">
        <v>131</v>
      </c>
      <c r="C56" s="150" t="s">
        <v>61</v>
      </c>
      <c r="D56" s="150" t="s">
        <v>74</v>
      </c>
      <c r="E56" s="151">
        <v>15103</v>
      </c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0"/>
    </row>
    <row r="57" spans="2:17" s="119" customFormat="1">
      <c r="B57" s="150" t="s">
        <v>131</v>
      </c>
      <c r="C57" s="150" t="s">
        <v>69</v>
      </c>
      <c r="D57" s="150" t="s">
        <v>76</v>
      </c>
      <c r="E57" s="151">
        <v>13959</v>
      </c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0"/>
    </row>
    <row r="58" spans="2:17" s="119" customFormat="1">
      <c r="B58" s="150" t="s">
        <v>131</v>
      </c>
      <c r="C58" s="150" t="s">
        <v>165</v>
      </c>
      <c r="D58" s="150" t="s">
        <v>90</v>
      </c>
      <c r="E58" s="151">
        <v>27401</v>
      </c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0"/>
    </row>
    <row r="59" spans="2:17" s="119" customFormat="1">
      <c r="B59" s="150" t="s">
        <v>131</v>
      </c>
      <c r="C59" s="150" t="s">
        <v>103</v>
      </c>
      <c r="D59" s="150" t="s">
        <v>104</v>
      </c>
      <c r="E59" s="151"/>
      <c r="F59" s="151">
        <v>183000</v>
      </c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0"/>
    </row>
    <row r="60" spans="2:17" s="119" customFormat="1">
      <c r="B60" s="150" t="s">
        <v>131</v>
      </c>
      <c r="C60" s="150" t="s">
        <v>6</v>
      </c>
      <c r="D60" s="150" t="s">
        <v>108</v>
      </c>
      <c r="E60" s="151"/>
      <c r="F60" s="151">
        <v>14647.05</v>
      </c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0"/>
    </row>
    <row r="61" spans="2:17" s="119" customFormat="1">
      <c r="B61" s="150" t="s">
        <v>131</v>
      </c>
      <c r="C61" s="150" t="s">
        <v>6</v>
      </c>
      <c r="D61" s="150" t="s">
        <v>110</v>
      </c>
      <c r="E61" s="151"/>
      <c r="F61" s="151">
        <v>1980</v>
      </c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0"/>
    </row>
    <row r="62" spans="2:17" s="119" customFormat="1">
      <c r="B62" s="150" t="s">
        <v>131</v>
      </c>
      <c r="C62" s="150" t="s">
        <v>10</v>
      </c>
      <c r="D62" s="150" t="s">
        <v>135</v>
      </c>
      <c r="E62" s="151"/>
      <c r="F62" s="151"/>
      <c r="G62" s="151"/>
      <c r="H62" s="151">
        <v>49544</v>
      </c>
      <c r="I62" s="151"/>
      <c r="J62" s="151"/>
      <c r="K62" s="151"/>
      <c r="L62" s="151"/>
      <c r="M62" s="151"/>
      <c r="N62" s="151"/>
      <c r="O62" s="151"/>
      <c r="P62" s="151"/>
      <c r="Q62" s="150"/>
    </row>
    <row r="63" spans="2:17" s="119" customFormat="1">
      <c r="B63" s="150" t="s">
        <v>131</v>
      </c>
      <c r="C63" s="150" t="s">
        <v>174</v>
      </c>
      <c r="D63" s="150" t="s">
        <v>203</v>
      </c>
      <c r="E63" s="151"/>
      <c r="F63" s="151"/>
      <c r="G63" s="151"/>
      <c r="H63" s="151"/>
      <c r="I63" s="151"/>
      <c r="J63" s="151">
        <v>582705</v>
      </c>
      <c r="K63" s="151"/>
      <c r="L63" s="151"/>
      <c r="M63" s="151"/>
      <c r="N63" s="151"/>
      <c r="O63" s="151"/>
      <c r="P63" s="151"/>
      <c r="Q63" s="150"/>
    </row>
    <row r="64" spans="2:17" s="119" customFormat="1">
      <c r="B64" s="150" t="s">
        <v>131</v>
      </c>
      <c r="C64" s="150" t="s">
        <v>6</v>
      </c>
      <c r="D64" s="150" t="s">
        <v>198</v>
      </c>
      <c r="E64" s="151"/>
      <c r="F64" s="151"/>
      <c r="G64" s="151"/>
      <c r="H64" s="151"/>
      <c r="I64" s="151">
        <v>11642.4</v>
      </c>
      <c r="J64" s="151"/>
      <c r="K64" s="151"/>
      <c r="L64" s="151"/>
      <c r="M64" s="151"/>
      <c r="N64" s="151"/>
      <c r="O64" s="151"/>
      <c r="P64" s="151"/>
      <c r="Q64" s="150"/>
    </row>
    <row r="65" spans="2:17" s="119" customFormat="1">
      <c r="B65" s="150" t="s">
        <v>131</v>
      </c>
      <c r="C65" s="150" t="s">
        <v>344</v>
      </c>
      <c r="D65" s="150" t="s">
        <v>223</v>
      </c>
      <c r="E65" s="151"/>
      <c r="F65" s="151"/>
      <c r="G65" s="151"/>
      <c r="H65" s="151"/>
      <c r="I65" s="151">
        <v>8000</v>
      </c>
      <c r="J65" s="151"/>
      <c r="K65" s="151"/>
      <c r="L65" s="151"/>
      <c r="M65" s="151"/>
      <c r="N65" s="151"/>
      <c r="O65" s="151"/>
      <c r="P65" s="151"/>
      <c r="Q65" s="150"/>
    </row>
    <row r="66" spans="2:17" s="119" customFormat="1">
      <c r="B66" s="150" t="s">
        <v>131</v>
      </c>
      <c r="C66" s="150" t="s">
        <v>345</v>
      </c>
      <c r="D66" s="150" t="s">
        <v>333</v>
      </c>
      <c r="E66" s="151"/>
      <c r="F66" s="151"/>
      <c r="G66" s="151"/>
      <c r="H66" s="151"/>
      <c r="I66" s="151"/>
      <c r="J66" s="151"/>
      <c r="K66" s="151"/>
      <c r="L66" s="151">
        <v>44100</v>
      </c>
      <c r="M66" s="151"/>
      <c r="N66" s="151"/>
      <c r="O66" s="151"/>
      <c r="P66" s="151"/>
      <c r="Q66" s="150"/>
    </row>
    <row r="67" spans="2:17" s="119" customFormat="1">
      <c r="B67" s="150" t="s">
        <v>131</v>
      </c>
      <c r="C67" s="150" t="s">
        <v>73</v>
      </c>
      <c r="D67" s="150" t="s">
        <v>214</v>
      </c>
      <c r="E67" s="151"/>
      <c r="F67" s="151"/>
      <c r="G67" s="151"/>
      <c r="H67" s="151"/>
      <c r="I67" s="151">
        <v>17600</v>
      </c>
      <c r="J67" s="151"/>
      <c r="K67" s="151"/>
      <c r="L67" s="151"/>
      <c r="M67" s="151"/>
      <c r="N67" s="151"/>
      <c r="O67" s="151"/>
      <c r="P67" s="151"/>
      <c r="Q67" s="150"/>
    </row>
    <row r="68" spans="2:17" s="119" customFormat="1">
      <c r="B68" s="150"/>
      <c r="C68" s="150"/>
      <c r="D68" s="150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0"/>
    </row>
    <row r="69" spans="2:17" s="119" customFormat="1">
      <c r="D69" s="144" t="s">
        <v>257</v>
      </c>
      <c r="E69" s="152">
        <f t="shared" ref="E69:P69" si="4">SUBTOTAL(9,E24:E68)</f>
        <v>938455.6</v>
      </c>
      <c r="F69" s="152">
        <f t="shared" si="4"/>
        <v>442276.05</v>
      </c>
      <c r="G69" s="152">
        <f t="shared" si="4"/>
        <v>283507</v>
      </c>
      <c r="H69" s="152">
        <f t="shared" si="4"/>
        <v>173229.6</v>
      </c>
      <c r="I69" s="152">
        <f t="shared" si="4"/>
        <v>697869.4</v>
      </c>
      <c r="J69" s="152">
        <f t="shared" si="4"/>
        <v>614060.1</v>
      </c>
      <c r="K69" s="152">
        <f t="shared" si="4"/>
        <v>0</v>
      </c>
      <c r="L69" s="152">
        <f t="shared" si="4"/>
        <v>44100</v>
      </c>
      <c r="M69" s="152">
        <f t="shared" si="4"/>
        <v>0</v>
      </c>
      <c r="N69" s="152">
        <f t="shared" si="4"/>
        <v>0</v>
      </c>
      <c r="O69" s="152">
        <f t="shared" si="4"/>
        <v>0</v>
      </c>
      <c r="P69" s="152">
        <f t="shared" si="4"/>
        <v>0</v>
      </c>
      <c r="Q69" s="152">
        <f>SUM(E69:P69)</f>
        <v>3193497.75</v>
      </c>
    </row>
    <row r="70" spans="2:17" s="119" customFormat="1">
      <c r="D70" s="144" t="s">
        <v>264</v>
      </c>
      <c r="E70" s="152"/>
      <c r="F70" s="152"/>
      <c r="G70" s="152">
        <f>E69+F69+G69</f>
        <v>1664238.65</v>
      </c>
      <c r="H70" s="152"/>
      <c r="I70" s="152"/>
      <c r="J70" s="152">
        <f>H69+I69+J69</f>
        <v>1485159.1</v>
      </c>
      <c r="K70" s="152"/>
      <c r="L70" s="152"/>
      <c r="M70" s="152">
        <f>K69+L69+M69</f>
        <v>44100</v>
      </c>
      <c r="N70" s="152"/>
      <c r="O70" s="152"/>
      <c r="P70" s="152">
        <f>N69+O69+P69</f>
        <v>0</v>
      </c>
      <c r="Q70" s="152"/>
    </row>
    <row r="71" spans="2:17" s="119" customFormat="1">
      <c r="D71" s="144" t="s">
        <v>268</v>
      </c>
      <c r="E71" s="153"/>
      <c r="F71" s="153"/>
      <c r="G71" s="153">
        <f>G70/$E$16</f>
        <v>1.1477507931034483</v>
      </c>
      <c r="H71" s="153"/>
      <c r="I71" s="153"/>
      <c r="J71" s="153">
        <f>J70/$H$16</f>
        <v>0.36472472986247545</v>
      </c>
      <c r="K71" s="153"/>
      <c r="L71" s="153"/>
      <c r="M71" s="153">
        <f>M70/$K$16</f>
        <v>7.2295081967213111E-3</v>
      </c>
      <c r="N71" s="153"/>
      <c r="O71" s="153"/>
      <c r="P71" s="153">
        <f>P70/$N$16</f>
        <v>0</v>
      </c>
      <c r="Q71" s="153"/>
    </row>
    <row r="72" spans="2:17" s="119" customFormat="1"/>
    <row r="73" spans="2:17" s="119" customFormat="1">
      <c r="B73" s="144" t="s">
        <v>298</v>
      </c>
      <c r="E73" s="144" t="s">
        <v>132</v>
      </c>
      <c r="F73" s="144"/>
      <c r="Q73" s="145" t="s">
        <v>270</v>
      </c>
    </row>
    <row r="74" spans="2:17" s="119" customFormat="1" ht="15" thickBot="1">
      <c r="B74" s="146" t="s">
        <v>234</v>
      </c>
      <c r="C74" s="147" t="s">
        <v>0</v>
      </c>
      <c r="D74" s="147" t="s">
        <v>1</v>
      </c>
      <c r="E74" s="148">
        <v>44866</v>
      </c>
      <c r="F74" s="148">
        <v>44896</v>
      </c>
      <c r="G74" s="148">
        <v>44927</v>
      </c>
      <c r="H74" s="148">
        <v>44958</v>
      </c>
      <c r="I74" s="148">
        <v>44986</v>
      </c>
      <c r="J74" s="148">
        <v>45017</v>
      </c>
      <c r="K74" s="148">
        <v>45047</v>
      </c>
      <c r="L74" s="148">
        <v>45078</v>
      </c>
      <c r="M74" s="148">
        <v>45108</v>
      </c>
      <c r="N74" s="148">
        <v>45139</v>
      </c>
      <c r="O74" s="148">
        <v>45170</v>
      </c>
      <c r="P74" s="148">
        <v>45200</v>
      </c>
      <c r="Q74" s="149"/>
    </row>
    <row r="75" spans="2:17" s="119" customFormat="1" ht="15" thickTop="1">
      <c r="B75" s="150" t="s">
        <v>132</v>
      </c>
      <c r="C75" s="150" t="s">
        <v>6</v>
      </c>
      <c r="D75" s="150" t="s">
        <v>137</v>
      </c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0"/>
    </row>
    <row r="76" spans="2:17" s="119" customFormat="1">
      <c r="B76" s="150" t="s">
        <v>132</v>
      </c>
      <c r="C76" s="150" t="s">
        <v>6</v>
      </c>
      <c r="D76" s="150" t="s">
        <v>139</v>
      </c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0"/>
    </row>
    <row r="77" spans="2:17" s="119" customFormat="1">
      <c r="B77" s="150" t="s">
        <v>132</v>
      </c>
      <c r="C77" s="150" t="s">
        <v>6</v>
      </c>
      <c r="D77" s="150" t="s">
        <v>147</v>
      </c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0"/>
    </row>
    <row r="78" spans="2:17" s="119" customFormat="1">
      <c r="B78" s="150" t="s">
        <v>132</v>
      </c>
      <c r="C78" s="150" t="s">
        <v>6</v>
      </c>
      <c r="D78" s="150" t="s">
        <v>149</v>
      </c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0"/>
    </row>
    <row r="79" spans="2:17" s="119" customFormat="1">
      <c r="B79" s="150" t="s">
        <v>132</v>
      </c>
      <c r="C79" s="150" t="s">
        <v>61</v>
      </c>
      <c r="D79" s="150" t="s">
        <v>162</v>
      </c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0"/>
    </row>
    <row r="80" spans="2:17" s="119" customFormat="1">
      <c r="B80" s="150" t="s">
        <v>132</v>
      </c>
      <c r="C80" s="150" t="s">
        <v>340</v>
      </c>
      <c r="D80" s="150" t="s">
        <v>341</v>
      </c>
      <c r="E80" s="151"/>
      <c r="F80" s="151"/>
      <c r="G80" s="151"/>
      <c r="H80" s="151"/>
      <c r="I80" s="151"/>
      <c r="J80" s="151"/>
      <c r="K80" s="151">
        <v>2294952</v>
      </c>
      <c r="L80" s="151"/>
      <c r="M80" s="151"/>
      <c r="N80" s="151"/>
      <c r="O80" s="151"/>
      <c r="P80" s="151"/>
      <c r="Q80" s="150"/>
    </row>
    <row r="81" spans="2:17" s="119" customFormat="1">
      <c r="B81" s="150"/>
      <c r="C81" s="150"/>
      <c r="D81" s="150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0"/>
    </row>
    <row r="82" spans="2:17" s="119" customFormat="1">
      <c r="D82" s="144" t="s">
        <v>257</v>
      </c>
      <c r="E82" s="152">
        <f t="shared" ref="E82:P82" si="5">SUBTOTAL(9,E75:E81)</f>
        <v>0</v>
      </c>
      <c r="F82" s="152">
        <f t="shared" si="5"/>
        <v>0</v>
      </c>
      <c r="G82" s="152">
        <f t="shared" si="5"/>
        <v>0</v>
      </c>
      <c r="H82" s="152">
        <f t="shared" si="5"/>
        <v>0</v>
      </c>
      <c r="I82" s="152">
        <f t="shared" si="5"/>
        <v>0</v>
      </c>
      <c r="J82" s="152">
        <f t="shared" si="5"/>
        <v>0</v>
      </c>
      <c r="K82" s="152">
        <f t="shared" si="5"/>
        <v>2294952</v>
      </c>
      <c r="L82" s="152">
        <f t="shared" si="5"/>
        <v>0</v>
      </c>
      <c r="M82" s="152">
        <f t="shared" si="5"/>
        <v>0</v>
      </c>
      <c r="N82" s="152">
        <f t="shared" si="5"/>
        <v>0</v>
      </c>
      <c r="O82" s="152">
        <f t="shared" si="5"/>
        <v>0</v>
      </c>
      <c r="P82" s="152">
        <f t="shared" si="5"/>
        <v>0</v>
      </c>
      <c r="Q82" s="152">
        <f>SUM(E82:P82)</f>
        <v>2294952</v>
      </c>
    </row>
    <row r="83" spans="2:17" s="119" customFormat="1">
      <c r="D83" s="144" t="s">
        <v>264</v>
      </c>
      <c r="E83" s="152"/>
      <c r="F83" s="152"/>
      <c r="G83" s="152">
        <f>E82+F82+G82</f>
        <v>0</v>
      </c>
      <c r="H83" s="152"/>
      <c r="I83" s="152"/>
      <c r="J83" s="152">
        <f>H82+I82+J82</f>
        <v>0</v>
      </c>
      <c r="K83" s="152"/>
      <c r="L83" s="152"/>
      <c r="M83" s="152">
        <f>K82+L82+M82</f>
        <v>2294952</v>
      </c>
      <c r="N83" s="152"/>
      <c r="O83" s="152"/>
      <c r="P83" s="152">
        <f>N82+O82+P82</f>
        <v>0</v>
      </c>
      <c r="Q83" s="152"/>
    </row>
    <row r="84" spans="2:17" s="119" customFormat="1">
      <c r="D84" s="144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</row>
    <row r="85" spans="2:17" s="119" customFormat="1"/>
    <row r="86" spans="2:17" s="119" customFormat="1">
      <c r="B86" s="144" t="s">
        <v>274</v>
      </c>
      <c r="E86" s="144" t="s">
        <v>238</v>
      </c>
      <c r="F86" s="144" t="s">
        <v>265</v>
      </c>
      <c r="Q86" s="145" t="s">
        <v>270</v>
      </c>
    </row>
    <row r="87" spans="2:17" s="119" customFormat="1" ht="15" thickBot="1">
      <c r="B87" s="146" t="s">
        <v>234</v>
      </c>
      <c r="C87" s="147" t="s">
        <v>0</v>
      </c>
      <c r="D87" s="147" t="s">
        <v>1</v>
      </c>
      <c r="E87" s="148">
        <v>44866</v>
      </c>
      <c r="F87" s="148">
        <v>44896</v>
      </c>
      <c r="G87" s="148">
        <v>44927</v>
      </c>
      <c r="H87" s="148">
        <v>44958</v>
      </c>
      <c r="I87" s="148">
        <v>44986</v>
      </c>
      <c r="J87" s="148">
        <v>45017</v>
      </c>
      <c r="K87" s="148">
        <v>45047</v>
      </c>
      <c r="L87" s="148">
        <v>45078</v>
      </c>
      <c r="M87" s="148">
        <v>45108</v>
      </c>
      <c r="N87" s="148">
        <v>45139</v>
      </c>
      <c r="O87" s="148">
        <v>45170</v>
      </c>
      <c r="P87" s="148">
        <v>45200</v>
      </c>
      <c r="Q87" s="149"/>
    </row>
    <row r="88" spans="2:17" s="119" customFormat="1" ht="15" thickTop="1">
      <c r="B88" s="150" t="s">
        <v>238</v>
      </c>
      <c r="C88" s="150" t="s">
        <v>42</v>
      </c>
      <c r="D88" s="150" t="s">
        <v>313</v>
      </c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>
        <v>150000</v>
      </c>
      <c r="Q88" s="150"/>
    </row>
    <row r="89" spans="2:17" s="119" customFormat="1">
      <c r="B89" s="150" t="s">
        <v>238</v>
      </c>
      <c r="C89" s="150" t="s">
        <v>42</v>
      </c>
      <c r="D89" s="150" t="s">
        <v>314</v>
      </c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>
        <v>150000</v>
      </c>
      <c r="Q89" s="150"/>
    </row>
    <row r="90" spans="2:17" s="119" customFormat="1">
      <c r="B90" s="150" t="s">
        <v>238</v>
      </c>
      <c r="C90" s="150" t="s">
        <v>42</v>
      </c>
      <c r="D90" s="150" t="s">
        <v>315</v>
      </c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>
        <v>150000</v>
      </c>
      <c r="Q90" s="150"/>
    </row>
    <row r="91" spans="2:17" s="119" customFormat="1">
      <c r="B91" s="150" t="s">
        <v>238</v>
      </c>
      <c r="C91" s="150" t="s">
        <v>174</v>
      </c>
      <c r="D91" s="150" t="s">
        <v>335</v>
      </c>
      <c r="E91" s="151"/>
      <c r="F91" s="151"/>
      <c r="G91" s="151"/>
      <c r="H91" s="151"/>
      <c r="I91" s="151"/>
      <c r="J91" s="151"/>
      <c r="K91" s="151">
        <v>255570</v>
      </c>
      <c r="L91" s="151"/>
      <c r="M91" s="151"/>
      <c r="N91" s="151"/>
      <c r="O91" s="151"/>
      <c r="P91" s="151"/>
      <c r="Q91" s="150"/>
    </row>
    <row r="92" spans="2:17" s="119" customFormat="1">
      <c r="B92" s="150" t="s">
        <v>238</v>
      </c>
      <c r="C92" s="150" t="s">
        <v>174</v>
      </c>
      <c r="D92" s="150" t="s">
        <v>336</v>
      </c>
      <c r="E92" s="151"/>
      <c r="F92" s="151"/>
      <c r="G92" s="151"/>
      <c r="H92" s="151"/>
      <c r="I92" s="151"/>
      <c r="J92" s="151"/>
      <c r="K92" s="151">
        <v>55353</v>
      </c>
      <c r="L92" s="151"/>
      <c r="M92" s="151"/>
      <c r="N92" s="151"/>
      <c r="O92" s="151"/>
      <c r="P92" s="151"/>
      <c r="Q92" s="150"/>
    </row>
    <row r="93" spans="2:17" s="119" customFormat="1">
      <c r="B93" s="150" t="s">
        <v>238</v>
      </c>
      <c r="C93" s="150" t="s">
        <v>165</v>
      </c>
      <c r="D93" s="150" t="s">
        <v>339</v>
      </c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>
        <v>2529939</v>
      </c>
      <c r="P93" s="151"/>
      <c r="Q93" s="150"/>
    </row>
    <row r="94" spans="2:17" s="119" customFormat="1">
      <c r="B94" s="150" t="s">
        <v>238</v>
      </c>
      <c r="C94" s="150" t="s">
        <v>42</v>
      </c>
      <c r="D94" s="150" t="s">
        <v>386</v>
      </c>
      <c r="E94" s="151"/>
      <c r="F94" s="151"/>
      <c r="G94" s="151"/>
      <c r="H94" s="151"/>
      <c r="I94" s="151"/>
      <c r="J94" s="151"/>
      <c r="K94" s="151"/>
      <c r="L94" s="151">
        <v>120000</v>
      </c>
      <c r="M94" s="151"/>
      <c r="N94" s="151"/>
      <c r="O94" s="151"/>
      <c r="P94" s="151"/>
      <c r="Q94" s="150"/>
    </row>
    <row r="95" spans="2:17" s="119" customFormat="1">
      <c r="B95" s="150" t="s">
        <v>238</v>
      </c>
      <c r="C95" s="150" t="s">
        <v>42</v>
      </c>
      <c r="D95" s="150" t="s">
        <v>388</v>
      </c>
      <c r="E95" s="151"/>
      <c r="F95" s="151"/>
      <c r="G95" s="151"/>
      <c r="H95" s="151"/>
      <c r="I95" s="151"/>
      <c r="J95" s="151"/>
      <c r="K95" s="151"/>
      <c r="L95" s="151">
        <v>8000</v>
      </c>
      <c r="M95" s="151"/>
      <c r="N95" s="151"/>
      <c r="O95" s="151"/>
      <c r="P95" s="151"/>
      <c r="Q95" s="150"/>
    </row>
    <row r="96" spans="2:17" s="119" customFormat="1">
      <c r="B96" s="150"/>
      <c r="C96" s="150"/>
      <c r="D96" s="150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0"/>
    </row>
    <row r="97" spans="2:17" s="119" customFormat="1">
      <c r="D97" s="144" t="s">
        <v>257</v>
      </c>
      <c r="E97" s="152">
        <f t="shared" ref="E97:P97" si="6">SUBTOTAL(9,E88:E96)</f>
        <v>0</v>
      </c>
      <c r="F97" s="152">
        <f t="shared" si="6"/>
        <v>0</v>
      </c>
      <c r="G97" s="152">
        <f t="shared" si="6"/>
        <v>0</v>
      </c>
      <c r="H97" s="152">
        <f t="shared" si="6"/>
        <v>0</v>
      </c>
      <c r="I97" s="152">
        <f t="shared" si="6"/>
        <v>0</v>
      </c>
      <c r="J97" s="152">
        <f t="shared" si="6"/>
        <v>0</v>
      </c>
      <c r="K97" s="152">
        <f t="shared" si="6"/>
        <v>310923</v>
      </c>
      <c r="L97" s="152">
        <f t="shared" si="6"/>
        <v>128000</v>
      </c>
      <c r="M97" s="152">
        <f t="shared" si="6"/>
        <v>0</v>
      </c>
      <c r="N97" s="152">
        <f t="shared" si="6"/>
        <v>0</v>
      </c>
      <c r="O97" s="152">
        <f>SUBTOTAL(9,O88:O96)</f>
        <v>2529939</v>
      </c>
      <c r="P97" s="152">
        <f t="shared" si="6"/>
        <v>450000</v>
      </c>
      <c r="Q97" s="152">
        <f>SUM(E97:P97)</f>
        <v>3418862</v>
      </c>
    </row>
    <row r="98" spans="2:17" s="119" customFormat="1" ht="15" thickBot="1">
      <c r="D98" s="144" t="s">
        <v>264</v>
      </c>
      <c r="E98" s="152"/>
      <c r="F98" s="152"/>
      <c r="G98" s="152">
        <f>E97+F97+G97</f>
        <v>0</v>
      </c>
      <c r="H98" s="152"/>
      <c r="I98" s="152"/>
      <c r="J98" s="152">
        <f>H97+I97+J97</f>
        <v>0</v>
      </c>
      <c r="K98" s="152"/>
      <c r="L98" s="152"/>
      <c r="M98" s="152">
        <f>K97+L97+M97</f>
        <v>438923</v>
      </c>
      <c r="N98" s="152"/>
      <c r="O98" s="152"/>
      <c r="P98" s="152">
        <f>N97+O97+P97</f>
        <v>2979939</v>
      </c>
      <c r="Q98" s="152"/>
    </row>
    <row r="99" spans="2:17" s="119" customFormat="1" ht="15" thickBot="1">
      <c r="D99" s="144" t="s">
        <v>268</v>
      </c>
      <c r="E99" s="153"/>
      <c r="F99" s="153"/>
      <c r="G99" s="153">
        <f>(G98*0.8+E15)/E16</f>
        <v>1.3785222275862068</v>
      </c>
      <c r="H99" s="153"/>
      <c r="I99" s="153"/>
      <c r="J99" s="153">
        <f>(J98*0.8+H15)/H16</f>
        <v>0.3664830550098232</v>
      </c>
      <c r="K99" s="153"/>
      <c r="L99" s="153"/>
      <c r="M99" s="153">
        <f>(M98*0.8+K15)/K16</f>
        <v>5.7563672131147547E-2</v>
      </c>
      <c r="N99" s="153"/>
      <c r="O99" s="153"/>
      <c r="P99" s="153">
        <f>(P98*0.8+N15)/N16</f>
        <v>0.49377613918806962</v>
      </c>
      <c r="Q99" s="154">
        <f>(Q97*0.8+Q15)/Q16</f>
        <v>0.37849640303951371</v>
      </c>
    </row>
    <row r="100" spans="2:17" s="119" customFormat="1">
      <c r="G100" s="210"/>
    </row>
    <row r="101" spans="2:17" s="119" customFormat="1">
      <c r="B101" s="144" t="s">
        <v>275</v>
      </c>
      <c r="E101" s="144" t="s">
        <v>239</v>
      </c>
      <c r="F101" s="144" t="s">
        <v>266</v>
      </c>
      <c r="Q101" s="145" t="s">
        <v>270</v>
      </c>
    </row>
    <row r="102" spans="2:17" s="119" customFormat="1" ht="15" thickBot="1">
      <c r="B102" s="146" t="s">
        <v>234</v>
      </c>
      <c r="C102" s="147" t="s">
        <v>0</v>
      </c>
      <c r="D102" s="147" t="s">
        <v>1</v>
      </c>
      <c r="E102" s="148">
        <v>44866</v>
      </c>
      <c r="F102" s="148">
        <v>44896</v>
      </c>
      <c r="G102" s="148">
        <v>44927</v>
      </c>
      <c r="H102" s="148">
        <v>44958</v>
      </c>
      <c r="I102" s="148">
        <v>44986</v>
      </c>
      <c r="J102" s="148">
        <v>45017</v>
      </c>
      <c r="K102" s="148">
        <v>45047</v>
      </c>
      <c r="L102" s="148">
        <v>45078</v>
      </c>
      <c r="M102" s="148">
        <v>45108</v>
      </c>
      <c r="N102" s="148">
        <v>45139</v>
      </c>
      <c r="O102" s="148">
        <v>45170</v>
      </c>
      <c r="P102" s="148">
        <v>45200</v>
      </c>
      <c r="Q102" s="149"/>
    </row>
    <row r="103" spans="2:17" s="119" customFormat="1" ht="15" thickTop="1">
      <c r="B103" s="150" t="s">
        <v>239</v>
      </c>
      <c r="C103" s="150" t="s">
        <v>180</v>
      </c>
      <c r="D103" s="150" t="s">
        <v>181</v>
      </c>
      <c r="E103" s="151"/>
      <c r="F103" s="151"/>
      <c r="G103" s="151"/>
      <c r="H103" s="151">
        <v>3740</v>
      </c>
      <c r="I103" s="151"/>
      <c r="J103" s="151"/>
      <c r="K103" s="151"/>
      <c r="L103" s="151"/>
      <c r="M103" s="151"/>
      <c r="N103" s="151"/>
      <c r="O103" s="151"/>
      <c r="P103" s="151"/>
      <c r="Q103" s="150"/>
    </row>
    <row r="104" spans="2:17" s="119" customFormat="1">
      <c r="B104" s="150" t="s">
        <v>239</v>
      </c>
      <c r="C104" s="150" t="s">
        <v>180</v>
      </c>
      <c r="D104" s="150" t="s">
        <v>181</v>
      </c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0"/>
    </row>
    <row r="105" spans="2:17" s="119" customFormat="1">
      <c r="B105" s="150" t="s">
        <v>239</v>
      </c>
      <c r="C105" s="150" t="s">
        <v>103</v>
      </c>
      <c r="D105" s="150" t="s">
        <v>196</v>
      </c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>
        <v>53280</v>
      </c>
      <c r="Q105" s="150"/>
    </row>
    <row r="106" spans="2:17" s="119" customFormat="1">
      <c r="B106" s="150" t="s">
        <v>239</v>
      </c>
      <c r="C106" s="150" t="s">
        <v>42</v>
      </c>
      <c r="D106" s="150" t="s">
        <v>319</v>
      </c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>
        <v>130000</v>
      </c>
      <c r="Q106" s="150"/>
    </row>
    <row r="107" spans="2:17" s="119" customFormat="1">
      <c r="B107" s="150"/>
      <c r="C107" s="150"/>
      <c r="D107" s="150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0"/>
    </row>
    <row r="108" spans="2:17" s="119" customFormat="1">
      <c r="D108" s="144" t="s">
        <v>257</v>
      </c>
      <c r="E108" s="152">
        <f t="shared" ref="E108:P108" si="7">SUBTOTAL(9,E103:E107)</f>
        <v>0</v>
      </c>
      <c r="F108" s="152">
        <f t="shared" si="7"/>
        <v>0</v>
      </c>
      <c r="G108" s="152">
        <f t="shared" si="7"/>
        <v>0</v>
      </c>
      <c r="H108" s="152">
        <f t="shared" si="7"/>
        <v>3740</v>
      </c>
      <c r="I108" s="152">
        <f t="shared" si="7"/>
        <v>0</v>
      </c>
      <c r="J108" s="152">
        <f t="shared" si="7"/>
        <v>0</v>
      </c>
      <c r="K108" s="152">
        <f t="shared" si="7"/>
        <v>0</v>
      </c>
      <c r="L108" s="152">
        <f t="shared" si="7"/>
        <v>0</v>
      </c>
      <c r="M108" s="152">
        <f t="shared" si="7"/>
        <v>0</v>
      </c>
      <c r="N108" s="152">
        <f t="shared" si="7"/>
        <v>0</v>
      </c>
      <c r="O108" s="152">
        <f t="shared" si="7"/>
        <v>0</v>
      </c>
      <c r="P108" s="152">
        <f>SUBTOTAL(9,P103:P107)</f>
        <v>183280</v>
      </c>
      <c r="Q108" s="152">
        <f>SUM(E108:P108)</f>
        <v>187020</v>
      </c>
    </row>
    <row r="109" spans="2:17" s="119" customFormat="1" ht="15" thickBot="1">
      <c r="D109" s="144" t="s">
        <v>264</v>
      </c>
      <c r="E109" s="152"/>
      <c r="F109" s="152"/>
      <c r="G109" s="152">
        <f>E108+F108+G108</f>
        <v>0</v>
      </c>
      <c r="H109" s="152"/>
      <c r="I109" s="152"/>
      <c r="J109" s="152">
        <f>H108+I108+J108</f>
        <v>3740</v>
      </c>
      <c r="K109" s="152"/>
      <c r="L109" s="152"/>
      <c r="M109" s="152">
        <f>K108+L108+M108</f>
        <v>0</v>
      </c>
      <c r="N109" s="152"/>
      <c r="O109" s="152"/>
      <c r="P109" s="152">
        <f>N108+O108+P108</f>
        <v>183280</v>
      </c>
      <c r="Q109" s="152"/>
    </row>
    <row r="110" spans="2:17" s="119" customFormat="1" ht="15" thickBot="1">
      <c r="D110" s="144" t="s">
        <v>268</v>
      </c>
      <c r="E110" s="153"/>
      <c r="F110" s="153"/>
      <c r="G110" s="153">
        <f>(G109*0.6+G98*0.8+E15)/E16</f>
        <v>1.3785222275862068</v>
      </c>
      <c r="H110" s="153"/>
      <c r="I110" s="153"/>
      <c r="J110" s="153">
        <f>(J109*0.6+J98*0.8+H15)/H16</f>
        <v>0.36703413555992143</v>
      </c>
      <c r="K110" s="153"/>
      <c r="L110" s="153"/>
      <c r="M110" s="153">
        <f>(M109*0.6+M98*0.8+K15)/K16</f>
        <v>5.7563672131147547E-2</v>
      </c>
      <c r="N110" s="153"/>
      <c r="O110" s="153"/>
      <c r="P110" s="153">
        <f>(P109*0.6+P98*0.8+N15)/N16</f>
        <v>0.5165532725766363</v>
      </c>
      <c r="Q110" s="154">
        <f>(Q108*0.6+Q97*0.8+Q15)/Q16</f>
        <v>0.3853178012158055</v>
      </c>
    </row>
    <row r="111" spans="2:17" s="119" customFormat="1"/>
    <row r="112" spans="2:17" s="119" customFormat="1">
      <c r="B112" s="144" t="s">
        <v>276</v>
      </c>
      <c r="E112" s="144" t="s">
        <v>240</v>
      </c>
      <c r="F112" s="144" t="s">
        <v>267</v>
      </c>
      <c r="Q112" s="145" t="s">
        <v>270</v>
      </c>
    </row>
    <row r="113" spans="2:19" s="119" customFormat="1" ht="15" thickBot="1">
      <c r="B113" s="146" t="s">
        <v>234</v>
      </c>
      <c r="C113" s="147" t="s">
        <v>0</v>
      </c>
      <c r="D113" s="147" t="s">
        <v>1</v>
      </c>
      <c r="E113" s="148">
        <v>44866</v>
      </c>
      <c r="F113" s="148">
        <v>44896</v>
      </c>
      <c r="G113" s="148">
        <v>44927</v>
      </c>
      <c r="H113" s="148">
        <v>44958</v>
      </c>
      <c r="I113" s="148">
        <v>44986</v>
      </c>
      <c r="J113" s="148">
        <v>45017</v>
      </c>
      <c r="K113" s="148">
        <v>45047</v>
      </c>
      <c r="L113" s="148">
        <v>45078</v>
      </c>
      <c r="M113" s="148">
        <v>45108</v>
      </c>
      <c r="N113" s="148">
        <v>45139</v>
      </c>
      <c r="O113" s="148">
        <v>45170</v>
      </c>
      <c r="P113" s="148">
        <v>45200</v>
      </c>
      <c r="Q113" s="149"/>
    </row>
    <row r="114" spans="2:19" s="119" customFormat="1" ht="15" thickTop="1">
      <c r="B114" s="150" t="s">
        <v>240</v>
      </c>
      <c r="C114" s="150" t="s">
        <v>42</v>
      </c>
      <c r="D114" s="150" t="s">
        <v>320</v>
      </c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0"/>
    </row>
    <row r="115" spans="2:19" s="119" customFormat="1">
      <c r="B115" s="150" t="s">
        <v>240</v>
      </c>
      <c r="C115" s="150" t="s">
        <v>42</v>
      </c>
      <c r="D115" s="150" t="s">
        <v>321</v>
      </c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0"/>
    </row>
    <row r="116" spans="2:19" s="119" customFormat="1">
      <c r="B116" s="150" t="s">
        <v>240</v>
      </c>
      <c r="C116" s="150" t="s">
        <v>42</v>
      </c>
      <c r="D116" s="150" t="s">
        <v>322</v>
      </c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0"/>
    </row>
    <row r="117" spans="2:19" s="119" customFormat="1">
      <c r="B117" s="150"/>
      <c r="C117" s="150"/>
      <c r="D117" s="150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0"/>
    </row>
    <row r="118" spans="2:19" s="119" customFormat="1">
      <c r="D118" s="144" t="s">
        <v>257</v>
      </c>
      <c r="E118" s="152">
        <f t="shared" ref="E118:P118" si="8">SUBTOTAL(9,E114:E117)</f>
        <v>0</v>
      </c>
      <c r="F118" s="152">
        <f t="shared" si="8"/>
        <v>0</v>
      </c>
      <c r="G118" s="152">
        <f t="shared" si="8"/>
        <v>0</v>
      </c>
      <c r="H118" s="152">
        <f t="shared" si="8"/>
        <v>0</v>
      </c>
      <c r="I118" s="152">
        <f t="shared" si="8"/>
        <v>0</v>
      </c>
      <c r="J118" s="152">
        <f t="shared" si="8"/>
        <v>0</v>
      </c>
      <c r="K118" s="152">
        <f t="shared" si="8"/>
        <v>0</v>
      </c>
      <c r="L118" s="152">
        <f t="shared" si="8"/>
        <v>0</v>
      </c>
      <c r="M118" s="152">
        <f t="shared" si="8"/>
        <v>0</v>
      </c>
      <c r="N118" s="152">
        <f t="shared" si="8"/>
        <v>0</v>
      </c>
      <c r="O118" s="152">
        <f t="shared" si="8"/>
        <v>0</v>
      </c>
      <c r="P118" s="152">
        <f t="shared" si="8"/>
        <v>0</v>
      </c>
      <c r="Q118" s="152">
        <f>SUM(E118:P118)</f>
        <v>0</v>
      </c>
    </row>
    <row r="119" spans="2:19" s="119" customFormat="1">
      <c r="D119" s="144" t="s">
        <v>264</v>
      </c>
      <c r="E119" s="152"/>
      <c r="F119" s="152"/>
      <c r="G119" s="152">
        <f>E118+F118+G118</f>
        <v>0</v>
      </c>
      <c r="H119" s="152"/>
      <c r="I119" s="152"/>
      <c r="J119" s="152">
        <f>H118+I118+J118</f>
        <v>0</v>
      </c>
      <c r="K119" s="152"/>
      <c r="L119" s="152"/>
      <c r="M119" s="152">
        <f>K118+L118+M118</f>
        <v>0</v>
      </c>
      <c r="N119" s="152"/>
      <c r="O119" s="152"/>
      <c r="P119" s="152">
        <f>N118+O118+P118</f>
        <v>0</v>
      </c>
      <c r="Q119" s="152"/>
    </row>
    <row r="120" spans="2:19" s="119" customFormat="1">
      <c r="D120" s="125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</row>
    <row r="121" spans="2:19" s="131" customFormat="1" ht="15.6">
      <c r="B121" s="111" t="s">
        <v>368</v>
      </c>
      <c r="E121" s="131" t="s">
        <v>369</v>
      </c>
      <c r="S121" s="112"/>
    </row>
    <row r="122" spans="2:19" s="131" customFormat="1" ht="15" thickBot="1">
      <c r="B122" s="132" t="s">
        <v>370</v>
      </c>
      <c r="C122" s="132" t="s">
        <v>0</v>
      </c>
      <c r="D122" s="132" t="s">
        <v>371</v>
      </c>
      <c r="E122" s="182" t="s">
        <v>372</v>
      </c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4"/>
      <c r="S122" s="112"/>
    </row>
    <row r="123" spans="2:19" s="131" customFormat="1" ht="15" thickTop="1">
      <c r="B123" s="133">
        <v>1</v>
      </c>
      <c r="C123" s="133" t="s">
        <v>373</v>
      </c>
      <c r="D123" s="134" t="s">
        <v>374</v>
      </c>
      <c r="E123" s="185" t="s">
        <v>375</v>
      </c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7"/>
      <c r="S123" s="112"/>
    </row>
    <row r="124" spans="2:19" s="131" customFormat="1">
      <c r="B124" s="135">
        <v>2</v>
      </c>
      <c r="C124" s="135"/>
      <c r="D124" s="136"/>
      <c r="E124" s="188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90"/>
      <c r="S124" s="112"/>
    </row>
    <row r="125" spans="2:19" s="131" customFormat="1">
      <c r="B125" s="135">
        <v>3</v>
      </c>
      <c r="C125" s="135"/>
      <c r="D125" s="136"/>
      <c r="E125" s="188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90"/>
      <c r="S125" s="112"/>
    </row>
    <row r="126" spans="2:19" s="131" customFormat="1">
      <c r="B126" s="135">
        <v>4</v>
      </c>
      <c r="C126" s="135"/>
      <c r="D126" s="136"/>
      <c r="E126" s="188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90"/>
      <c r="S126" s="112"/>
    </row>
    <row r="127" spans="2:19" s="131" customFormat="1">
      <c r="B127" s="135">
        <v>5</v>
      </c>
      <c r="C127" s="135"/>
      <c r="D127" s="136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90"/>
      <c r="S127" s="112"/>
    </row>
    <row r="128" spans="2:19" s="131" customFormat="1">
      <c r="B128" s="135">
        <v>6</v>
      </c>
      <c r="C128" s="135"/>
      <c r="D128" s="136"/>
      <c r="E128" s="188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90"/>
      <c r="S128" s="112"/>
    </row>
    <row r="129" spans="2:19" s="131" customFormat="1">
      <c r="B129" s="135">
        <v>7</v>
      </c>
      <c r="C129" s="135"/>
      <c r="D129" s="136"/>
      <c r="E129" s="188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90"/>
      <c r="S129" s="112"/>
    </row>
    <row r="130" spans="2:19" s="131" customFormat="1">
      <c r="B130" s="135">
        <v>8</v>
      </c>
      <c r="C130" s="135"/>
      <c r="D130" s="136"/>
      <c r="E130" s="188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90"/>
      <c r="S130" s="112"/>
    </row>
    <row r="131" spans="2:19" s="131" customFormat="1">
      <c r="B131" s="135">
        <v>9</v>
      </c>
      <c r="C131" s="135"/>
      <c r="D131" s="136"/>
      <c r="E131" s="188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90"/>
      <c r="S131" s="112"/>
    </row>
    <row r="132" spans="2:19" s="131" customFormat="1">
      <c r="B132" s="135">
        <v>10</v>
      </c>
      <c r="C132" s="135"/>
      <c r="D132" s="136"/>
      <c r="E132" s="188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90"/>
      <c r="S132" s="112"/>
    </row>
    <row r="133" spans="2:19" s="131" customFormat="1">
      <c r="B133" s="135">
        <v>11</v>
      </c>
      <c r="C133" s="135"/>
      <c r="D133" s="136"/>
      <c r="E133" s="188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90"/>
      <c r="S133" s="112"/>
    </row>
    <row r="134" spans="2:19" s="131" customFormat="1">
      <c r="B134" s="135">
        <v>12</v>
      </c>
      <c r="C134" s="135"/>
      <c r="D134" s="136"/>
      <c r="E134" s="188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90"/>
      <c r="S134" s="112"/>
    </row>
    <row r="135" spans="2:19" s="131" customFormat="1">
      <c r="B135" s="135">
        <v>13</v>
      </c>
      <c r="C135" s="135"/>
      <c r="D135" s="136"/>
      <c r="E135" s="188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90"/>
      <c r="S135" s="112"/>
    </row>
    <row r="136" spans="2:19" s="131" customFormat="1">
      <c r="B136" s="137"/>
      <c r="C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S136" s="112"/>
    </row>
    <row r="137" spans="2:19" s="131" customFormat="1">
      <c r="B137" s="138"/>
      <c r="C137" s="138" t="s">
        <v>376</v>
      </c>
      <c r="D137" s="139"/>
      <c r="S137" s="112"/>
    </row>
    <row r="138" spans="2:19" s="131" customFormat="1">
      <c r="B138" s="140" t="s">
        <v>234</v>
      </c>
      <c r="C138" s="141" t="s">
        <v>0</v>
      </c>
      <c r="D138" s="142" t="s">
        <v>1</v>
      </c>
      <c r="E138" s="143" t="s">
        <v>377</v>
      </c>
      <c r="S138" s="112"/>
    </row>
    <row r="139" spans="2:19" s="131" customFormat="1">
      <c r="B139" s="95" t="e">
        <f>'[1]2023 Div5 Quotation Record'!#REF!</f>
        <v>#REF!</v>
      </c>
      <c r="C139" s="96" t="e">
        <f>'[1]2023 Div5 Quotation Record'!#REF!</f>
        <v>#REF!</v>
      </c>
      <c r="D139" s="96" t="e">
        <f>'[1]2023 Div5 Quotation Record'!#REF!</f>
        <v>#REF!</v>
      </c>
      <c r="E139" s="113" t="e">
        <f>B139&amp;COUNTIF($B139:B$159,B139)</f>
        <v>#REF!</v>
      </c>
      <c r="S139" s="112"/>
    </row>
    <row r="140" spans="2:19" s="131" customFormat="1">
      <c r="B140" s="95" t="e">
        <f>'[1]2023 Div5 Quotation Record'!#REF!</f>
        <v>#REF!</v>
      </c>
      <c r="C140" s="96" t="e">
        <f>'[1]2023 Div5 Quotation Record'!#REF!</f>
        <v>#REF!</v>
      </c>
      <c r="D140" s="96" t="e">
        <f>'[1]2023 Div5 Quotation Record'!#REF!</f>
        <v>#REF!</v>
      </c>
      <c r="E140" s="113" t="e">
        <f>B140&amp;COUNTIF($B140:B$159,B140)</f>
        <v>#REF!</v>
      </c>
      <c r="H140" s="131" t="str">
        <f t="array" ref="H140">IFERROR(VLOOKUP("A"&amp;ROW(E139),$C$159:$E$279,2,TURE),"")</f>
        <v/>
      </c>
      <c r="S140" s="112"/>
    </row>
    <row r="141" spans="2:19" s="131" customFormat="1">
      <c r="B141" s="95" t="e">
        <f>'[1]2023 Div5 Quotation Record'!#REF!</f>
        <v>#REF!</v>
      </c>
      <c r="C141" s="96" t="e">
        <f>'[1]2023 Div5 Quotation Record'!#REF!</f>
        <v>#REF!</v>
      </c>
      <c r="D141" s="96" t="e">
        <f>'[1]2023 Div5 Quotation Record'!#REF!</f>
        <v>#REF!</v>
      </c>
      <c r="E141" s="113" t="e">
        <f>B141&amp;COUNTIF($B141:B$159,B141)</f>
        <v>#REF!</v>
      </c>
      <c r="S141" s="112"/>
    </row>
    <row r="142" spans="2:19" s="131" customFormat="1">
      <c r="B142" s="95" t="e">
        <f>'[1]2023 Div5 Quotation Record'!#REF!</f>
        <v>#REF!</v>
      </c>
      <c r="C142" s="96" t="e">
        <f>'[1]2023 Div5 Quotation Record'!#REF!</f>
        <v>#REF!</v>
      </c>
      <c r="D142" s="96" t="e">
        <f>'[1]2023 Div5 Quotation Record'!#REF!</f>
        <v>#REF!</v>
      </c>
      <c r="E142" s="113" t="e">
        <f>B142&amp;COUNTIF($B142:B$159,B142)</f>
        <v>#REF!</v>
      </c>
      <c r="S142" s="112"/>
    </row>
    <row r="143" spans="2:19" s="131" customFormat="1">
      <c r="B143" s="95" t="e">
        <f>'[1]2023 Div5 Quotation Record'!#REF!</f>
        <v>#REF!</v>
      </c>
      <c r="C143" s="96" t="e">
        <f>'[1]2023 Div5 Quotation Record'!#REF!</f>
        <v>#REF!</v>
      </c>
      <c r="D143" s="96" t="e">
        <f>'[1]2023 Div5 Quotation Record'!#REF!</f>
        <v>#REF!</v>
      </c>
      <c r="E143" s="113" t="e">
        <f>B143&amp;COUNTIF($B143:B$159,B143)</f>
        <v>#REF!</v>
      </c>
      <c r="S143" s="112"/>
    </row>
    <row r="144" spans="2:19" s="131" customFormat="1">
      <c r="B144" s="95" t="e">
        <f>'[1]2023 Div5 Quotation Record'!#REF!</f>
        <v>#REF!</v>
      </c>
      <c r="C144" s="96" t="e">
        <f>'[1]2023 Div5 Quotation Record'!#REF!</f>
        <v>#REF!</v>
      </c>
      <c r="D144" s="96" t="e">
        <f>'[1]2023 Div5 Quotation Record'!#REF!</f>
        <v>#REF!</v>
      </c>
      <c r="E144" s="113" t="e">
        <f>B144&amp;COUNTIF($B144:B$159,B144)</f>
        <v>#REF!</v>
      </c>
      <c r="S144" s="112"/>
    </row>
    <row r="145" spans="2:19" s="131" customFormat="1">
      <c r="B145" s="95" t="e">
        <f>'[1]2023 Div5 Quotation Record'!#REF!</f>
        <v>#REF!</v>
      </c>
      <c r="C145" s="96" t="e">
        <f>'[1]2023 Div5 Quotation Record'!#REF!</f>
        <v>#REF!</v>
      </c>
      <c r="D145" s="96" t="e">
        <f>'[1]2023 Div5 Quotation Record'!#REF!</f>
        <v>#REF!</v>
      </c>
      <c r="E145" s="113" t="e">
        <f>B145&amp;COUNTIF($B145:B$159,B145)</f>
        <v>#REF!</v>
      </c>
      <c r="S145" s="112"/>
    </row>
    <row r="146" spans="2:19" s="131" customFormat="1">
      <c r="B146" s="95" t="e">
        <f>'[1]2023 Div5 Quotation Record'!#REF!</f>
        <v>#REF!</v>
      </c>
      <c r="C146" s="96" t="e">
        <f>'[1]2023 Div5 Quotation Record'!#REF!</f>
        <v>#REF!</v>
      </c>
      <c r="D146" s="96" t="e">
        <f>'[1]2023 Div5 Quotation Record'!#REF!</f>
        <v>#REF!</v>
      </c>
      <c r="E146" s="113" t="e">
        <f>B146&amp;COUNTIF($B146:B$159,B146)</f>
        <v>#REF!</v>
      </c>
      <c r="S146" s="112"/>
    </row>
    <row r="147" spans="2:19" s="131" customFormat="1">
      <c r="B147" s="95" t="e">
        <f>'[1]2023 Div5 Quotation Record'!#REF!</f>
        <v>#REF!</v>
      </c>
      <c r="C147" s="96" t="e">
        <f>'[1]2023 Div5 Quotation Record'!#REF!</f>
        <v>#REF!</v>
      </c>
      <c r="D147" s="96" t="e">
        <f>'[1]2023 Div5 Quotation Record'!#REF!</f>
        <v>#REF!</v>
      </c>
      <c r="E147" s="113" t="e">
        <f>B147&amp;COUNTIF($B147:B$159,B147)</f>
        <v>#REF!</v>
      </c>
      <c r="S147" s="112"/>
    </row>
    <row r="148" spans="2:19" s="131" customFormat="1">
      <c r="B148" s="95" t="e">
        <f>'[1]2023 Div5 Quotation Record'!#REF!</f>
        <v>#REF!</v>
      </c>
      <c r="C148" s="96" t="e">
        <f>'[1]2023 Div5 Quotation Record'!#REF!</f>
        <v>#REF!</v>
      </c>
      <c r="D148" s="96" t="e">
        <f>'[1]2023 Div5 Quotation Record'!#REF!</f>
        <v>#REF!</v>
      </c>
      <c r="E148" s="113" t="e">
        <f>B148&amp;COUNTIF($B148:B$159,B148)</f>
        <v>#REF!</v>
      </c>
      <c r="S148" s="112"/>
    </row>
    <row r="149" spans="2:19" s="131" customFormat="1">
      <c r="B149" s="95" t="e">
        <f>'[1]2023 Div5 Quotation Record'!#REF!</f>
        <v>#REF!</v>
      </c>
      <c r="C149" s="96" t="e">
        <f>'[1]2023 Div5 Quotation Record'!#REF!</f>
        <v>#REF!</v>
      </c>
      <c r="D149" s="96" t="e">
        <f>'[1]2023 Div5 Quotation Record'!#REF!</f>
        <v>#REF!</v>
      </c>
      <c r="E149" s="113" t="e">
        <f>B149&amp;COUNTIF($B149:B$159,B149)</f>
        <v>#REF!</v>
      </c>
      <c r="S149" s="112"/>
    </row>
    <row r="150" spans="2:19" s="131" customFormat="1">
      <c r="B150" s="95" t="e">
        <f>'[1]2023 Div5 Quotation Record'!#REF!</f>
        <v>#REF!</v>
      </c>
      <c r="C150" s="96" t="e">
        <f>'[1]2023 Div5 Quotation Record'!#REF!</f>
        <v>#REF!</v>
      </c>
      <c r="D150" s="96" t="e">
        <f>'[1]2023 Div5 Quotation Record'!#REF!</f>
        <v>#REF!</v>
      </c>
      <c r="E150" s="113" t="e">
        <f>B150&amp;COUNTIF($B150:B$159,B150)</f>
        <v>#REF!</v>
      </c>
      <c r="S150" s="112"/>
    </row>
    <row r="151" spans="2:19" s="131" customFormat="1">
      <c r="B151" s="95" t="e">
        <f>'[1]2023 Div5 Quotation Record'!#REF!</f>
        <v>#REF!</v>
      </c>
      <c r="C151" s="96" t="e">
        <f>'[1]2023 Div5 Quotation Record'!#REF!</f>
        <v>#REF!</v>
      </c>
      <c r="D151" s="96" t="e">
        <f>'[1]2023 Div5 Quotation Record'!#REF!</f>
        <v>#REF!</v>
      </c>
      <c r="E151" s="113" t="e">
        <f>B151&amp;COUNTIF($B151:B$159,B151)</f>
        <v>#REF!</v>
      </c>
      <c r="S151" s="112"/>
    </row>
    <row r="152" spans="2:19" s="131" customFormat="1">
      <c r="B152" s="95" t="e">
        <f>'[1]2023 Div5 Quotation Record'!#REF!</f>
        <v>#REF!</v>
      </c>
      <c r="C152" s="96" t="e">
        <f>'[1]2023 Div5 Quotation Record'!#REF!</f>
        <v>#REF!</v>
      </c>
      <c r="D152" s="96" t="e">
        <f>'[1]2023 Div5 Quotation Record'!#REF!</f>
        <v>#REF!</v>
      </c>
      <c r="E152" s="113" t="e">
        <f>B152&amp;COUNTIF($B152:B$159,B152)</f>
        <v>#REF!</v>
      </c>
      <c r="S152" s="112"/>
    </row>
    <row r="153" spans="2:19" s="131" customFormat="1">
      <c r="B153" s="95" t="e">
        <f>'[1]2023 Div5 Quotation Record'!#REF!</f>
        <v>#REF!</v>
      </c>
      <c r="C153" s="96" t="e">
        <f>'[1]2023 Div5 Quotation Record'!#REF!</f>
        <v>#REF!</v>
      </c>
      <c r="D153" s="96" t="e">
        <f>'[1]2023 Div5 Quotation Record'!#REF!</f>
        <v>#REF!</v>
      </c>
      <c r="E153" s="113" t="e">
        <f>B153&amp;COUNTIF($B153:B$159,B153)</f>
        <v>#REF!</v>
      </c>
      <c r="S153" s="112"/>
    </row>
    <row r="154" spans="2:19" s="131" customFormat="1">
      <c r="B154" s="95" t="e">
        <f>'[1]2023 Div5 Quotation Record'!#REF!</f>
        <v>#REF!</v>
      </c>
      <c r="C154" s="96" t="e">
        <f>'[1]2023 Div5 Quotation Record'!#REF!</f>
        <v>#REF!</v>
      </c>
      <c r="D154" s="96" t="e">
        <f>'[1]2023 Div5 Quotation Record'!#REF!</f>
        <v>#REF!</v>
      </c>
      <c r="E154" s="113" t="e">
        <f>B154&amp;COUNTIF($B154:B$159,B154)</f>
        <v>#REF!</v>
      </c>
      <c r="S154" s="112"/>
    </row>
    <row r="155" spans="2:19" s="131" customFormat="1">
      <c r="B155" s="95" t="e">
        <f>'[1]2023 Div5 Quotation Record'!#REF!</f>
        <v>#REF!</v>
      </c>
      <c r="C155" s="96" t="e">
        <f>'[1]2023 Div5 Quotation Record'!#REF!</f>
        <v>#REF!</v>
      </c>
      <c r="D155" s="96" t="e">
        <f>'[1]2023 Div5 Quotation Record'!#REF!</f>
        <v>#REF!</v>
      </c>
      <c r="E155" s="113" t="e">
        <f>B155&amp;COUNTIF($B155:B$159,B155)</f>
        <v>#REF!</v>
      </c>
      <c r="S155" s="112"/>
    </row>
    <row r="156" spans="2:19" s="131" customFormat="1">
      <c r="B156" s="95" t="e">
        <f>'[1]2023 Div5 Quotation Record'!#REF!</f>
        <v>#REF!</v>
      </c>
      <c r="C156" s="96" t="e">
        <f>'[1]2023 Div5 Quotation Record'!#REF!</f>
        <v>#REF!</v>
      </c>
      <c r="D156" s="96" t="e">
        <f>'[1]2023 Div5 Quotation Record'!#REF!</f>
        <v>#REF!</v>
      </c>
      <c r="E156" s="113" t="e">
        <f>B156&amp;COUNTIF($B156:B$159,B156)</f>
        <v>#REF!</v>
      </c>
      <c r="S156" s="112"/>
    </row>
    <row r="157" spans="2:19" s="131" customFormat="1">
      <c r="B157" s="95" t="e">
        <f>'[1]2023 Div5 Quotation Record'!#REF!</f>
        <v>#REF!</v>
      </c>
      <c r="C157" s="96" t="e">
        <f>'[1]2023 Div5 Quotation Record'!#REF!</f>
        <v>#REF!</v>
      </c>
      <c r="D157" s="96" t="e">
        <f>'[1]2023 Div5 Quotation Record'!#REF!</f>
        <v>#REF!</v>
      </c>
      <c r="E157" s="113" t="e">
        <f>B157&amp;COUNTIF($B157:B$159,B157)</f>
        <v>#REF!</v>
      </c>
      <c r="S157" s="112"/>
    </row>
    <row r="158" spans="2:19" s="131" customFormat="1">
      <c r="B158" s="95" t="e">
        <f>'[1]2023 Div5 Quotation Record'!#REF!</f>
        <v>#REF!</v>
      </c>
      <c r="C158" s="96" t="e">
        <f>'[1]2023 Div5 Quotation Record'!#REF!</f>
        <v>#REF!</v>
      </c>
      <c r="D158" s="96" t="e">
        <f>'[1]2023 Div5 Quotation Record'!#REF!</f>
        <v>#REF!</v>
      </c>
      <c r="E158" s="113" t="e">
        <f>B158&amp;COUNTIF($B158:B$159,B158)</f>
        <v>#REF!</v>
      </c>
      <c r="S158" s="112"/>
    </row>
    <row r="159" spans="2:19" s="131" customFormat="1">
      <c r="B159" s="95" t="e">
        <f>'[1]2023 Div5 Quotation Record'!#REF!</f>
        <v>#REF!</v>
      </c>
      <c r="C159" s="96" t="e">
        <f>'[1]2023 Div5 Quotation Record'!#REF!</f>
        <v>#REF!</v>
      </c>
      <c r="D159" s="96" t="e">
        <f>'[1]2023 Div5 Quotation Record'!#REF!</f>
        <v>#REF!</v>
      </c>
      <c r="E159" s="113" t="e">
        <f>B159&amp;COUNTIF($B$159:B159,B159)</f>
        <v>#REF!</v>
      </c>
      <c r="S159" s="112"/>
    </row>
    <row r="160" spans="2:19" s="131" customFormat="1">
      <c r="B160" s="95" t="e">
        <f>'[1]2023 Div5 Quotation Record'!#REF!</f>
        <v>#REF!</v>
      </c>
      <c r="C160" s="96" t="e">
        <f>'[1]2023 Div5 Quotation Record'!#REF!</f>
        <v>#REF!</v>
      </c>
      <c r="D160" s="96" t="e">
        <f>'[1]2023 Div5 Quotation Record'!#REF!</f>
        <v>#REF!</v>
      </c>
      <c r="E160" s="113" t="e">
        <f>B160&amp;COUNTIF($B$159:B160,B160)</f>
        <v>#REF!</v>
      </c>
      <c r="S160" s="112"/>
    </row>
    <row r="161" spans="2:19" s="131" customFormat="1">
      <c r="B161" s="95" t="e">
        <f>'[1]2023 Div5 Quotation Record'!#REF!</f>
        <v>#REF!</v>
      </c>
      <c r="C161" s="96" t="e">
        <f>'[1]2023 Div5 Quotation Record'!#REF!</f>
        <v>#REF!</v>
      </c>
      <c r="D161" s="96" t="e">
        <f>'[1]2023 Div5 Quotation Record'!#REF!</f>
        <v>#REF!</v>
      </c>
      <c r="E161" s="113" t="e">
        <f>B161&amp;COUNTIF($B$159:B161,B161)</f>
        <v>#REF!</v>
      </c>
      <c r="S161" s="112"/>
    </row>
    <row r="162" spans="2:19" s="131" customFormat="1">
      <c r="B162" s="95" t="e">
        <f>'[1]2023 Div5 Quotation Record'!#REF!</f>
        <v>#REF!</v>
      </c>
      <c r="C162" s="96" t="e">
        <f>'[1]2023 Div5 Quotation Record'!#REF!</f>
        <v>#REF!</v>
      </c>
      <c r="D162" s="96" t="e">
        <f>'[1]2023 Div5 Quotation Record'!#REF!</f>
        <v>#REF!</v>
      </c>
      <c r="E162" s="113" t="e">
        <f>B162&amp;COUNTIF($B$159:B162,B162)</f>
        <v>#REF!</v>
      </c>
      <c r="S162" s="112"/>
    </row>
    <row r="163" spans="2:19" s="131" customFormat="1">
      <c r="B163" s="95" t="e">
        <f>'[1]2023 Div5 Quotation Record'!#REF!</f>
        <v>#REF!</v>
      </c>
      <c r="C163" s="96" t="e">
        <f>'[1]2023 Div5 Quotation Record'!#REF!</f>
        <v>#REF!</v>
      </c>
      <c r="D163" s="96" t="e">
        <f>'[1]2023 Div5 Quotation Record'!#REF!</f>
        <v>#REF!</v>
      </c>
      <c r="E163" s="113" t="e">
        <f>B163&amp;COUNTIF($B$159:B163,B163)</f>
        <v>#REF!</v>
      </c>
      <c r="S163" s="112"/>
    </row>
    <row r="164" spans="2:19" s="131" customFormat="1">
      <c r="B164" s="95" t="e">
        <f>'[1]2023 Div5 Quotation Record'!#REF!</f>
        <v>#REF!</v>
      </c>
      <c r="C164" s="96" t="e">
        <f>'[1]2023 Div5 Quotation Record'!#REF!</f>
        <v>#REF!</v>
      </c>
      <c r="D164" s="96" t="e">
        <f>'[1]2023 Div5 Quotation Record'!#REF!</f>
        <v>#REF!</v>
      </c>
      <c r="E164" s="113" t="e">
        <f>B164&amp;COUNTIF($B$159:B164,B164)</f>
        <v>#REF!</v>
      </c>
      <c r="S164" s="112"/>
    </row>
    <row r="165" spans="2:19" s="131" customFormat="1">
      <c r="B165" s="95" t="e">
        <f>'[1]2023 Div5 Quotation Record'!#REF!</f>
        <v>#REF!</v>
      </c>
      <c r="C165" s="96" t="e">
        <f>'[1]2023 Div5 Quotation Record'!#REF!</f>
        <v>#REF!</v>
      </c>
      <c r="D165" s="96" t="e">
        <f>'[1]2023 Div5 Quotation Record'!#REF!</f>
        <v>#REF!</v>
      </c>
      <c r="E165" s="113" t="e">
        <f>B165&amp;COUNTIF($B$159:B165,B165)</f>
        <v>#REF!</v>
      </c>
      <c r="S165" s="112"/>
    </row>
    <row r="166" spans="2:19" s="131" customFormat="1">
      <c r="B166" s="95" t="e">
        <f>'[1]2023 Div5 Quotation Record'!#REF!</f>
        <v>#REF!</v>
      </c>
      <c r="C166" s="96" t="e">
        <f>'[1]2023 Div5 Quotation Record'!#REF!</f>
        <v>#REF!</v>
      </c>
      <c r="D166" s="96" t="e">
        <f>'[1]2023 Div5 Quotation Record'!#REF!</f>
        <v>#REF!</v>
      </c>
      <c r="E166" s="113" t="e">
        <f>B166&amp;COUNTIF($B$159:B166,B166)</f>
        <v>#REF!</v>
      </c>
      <c r="S166" s="112"/>
    </row>
    <row r="167" spans="2:19" s="131" customFormat="1">
      <c r="B167" s="95" t="e">
        <f>'[1]2023 Div5 Quotation Record'!#REF!</f>
        <v>#REF!</v>
      </c>
      <c r="C167" s="96" t="e">
        <f>'[1]2023 Div5 Quotation Record'!#REF!</f>
        <v>#REF!</v>
      </c>
      <c r="D167" s="96" t="e">
        <f>'[1]2023 Div5 Quotation Record'!#REF!</f>
        <v>#REF!</v>
      </c>
      <c r="E167" s="113" t="e">
        <f>B167&amp;COUNTIF($B$159:B167,B167)</f>
        <v>#REF!</v>
      </c>
      <c r="S167" s="112"/>
    </row>
    <row r="168" spans="2:19" s="131" customFormat="1">
      <c r="B168" s="95" t="e">
        <f>'[1]2023 Div5 Quotation Record'!#REF!</f>
        <v>#REF!</v>
      </c>
      <c r="C168" s="96" t="e">
        <f>'[1]2023 Div5 Quotation Record'!#REF!</f>
        <v>#REF!</v>
      </c>
      <c r="D168" s="96" t="e">
        <f>'[1]2023 Div5 Quotation Record'!#REF!</f>
        <v>#REF!</v>
      </c>
      <c r="E168" s="113" t="e">
        <f>B168&amp;COUNTIF($B$159:B168,B168)</f>
        <v>#REF!</v>
      </c>
      <c r="S168" s="112"/>
    </row>
    <row r="169" spans="2:19" s="131" customFormat="1">
      <c r="B169" s="95" t="e">
        <f>'[1]2023 Div5 Quotation Record'!#REF!</f>
        <v>#REF!</v>
      </c>
      <c r="C169" s="96" t="e">
        <f>'[1]2023 Div5 Quotation Record'!#REF!</f>
        <v>#REF!</v>
      </c>
      <c r="D169" s="96" t="e">
        <f>'[1]2023 Div5 Quotation Record'!#REF!</f>
        <v>#REF!</v>
      </c>
      <c r="E169" s="113" t="e">
        <f>B169&amp;COUNTIF($B$159:B169,B169)</f>
        <v>#REF!</v>
      </c>
      <c r="S169" s="112"/>
    </row>
    <row r="170" spans="2:19" s="131" customFormat="1">
      <c r="B170" s="95" t="e">
        <f>'[1]2023 Div5 Quotation Record'!#REF!</f>
        <v>#REF!</v>
      </c>
      <c r="C170" s="96" t="e">
        <f>'[1]2023 Div5 Quotation Record'!#REF!</f>
        <v>#REF!</v>
      </c>
      <c r="D170" s="96" t="e">
        <f>'[1]2023 Div5 Quotation Record'!#REF!</f>
        <v>#REF!</v>
      </c>
      <c r="E170" s="113" t="e">
        <f>B170&amp;COUNTIF($B$159:B170,B170)</f>
        <v>#REF!</v>
      </c>
      <c r="S170" s="112"/>
    </row>
    <row r="171" spans="2:19" s="131" customFormat="1">
      <c r="B171" s="95" t="e">
        <f>'[1]2023 Div5 Quotation Record'!#REF!</f>
        <v>#REF!</v>
      </c>
      <c r="C171" s="96" t="e">
        <f>'[1]2023 Div5 Quotation Record'!#REF!</f>
        <v>#REF!</v>
      </c>
      <c r="D171" s="96" t="e">
        <f>'[1]2023 Div5 Quotation Record'!#REF!</f>
        <v>#REF!</v>
      </c>
      <c r="E171" s="113" t="e">
        <f>B171&amp;COUNTIF($B$159:B171,B171)</f>
        <v>#REF!</v>
      </c>
      <c r="S171" s="112"/>
    </row>
    <row r="172" spans="2:19" s="131" customFormat="1">
      <c r="B172" s="95" t="e">
        <f>'[1]2023 Div5 Quotation Record'!#REF!</f>
        <v>#REF!</v>
      </c>
      <c r="C172" s="96" t="e">
        <f>'[1]2023 Div5 Quotation Record'!#REF!</f>
        <v>#REF!</v>
      </c>
      <c r="D172" s="96" t="e">
        <f>'[1]2023 Div5 Quotation Record'!#REF!</f>
        <v>#REF!</v>
      </c>
      <c r="E172" s="113" t="e">
        <f>B172&amp;COUNTIF($B$159:B172,B172)</f>
        <v>#REF!</v>
      </c>
      <c r="S172" s="112"/>
    </row>
    <row r="173" spans="2:19" s="131" customFormat="1">
      <c r="B173" s="95" t="e">
        <f>'[1]2023 Div5 Quotation Record'!#REF!</f>
        <v>#REF!</v>
      </c>
      <c r="C173" s="96" t="e">
        <f>'[1]2023 Div5 Quotation Record'!#REF!</f>
        <v>#REF!</v>
      </c>
      <c r="D173" s="96" t="e">
        <f>'[1]2023 Div5 Quotation Record'!#REF!</f>
        <v>#REF!</v>
      </c>
      <c r="E173" s="113" t="e">
        <f>B173&amp;COUNTIF($B$159:B173,B173)</f>
        <v>#REF!</v>
      </c>
      <c r="S173" s="112"/>
    </row>
    <row r="174" spans="2:19" s="131" customFormat="1">
      <c r="B174" s="95" t="e">
        <f>'[1]2023 Div5 Quotation Record'!#REF!</f>
        <v>#REF!</v>
      </c>
      <c r="C174" s="96" t="e">
        <f>'[1]2023 Div5 Quotation Record'!#REF!</f>
        <v>#REF!</v>
      </c>
      <c r="D174" s="96" t="e">
        <f>'[1]2023 Div5 Quotation Record'!#REF!</f>
        <v>#REF!</v>
      </c>
      <c r="E174" s="113" t="e">
        <f>B174&amp;COUNTIF($B$159:B174,B174)</f>
        <v>#REF!</v>
      </c>
      <c r="S174" s="112"/>
    </row>
    <row r="175" spans="2:19" s="131" customFormat="1">
      <c r="B175" s="95" t="e">
        <f>'[1]2023 Div5 Quotation Record'!#REF!</f>
        <v>#REF!</v>
      </c>
      <c r="C175" s="96" t="e">
        <f>'[1]2023 Div5 Quotation Record'!#REF!</f>
        <v>#REF!</v>
      </c>
      <c r="D175" s="96" t="e">
        <f>'[1]2023 Div5 Quotation Record'!#REF!</f>
        <v>#REF!</v>
      </c>
      <c r="E175" s="113" t="e">
        <f>B175&amp;COUNTIF($B$159:B175,B175)</f>
        <v>#REF!</v>
      </c>
      <c r="S175" s="112"/>
    </row>
    <row r="176" spans="2:19" s="131" customFormat="1">
      <c r="B176" s="95" t="e">
        <f>'[1]2023 Div5 Quotation Record'!#REF!</f>
        <v>#REF!</v>
      </c>
      <c r="C176" s="96" t="e">
        <f>'[1]2023 Div5 Quotation Record'!#REF!</f>
        <v>#REF!</v>
      </c>
      <c r="D176" s="96" t="e">
        <f>'[1]2023 Div5 Quotation Record'!#REF!</f>
        <v>#REF!</v>
      </c>
      <c r="E176" s="113" t="e">
        <f>B176&amp;COUNTIF($B$159:B176,B176)</f>
        <v>#REF!</v>
      </c>
      <c r="S176" s="112"/>
    </row>
    <row r="177" spans="2:19" s="131" customFormat="1">
      <c r="B177" s="95" t="e">
        <f>'[1]2023 Div5 Quotation Record'!#REF!</f>
        <v>#REF!</v>
      </c>
      <c r="C177" s="96" t="e">
        <f>'[1]2023 Div5 Quotation Record'!#REF!</f>
        <v>#REF!</v>
      </c>
      <c r="D177" s="96" t="e">
        <f>'[1]2023 Div5 Quotation Record'!#REF!</f>
        <v>#REF!</v>
      </c>
      <c r="E177" s="113" t="e">
        <f>B177&amp;COUNTIF($B$159:B177,B177)</f>
        <v>#REF!</v>
      </c>
      <c r="S177" s="112"/>
    </row>
    <row r="178" spans="2:19" s="131" customFormat="1">
      <c r="B178" s="95" t="e">
        <f>'[1]2023 Div5 Quotation Record'!#REF!</f>
        <v>#REF!</v>
      </c>
      <c r="C178" s="96" t="e">
        <f>'[1]2023 Div5 Quotation Record'!#REF!</f>
        <v>#REF!</v>
      </c>
      <c r="D178" s="96" t="e">
        <f>'[1]2023 Div5 Quotation Record'!#REF!</f>
        <v>#REF!</v>
      </c>
      <c r="E178" s="113" t="e">
        <f>B178&amp;COUNTIF($B$159:B178,B178)</f>
        <v>#REF!</v>
      </c>
      <c r="S178" s="112"/>
    </row>
    <row r="179" spans="2:19" s="131" customFormat="1">
      <c r="B179" s="95" t="e">
        <f>'[1]2023 Div5 Quotation Record'!#REF!</f>
        <v>#REF!</v>
      </c>
      <c r="C179" s="96" t="e">
        <f>'[1]2023 Div5 Quotation Record'!#REF!</f>
        <v>#REF!</v>
      </c>
      <c r="D179" s="96" t="e">
        <f>'[1]2023 Div5 Quotation Record'!#REF!</f>
        <v>#REF!</v>
      </c>
      <c r="E179" s="113" t="e">
        <f>B179&amp;COUNTIF($B$159:B179,B179)</f>
        <v>#REF!</v>
      </c>
      <c r="S179" s="112"/>
    </row>
    <row r="180" spans="2:19" s="131" customFormat="1">
      <c r="B180" s="95" t="e">
        <f>'[1]2023 Div5 Quotation Record'!#REF!</f>
        <v>#REF!</v>
      </c>
      <c r="C180" s="96" t="e">
        <f>'[1]2023 Div5 Quotation Record'!#REF!</f>
        <v>#REF!</v>
      </c>
      <c r="D180" s="96" t="e">
        <f>'[1]2023 Div5 Quotation Record'!#REF!</f>
        <v>#REF!</v>
      </c>
      <c r="E180" s="113" t="e">
        <f>B180&amp;COUNTIF($B$159:B180,B180)</f>
        <v>#REF!</v>
      </c>
      <c r="S180" s="112"/>
    </row>
    <row r="181" spans="2:19" s="131" customFormat="1">
      <c r="B181" s="95" t="e">
        <f>'[1]2023 Div5 Quotation Record'!#REF!</f>
        <v>#REF!</v>
      </c>
      <c r="C181" s="96" t="e">
        <f>'[1]2023 Div5 Quotation Record'!#REF!</f>
        <v>#REF!</v>
      </c>
      <c r="D181" s="96" t="e">
        <f>'[1]2023 Div5 Quotation Record'!#REF!</f>
        <v>#REF!</v>
      </c>
      <c r="E181" s="113" t="e">
        <f>B181&amp;COUNTIF($B$159:B181,B181)</f>
        <v>#REF!</v>
      </c>
      <c r="S181" s="112"/>
    </row>
    <row r="182" spans="2:19" s="131" customFormat="1">
      <c r="B182" s="95" t="e">
        <f>'[1]2023 Div5 Quotation Record'!#REF!</f>
        <v>#REF!</v>
      </c>
      <c r="C182" s="96" t="e">
        <f>'[1]2023 Div5 Quotation Record'!#REF!</f>
        <v>#REF!</v>
      </c>
      <c r="D182" s="96" t="e">
        <f>'[1]2023 Div5 Quotation Record'!#REF!</f>
        <v>#REF!</v>
      </c>
      <c r="E182" s="113" t="e">
        <f>B182&amp;COUNTIF($B$159:B182,B182)</f>
        <v>#REF!</v>
      </c>
      <c r="S182" s="112"/>
    </row>
    <row r="183" spans="2:19" s="131" customFormat="1">
      <c r="B183" s="95" t="e">
        <f>'[1]2023 Div5 Quotation Record'!#REF!</f>
        <v>#REF!</v>
      </c>
      <c r="C183" s="96" t="e">
        <f>'[1]2023 Div5 Quotation Record'!#REF!</f>
        <v>#REF!</v>
      </c>
      <c r="D183" s="96" t="e">
        <f>'[1]2023 Div5 Quotation Record'!#REF!</f>
        <v>#REF!</v>
      </c>
      <c r="E183" s="113" t="e">
        <f>B183&amp;COUNTIF($B$159:B183,B183)</f>
        <v>#REF!</v>
      </c>
      <c r="S183" s="112"/>
    </row>
    <row r="184" spans="2:19" s="131" customFormat="1">
      <c r="B184" s="95" t="e">
        <f>'[1]2023 Div5 Quotation Record'!#REF!</f>
        <v>#REF!</v>
      </c>
      <c r="C184" s="96" t="e">
        <f>'[1]2023 Div5 Quotation Record'!#REF!</f>
        <v>#REF!</v>
      </c>
      <c r="D184" s="96" t="e">
        <f>'[1]2023 Div5 Quotation Record'!#REF!</f>
        <v>#REF!</v>
      </c>
      <c r="E184" s="113" t="e">
        <f>B184&amp;COUNTIF($B$159:B184,B184)</f>
        <v>#REF!</v>
      </c>
      <c r="S184" s="112"/>
    </row>
    <row r="185" spans="2:19" s="131" customFormat="1">
      <c r="B185" s="95" t="e">
        <f>'[1]2023 Div5 Quotation Record'!#REF!</f>
        <v>#REF!</v>
      </c>
      <c r="C185" s="96" t="e">
        <f>'[1]2023 Div5 Quotation Record'!#REF!</f>
        <v>#REF!</v>
      </c>
      <c r="D185" s="96" t="e">
        <f>'[1]2023 Div5 Quotation Record'!#REF!</f>
        <v>#REF!</v>
      </c>
      <c r="E185" s="113" t="e">
        <f>B185&amp;COUNTIF($B$159:B185,B185)</f>
        <v>#REF!</v>
      </c>
      <c r="S185" s="112"/>
    </row>
    <row r="186" spans="2:19" s="131" customFormat="1">
      <c r="B186" s="95" t="e">
        <f>'[1]2023 Div5 Quotation Record'!#REF!</f>
        <v>#REF!</v>
      </c>
      <c r="C186" s="96" t="e">
        <f>'[1]2023 Div5 Quotation Record'!#REF!</f>
        <v>#REF!</v>
      </c>
      <c r="D186" s="96" t="e">
        <f>'[1]2023 Div5 Quotation Record'!#REF!</f>
        <v>#REF!</v>
      </c>
      <c r="E186" s="113" t="e">
        <f>B186&amp;COUNTIF($B$159:B186,B186)</f>
        <v>#REF!</v>
      </c>
      <c r="S186" s="112"/>
    </row>
    <row r="187" spans="2:19" s="131" customFormat="1">
      <c r="B187" s="95" t="e">
        <f>'[1]2023 Div5 Quotation Record'!#REF!</f>
        <v>#REF!</v>
      </c>
      <c r="C187" s="96" t="e">
        <f>'[1]2023 Div5 Quotation Record'!#REF!</f>
        <v>#REF!</v>
      </c>
      <c r="D187" s="96" t="e">
        <f>'[1]2023 Div5 Quotation Record'!#REF!</f>
        <v>#REF!</v>
      </c>
      <c r="E187" s="113" t="e">
        <f>B187&amp;COUNTIF($B$159:B187,B187)</f>
        <v>#REF!</v>
      </c>
      <c r="S187" s="112"/>
    </row>
    <row r="188" spans="2:19" s="131" customFormat="1">
      <c r="B188" s="95" t="e">
        <f>'[1]2023 Div5 Quotation Record'!#REF!</f>
        <v>#REF!</v>
      </c>
      <c r="C188" s="96" t="e">
        <f>'[1]2023 Div5 Quotation Record'!#REF!</f>
        <v>#REF!</v>
      </c>
      <c r="D188" s="96" t="e">
        <f>'[1]2023 Div5 Quotation Record'!#REF!</f>
        <v>#REF!</v>
      </c>
      <c r="E188" s="113" t="e">
        <f>B188&amp;COUNTIF($B$159:B188,B188)</f>
        <v>#REF!</v>
      </c>
      <c r="S188" s="112"/>
    </row>
    <row r="189" spans="2:19" s="131" customFormat="1">
      <c r="B189" s="95" t="e">
        <f>'[1]2023 Div5 Quotation Record'!#REF!</f>
        <v>#REF!</v>
      </c>
      <c r="C189" s="96" t="e">
        <f>'[1]2023 Div5 Quotation Record'!#REF!</f>
        <v>#REF!</v>
      </c>
      <c r="D189" s="96" t="e">
        <f>'[1]2023 Div5 Quotation Record'!#REF!</f>
        <v>#REF!</v>
      </c>
      <c r="E189" s="113" t="e">
        <f>B189&amp;COUNTIF($B$159:B189,B189)</f>
        <v>#REF!</v>
      </c>
      <c r="S189" s="112"/>
    </row>
    <row r="190" spans="2:19" s="131" customFormat="1">
      <c r="B190" s="95" t="e">
        <f>'[1]2023 Div5 Quotation Record'!#REF!</f>
        <v>#REF!</v>
      </c>
      <c r="C190" s="96" t="e">
        <f>'[1]2023 Div5 Quotation Record'!#REF!</f>
        <v>#REF!</v>
      </c>
      <c r="D190" s="96" t="e">
        <f>'[1]2023 Div5 Quotation Record'!#REF!</f>
        <v>#REF!</v>
      </c>
      <c r="E190" s="113" t="e">
        <f>B190&amp;COUNTIF($B$159:B190,B190)</f>
        <v>#REF!</v>
      </c>
      <c r="S190" s="112"/>
    </row>
    <row r="191" spans="2:19" s="131" customFormat="1">
      <c r="B191" s="95" t="e">
        <f>'[1]2023 Div5 Quotation Record'!#REF!</f>
        <v>#REF!</v>
      </c>
      <c r="C191" s="96" t="e">
        <f>'[1]2023 Div5 Quotation Record'!#REF!</f>
        <v>#REF!</v>
      </c>
      <c r="D191" s="96" t="e">
        <f>'[1]2023 Div5 Quotation Record'!#REF!</f>
        <v>#REF!</v>
      </c>
      <c r="E191" s="113" t="e">
        <f>B191&amp;COUNTIF($B$159:B191,B191)</f>
        <v>#REF!</v>
      </c>
      <c r="S191" s="112"/>
    </row>
    <row r="192" spans="2:19" s="131" customFormat="1">
      <c r="B192" s="95" t="e">
        <f>'[1]2023 Div5 Quotation Record'!#REF!</f>
        <v>#REF!</v>
      </c>
      <c r="C192" s="96" t="e">
        <f>'[1]2023 Div5 Quotation Record'!#REF!</f>
        <v>#REF!</v>
      </c>
      <c r="D192" s="96" t="e">
        <f>'[1]2023 Div5 Quotation Record'!#REF!</f>
        <v>#REF!</v>
      </c>
      <c r="E192" s="113" t="e">
        <f>B192&amp;COUNTIF($B$159:B192,B192)</f>
        <v>#REF!</v>
      </c>
      <c r="S192" s="112"/>
    </row>
    <row r="193" spans="2:19" s="131" customFormat="1">
      <c r="B193" s="95" t="e">
        <f>'[1]2023 Div5 Quotation Record'!#REF!</f>
        <v>#REF!</v>
      </c>
      <c r="C193" s="96" t="e">
        <f>'[1]2023 Div5 Quotation Record'!#REF!</f>
        <v>#REF!</v>
      </c>
      <c r="D193" s="96" t="e">
        <f>'[1]2023 Div5 Quotation Record'!#REF!</f>
        <v>#REF!</v>
      </c>
      <c r="E193" s="113" t="e">
        <f>B193&amp;COUNTIF($B$159:B193,B193)</f>
        <v>#REF!</v>
      </c>
      <c r="S193" s="112"/>
    </row>
    <row r="194" spans="2:19" s="131" customFormat="1">
      <c r="B194" s="95">
        <f>'[1]2023 Div5 Quotation Record'!L1</f>
        <v>0</v>
      </c>
      <c r="C194" s="96">
        <f>'[1]2023 Div5 Quotation Record'!D1</f>
        <v>0</v>
      </c>
      <c r="D194" s="96">
        <f>'[1]2023 Div5 Quotation Record'!E1</f>
        <v>0</v>
      </c>
      <c r="E194" s="113" t="str">
        <f>B194&amp;COUNTIF($B$159:B194,B194)</f>
        <v>01</v>
      </c>
      <c r="S194" s="112"/>
    </row>
    <row r="195" spans="2:19" s="131" customFormat="1">
      <c r="B195" s="95" t="str">
        <f>'[1]2023 Div5 Quotation Record'!L2</f>
        <v>受注確率
ヨミ度</v>
      </c>
      <c r="C195" s="96">
        <f>'[1]2023 Div5 Quotation Record'!D2</f>
        <v>0</v>
      </c>
      <c r="D195" s="96">
        <f>'[1]2023 Div5 Quotation Record'!E2</f>
        <v>0</v>
      </c>
      <c r="E195" s="113" t="str">
        <f>B195&amp;COUNTIF($B$159:B195,B195)</f>
        <v>受注確率
ヨミ度1</v>
      </c>
      <c r="S195" s="112"/>
    </row>
    <row r="196" spans="2:19" s="131" customFormat="1">
      <c r="B196" s="95" t="str">
        <f>'[1]2023 Div5 Quotation Record'!L3</f>
        <v>Success rate</v>
      </c>
      <c r="C196" s="96" t="str">
        <f>'[1]2023 Div5 Quotation Record'!D3</f>
        <v>Client</v>
      </c>
      <c r="D196" s="96" t="str">
        <f>'[1]2023 Div5 Quotation Record'!E3</f>
        <v>Product Name</v>
      </c>
      <c r="E196" s="113" t="str">
        <f>B196&amp;COUNTIF($B$159:B196,B196)</f>
        <v>Success rate1</v>
      </c>
      <c r="S196" s="112"/>
    </row>
    <row r="197" spans="2:19" s="131" customFormat="1">
      <c r="B197" s="95" t="str">
        <f>'[1]2023 Div5 Quotation Record'!L4</f>
        <v>C</v>
      </c>
      <c r="C197" s="96" t="str">
        <f>'[1]2023 Div5 Quotation Record'!D4</f>
        <v>AKJ</v>
      </c>
      <c r="D197" s="96" t="str">
        <f>'[1]2023 Div5 Quotation Record'!E4</f>
        <v>AKJ TOYOX Selection Guide Print (EN)</v>
      </c>
      <c r="E197" s="113" t="str">
        <f>B197&amp;COUNTIF($B$159:B197,B197)</f>
        <v>C1</v>
      </c>
      <c r="S197" s="112"/>
    </row>
    <row r="198" spans="2:19" s="131" customFormat="1">
      <c r="B198" s="95" t="str">
        <f>'[1]2023 Div5 Quotation Record'!L5</f>
        <v>C</v>
      </c>
      <c r="C198" s="96" t="str">
        <f>'[1]2023 Div5 Quotation Record'!D5</f>
        <v>CLAAS</v>
      </c>
      <c r="D198" s="96" t="str">
        <f>'[1]2023 Div5 Quotation Record'!E5</f>
        <v>CLAAS Annual Report Translation EN-TH</v>
      </c>
      <c r="E198" s="113" t="str">
        <f>B198&amp;COUNTIF($B$159:B198,B198)</f>
        <v>C2</v>
      </c>
      <c r="S198" s="112"/>
    </row>
    <row r="199" spans="2:19" s="131" customFormat="1">
      <c r="B199" s="95" t="str">
        <f>'[1]2023 Div5 Quotation Record'!L6</f>
        <v>C</v>
      </c>
      <c r="C199" s="96" t="str">
        <f>'[1]2023 Div5 Quotation Record'!D6</f>
        <v>CLAAS</v>
      </c>
      <c r="D199" s="96" t="str">
        <f>'[1]2023 Div5 Quotation Record'!E6</f>
        <v>CLAAS Harvest Check for your CLAAS Machines TH-EN</v>
      </c>
      <c r="E199" s="113" t="str">
        <f>B199&amp;COUNTIF($B$159:B199,B199)</f>
        <v>C3</v>
      </c>
      <c r="S199" s="112"/>
    </row>
    <row r="200" spans="2:19" s="131" customFormat="1">
      <c r="B200" s="95" t="str">
        <f>'[1]2023 Div5 Quotation Record'!L7</f>
        <v>A</v>
      </c>
      <c r="C200" s="96" t="str">
        <f>'[1]2023 Div5 Quotation Record'!D7</f>
        <v>CLAAS</v>
      </c>
      <c r="D200" s="96" t="str">
        <f>'[1]2023 Div5 Quotation Record'!E7</f>
        <v>CLAAS Report Translation EN-TH</v>
      </c>
      <c r="E200" s="113" t="str">
        <f>B200&amp;COUNTIF($B$159:B200,B200)</f>
        <v>A1</v>
      </c>
      <c r="S200" s="112"/>
    </row>
    <row r="201" spans="2:19" s="131" customFormat="1">
      <c r="B201" s="95" t="str">
        <f>'[1]2023 Div5 Quotation Record'!L8</f>
        <v>A</v>
      </c>
      <c r="C201" s="96" t="str">
        <f>'[1]2023 Div5 Quotation Record'!D8</f>
        <v>LIXIL</v>
      </c>
      <c r="D201" s="96" t="str">
        <f>'[1]2023 Div5 Quotation Record'!E8</f>
        <v>LIXIL - Update Product picture Jan 2023</v>
      </c>
      <c r="E201" s="113" t="str">
        <f>B201&amp;COUNTIF($B$159:B201,B201)</f>
        <v>A2</v>
      </c>
      <c r="S201" s="112"/>
    </row>
    <row r="202" spans="2:19" s="131" customFormat="1">
      <c r="B202" s="95" t="str">
        <f>'[1]2023 Div5 Quotation Record'!L9</f>
        <v>A</v>
      </c>
      <c r="C202" s="96" t="str">
        <f>'[1]2023 Div5 Quotation Record'!D9</f>
        <v>Mitutoyo</v>
      </c>
      <c r="D202" s="96" t="str">
        <f>'[1]2023 Div5 Quotation Record'!E9</f>
        <v>Mitutoyo - Software Translation (MCOSMOS)</v>
      </c>
      <c r="E202" s="113" t="str">
        <f>B202&amp;COUNTIF($B$159:B202,B202)</f>
        <v>A3</v>
      </c>
      <c r="S202" s="112"/>
    </row>
    <row r="203" spans="2:19" s="131" customFormat="1">
      <c r="B203" s="95" t="str">
        <f>'[1]2023 Div5 Quotation Record'!L10</f>
        <v>B</v>
      </c>
      <c r="C203" s="96" t="str">
        <f>'[1]2023 Div5 Quotation Record'!D10</f>
        <v>CLAAS</v>
      </c>
      <c r="D203" s="96" t="str">
        <f>'[1]2023 Div5 Quotation Record'!E10</f>
        <v>CLAAS - Brochure ARION 400 HRC (JP)</v>
      </c>
      <c r="E203" s="113" t="str">
        <f>B203&amp;COUNTIF($B$159:B203,B203)</f>
        <v>B1</v>
      </c>
      <c r="S203" s="112"/>
    </row>
    <row r="204" spans="2:19" s="131" customFormat="1">
      <c r="B204" s="95" t="str">
        <f>'[1]2023 Div5 Quotation Record'!L11</f>
        <v>B</v>
      </c>
      <c r="C204" s="96" t="str">
        <f>'[1]2023 Div5 Quotation Record'!D11</f>
        <v>CLAAS</v>
      </c>
      <c r="D204" s="96" t="str">
        <f>'[1]2023 Div5 Quotation Record'!E11</f>
        <v>CLAAS - Brochure XERION 5000 - 4200 HRC (2023) (JP)</v>
      </c>
      <c r="E204" s="113" t="str">
        <f>B204&amp;COUNTIF($B$159:B204,B204)</f>
        <v>B2</v>
      </c>
      <c r="S204" s="112"/>
    </row>
    <row r="205" spans="2:19" s="131" customFormat="1">
      <c r="B205" s="95" t="str">
        <f>'[1]2023 Div5 Quotation Record'!L12</f>
        <v>B</v>
      </c>
      <c r="C205" s="96" t="str">
        <f>'[1]2023 Div5 Quotation Record'!D12</f>
        <v>CLAAS</v>
      </c>
      <c r="D205" s="96" t="str">
        <f>'[1]2023 Div5 Quotation Record'!E12</f>
        <v>CLAAS - Brochure JAGUAR 900 HRC (Update 2023)(JP)</v>
      </c>
      <c r="E205" s="113" t="str">
        <f>B205&amp;COUNTIF($B$159:B205,B205)</f>
        <v>B3</v>
      </c>
      <c r="S205" s="112"/>
    </row>
    <row r="206" spans="2:19" s="131" customFormat="1">
      <c r="B206" s="95" t="str">
        <f>'[1]2023 Div5 Quotation Record'!L13</f>
        <v>B</v>
      </c>
      <c r="C206" s="96" t="str">
        <f>'[1]2023 Div5 Quotation Record'!D13</f>
        <v>IKO</v>
      </c>
      <c r="D206" s="96" t="str">
        <f>'[1]2023 Div5 Quotation Record'!E13</f>
        <v>IKO - Poster making &amp; Print</v>
      </c>
      <c r="E206" s="113" t="str">
        <f>B206&amp;COUNTIF($B$159:B206,B206)</f>
        <v>B4</v>
      </c>
      <c r="S206" s="112"/>
    </row>
    <row r="207" spans="2:19" s="131" customFormat="1">
      <c r="B207" s="95" t="str">
        <f>'[1]2023 Div5 Quotation Record'!L14</f>
        <v>B</v>
      </c>
      <c r="C207" s="96" t="str">
        <f>'[1]2023 Div5 Quotation Record'!D14</f>
        <v>Katayama</v>
      </c>
      <c r="D207" s="96" t="str">
        <f>'[1]2023 Div5 Quotation Record'!E14</f>
        <v>Katayama - Name Card (Shikata) Feb23</v>
      </c>
      <c r="E207" s="113" t="str">
        <f>B207&amp;COUNTIF($B$159:B207,B207)</f>
        <v>B5</v>
      </c>
      <c r="S207" s="112"/>
    </row>
    <row r="208" spans="2:19" s="131" customFormat="1">
      <c r="B208" s="95" t="str">
        <f>'[1]2023 Div5 Quotation Record'!L15</f>
        <v>B</v>
      </c>
      <c r="C208" s="96" t="str">
        <f>'[1]2023 Div5 Quotation Record'!D15</f>
        <v>Takigen</v>
      </c>
      <c r="D208" s="96" t="str">
        <f>'[1]2023 Div5 Quotation Record'!E15</f>
        <v>TAKIGEN - Name Card</v>
      </c>
      <c r="E208" s="113" t="str">
        <f>B208&amp;COUNTIF($B$159:B208,B208)</f>
        <v>B6</v>
      </c>
      <c r="S208" s="112"/>
    </row>
    <row r="209" spans="2:19" s="131" customFormat="1">
      <c r="B209" s="95" t="str">
        <f>'[1]2023 Div5 Quotation Record'!L16</f>
        <v>B</v>
      </c>
      <c r="C209" s="96" t="str">
        <f>'[1]2023 Div5 Quotation Record'!D16</f>
        <v>Takigen</v>
      </c>
      <c r="D209" s="96" t="str">
        <f>'[1]2023 Div5 Quotation Record'!E16</f>
        <v>TAKIGEN - Name Card</v>
      </c>
      <c r="E209" s="113" t="str">
        <f>B209&amp;COUNTIF($B$159:B209,B209)</f>
        <v>B7</v>
      </c>
      <c r="S209" s="112"/>
    </row>
    <row r="210" spans="2:19" s="131" customFormat="1">
      <c r="B210" s="95" t="str">
        <f>'[1]2023 Div5 Quotation Record'!L17</f>
        <v>B</v>
      </c>
      <c r="C210" s="96" t="str">
        <f>'[1]2023 Div5 Quotation Record'!D17</f>
        <v>LIXIL</v>
      </c>
      <c r="D210" s="96" t="str">
        <f>'[1]2023 Div5 Quotation Record'!E17</f>
        <v>LIXIL - O2O Partition &amp; Hanging door Dusk Gray</v>
      </c>
      <c r="E210" s="113" t="str">
        <f>B210&amp;COUNTIF($B$159:B210,B210)</f>
        <v>B8</v>
      </c>
      <c r="S210" s="112"/>
    </row>
    <row r="211" spans="2:19" s="131" customFormat="1">
      <c r="B211" s="95" t="str">
        <f>'[1]2023 Div5 Quotation Record'!L18</f>
        <v>A</v>
      </c>
      <c r="C211" s="96" t="str">
        <f>'[1]2023 Div5 Quotation Record'!D18</f>
        <v>Katayama</v>
      </c>
      <c r="D211" s="96" t="str">
        <f>'[1]2023 Div5 Quotation Record'!E18</f>
        <v>Katayama - Novely For exhibitions (Pen)</v>
      </c>
      <c r="E211" s="113" t="str">
        <f>B211&amp;COUNTIF($B$159:B211,B211)</f>
        <v>A4</v>
      </c>
      <c r="S211" s="112"/>
    </row>
    <row r="212" spans="2:19" s="131" customFormat="1">
      <c r="B212" s="95" t="str">
        <f>'[1]2023 Div5 Quotation Record'!L19</f>
        <v>A</v>
      </c>
      <c r="C212" s="96" t="str">
        <f>'[1]2023 Div5 Quotation Record'!D19</f>
        <v>Katayama</v>
      </c>
      <c r="D212" s="96" t="str">
        <f>'[1]2023 Div5 Quotation Record'!E19</f>
        <v>Katayama - Novely For exhibitions (Bag)</v>
      </c>
      <c r="E212" s="113" t="str">
        <f>B212&amp;COUNTIF($B$159:B212,B212)</f>
        <v>A5</v>
      </c>
      <c r="S212" s="112"/>
    </row>
    <row r="213" spans="2:19" s="131" customFormat="1">
      <c r="B213" s="95" t="str">
        <f>'[1]2023 Div5 Quotation Record'!L20</f>
        <v>A</v>
      </c>
      <c r="C213" s="96" t="str">
        <f>'[1]2023 Div5 Quotation Record'!D20</f>
        <v>AKJ</v>
      </c>
      <c r="D213" s="96" t="str">
        <f>'[1]2023 Div5 Quotation Record'!E20</f>
        <v>AKJ MonotaRO Leaflets November</v>
      </c>
      <c r="E213" s="113" t="str">
        <f>B213&amp;COUNTIF($B$159:B213,B213)</f>
        <v>A6</v>
      </c>
      <c r="S213" s="112"/>
    </row>
    <row r="214" spans="2:19" s="131" customFormat="1">
      <c r="B214" s="95" t="str">
        <f>'[1]2023 Div5 Quotation Record'!L21</f>
        <v>A</v>
      </c>
      <c r="C214" s="96" t="str">
        <f>'[1]2023 Div5 Quotation Record'!D21</f>
        <v>AKJ</v>
      </c>
      <c r="D214" s="96" t="str">
        <f>'[1]2023 Div5 Quotation Record'!E21</f>
        <v>AKJ MonotaRO Leaflets 21,491 pcs 1st edition</v>
      </c>
      <c r="E214" s="113" t="str">
        <f>B214&amp;COUNTIF($B$159:B214,B214)</f>
        <v>A7</v>
      </c>
      <c r="S214" s="112"/>
    </row>
    <row r="215" spans="2:19" s="131" customFormat="1">
      <c r="B215" s="95" t="str">
        <f>'[1]2023 Div5 Quotation Record'!L22</f>
        <v>A</v>
      </c>
      <c r="C215" s="96" t="str">
        <f>'[1]2023 Div5 Quotation Record'!D22</f>
        <v>AKJ</v>
      </c>
      <c r="D215" s="96" t="str">
        <f>'[1]2023 Div5 Quotation Record'!E22</f>
        <v>AKJ MonotaRO Leaflets 21,491 pcs 2nd edition</v>
      </c>
      <c r="E215" s="113" t="str">
        <f>B215&amp;COUNTIF($B$159:B215,B215)</f>
        <v>A8</v>
      </c>
      <c r="S215" s="112"/>
    </row>
    <row r="216" spans="2:19" s="131" customFormat="1">
      <c r="B216" s="95" t="str">
        <f>'[1]2023 Div5 Quotation Record'!L23</f>
        <v>A</v>
      </c>
      <c r="C216" s="96" t="str">
        <f>'[1]2023 Div5 Quotation Record'!D23</f>
        <v>AKJ</v>
      </c>
      <c r="D216" s="96" t="str">
        <f>'[1]2023 Div5 Quotation Record'!E23</f>
        <v>AKJ_THK Kounoike Stock Oct. (102022)</v>
      </c>
      <c r="E216" s="113" t="str">
        <f>B216&amp;COUNTIF($B$159:B216,B216)</f>
        <v>A9</v>
      </c>
      <c r="S216" s="112"/>
    </row>
    <row r="217" spans="2:19" s="131" customFormat="1">
      <c r="B217" s="95" t="str">
        <f>'[1]2023 Div5 Quotation Record'!L24</f>
        <v>A</v>
      </c>
      <c r="C217" s="96" t="str">
        <f>'[1]2023 Div5 Quotation Record'!D24</f>
        <v>AKJ</v>
      </c>
      <c r="D217" s="96" t="str">
        <f>'[1]2023 Div5 Quotation Record'!E24</f>
        <v>AKJ_Mitutoyo DigimaticIndicator</v>
      </c>
      <c r="E217" s="113" t="str">
        <f>B217&amp;COUNTIF($B$159:B217,B217)</f>
        <v>A10</v>
      </c>
      <c r="S217" s="112"/>
    </row>
    <row r="218" spans="2:19" s="131" customFormat="1">
      <c r="B218" s="95" t="str">
        <f>'[1]2023 Div5 Quotation Record'!L26</f>
        <v>A</v>
      </c>
      <c r="C218" s="96" t="str">
        <f>'[1]2023 Div5 Quotation Record'!D26</f>
        <v>AKJ</v>
      </c>
      <c r="D218" s="96" t="str">
        <f>'[1]2023 Div5 Quotation Record'!E26</f>
        <v>AKJ_TOYOX_ToyoConnecter (EN-TH)_Print</v>
      </c>
      <c r="E218" s="113" t="str">
        <f>B218&amp;COUNTIF($B$159:B218,B218)</f>
        <v>A11</v>
      </c>
      <c r="S218" s="112"/>
    </row>
    <row r="219" spans="2:19" s="131" customFormat="1">
      <c r="B219" s="95" t="str">
        <f>'[1]2023 Div5 Quotation Record'!L27</f>
        <v>A</v>
      </c>
      <c r="C219" s="96" t="str">
        <f>'[1]2023 Div5 Quotation Record'!D27</f>
        <v>AKJ</v>
      </c>
      <c r="D219" s="96" t="str">
        <f>'[1]2023 Div5 Quotation Record'!E27</f>
        <v>AKJ MonotarO Dec Leaflet 20,001 pcs 1st edition</v>
      </c>
      <c r="E219" s="113" t="str">
        <f>B219&amp;COUNTIF($B$159:B219,B219)</f>
        <v>A12</v>
      </c>
      <c r="S219" s="112"/>
    </row>
    <row r="220" spans="2:19" s="131" customFormat="1">
      <c r="B220" s="95" t="str">
        <f>'[1]2023 Div5 Quotation Record'!L28</f>
        <v>A</v>
      </c>
      <c r="C220" s="96" t="str">
        <f>'[1]2023 Div5 Quotation Record'!D28</f>
        <v>AKJ</v>
      </c>
      <c r="D220" s="96" t="str">
        <f>'[1]2023 Div5 Quotation Record'!E28</f>
        <v>AKJ MonotarO Dec Leaflet 20,001 pcs 2nd edition</v>
      </c>
      <c r="E220" s="113" t="str">
        <f>B220&amp;COUNTIF($B$159:B220,B220)</f>
        <v>A13</v>
      </c>
      <c r="S220" s="112"/>
    </row>
    <row r="221" spans="2:19" s="131" customFormat="1">
      <c r="B221" s="95" t="str">
        <f>'[1]2023 Div5 Quotation Record'!L29</f>
        <v>A</v>
      </c>
      <c r="C221" s="96" t="str">
        <f>'[1]2023 Div5 Quotation Record'!D29</f>
        <v>AKJ</v>
      </c>
      <c r="D221" s="96" t="str">
        <f>'[1]2023 Div5 Quotation Record'!E29</f>
        <v>AKJ_THK Kounoike Stock Nov. (112022)</v>
      </c>
      <c r="E221" s="113" t="str">
        <f>B221&amp;COUNTIF($B$159:B221,B221)</f>
        <v>A14</v>
      </c>
      <c r="S221" s="112"/>
    </row>
    <row r="222" spans="2:19" s="131" customFormat="1">
      <c r="B222" s="95" t="str">
        <f>'[1]2023 Div5 Quotation Record'!L30</f>
        <v>A</v>
      </c>
      <c r="C222" s="96" t="str">
        <f>'[1]2023 Div5 Quotation Record'!D30</f>
        <v>AKJ</v>
      </c>
      <c r="D222" s="96" t="str">
        <f>'[1]2023 Div5 Quotation Record'!E30</f>
        <v>AKJ MonotaRO leaflets 10,000 pcs Jan 1st</v>
      </c>
      <c r="E222" s="113" t="str">
        <f>B222&amp;COUNTIF($B$159:B222,B222)</f>
        <v>A15</v>
      </c>
      <c r="S222" s="112"/>
    </row>
    <row r="223" spans="2:19" s="131" customFormat="1">
      <c r="B223" s="95" t="str">
        <f>'[1]2023 Div5 Quotation Record'!L31</f>
        <v>A</v>
      </c>
      <c r="C223" s="96" t="str">
        <f>'[1]2023 Div5 Quotation Record'!D31</f>
        <v>AKJ</v>
      </c>
      <c r="D223" s="96" t="str">
        <f>'[1]2023 Div5 Quotation Record'!E31</f>
        <v>AKJ_THK Kounoike Stock Dec. (122022)</v>
      </c>
      <c r="E223" s="113" t="str">
        <f>B223&amp;COUNTIF($B$159:B223,B223)</f>
        <v>A16</v>
      </c>
      <c r="S223" s="112"/>
    </row>
    <row r="224" spans="2:19" s="131" customFormat="1">
      <c r="B224" s="95" t="str">
        <f>'[1]2023 Div5 Quotation Record'!L32</f>
        <v>A</v>
      </c>
      <c r="C224" s="96" t="str">
        <f>'[1]2023 Div5 Quotation Record'!D32</f>
        <v>AKJ</v>
      </c>
      <c r="D224" s="96" t="str">
        <f>'[1]2023 Div5 Quotation Record'!E32</f>
        <v>AKJ MonotaRO leaflets 10,000 pcs Jan 2nd</v>
      </c>
      <c r="E224" s="113" t="str">
        <f>B224&amp;COUNTIF($B$159:B224,B224)</f>
        <v>A17</v>
      </c>
      <c r="S224" s="112"/>
    </row>
    <row r="225" spans="2:19" s="131" customFormat="1">
      <c r="B225" s="95" t="str">
        <f>'[1]2023 Div5 Quotation Record'!L33</f>
        <v>A</v>
      </c>
      <c r="C225" s="96" t="str">
        <f>'[1]2023 Div5 Quotation Record'!D33</f>
        <v>AKJ</v>
      </c>
      <c r="D225" s="96" t="str">
        <f>'[1]2023 Div5 Quotation Record'!E33</f>
        <v>AKJ MonotaRO catalog 440 pcs</v>
      </c>
      <c r="E225" s="113" t="str">
        <f>B225&amp;COUNTIF($B$159:B225,B225)</f>
        <v>A18</v>
      </c>
      <c r="S225" s="112"/>
    </row>
    <row r="226" spans="2:19" s="131" customFormat="1">
      <c r="B226" s="95" t="str">
        <f>'[1]2023 Div5 Quotation Record'!L34</f>
        <v>A</v>
      </c>
      <c r="C226" s="96" t="str">
        <f>'[1]2023 Div5 Quotation Record'!D34</f>
        <v>AKJ</v>
      </c>
      <c r="D226" s="96" t="str">
        <f>'[1]2023 Div5 Quotation Record'!E34</f>
        <v>AKJ_THK Kounoike Stock Jan. (012023)</v>
      </c>
      <c r="E226" s="113" t="str">
        <f>B226&amp;COUNTIF($B$159:B226,B226)</f>
        <v>A19</v>
      </c>
      <c r="S226" s="112"/>
    </row>
    <row r="227" spans="2:19" s="131" customFormat="1">
      <c r="B227" s="95" t="str">
        <f>'[1]2023 Div5 Quotation Record'!L35</f>
        <v>A</v>
      </c>
      <c r="C227" s="96" t="str">
        <f>'[1]2023 Div5 Quotation Record'!D35</f>
        <v>AKJ</v>
      </c>
      <c r="D227" s="96" t="str">
        <f>'[1]2023 Div5 Quotation Record'!E35</f>
        <v>AKJ_SUMITOMO Catalog Part_D</v>
      </c>
      <c r="E227" s="113" t="str">
        <f>B227&amp;COUNTIF($B$159:B227,B227)</f>
        <v>A20</v>
      </c>
      <c r="S227" s="112"/>
    </row>
    <row r="228" spans="2:19" s="131" customFormat="1">
      <c r="B228" s="95" t="str">
        <f>'[1]2023 Div5 Quotation Record'!L36</f>
        <v>A</v>
      </c>
      <c r="C228" s="96" t="str">
        <f>'[1]2023 Div5 Quotation Record'!D36</f>
        <v>AKJ</v>
      </c>
      <c r="D228" s="96" t="str">
        <f>'[1]2023 Div5 Quotation Record'!E36</f>
        <v>AKJ_CCS Catalog JP</v>
      </c>
      <c r="E228" s="113" t="str">
        <f>B228&amp;COUNTIF($B$159:B228,B228)</f>
        <v>A21</v>
      </c>
      <c r="S228" s="112"/>
    </row>
    <row r="229" spans="2:19" s="131" customFormat="1">
      <c r="B229" s="95" t="str">
        <f>'[1]2023 Div5 Quotation Record'!L37</f>
        <v>A</v>
      </c>
      <c r="C229" s="96" t="str">
        <f>'[1]2023 Div5 Quotation Record'!D37</f>
        <v>AKJ</v>
      </c>
      <c r="D229" s="96" t="str">
        <f>'[1]2023 Div5 Quotation Record'!E37</f>
        <v>AKJ_MonotarO Feb Leaflet 20,000 pcs</v>
      </c>
      <c r="E229" s="113" t="str">
        <f>B229&amp;COUNTIF($B$159:B229,B229)</f>
        <v>A22</v>
      </c>
      <c r="S229" s="112"/>
    </row>
    <row r="230" spans="2:19" s="131" customFormat="1">
      <c r="B230" s="95" t="str">
        <f>'[1]2023 Div5 Quotation Record'!L38</f>
        <v>A</v>
      </c>
      <c r="C230" s="96" t="str">
        <f>'[1]2023 Div5 Quotation Record'!D38</f>
        <v>AKJ</v>
      </c>
      <c r="D230" s="96" t="str">
        <f>'[1]2023 Div5 Quotation Record'!E38</f>
        <v>AKJ Mitutoyo_ID-H Web ver_EN</v>
      </c>
      <c r="E230" s="113" t="str">
        <f>B230&amp;COUNTIF($B$159:B230,B230)</f>
        <v>A23</v>
      </c>
      <c r="S230" s="112"/>
    </row>
    <row r="231" spans="2:19" s="131" customFormat="1">
      <c r="B231" s="95" t="str">
        <f>'[1]2023 Div5 Quotation Record'!L39</f>
        <v>A</v>
      </c>
      <c r="C231" s="96" t="str">
        <f>'[1]2023 Div5 Quotation Record'!D39</f>
        <v>AKJ</v>
      </c>
      <c r="D231" s="96" t="str">
        <f>'[1]2023 Div5 Quotation Record'!E39</f>
        <v>AKJ THK Kounoike Stock Feb. (022023)</v>
      </c>
      <c r="E231" s="113" t="str">
        <f>B231&amp;COUNTIF($B$159:B231,B231)</f>
        <v>A24</v>
      </c>
      <c r="S231" s="112"/>
    </row>
    <row r="232" spans="2:19" s="131" customFormat="1">
      <c r="B232" s="95" t="str">
        <f>'[1]2023 Div5 Quotation Record'!L40</f>
        <v>A</v>
      </c>
      <c r="C232" s="96" t="str">
        <f>'[1]2023 Div5 Quotation Record'!D40</f>
        <v>AKJ</v>
      </c>
      <c r="D232" s="96" t="str">
        <f>'[1]2023 Div5 Quotation Record'!E40</f>
        <v>AKJ CCS Catalog CH</v>
      </c>
      <c r="E232" s="113" t="str">
        <f>B232&amp;COUNTIF($B$159:B232,B232)</f>
        <v>A25</v>
      </c>
      <c r="S232" s="112"/>
    </row>
    <row r="233" spans="2:19" s="131" customFormat="1">
      <c r="B233" s="95" t="str">
        <f>'[1]2023 Div5 Quotation Record'!L41</f>
        <v>A</v>
      </c>
      <c r="C233" s="96" t="str">
        <f>'[1]2023 Div5 Quotation Record'!D41</f>
        <v>AKJ</v>
      </c>
      <c r="D233" s="96" t="str">
        <f>'[1]2023 Div5 Quotation Record'!E41</f>
        <v>AKJ CCS Catalog EN</v>
      </c>
      <c r="E233" s="113" t="str">
        <f>B233&amp;COUNTIF($B$159:B233,B233)</f>
        <v>A26</v>
      </c>
      <c r="S233" s="112"/>
    </row>
    <row r="234" spans="2:19" s="131" customFormat="1">
      <c r="B234" s="95" t="str">
        <f>'[1]2023 Div5 Quotation Record'!L42</f>
        <v>A</v>
      </c>
      <c r="C234" s="96" t="str">
        <f>'[1]2023 Div5 Quotation Record'!D42</f>
        <v>AKJ</v>
      </c>
      <c r="D234" s="96" t="str">
        <f>'[1]2023 Div5 Quotation Record'!E42</f>
        <v>AKJ Mitutoyo QuantuMike MD-E Web_Multi</v>
      </c>
      <c r="E234" s="113" t="str">
        <f>B234&amp;COUNTIF($B$159:B234,B234)</f>
        <v>A27</v>
      </c>
      <c r="S234" s="112"/>
    </row>
    <row r="235" spans="2:19" s="131" customFormat="1">
      <c r="B235" s="95" t="str">
        <f>'[1]2023 Div5 Quotation Record'!L43</f>
        <v>A</v>
      </c>
      <c r="C235" s="96" t="str">
        <f>'[1]2023 Div5 Quotation Record'!D43</f>
        <v>AKJ</v>
      </c>
      <c r="D235" s="96" t="str">
        <f>'[1]2023 Div5 Quotation Record'!E43</f>
        <v>AKJ_THK Kounoike Stock Mar. (032023)</v>
      </c>
      <c r="E235" s="113" t="str">
        <f>B235&amp;COUNTIF($B$159:B235,B235)</f>
        <v>A28</v>
      </c>
      <c r="S235" s="112"/>
    </row>
    <row r="236" spans="2:19" s="131" customFormat="1">
      <c r="B236" s="95" t="str">
        <f>'[1]2023 Div5 Quotation Record'!L44</f>
        <v>A</v>
      </c>
      <c r="C236" s="96" t="str">
        <f>'[1]2023 Div5 Quotation Record'!D44</f>
        <v>AKJ</v>
      </c>
      <c r="D236" s="96" t="str">
        <f>'[1]2023 Div5 Quotation Record'!E44</f>
        <v>AKJ_KATAYAMA CHAIN 3DCG</v>
      </c>
      <c r="E236" s="113" t="str">
        <f>B236&amp;COUNTIF($B$159:B236,B236)</f>
        <v>A29</v>
      </c>
      <c r="S236" s="112"/>
    </row>
    <row r="237" spans="2:19" s="131" customFormat="1">
      <c r="B237" s="95" t="str">
        <f>'[1]2023 Div5 Quotation Record'!L45</f>
        <v>A</v>
      </c>
      <c r="C237" s="96">
        <f>'[1]2023 Div5 Quotation Record'!D45</f>
        <v>0</v>
      </c>
      <c r="D237" s="96">
        <f>'[1]2023 Div5 Quotation Record'!E45</f>
        <v>0</v>
      </c>
      <c r="E237" s="113" t="str">
        <f>B237&amp;COUNTIF($B$159:B237,B237)</f>
        <v>A30</v>
      </c>
      <c r="S237" s="112"/>
    </row>
    <row r="238" spans="2:19" s="131" customFormat="1">
      <c r="B238" s="95" t="str">
        <f>'[1]2023 Div5 Quotation Record'!L46</f>
        <v>A</v>
      </c>
      <c r="C238" s="96" t="str">
        <f>'[1]2023 Div5 Quotation Record'!D46</f>
        <v>AKJ</v>
      </c>
      <c r="D238" s="96" t="str">
        <f>'[1]2023 Div5 Quotation Record'!E46</f>
        <v>AKJ_MonotarO Leaflets 2023</v>
      </c>
      <c r="E238" s="113" t="str">
        <f>B238&amp;COUNTIF($B$159:B238,B238)</f>
        <v>A31</v>
      </c>
      <c r="S238" s="112"/>
    </row>
    <row r="239" spans="2:19" s="131" customFormat="1">
      <c r="B239" s="95" t="str">
        <f>'[1]2023 Div5 Quotation Record'!L47</f>
        <v>A</v>
      </c>
      <c r="C239" s="96" t="str">
        <f>'[1]2023 Div5 Quotation Record'!D47</f>
        <v>AKJ</v>
      </c>
      <c r="D239" s="96" t="str">
        <f>'[1]2023 Div5 Quotation Record'!E47</f>
        <v>AKJ_MonotarO Catalog 2023</v>
      </c>
      <c r="E239" s="113" t="str">
        <f>B239&amp;COUNTIF($B$159:B239,B239)</f>
        <v>A32</v>
      </c>
      <c r="S239" s="112"/>
    </row>
    <row r="240" spans="2:19" s="131" customFormat="1">
      <c r="B240" s="95" t="str">
        <f>'[1]2023 Div5 Quotation Record'!L48</f>
        <v>B</v>
      </c>
      <c r="C240" s="96" t="str">
        <f>'[1]2023 Div5 Quotation Record'!D48</f>
        <v>AKJ</v>
      </c>
      <c r="D240" s="96" t="str">
        <f>'[1]2023 Div5 Quotation Record'!E48</f>
        <v>AKJ_MonotaRO Company lists 2023</v>
      </c>
      <c r="E240" s="113" t="str">
        <f>B240&amp;COUNTIF($B$159:B240,B240)</f>
        <v>B9</v>
      </c>
      <c r="S240" s="112"/>
    </row>
    <row r="241" spans="2:19" s="131" customFormat="1">
      <c r="B241" s="95" t="str">
        <f>'[1]2023 Div5 Quotation Record'!L49</f>
        <v>C</v>
      </c>
      <c r="C241" s="96" t="str">
        <f>'[1]2023 Div5 Quotation Record'!D49</f>
        <v>AKJ</v>
      </c>
      <c r="D241" s="96" t="str">
        <f>'[1]2023 Div5 Quotation Record'!E49</f>
        <v>AKJ_MonotaRO Advertising</v>
      </c>
      <c r="E241" s="113" t="str">
        <f>B241&amp;COUNTIF($B$159:B241,B241)</f>
        <v>C4</v>
      </c>
      <c r="S241" s="112"/>
    </row>
    <row r="242" spans="2:19" s="131" customFormat="1">
      <c r="B242" s="95" t="str">
        <f>'[1]2023 Div5 Quotation Record'!L50</f>
        <v>A</v>
      </c>
      <c r="C242" s="96" t="str">
        <f>'[1]2023 Div5 Quotation Record'!D50</f>
        <v>AKJ</v>
      </c>
      <c r="D242" s="96" t="str">
        <f>'[1]2023 Div5 Quotation Record'!E50</f>
        <v>AKJ_TOYOX Selection Guide EN Printing</v>
      </c>
      <c r="E242" s="113" t="str">
        <f>B242&amp;COUNTIF($B$159:B242,B242)</f>
        <v>A33</v>
      </c>
      <c r="S242" s="112"/>
    </row>
    <row r="243" spans="2:19" s="131" customFormat="1">
      <c r="B243" s="95" t="str">
        <f>'[1]2023 Div5 Quotation Record'!L51</f>
        <v>A</v>
      </c>
      <c r="C243" s="96" t="str">
        <f>'[1]2023 Div5 Quotation Record'!D51</f>
        <v>AKJ</v>
      </c>
      <c r="D243" s="96" t="str">
        <f>'[1]2023 Div5 Quotation Record'!E51</f>
        <v>AKJ_TOYOX Selection Guide VI Printing</v>
      </c>
      <c r="E243" s="113" t="str">
        <f>B243&amp;COUNTIF($B$159:B243,B243)</f>
        <v>A34</v>
      </c>
      <c r="S243" s="112"/>
    </row>
    <row r="244" spans="2:19" s="131" customFormat="1">
      <c r="B244" s="95" t="str">
        <f>'[1]2023 Div5 Quotation Record'!L52</f>
        <v>A</v>
      </c>
      <c r="C244" s="96" t="str">
        <f>'[1]2023 Div5 Quotation Record'!D52</f>
        <v>AKJ</v>
      </c>
      <c r="D244" s="96" t="str">
        <f>'[1]2023 Div5 Quotation Record'!E52</f>
        <v>AKJ_TOYOX Selection Guide JP Printing</v>
      </c>
      <c r="E244" s="113" t="str">
        <f>B244&amp;COUNTIF($B$159:B244,B244)</f>
        <v>A35</v>
      </c>
      <c r="S244" s="112"/>
    </row>
    <row r="245" spans="2:19" s="131" customFormat="1">
      <c r="B245" s="95">
        <f>'[1]2023 Div5 Quotation Record'!L53</f>
        <v>0</v>
      </c>
      <c r="C245" s="96">
        <f>'[1]2023 Div5 Quotation Record'!D53</f>
        <v>0</v>
      </c>
      <c r="D245" s="96">
        <f>'[1]2023 Div5 Quotation Record'!E53</f>
        <v>0</v>
      </c>
      <c r="E245" s="113" t="str">
        <f>B245&amp;COUNTIF($B$159:B245,B245)</f>
        <v>02</v>
      </c>
      <c r="S245" s="112"/>
    </row>
    <row r="246" spans="2:19" s="131" customFormat="1">
      <c r="B246" s="95">
        <f>'[1]2023 Div5 Quotation Record'!L54</f>
        <v>0</v>
      </c>
      <c r="C246" s="96">
        <f>'[1]2023 Div5 Quotation Record'!D54</f>
        <v>0</v>
      </c>
      <c r="D246" s="96">
        <f>'[1]2023 Div5 Quotation Record'!E54</f>
        <v>0</v>
      </c>
      <c r="E246" s="113" t="str">
        <f>B246&amp;COUNTIF($B$159:B246,B246)</f>
        <v>03</v>
      </c>
      <c r="S246" s="112"/>
    </row>
    <row r="247" spans="2:19" s="131" customFormat="1">
      <c r="B247" s="95">
        <f>'[1]2023 Div5 Quotation Record'!L55</f>
        <v>0</v>
      </c>
      <c r="C247" s="96">
        <f>'[1]2023 Div5 Quotation Record'!D55</f>
        <v>0</v>
      </c>
      <c r="D247" s="96">
        <f>'[1]2023 Div5 Quotation Record'!E55</f>
        <v>0</v>
      </c>
      <c r="E247" s="113" t="str">
        <f>B247&amp;COUNTIF($B$159:B247,B247)</f>
        <v>04</v>
      </c>
      <c r="S247" s="112"/>
    </row>
    <row r="248" spans="2:19" s="131" customFormat="1">
      <c r="B248" s="95">
        <f>'[1]2023 Div5 Quotation Record'!L56</f>
        <v>0</v>
      </c>
      <c r="C248" s="96">
        <f>'[1]2023 Div5 Quotation Record'!D56</f>
        <v>0</v>
      </c>
      <c r="D248" s="96">
        <f>'[1]2023 Div5 Quotation Record'!E56</f>
        <v>0</v>
      </c>
      <c r="E248" s="113" t="str">
        <f>B248&amp;COUNTIF($B$159:B248,B248)</f>
        <v>05</v>
      </c>
      <c r="S248" s="112"/>
    </row>
    <row r="249" spans="2:19" s="131" customFormat="1">
      <c r="B249" s="95">
        <f>'[1]2023 Div5 Quotation Record'!L57</f>
        <v>0</v>
      </c>
      <c r="C249" s="96">
        <f>'[1]2023 Div5 Quotation Record'!D57</f>
        <v>0</v>
      </c>
      <c r="D249" s="96">
        <f>'[1]2023 Div5 Quotation Record'!E57</f>
        <v>0</v>
      </c>
      <c r="E249" s="113" t="str">
        <f>B249&amp;COUNTIF($B$159:B249,B249)</f>
        <v>06</v>
      </c>
      <c r="S249" s="112"/>
    </row>
    <row r="250" spans="2:19" s="131" customFormat="1">
      <c r="B250" s="95">
        <f>'[1]2023 Div5 Quotation Record'!L58</f>
        <v>0</v>
      </c>
      <c r="C250" s="96">
        <f>'[1]2023 Div5 Quotation Record'!D58</f>
        <v>0</v>
      </c>
      <c r="D250" s="96">
        <f>'[1]2023 Div5 Quotation Record'!E58</f>
        <v>0</v>
      </c>
      <c r="E250" s="113" t="str">
        <f>B250&amp;COUNTIF($B$159:B250,B250)</f>
        <v>07</v>
      </c>
      <c r="S250" s="112"/>
    </row>
    <row r="251" spans="2:19" s="131" customFormat="1">
      <c r="B251" s="95">
        <f>'[1]2023 Div5 Quotation Record'!L59</f>
        <v>0</v>
      </c>
      <c r="C251" s="96">
        <f>'[1]2023 Div5 Quotation Record'!D59</f>
        <v>0</v>
      </c>
      <c r="D251" s="96">
        <f>'[1]2023 Div5 Quotation Record'!E59</f>
        <v>0</v>
      </c>
      <c r="E251" s="113" t="str">
        <f>B251&amp;COUNTIF($B$159:B251,B251)</f>
        <v>08</v>
      </c>
      <c r="S251" s="112"/>
    </row>
    <row r="252" spans="2:19" s="131" customFormat="1">
      <c r="B252" s="95">
        <f>'[1]2023 Div5 Quotation Record'!L60</f>
        <v>0</v>
      </c>
      <c r="C252" s="96">
        <f>'[1]2023 Div5 Quotation Record'!D60</f>
        <v>0</v>
      </c>
      <c r="D252" s="96">
        <f>'[1]2023 Div5 Quotation Record'!E60</f>
        <v>0</v>
      </c>
      <c r="E252" s="113" t="str">
        <f>B252&amp;COUNTIF($B$159:B252,B252)</f>
        <v>09</v>
      </c>
      <c r="S252" s="112"/>
    </row>
    <row r="253" spans="2:19" s="131" customFormat="1">
      <c r="B253" s="95">
        <f>'[1]2023 Div5 Quotation Record'!L61</f>
        <v>0</v>
      </c>
      <c r="C253" s="96">
        <f>'[1]2023 Div5 Quotation Record'!D61</f>
        <v>0</v>
      </c>
      <c r="D253" s="96">
        <f>'[1]2023 Div5 Quotation Record'!E61</f>
        <v>0</v>
      </c>
      <c r="E253" s="113" t="str">
        <f>B253&amp;COUNTIF($B$159:B253,B253)</f>
        <v>010</v>
      </c>
      <c r="S253" s="112"/>
    </row>
    <row r="254" spans="2:19" s="131" customFormat="1">
      <c r="B254" s="95">
        <f>'[1]2023 Div5 Quotation Record'!L62</f>
        <v>0</v>
      </c>
      <c r="C254" s="96">
        <f>'[1]2023 Div5 Quotation Record'!D62</f>
        <v>0</v>
      </c>
      <c r="D254" s="96">
        <f>'[1]2023 Div5 Quotation Record'!E62</f>
        <v>0</v>
      </c>
      <c r="E254" s="113" t="str">
        <f>B254&amp;COUNTIF($B$159:B254,B254)</f>
        <v>011</v>
      </c>
      <c r="S254" s="112"/>
    </row>
    <row r="255" spans="2:19" s="131" customFormat="1">
      <c r="B255" s="95">
        <f>'[1]2023 Div5 Quotation Record'!L63</f>
        <v>0</v>
      </c>
      <c r="C255" s="96">
        <f>'[1]2023 Div5 Quotation Record'!D63</f>
        <v>0</v>
      </c>
      <c r="D255" s="96">
        <f>'[1]2023 Div5 Quotation Record'!E63</f>
        <v>0</v>
      </c>
      <c r="E255" s="113" t="str">
        <f>B255&amp;COUNTIF($B$159:B255,B255)</f>
        <v>012</v>
      </c>
      <c r="S255" s="112"/>
    </row>
    <row r="256" spans="2:19" s="131" customFormat="1">
      <c r="B256" s="95">
        <f>'[1]2023 Div5 Quotation Record'!L64</f>
        <v>0</v>
      </c>
      <c r="C256" s="96">
        <f>'[1]2023 Div5 Quotation Record'!D64</f>
        <v>0</v>
      </c>
      <c r="D256" s="96">
        <f>'[1]2023 Div5 Quotation Record'!E64</f>
        <v>0</v>
      </c>
      <c r="E256" s="113" t="str">
        <f>B256&amp;COUNTIF($B$159:B256,B256)</f>
        <v>013</v>
      </c>
      <c r="S256" s="112"/>
    </row>
    <row r="257" spans="2:19" s="131" customFormat="1">
      <c r="B257" s="95">
        <f>'[1]2023 Div5 Quotation Record'!L65</f>
        <v>0</v>
      </c>
      <c r="C257" s="96">
        <f>'[1]2023 Div5 Quotation Record'!D65</f>
        <v>0</v>
      </c>
      <c r="D257" s="96">
        <f>'[1]2023 Div5 Quotation Record'!E65</f>
        <v>0</v>
      </c>
      <c r="E257" s="113" t="str">
        <f>B257&amp;COUNTIF($B$159:B257,B257)</f>
        <v>014</v>
      </c>
      <c r="S257" s="112"/>
    </row>
    <row r="258" spans="2:19" s="131" customFormat="1">
      <c r="B258" s="95">
        <f>'[1]2023 Div5 Quotation Record'!L66</f>
        <v>0</v>
      </c>
      <c r="C258" s="96">
        <f>'[1]2023 Div5 Quotation Record'!D66</f>
        <v>0</v>
      </c>
      <c r="D258" s="96">
        <f>'[1]2023 Div5 Quotation Record'!E66</f>
        <v>0</v>
      </c>
      <c r="E258" s="113" t="str">
        <f>B258&amp;COUNTIF($B$159:B258,B258)</f>
        <v>015</v>
      </c>
      <c r="S258" s="112"/>
    </row>
    <row r="259" spans="2:19" s="131" customFormat="1">
      <c r="B259" s="95">
        <f>'[1]2023 Div5 Quotation Record'!L67</f>
        <v>0</v>
      </c>
      <c r="C259" s="96">
        <f>'[1]2023 Div5 Quotation Record'!D67</f>
        <v>0</v>
      </c>
      <c r="D259" s="96">
        <f>'[1]2023 Div5 Quotation Record'!E67</f>
        <v>0</v>
      </c>
      <c r="E259" s="113" t="str">
        <f>B259&amp;COUNTIF($B$159:B259,B259)</f>
        <v>016</v>
      </c>
      <c r="S259" s="112"/>
    </row>
    <row r="260" spans="2:19" s="131" customFormat="1">
      <c r="B260" s="137"/>
      <c r="S260" s="112"/>
    </row>
    <row r="261" spans="2:19" s="131" customFormat="1">
      <c r="B261" s="137"/>
      <c r="S261" s="112"/>
    </row>
  </sheetData>
  <mergeCells count="69">
    <mergeCell ref="C17:D17"/>
    <mergeCell ref="C18:D18"/>
    <mergeCell ref="E17:F17"/>
    <mergeCell ref="H17:I17"/>
    <mergeCell ref="K17:L17"/>
    <mergeCell ref="E18:F18"/>
    <mergeCell ref="H18:I18"/>
    <mergeCell ref="K18:L18"/>
    <mergeCell ref="E131:Q131"/>
    <mergeCell ref="E132:Q132"/>
    <mergeCell ref="E133:Q133"/>
    <mergeCell ref="E134:Q134"/>
    <mergeCell ref="E135:Q135"/>
    <mergeCell ref="E126:Q126"/>
    <mergeCell ref="E127:Q127"/>
    <mergeCell ref="E128:Q128"/>
    <mergeCell ref="E129:Q129"/>
    <mergeCell ref="E130:Q130"/>
    <mergeCell ref="E122:Q122"/>
    <mergeCell ref="E123:Q123"/>
    <mergeCell ref="E124:Q124"/>
    <mergeCell ref="E125:Q125"/>
    <mergeCell ref="Q3:R3"/>
    <mergeCell ref="N12:P12"/>
    <mergeCell ref="N7:P7"/>
    <mergeCell ref="E3:F3"/>
    <mergeCell ref="G3:P3"/>
    <mergeCell ref="N17:O17"/>
    <mergeCell ref="N18:O18"/>
    <mergeCell ref="C16:D16"/>
    <mergeCell ref="E16:F16"/>
    <mergeCell ref="H16:I16"/>
    <mergeCell ref="K16:L16"/>
    <mergeCell ref="N16:O16"/>
    <mergeCell ref="C15:D15"/>
    <mergeCell ref="E15:G15"/>
    <mergeCell ref="H15:J15"/>
    <mergeCell ref="K15:M15"/>
    <mergeCell ref="N15:P15"/>
    <mergeCell ref="C14:D14"/>
    <mergeCell ref="E14:F14"/>
    <mergeCell ref="H14:I14"/>
    <mergeCell ref="K14:L14"/>
    <mergeCell ref="N14:O14"/>
    <mergeCell ref="C13:D13"/>
    <mergeCell ref="E13:F13"/>
    <mergeCell ref="H13:I13"/>
    <mergeCell ref="K13:L13"/>
    <mergeCell ref="N13:O13"/>
    <mergeCell ref="C11:D11"/>
    <mergeCell ref="C12:D12"/>
    <mergeCell ref="E12:G12"/>
    <mergeCell ref="H12:J12"/>
    <mergeCell ref="K12:M12"/>
    <mergeCell ref="C6:D6"/>
    <mergeCell ref="C7:D7"/>
    <mergeCell ref="E7:G7"/>
    <mergeCell ref="H7:J7"/>
    <mergeCell ref="K7:M7"/>
    <mergeCell ref="C8:D8"/>
    <mergeCell ref="E8:F8"/>
    <mergeCell ref="H8:I8"/>
    <mergeCell ref="K8:L8"/>
    <mergeCell ref="N8:O8"/>
    <mergeCell ref="C9:D9"/>
    <mergeCell ref="E9:F9"/>
    <mergeCell ref="H9:I9"/>
    <mergeCell ref="K9:L9"/>
    <mergeCell ref="N9:O9"/>
  </mergeCells>
  <phoneticPr fontId="13" type="noConversion"/>
  <conditionalFormatting sqref="M8">
    <cfRule type="cellIs" dxfId="110" priority="132" operator="between">
      <formula>0.8</formula>
      <formula>99%</formula>
    </cfRule>
    <cfRule type="cellIs" dxfId="109" priority="141" operator="between">
      <formula>0</formula>
      <formula>0.19</formula>
    </cfRule>
    <cfRule type="cellIs" dxfId="108" priority="142" operator="greaterThan">
      <formula>1</formula>
    </cfRule>
    <cfRule type="cellIs" dxfId="107" priority="143" operator="between">
      <formula>20%</formula>
      <formula>49%</formula>
    </cfRule>
    <cfRule type="cellIs" dxfId="106" priority="144" operator="between">
      <formula>0.5</formula>
      <formula>0.79</formula>
    </cfRule>
  </conditionalFormatting>
  <conditionalFormatting sqref="P8">
    <cfRule type="cellIs" dxfId="105" priority="127" operator="between">
      <formula>0.8</formula>
      <formula>99%</formula>
    </cfRule>
    <cfRule type="cellIs" dxfId="104" priority="128" operator="between">
      <formula>0</formula>
      <formula>0.19</formula>
    </cfRule>
    <cfRule type="cellIs" dxfId="103" priority="129" operator="greaterThan">
      <formula>1</formula>
    </cfRule>
    <cfRule type="cellIs" dxfId="102" priority="130" operator="between">
      <formula>20%</formula>
      <formula>49%</formula>
    </cfRule>
    <cfRule type="cellIs" dxfId="101" priority="131" operator="between">
      <formula>0.5</formula>
      <formula>0.79</formula>
    </cfRule>
  </conditionalFormatting>
  <conditionalFormatting sqref="J8">
    <cfRule type="cellIs" dxfId="100" priority="122" operator="between">
      <formula>0.8</formula>
      <formula>99%</formula>
    </cfRule>
    <cfRule type="cellIs" dxfId="99" priority="123" operator="between">
      <formula>0</formula>
      <formula>0.19</formula>
    </cfRule>
    <cfRule type="cellIs" dxfId="98" priority="124" operator="greaterThan">
      <formula>1</formula>
    </cfRule>
    <cfRule type="cellIs" dxfId="97" priority="125" operator="between">
      <formula>20%</formula>
      <formula>49%</formula>
    </cfRule>
    <cfRule type="cellIs" dxfId="96" priority="126" operator="between">
      <formula>0.5</formula>
      <formula>0.79</formula>
    </cfRule>
  </conditionalFormatting>
  <conditionalFormatting sqref="G8">
    <cfRule type="cellIs" dxfId="95" priority="117" operator="between">
      <formula>0.8</formula>
      <formula>99%</formula>
    </cfRule>
    <cfRule type="cellIs" dxfId="94" priority="118" operator="between">
      <formula>0</formula>
      <formula>0.19</formula>
    </cfRule>
    <cfRule type="cellIs" dxfId="93" priority="119" operator="greaterThan">
      <formula>1</formula>
    </cfRule>
    <cfRule type="cellIs" dxfId="92" priority="120" operator="between">
      <formula>20%</formula>
      <formula>49%</formula>
    </cfRule>
    <cfRule type="cellIs" dxfId="91" priority="121" operator="between">
      <formula>0.5</formula>
      <formula>0.79</formula>
    </cfRule>
  </conditionalFormatting>
  <conditionalFormatting sqref="G13:G14">
    <cfRule type="cellIs" dxfId="90" priority="112" operator="between">
      <formula>0.8</formula>
      <formula>99%</formula>
    </cfRule>
    <cfRule type="cellIs" dxfId="89" priority="113" operator="between">
      <formula>0</formula>
      <formula>0.19</formula>
    </cfRule>
    <cfRule type="cellIs" dxfId="88" priority="114" operator="greaterThan">
      <formula>1</formula>
    </cfRule>
    <cfRule type="cellIs" dxfId="87" priority="115" operator="between">
      <formula>20%</formula>
      <formula>49%</formula>
    </cfRule>
    <cfRule type="cellIs" dxfId="86" priority="116" operator="between">
      <formula>0.5</formula>
      <formula>0.79</formula>
    </cfRule>
  </conditionalFormatting>
  <conditionalFormatting sqref="J13">
    <cfRule type="cellIs" dxfId="85" priority="107" operator="between">
      <formula>0.8</formula>
      <formula>99%</formula>
    </cfRule>
    <cfRule type="cellIs" dxfId="84" priority="108" operator="between">
      <formula>0</formula>
      <formula>0.19</formula>
    </cfRule>
    <cfRule type="cellIs" dxfId="83" priority="109" operator="greaterThan">
      <formula>1</formula>
    </cfRule>
    <cfRule type="cellIs" dxfId="82" priority="110" operator="between">
      <formula>20%</formula>
      <formula>49%</formula>
    </cfRule>
    <cfRule type="cellIs" dxfId="81" priority="111" operator="between">
      <formula>0.5</formula>
      <formula>0.79</formula>
    </cfRule>
  </conditionalFormatting>
  <conditionalFormatting sqref="M13">
    <cfRule type="cellIs" dxfId="80" priority="102" operator="between">
      <formula>0.8</formula>
      <formula>99%</formula>
    </cfRule>
    <cfRule type="cellIs" dxfId="79" priority="103" operator="between">
      <formula>0</formula>
      <formula>0.19</formula>
    </cfRule>
    <cfRule type="cellIs" dxfId="78" priority="104" operator="greaterThan">
      <formula>1</formula>
    </cfRule>
    <cfRule type="cellIs" dxfId="77" priority="105" operator="between">
      <formula>20%</formula>
      <formula>49%</formula>
    </cfRule>
    <cfRule type="cellIs" dxfId="76" priority="106" operator="between">
      <formula>0.5</formula>
      <formula>0.79</formula>
    </cfRule>
  </conditionalFormatting>
  <conditionalFormatting sqref="P13">
    <cfRule type="cellIs" dxfId="75" priority="97" operator="between">
      <formula>0.8</formula>
      <formula>99%</formula>
    </cfRule>
    <cfRule type="cellIs" dxfId="74" priority="98" operator="between">
      <formula>0</formula>
      <formula>0.19</formula>
    </cfRule>
    <cfRule type="cellIs" dxfId="73" priority="99" operator="greaterThan">
      <formula>1</formula>
    </cfRule>
    <cfRule type="cellIs" dxfId="72" priority="100" operator="between">
      <formula>20%</formula>
      <formula>49%</formula>
    </cfRule>
    <cfRule type="cellIs" dxfId="71" priority="101" operator="between">
      <formula>0.5</formula>
      <formula>0.79</formula>
    </cfRule>
  </conditionalFormatting>
  <conditionalFormatting sqref="G16:G18">
    <cfRule type="cellIs" dxfId="70" priority="92" operator="between">
      <formula>0.8</formula>
      <formula>99%</formula>
    </cfRule>
    <cfRule type="cellIs" dxfId="69" priority="93" operator="between">
      <formula>0</formula>
      <formula>0.19</formula>
    </cfRule>
    <cfRule type="cellIs" dxfId="68" priority="94" operator="greaterThan">
      <formula>1</formula>
    </cfRule>
    <cfRule type="cellIs" dxfId="67" priority="95" operator="between">
      <formula>20%</formula>
      <formula>49%</formula>
    </cfRule>
    <cfRule type="cellIs" dxfId="66" priority="96" operator="between">
      <formula>0.5</formula>
      <formula>0.79</formula>
    </cfRule>
  </conditionalFormatting>
  <conditionalFormatting sqref="J16">
    <cfRule type="cellIs" dxfId="65" priority="72" operator="between">
      <formula>0.8</formula>
      <formula>99%</formula>
    </cfRule>
    <cfRule type="cellIs" dxfId="64" priority="73" operator="between">
      <formula>0</formula>
      <formula>0.19</formula>
    </cfRule>
    <cfRule type="cellIs" dxfId="63" priority="74" operator="greaterThan">
      <formula>1</formula>
    </cfRule>
    <cfRule type="cellIs" dxfId="62" priority="75" operator="between">
      <formula>20%</formula>
      <formula>49%</formula>
    </cfRule>
    <cfRule type="cellIs" dxfId="61" priority="76" operator="between">
      <formula>0.5</formula>
      <formula>0.79</formula>
    </cfRule>
  </conditionalFormatting>
  <conditionalFormatting sqref="M16">
    <cfRule type="cellIs" dxfId="60" priority="67" operator="between">
      <formula>0.8</formula>
      <formula>99%</formula>
    </cfRule>
    <cfRule type="cellIs" dxfId="59" priority="68" operator="between">
      <formula>0</formula>
      <formula>0.19</formula>
    </cfRule>
    <cfRule type="cellIs" dxfId="58" priority="69" operator="greaterThan">
      <formula>1</formula>
    </cfRule>
    <cfRule type="cellIs" dxfId="57" priority="70" operator="between">
      <formula>20%</formula>
      <formula>49%</formula>
    </cfRule>
    <cfRule type="cellIs" dxfId="56" priority="71" operator="between">
      <formula>0.5</formula>
      <formula>0.79</formula>
    </cfRule>
  </conditionalFormatting>
  <conditionalFormatting sqref="P16">
    <cfRule type="cellIs" dxfId="55" priority="62" operator="between">
      <formula>0.8</formula>
      <formula>99%</formula>
    </cfRule>
    <cfRule type="cellIs" dxfId="54" priority="63" operator="between">
      <formula>0</formula>
      <formula>0.19</formula>
    </cfRule>
    <cfRule type="cellIs" dxfId="53" priority="64" operator="greaterThan">
      <formula>1</formula>
    </cfRule>
    <cfRule type="cellIs" dxfId="52" priority="65" operator="between">
      <formula>20%</formula>
      <formula>49%</formula>
    </cfRule>
    <cfRule type="cellIs" dxfId="51" priority="66" operator="between">
      <formula>0.5</formula>
      <formula>0.79</formula>
    </cfRule>
  </conditionalFormatting>
  <conditionalFormatting sqref="J14">
    <cfRule type="cellIs" dxfId="50" priority="57" operator="between">
      <formula>0.8</formula>
      <formula>99%</formula>
    </cfRule>
    <cfRule type="cellIs" dxfId="49" priority="58" operator="between">
      <formula>0</formula>
      <formula>0.19</formula>
    </cfRule>
    <cfRule type="cellIs" dxfId="48" priority="59" operator="greaterThan">
      <formula>1</formula>
    </cfRule>
    <cfRule type="cellIs" dxfId="47" priority="60" operator="between">
      <formula>20%</formula>
      <formula>49%</formula>
    </cfRule>
    <cfRule type="cellIs" dxfId="46" priority="61" operator="between">
      <formula>0.5</formula>
      <formula>0.79</formula>
    </cfRule>
  </conditionalFormatting>
  <conditionalFormatting sqref="M14">
    <cfRule type="cellIs" dxfId="45" priority="52" operator="between">
      <formula>0.8</formula>
      <formula>99%</formula>
    </cfRule>
    <cfRule type="cellIs" dxfId="44" priority="53" operator="between">
      <formula>0</formula>
      <formula>0.19</formula>
    </cfRule>
    <cfRule type="cellIs" dxfId="43" priority="54" operator="greaterThan">
      <formula>1</formula>
    </cfRule>
    <cfRule type="cellIs" dxfId="42" priority="55" operator="between">
      <formula>20%</formula>
      <formula>49%</formula>
    </cfRule>
    <cfRule type="cellIs" dxfId="41" priority="56" operator="between">
      <formula>0.5</formula>
      <formula>0.79</formula>
    </cfRule>
  </conditionalFormatting>
  <conditionalFormatting sqref="P14">
    <cfRule type="cellIs" dxfId="40" priority="47" operator="between">
      <formula>0.8</formula>
      <formula>99%</formula>
    </cfRule>
    <cfRule type="cellIs" dxfId="39" priority="48" operator="between">
      <formula>0</formula>
      <formula>0.19</formula>
    </cfRule>
    <cfRule type="cellIs" dxfId="38" priority="49" operator="greaterThan">
      <formula>1</formula>
    </cfRule>
    <cfRule type="cellIs" dxfId="37" priority="50" operator="between">
      <formula>20%</formula>
      <formula>49%</formula>
    </cfRule>
    <cfRule type="cellIs" dxfId="36" priority="51" operator="between">
      <formula>0.5</formula>
      <formula>0.79</formula>
    </cfRule>
  </conditionalFormatting>
  <conditionalFormatting sqref="G9">
    <cfRule type="cellIs" dxfId="35" priority="42" operator="between">
      <formula>0.8</formula>
      <formula>99%</formula>
    </cfRule>
    <cfRule type="cellIs" dxfId="34" priority="43" operator="between">
      <formula>0</formula>
      <formula>0.19</formula>
    </cfRule>
    <cfRule type="cellIs" dxfId="33" priority="44" operator="greaterThan">
      <formula>1</formula>
    </cfRule>
    <cfRule type="cellIs" dxfId="32" priority="45" operator="between">
      <formula>20%</formula>
      <formula>49%</formula>
    </cfRule>
    <cfRule type="cellIs" dxfId="31" priority="46" operator="between">
      <formula>0.5</formula>
      <formula>0.79</formula>
    </cfRule>
  </conditionalFormatting>
  <conditionalFormatting sqref="J9">
    <cfRule type="cellIs" dxfId="30" priority="37" operator="between">
      <formula>0.8</formula>
      <formula>99%</formula>
    </cfRule>
    <cfRule type="cellIs" dxfId="29" priority="38" operator="between">
      <formula>0</formula>
      <formula>0.19</formula>
    </cfRule>
    <cfRule type="cellIs" dxfId="28" priority="39" operator="greaterThan">
      <formula>1</formula>
    </cfRule>
    <cfRule type="cellIs" dxfId="27" priority="40" operator="between">
      <formula>20%</formula>
      <formula>49%</formula>
    </cfRule>
    <cfRule type="cellIs" dxfId="26" priority="41" operator="between">
      <formula>0.5</formula>
      <formula>0.79</formula>
    </cfRule>
  </conditionalFormatting>
  <conditionalFormatting sqref="M9">
    <cfRule type="cellIs" dxfId="25" priority="32" operator="between">
      <formula>0.8</formula>
      <formula>99%</formula>
    </cfRule>
    <cfRule type="cellIs" dxfId="24" priority="33" operator="between">
      <formula>0</formula>
      <formula>0.19</formula>
    </cfRule>
    <cfRule type="cellIs" dxfId="23" priority="34" operator="greaterThan">
      <formula>1</formula>
    </cfRule>
    <cfRule type="cellIs" dxfId="22" priority="35" operator="between">
      <formula>20%</formula>
      <formula>49%</formula>
    </cfRule>
    <cfRule type="cellIs" dxfId="21" priority="36" operator="between">
      <formula>0.5</formula>
      <formula>0.79</formula>
    </cfRule>
  </conditionalFormatting>
  <conditionalFormatting sqref="P9">
    <cfRule type="cellIs" dxfId="20" priority="27" operator="between">
      <formula>0.8</formula>
      <formula>99%</formula>
    </cfRule>
    <cfRule type="cellIs" dxfId="19" priority="28" operator="between">
      <formula>0</formula>
      <formula>0.19</formula>
    </cfRule>
    <cfRule type="cellIs" dxfId="18" priority="29" operator="greaterThan">
      <formula>1</formula>
    </cfRule>
    <cfRule type="cellIs" dxfId="17" priority="30" operator="between">
      <formula>20%</formula>
      <formula>49%</formula>
    </cfRule>
    <cfRule type="cellIs" dxfId="16" priority="31" operator="between">
      <formula>0.5</formula>
      <formula>0.79</formula>
    </cfRule>
  </conditionalFormatting>
  <conditionalFormatting sqref="J17:J18">
    <cfRule type="cellIs" dxfId="15" priority="12" operator="between">
      <formula>0.8</formula>
      <formula>99%</formula>
    </cfRule>
    <cfRule type="cellIs" dxfId="14" priority="13" operator="between">
      <formula>0</formula>
      <formula>0.19</formula>
    </cfRule>
    <cfRule type="cellIs" dxfId="13" priority="14" operator="greaterThan">
      <formula>1</formula>
    </cfRule>
    <cfRule type="cellIs" dxfId="12" priority="15" operator="between">
      <formula>20%</formula>
      <formula>49%</formula>
    </cfRule>
    <cfRule type="cellIs" dxfId="11" priority="16" operator="between">
      <formula>0.5</formula>
      <formula>0.79</formula>
    </cfRule>
  </conditionalFormatting>
  <conditionalFormatting sqref="M17:M18">
    <cfRule type="cellIs" dxfId="10" priority="7" operator="between">
      <formula>0.8</formula>
      <formula>99%</formula>
    </cfRule>
    <cfRule type="cellIs" dxfId="9" priority="8" operator="between">
      <formula>0</formula>
      <formula>0.19</formula>
    </cfRule>
    <cfRule type="cellIs" dxfId="8" priority="9" operator="greaterThan">
      <formula>1</formula>
    </cfRule>
    <cfRule type="cellIs" dxfId="7" priority="10" operator="between">
      <formula>20%</formula>
      <formula>49%</formula>
    </cfRule>
    <cfRule type="cellIs" dxfId="6" priority="11" operator="between">
      <formula>0.5</formula>
      <formula>0.79</formula>
    </cfRule>
  </conditionalFormatting>
  <conditionalFormatting sqref="P17:P18">
    <cfRule type="cellIs" dxfId="5" priority="2" operator="between">
      <formula>0.8</formula>
      <formula>99%</formula>
    </cfRule>
    <cfRule type="cellIs" dxfId="4" priority="3" operator="between">
      <formula>0</formula>
      <formula>0.19</formula>
    </cfRule>
    <cfRule type="cellIs" dxfId="3" priority="4" operator="greaterThan">
      <formula>1</formula>
    </cfRule>
    <cfRule type="cellIs" dxfId="2" priority="5" operator="between">
      <formula>20%</formula>
      <formula>49%</formula>
    </cfRule>
    <cfRule type="cellIs" dxfId="1" priority="6" operator="between">
      <formula>0.5</formula>
      <formula>0.79</formula>
    </cfRule>
  </conditionalFormatting>
  <conditionalFormatting sqref="Q19">
    <cfRule type="cellIs" dxfId="0" priority="1" operator="lessThan">
      <formula>0</formula>
    </cfRule>
  </conditionalFormatting>
  <pageMargins left="0.25" right="0.25" top="0.75" bottom="0.75" header="0.3" footer="0.3"/>
  <pageSetup paperSize="9" scale="46" fitToHeight="0" orientation="portrait" verticalDpi="0" r:id="rId1"/>
  <ignoredErrors>
    <ignoredError sqref="Q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4"/>
  <sheetViews>
    <sheetView zoomScale="85" zoomScaleNormal="85" workbookViewId="0">
      <pane ySplit="3" topLeftCell="A78" activePane="bottomLeft" state="frozen"/>
      <selection pane="bottomLeft" activeCell="H5" sqref="H5"/>
    </sheetView>
  </sheetViews>
  <sheetFormatPr defaultRowHeight="14.4"/>
  <cols>
    <col min="1" max="1" width="3.6640625" customWidth="1"/>
    <col min="2" max="2" width="17" style="2" customWidth="1"/>
    <col min="3" max="4" width="15.44140625" style="2" customWidth="1"/>
    <col min="5" max="5" width="62.6640625" style="8" customWidth="1"/>
    <col min="6" max="6" width="11.6640625" style="2" customWidth="1"/>
    <col min="7" max="7" width="11.5546875" style="2" customWidth="1"/>
    <col min="8" max="8" width="14.6640625" style="3" customWidth="1"/>
    <col min="9" max="9" width="17.21875" style="2" customWidth="1"/>
    <col min="10" max="10" width="16.33203125" style="2" customWidth="1"/>
    <col min="11" max="12" width="15" style="2" customWidth="1"/>
    <col min="13" max="13" width="15" style="128" customWidth="1"/>
    <col min="14" max="14" width="32.109375" style="2" customWidth="1"/>
    <col min="16" max="16" width="16" bestFit="1" customWidth="1"/>
  </cols>
  <sheetData>
    <row r="1" spans="2:17" ht="18">
      <c r="B1" s="5" t="s">
        <v>123</v>
      </c>
      <c r="C1" s="5"/>
      <c r="D1" s="5"/>
    </row>
    <row r="2" spans="2:17" ht="43.2">
      <c r="B2" s="5"/>
      <c r="C2" s="5"/>
      <c r="D2" s="5"/>
      <c r="I2" s="71" t="s">
        <v>231</v>
      </c>
      <c r="J2" s="2" t="s">
        <v>229</v>
      </c>
      <c r="K2" s="2" t="s">
        <v>230</v>
      </c>
      <c r="L2" s="71" t="s">
        <v>242</v>
      </c>
      <c r="M2" s="128" t="s">
        <v>232</v>
      </c>
      <c r="N2" s="2" t="s">
        <v>244</v>
      </c>
    </row>
    <row r="3" spans="2:17" ht="28.8">
      <c r="B3" s="20" t="s">
        <v>124</v>
      </c>
      <c r="C3" s="20" t="s">
        <v>125</v>
      </c>
      <c r="D3" s="20" t="s">
        <v>0</v>
      </c>
      <c r="E3" s="21" t="s">
        <v>1</v>
      </c>
      <c r="F3" s="21" t="s">
        <v>2</v>
      </c>
      <c r="G3" s="21" t="s">
        <v>126</v>
      </c>
      <c r="H3" s="23" t="s">
        <v>127</v>
      </c>
      <c r="I3" s="70" t="s">
        <v>227</v>
      </c>
      <c r="J3" s="70" t="s">
        <v>228</v>
      </c>
      <c r="K3" s="69" t="s">
        <v>226</v>
      </c>
      <c r="L3" s="69" t="s">
        <v>234</v>
      </c>
      <c r="M3" s="129" t="s">
        <v>233</v>
      </c>
      <c r="N3" s="70" t="s">
        <v>243</v>
      </c>
    </row>
    <row r="4" spans="2:17">
      <c r="B4" s="15" t="s">
        <v>136</v>
      </c>
      <c r="C4" s="15" t="s">
        <v>107</v>
      </c>
      <c r="D4" s="15" t="s">
        <v>6</v>
      </c>
      <c r="E4" s="6" t="s">
        <v>137</v>
      </c>
      <c r="F4" s="1" t="s">
        <v>128</v>
      </c>
      <c r="G4" s="1" t="s">
        <v>132</v>
      </c>
      <c r="H4" s="4">
        <v>10606</v>
      </c>
      <c r="I4" s="1" t="s">
        <v>84</v>
      </c>
      <c r="J4" s="1"/>
      <c r="K4" s="88">
        <v>44917</v>
      </c>
      <c r="L4" s="1" t="s">
        <v>240</v>
      </c>
      <c r="M4" s="10" t="s">
        <v>107</v>
      </c>
      <c r="N4" s="6"/>
      <c r="P4" t="s">
        <v>84</v>
      </c>
    </row>
    <row r="5" spans="2:17">
      <c r="B5" s="15" t="s">
        <v>138</v>
      </c>
      <c r="C5" s="15" t="s">
        <v>107</v>
      </c>
      <c r="D5" s="15" t="s">
        <v>6</v>
      </c>
      <c r="E5" s="6" t="s">
        <v>139</v>
      </c>
      <c r="F5" s="1" t="s">
        <v>128</v>
      </c>
      <c r="G5" s="1" t="s">
        <v>132</v>
      </c>
      <c r="H5" s="4" t="s">
        <v>107</v>
      </c>
      <c r="I5" s="1" t="s">
        <v>84</v>
      </c>
      <c r="J5" s="1"/>
      <c r="K5" s="88">
        <v>44918</v>
      </c>
      <c r="L5" s="1" t="s">
        <v>240</v>
      </c>
      <c r="M5" s="10" t="s">
        <v>107</v>
      </c>
      <c r="N5" s="6"/>
    </row>
    <row r="6" spans="2:17">
      <c r="B6" s="15" t="s">
        <v>140</v>
      </c>
      <c r="C6" s="15" t="s">
        <v>113</v>
      </c>
      <c r="D6" s="15" t="s">
        <v>6</v>
      </c>
      <c r="E6" s="6" t="s">
        <v>141</v>
      </c>
      <c r="F6" s="1" t="s">
        <v>128</v>
      </c>
      <c r="G6" s="1" t="s">
        <v>131</v>
      </c>
      <c r="H6" s="4">
        <v>4682</v>
      </c>
      <c r="I6" s="1"/>
      <c r="J6" s="1" t="s">
        <v>236</v>
      </c>
      <c r="K6" s="88">
        <v>44923</v>
      </c>
      <c r="L6" s="1" t="s">
        <v>238</v>
      </c>
      <c r="M6" s="10">
        <v>44979</v>
      </c>
      <c r="N6" s="6"/>
      <c r="P6" t="s">
        <v>235</v>
      </c>
    </row>
    <row r="7" spans="2:17">
      <c r="B7" s="15" t="s">
        <v>142</v>
      </c>
      <c r="C7" s="15" t="s">
        <v>329</v>
      </c>
      <c r="D7" s="15" t="s">
        <v>103</v>
      </c>
      <c r="E7" s="6" t="s">
        <v>143</v>
      </c>
      <c r="F7" s="1" t="s">
        <v>128</v>
      </c>
      <c r="G7" s="1" t="s">
        <v>131</v>
      </c>
      <c r="H7" s="4">
        <v>21218</v>
      </c>
      <c r="I7" s="1"/>
      <c r="J7" s="1" t="s">
        <v>236</v>
      </c>
      <c r="K7" s="88">
        <v>44585</v>
      </c>
      <c r="L7" s="1" t="s">
        <v>238</v>
      </c>
      <c r="M7" s="10">
        <v>44979</v>
      </c>
      <c r="N7" s="6"/>
      <c r="P7" t="s">
        <v>184</v>
      </c>
    </row>
    <row r="8" spans="2:17">
      <c r="B8" s="15" t="s">
        <v>144</v>
      </c>
      <c r="C8" s="15" t="s">
        <v>330</v>
      </c>
      <c r="D8" s="15" t="s">
        <v>10</v>
      </c>
      <c r="E8" s="6" t="s">
        <v>145</v>
      </c>
      <c r="F8" s="1" t="s">
        <v>128</v>
      </c>
      <c r="G8" s="1" t="s">
        <v>131</v>
      </c>
      <c r="H8" s="4">
        <v>89804</v>
      </c>
      <c r="I8" s="1"/>
      <c r="J8" s="1" t="s">
        <v>236</v>
      </c>
      <c r="K8" s="88">
        <v>44581</v>
      </c>
      <c r="L8" s="1" t="s">
        <v>238</v>
      </c>
      <c r="M8" s="10">
        <v>44979</v>
      </c>
      <c r="N8" s="6"/>
      <c r="P8" t="s">
        <v>236</v>
      </c>
    </row>
    <row r="9" spans="2:17" ht="16.95" customHeight="1">
      <c r="B9" s="15" t="s">
        <v>146</v>
      </c>
      <c r="C9" s="15" t="s">
        <v>107</v>
      </c>
      <c r="D9" s="15" t="s">
        <v>6</v>
      </c>
      <c r="E9" s="6" t="s">
        <v>147</v>
      </c>
      <c r="F9" s="1" t="s">
        <v>128</v>
      </c>
      <c r="G9" s="1" t="s">
        <v>132</v>
      </c>
      <c r="H9" s="4">
        <v>11179.08</v>
      </c>
      <c r="I9" s="1" t="s">
        <v>241</v>
      </c>
      <c r="J9" s="1"/>
      <c r="K9" s="88">
        <v>44579</v>
      </c>
      <c r="L9" s="1" t="s">
        <v>239</v>
      </c>
      <c r="M9" s="10" t="s">
        <v>107</v>
      </c>
      <c r="N9" s="6"/>
      <c r="P9" s="72" t="s">
        <v>237</v>
      </c>
    </row>
    <row r="10" spans="2:17">
      <c r="B10" s="15" t="s">
        <v>148</v>
      </c>
      <c r="C10" s="15" t="s">
        <v>107</v>
      </c>
      <c r="D10" s="15" t="s">
        <v>6</v>
      </c>
      <c r="E10" s="6" t="s">
        <v>149</v>
      </c>
      <c r="F10" s="1" t="s">
        <v>128</v>
      </c>
      <c r="G10" s="1" t="s">
        <v>132</v>
      </c>
      <c r="H10" s="4">
        <v>16313.22</v>
      </c>
      <c r="I10" s="1" t="s">
        <v>241</v>
      </c>
      <c r="J10" s="1"/>
      <c r="K10" s="88">
        <v>44579</v>
      </c>
      <c r="L10" s="1" t="s">
        <v>239</v>
      </c>
      <c r="M10" s="10" t="s">
        <v>107</v>
      </c>
      <c r="N10" s="6"/>
    </row>
    <row r="11" spans="2:17">
      <c r="B11" s="15" t="s">
        <v>150</v>
      </c>
      <c r="C11" s="15" t="s">
        <v>331</v>
      </c>
      <c r="D11" s="15" t="s">
        <v>6</v>
      </c>
      <c r="E11" s="6" t="s">
        <v>151</v>
      </c>
      <c r="F11" s="1" t="s">
        <v>128</v>
      </c>
      <c r="G11" s="1" t="s">
        <v>131</v>
      </c>
      <c r="H11" s="4">
        <v>11425.1</v>
      </c>
      <c r="I11" s="1"/>
      <c r="J11" s="1" t="s">
        <v>236</v>
      </c>
      <c r="K11" s="88">
        <v>44579</v>
      </c>
      <c r="L11" s="1" t="s">
        <v>239</v>
      </c>
      <c r="M11" s="10">
        <v>45039</v>
      </c>
      <c r="N11" s="6"/>
      <c r="P11" t="s">
        <v>238</v>
      </c>
      <c r="Q11" s="73">
        <v>0.8</v>
      </c>
    </row>
    <row r="12" spans="2:17">
      <c r="B12" s="15" t="s">
        <v>161</v>
      </c>
      <c r="C12" s="15" t="s">
        <v>107</v>
      </c>
      <c r="D12" s="15" t="s">
        <v>61</v>
      </c>
      <c r="E12" s="6" t="s">
        <v>162</v>
      </c>
      <c r="F12" s="1" t="s">
        <v>128</v>
      </c>
      <c r="G12" s="1" t="s">
        <v>132</v>
      </c>
      <c r="H12" s="4" t="s">
        <v>107</v>
      </c>
      <c r="I12" s="1" t="s">
        <v>241</v>
      </c>
      <c r="J12" s="1"/>
      <c r="K12" s="1" t="s">
        <v>107</v>
      </c>
      <c r="L12" s="1" t="s">
        <v>239</v>
      </c>
      <c r="M12" s="10" t="s">
        <v>107</v>
      </c>
      <c r="N12" s="6" t="s">
        <v>328</v>
      </c>
      <c r="P12" t="s">
        <v>239</v>
      </c>
      <c r="Q12" s="73">
        <v>0.6</v>
      </c>
    </row>
    <row r="13" spans="2:17">
      <c r="B13" s="121" t="s">
        <v>346</v>
      </c>
      <c r="C13" s="15" t="s">
        <v>171</v>
      </c>
      <c r="D13" s="15" t="s">
        <v>174</v>
      </c>
      <c r="E13" s="6" t="s">
        <v>175</v>
      </c>
      <c r="F13" s="1" t="s">
        <v>128</v>
      </c>
      <c r="G13" s="1" t="s">
        <v>131</v>
      </c>
      <c r="H13" s="4">
        <v>1650</v>
      </c>
      <c r="I13" s="1"/>
      <c r="J13" s="1" t="s">
        <v>236</v>
      </c>
      <c r="K13" s="1" t="s">
        <v>107</v>
      </c>
      <c r="L13" s="1" t="s">
        <v>239</v>
      </c>
      <c r="M13" s="10">
        <v>44967</v>
      </c>
      <c r="N13" s="6" t="s">
        <v>327</v>
      </c>
      <c r="P13" t="s">
        <v>240</v>
      </c>
      <c r="Q13" s="73">
        <v>0.3</v>
      </c>
    </row>
    <row r="14" spans="2:17">
      <c r="B14" s="121" t="s">
        <v>347</v>
      </c>
      <c r="C14" s="15" t="s">
        <v>199</v>
      </c>
      <c r="D14" s="15" t="s">
        <v>180</v>
      </c>
      <c r="E14" s="6" t="s">
        <v>181</v>
      </c>
      <c r="F14" s="1" t="s">
        <v>128</v>
      </c>
      <c r="G14" s="1" t="s">
        <v>133</v>
      </c>
      <c r="H14" s="4">
        <v>3740</v>
      </c>
      <c r="I14" s="1"/>
      <c r="J14" s="1"/>
      <c r="K14" s="88">
        <v>44970</v>
      </c>
      <c r="L14" s="1" t="s">
        <v>239</v>
      </c>
      <c r="M14" s="10">
        <v>44981</v>
      </c>
      <c r="N14" s="6"/>
    </row>
    <row r="15" spans="2:17">
      <c r="B15" s="121" t="s">
        <v>348</v>
      </c>
      <c r="C15" s="15" t="s">
        <v>107</v>
      </c>
      <c r="D15" s="15" t="s">
        <v>180</v>
      </c>
      <c r="E15" s="6" t="s">
        <v>181</v>
      </c>
      <c r="F15" s="1" t="s">
        <v>128</v>
      </c>
      <c r="G15" s="1" t="s">
        <v>133</v>
      </c>
      <c r="H15" s="4">
        <v>1760</v>
      </c>
      <c r="I15" s="1"/>
      <c r="J15" s="1"/>
      <c r="K15" s="1" t="s">
        <v>107</v>
      </c>
      <c r="L15" s="1" t="s">
        <v>239</v>
      </c>
      <c r="M15" s="10" t="s">
        <v>107</v>
      </c>
      <c r="N15" s="6" t="s">
        <v>328</v>
      </c>
    </row>
    <row r="16" spans="2:17">
      <c r="B16" s="121" t="s">
        <v>349</v>
      </c>
      <c r="C16" s="15" t="s">
        <v>107</v>
      </c>
      <c r="D16" s="15" t="s">
        <v>103</v>
      </c>
      <c r="E16" s="6" t="s">
        <v>196</v>
      </c>
      <c r="F16" s="1" t="s">
        <v>128</v>
      </c>
      <c r="G16" s="1" t="s">
        <v>133</v>
      </c>
      <c r="H16" s="4">
        <v>53280</v>
      </c>
      <c r="I16" s="1"/>
      <c r="J16" s="1"/>
      <c r="K16" s="88">
        <v>44977</v>
      </c>
      <c r="L16" s="1" t="s">
        <v>239</v>
      </c>
      <c r="M16" s="10">
        <v>45223</v>
      </c>
      <c r="N16" s="6"/>
    </row>
    <row r="17" spans="2:14">
      <c r="B17" s="121" t="s">
        <v>350</v>
      </c>
      <c r="C17" s="1" t="s">
        <v>44</v>
      </c>
      <c r="D17" s="15" t="s">
        <v>42</v>
      </c>
      <c r="E17" s="6" t="s">
        <v>43</v>
      </c>
      <c r="F17" s="1" t="s">
        <v>45</v>
      </c>
      <c r="G17" s="1" t="s">
        <v>131</v>
      </c>
      <c r="H17" s="9">
        <v>53425</v>
      </c>
      <c r="I17" s="1"/>
      <c r="J17" s="1" t="s">
        <v>236</v>
      </c>
      <c r="K17" s="10">
        <v>44866</v>
      </c>
      <c r="L17" s="1" t="s">
        <v>238</v>
      </c>
      <c r="M17" s="10">
        <v>44866</v>
      </c>
      <c r="N17" s="6"/>
    </row>
    <row r="18" spans="2:14">
      <c r="B18" s="121" t="s">
        <v>351</v>
      </c>
      <c r="C18" s="1" t="s">
        <v>46</v>
      </c>
      <c r="D18" s="15" t="s">
        <v>42</v>
      </c>
      <c r="E18" s="6" t="s">
        <v>48</v>
      </c>
      <c r="F18" s="1" t="s">
        <v>45</v>
      </c>
      <c r="G18" s="1" t="s">
        <v>131</v>
      </c>
      <c r="H18" s="9">
        <v>137793</v>
      </c>
      <c r="I18" s="1"/>
      <c r="J18" s="1" t="s">
        <v>236</v>
      </c>
      <c r="K18" s="10">
        <v>44866</v>
      </c>
      <c r="L18" s="1" t="s">
        <v>238</v>
      </c>
      <c r="M18" s="10">
        <v>44866</v>
      </c>
      <c r="N18" s="6"/>
    </row>
    <row r="19" spans="2:14">
      <c r="B19" s="121" t="s">
        <v>352</v>
      </c>
      <c r="C19" s="1" t="s">
        <v>47</v>
      </c>
      <c r="D19" s="15" t="s">
        <v>42</v>
      </c>
      <c r="E19" s="6" t="s">
        <v>49</v>
      </c>
      <c r="F19" s="1" t="s">
        <v>45</v>
      </c>
      <c r="G19" s="1" t="s">
        <v>131</v>
      </c>
      <c r="H19" s="9">
        <v>137793</v>
      </c>
      <c r="I19" s="1"/>
      <c r="J19" s="1" t="s">
        <v>236</v>
      </c>
      <c r="K19" s="10">
        <v>44866</v>
      </c>
      <c r="L19" s="1" t="s">
        <v>238</v>
      </c>
      <c r="M19" s="10">
        <v>44866</v>
      </c>
      <c r="N19" s="6"/>
    </row>
    <row r="20" spans="2:14">
      <c r="B20" s="121" t="s">
        <v>353</v>
      </c>
      <c r="C20" s="1" t="s">
        <v>52</v>
      </c>
      <c r="D20" s="15" t="s">
        <v>42</v>
      </c>
      <c r="E20" s="6" t="s">
        <v>51</v>
      </c>
      <c r="F20" s="1" t="s">
        <v>45</v>
      </c>
      <c r="G20" s="1" t="s">
        <v>131</v>
      </c>
      <c r="H20" s="9">
        <v>4296.6000000000004</v>
      </c>
      <c r="I20" s="1"/>
      <c r="J20" s="1" t="s">
        <v>236</v>
      </c>
      <c r="K20" s="10">
        <v>44866</v>
      </c>
      <c r="L20" s="1" t="s">
        <v>238</v>
      </c>
      <c r="M20" s="10">
        <v>44866</v>
      </c>
      <c r="N20" s="6"/>
    </row>
    <row r="21" spans="2:14">
      <c r="B21" s="121" t="s">
        <v>354</v>
      </c>
      <c r="C21" s="1" t="s">
        <v>53</v>
      </c>
      <c r="D21" s="15" t="s">
        <v>42</v>
      </c>
      <c r="E21" s="6" t="s">
        <v>54</v>
      </c>
      <c r="F21" s="1" t="s">
        <v>45</v>
      </c>
      <c r="G21" s="1" t="s">
        <v>131</v>
      </c>
      <c r="H21" s="9">
        <v>2195</v>
      </c>
      <c r="I21" s="1"/>
      <c r="J21" s="1" t="s">
        <v>236</v>
      </c>
      <c r="K21" s="10">
        <v>44866</v>
      </c>
      <c r="L21" s="1" t="s">
        <v>238</v>
      </c>
      <c r="M21" s="10">
        <v>44866</v>
      </c>
      <c r="N21" s="6"/>
    </row>
    <row r="22" spans="2:14">
      <c r="B22" s="121" t="s">
        <v>355</v>
      </c>
      <c r="C22" s="1" t="s">
        <v>56</v>
      </c>
      <c r="D22" s="15" t="s">
        <v>42</v>
      </c>
      <c r="E22" s="6" t="s">
        <v>55</v>
      </c>
      <c r="F22" s="1" t="s">
        <v>45</v>
      </c>
      <c r="G22" s="1" t="s">
        <v>131</v>
      </c>
      <c r="H22" s="9">
        <v>54708</v>
      </c>
      <c r="I22" s="1"/>
      <c r="J22" s="1" t="s">
        <v>236</v>
      </c>
      <c r="K22" s="10">
        <v>44896</v>
      </c>
      <c r="L22" s="1" t="s">
        <v>238</v>
      </c>
      <c r="M22" s="10">
        <v>44896</v>
      </c>
      <c r="N22" s="6"/>
    </row>
    <row r="23" spans="2:14">
      <c r="B23" s="121" t="s">
        <v>356</v>
      </c>
      <c r="C23" s="1" t="s">
        <v>57</v>
      </c>
      <c r="D23" s="15" t="s">
        <v>42</v>
      </c>
      <c r="E23" s="6" t="s">
        <v>58</v>
      </c>
      <c r="F23" s="1" t="s">
        <v>45</v>
      </c>
      <c r="G23" s="1" t="s">
        <v>131</v>
      </c>
      <c r="H23" s="9">
        <v>57849</v>
      </c>
      <c r="I23" s="1"/>
      <c r="J23" s="1" t="s">
        <v>236</v>
      </c>
      <c r="K23" s="10">
        <v>44896</v>
      </c>
      <c r="L23" s="1" t="s">
        <v>238</v>
      </c>
      <c r="M23" s="10">
        <v>44896</v>
      </c>
      <c r="N23" s="6"/>
    </row>
    <row r="24" spans="2:14">
      <c r="B24" s="121" t="s">
        <v>357</v>
      </c>
      <c r="C24" s="1" t="s">
        <v>98</v>
      </c>
      <c r="D24" s="15" t="s">
        <v>42</v>
      </c>
      <c r="E24" s="6" t="s">
        <v>97</v>
      </c>
      <c r="F24" s="1" t="s">
        <v>45</v>
      </c>
      <c r="G24" s="1" t="s">
        <v>131</v>
      </c>
      <c r="H24" s="9">
        <v>130092</v>
      </c>
      <c r="I24" s="1"/>
      <c r="J24" s="1" t="s">
        <v>236</v>
      </c>
      <c r="K24" s="10">
        <v>44896</v>
      </c>
      <c r="L24" s="1" t="s">
        <v>238</v>
      </c>
      <c r="M24" s="10">
        <v>44896</v>
      </c>
      <c r="N24" s="6"/>
    </row>
    <row r="25" spans="2:14">
      <c r="B25" s="121" t="s">
        <v>358</v>
      </c>
      <c r="C25" s="1" t="s">
        <v>100</v>
      </c>
      <c r="D25" s="15" t="s">
        <v>42</v>
      </c>
      <c r="E25" s="6" t="s">
        <v>99</v>
      </c>
      <c r="F25" s="1" t="s">
        <v>45</v>
      </c>
      <c r="G25" s="1" t="s">
        <v>131</v>
      </c>
      <c r="H25" s="9">
        <v>130092</v>
      </c>
      <c r="I25" s="1"/>
      <c r="J25" s="1" t="s">
        <v>236</v>
      </c>
      <c r="K25" s="10">
        <v>44927</v>
      </c>
      <c r="L25" s="1" t="s">
        <v>238</v>
      </c>
      <c r="M25" s="10">
        <v>44927</v>
      </c>
      <c r="N25" s="6"/>
    </row>
    <row r="26" spans="2:14">
      <c r="B26" s="121" t="s">
        <v>359</v>
      </c>
      <c r="C26" s="1" t="s">
        <v>102</v>
      </c>
      <c r="D26" s="15" t="s">
        <v>42</v>
      </c>
      <c r="E26" s="6" t="s">
        <v>101</v>
      </c>
      <c r="F26" s="1" t="s">
        <v>45</v>
      </c>
      <c r="G26" s="1" t="s">
        <v>131</v>
      </c>
      <c r="H26" s="9">
        <v>4158</v>
      </c>
      <c r="I26" s="1"/>
      <c r="J26" s="1" t="s">
        <v>236</v>
      </c>
      <c r="K26" s="10">
        <v>44927</v>
      </c>
      <c r="L26" s="1" t="s">
        <v>238</v>
      </c>
      <c r="M26" s="10">
        <v>44927</v>
      </c>
      <c r="N26" s="6"/>
    </row>
    <row r="27" spans="2:14">
      <c r="B27" s="121" t="s">
        <v>360</v>
      </c>
      <c r="C27" s="1" t="s">
        <v>115</v>
      </c>
      <c r="D27" s="15" t="s">
        <v>42</v>
      </c>
      <c r="E27" s="6" t="s">
        <v>114</v>
      </c>
      <c r="F27" s="1" t="s">
        <v>45</v>
      </c>
      <c r="G27" s="1" t="s">
        <v>131</v>
      </c>
      <c r="H27" s="9">
        <v>65000</v>
      </c>
      <c r="I27" s="1"/>
      <c r="J27" s="1" t="s">
        <v>236</v>
      </c>
      <c r="K27" s="10">
        <v>44927</v>
      </c>
      <c r="L27" s="1" t="s">
        <v>238</v>
      </c>
      <c r="M27" s="10">
        <v>44927</v>
      </c>
      <c r="N27" s="6"/>
    </row>
    <row r="28" spans="2:14">
      <c r="B28" s="121" t="s">
        <v>361</v>
      </c>
      <c r="C28" s="1" t="s">
        <v>118</v>
      </c>
      <c r="D28" s="15" t="s">
        <v>42</v>
      </c>
      <c r="E28" s="6" t="s">
        <v>117</v>
      </c>
      <c r="F28" s="1" t="s">
        <v>45</v>
      </c>
      <c r="G28" s="1" t="s">
        <v>131</v>
      </c>
      <c r="H28" s="9">
        <v>4297</v>
      </c>
      <c r="I28" s="1"/>
      <c r="J28" s="1" t="s">
        <v>236</v>
      </c>
      <c r="K28" s="10">
        <v>44927</v>
      </c>
      <c r="L28" s="1" t="s">
        <v>238</v>
      </c>
      <c r="M28" s="10">
        <v>44927</v>
      </c>
      <c r="N28" s="6"/>
    </row>
    <row r="29" spans="2:14">
      <c r="B29" s="15"/>
      <c r="C29" s="1" t="s">
        <v>121</v>
      </c>
      <c r="D29" s="15" t="s">
        <v>42</v>
      </c>
      <c r="E29" s="6" t="s">
        <v>122</v>
      </c>
      <c r="F29" s="1" t="s">
        <v>45</v>
      </c>
      <c r="G29" s="1" t="s">
        <v>131</v>
      </c>
      <c r="H29" s="9">
        <v>65000</v>
      </c>
      <c r="I29" s="1"/>
      <c r="J29" s="1" t="s">
        <v>236</v>
      </c>
      <c r="K29" s="10">
        <v>44927</v>
      </c>
      <c r="L29" s="1" t="s">
        <v>238</v>
      </c>
      <c r="M29" s="10">
        <v>44927</v>
      </c>
      <c r="N29" s="6"/>
    </row>
    <row r="30" spans="2:14">
      <c r="B30" s="15"/>
      <c r="C30" s="1" t="s">
        <v>120</v>
      </c>
      <c r="D30" s="15" t="s">
        <v>42</v>
      </c>
      <c r="E30" s="6" t="s">
        <v>119</v>
      </c>
      <c r="F30" s="1" t="s">
        <v>45</v>
      </c>
      <c r="G30" s="1" t="s">
        <v>131</v>
      </c>
      <c r="H30" s="9">
        <v>14960</v>
      </c>
      <c r="I30" s="1"/>
      <c r="J30" s="1" t="s">
        <v>236</v>
      </c>
      <c r="K30" s="10">
        <v>44927</v>
      </c>
      <c r="L30" s="1" t="s">
        <v>238</v>
      </c>
      <c r="M30" s="10">
        <v>44927</v>
      </c>
      <c r="N30" s="6"/>
    </row>
    <row r="31" spans="2:14">
      <c r="B31" s="15"/>
      <c r="C31" s="1" t="s">
        <v>164</v>
      </c>
      <c r="D31" s="15" t="s">
        <v>42</v>
      </c>
      <c r="E31" s="6" t="s">
        <v>163</v>
      </c>
      <c r="F31" s="1" t="s">
        <v>45</v>
      </c>
      <c r="G31" s="1" t="s">
        <v>131</v>
      </c>
      <c r="H31" s="9">
        <v>4296.6000000000004</v>
      </c>
      <c r="I31" s="1"/>
      <c r="J31" s="1" t="s">
        <v>236</v>
      </c>
      <c r="K31" s="10">
        <v>44958</v>
      </c>
      <c r="L31" s="1" t="s">
        <v>238</v>
      </c>
      <c r="M31" s="10">
        <v>44958</v>
      </c>
      <c r="N31" s="6"/>
    </row>
    <row r="32" spans="2:14">
      <c r="B32" s="15"/>
      <c r="C32" s="1" t="s">
        <v>167</v>
      </c>
      <c r="D32" s="15" t="s">
        <v>42</v>
      </c>
      <c r="E32" s="6" t="s">
        <v>166</v>
      </c>
      <c r="F32" s="1" t="s">
        <v>45</v>
      </c>
      <c r="G32" s="1" t="s">
        <v>131</v>
      </c>
      <c r="H32" s="9">
        <v>2035</v>
      </c>
      <c r="I32" s="1"/>
      <c r="J32" s="1" t="s">
        <v>236</v>
      </c>
      <c r="K32" s="10">
        <v>44958</v>
      </c>
      <c r="L32" s="1" t="s">
        <v>238</v>
      </c>
      <c r="M32" s="10">
        <v>44958</v>
      </c>
      <c r="N32" s="6"/>
    </row>
    <row r="33" spans="2:14">
      <c r="B33" s="15"/>
      <c r="C33" s="1" t="s">
        <v>170</v>
      </c>
      <c r="D33" s="15" t="s">
        <v>42</v>
      </c>
      <c r="E33" s="6" t="s">
        <v>169</v>
      </c>
      <c r="F33" s="1" t="s">
        <v>45</v>
      </c>
      <c r="G33" s="1" t="s">
        <v>131</v>
      </c>
      <c r="H33" s="9">
        <v>131111</v>
      </c>
      <c r="I33" s="1"/>
      <c r="J33" s="1" t="s">
        <v>236</v>
      </c>
      <c r="K33" s="10">
        <v>44986</v>
      </c>
      <c r="L33" s="1" t="s">
        <v>238</v>
      </c>
      <c r="M33" s="10">
        <v>44986</v>
      </c>
      <c r="N33" s="6"/>
    </row>
    <row r="34" spans="2:14">
      <c r="B34" s="15"/>
      <c r="C34" s="1" t="s">
        <v>176</v>
      </c>
      <c r="D34" s="15" t="s">
        <v>42</v>
      </c>
      <c r="E34" s="6" t="s">
        <v>179</v>
      </c>
      <c r="F34" s="1" t="s">
        <v>45</v>
      </c>
      <c r="G34" s="1" t="s">
        <v>131</v>
      </c>
      <c r="H34" s="9">
        <v>130085</v>
      </c>
      <c r="I34" s="1"/>
      <c r="J34" s="1" t="s">
        <v>236</v>
      </c>
      <c r="K34" s="10">
        <v>44986</v>
      </c>
      <c r="L34" s="1" t="s">
        <v>238</v>
      </c>
      <c r="M34" s="10">
        <v>44986</v>
      </c>
      <c r="N34" s="6"/>
    </row>
    <row r="35" spans="2:14">
      <c r="B35" s="15"/>
      <c r="C35" s="1" t="s">
        <v>215</v>
      </c>
      <c r="D35" s="15" t="s">
        <v>42</v>
      </c>
      <c r="E35" s="6" t="s">
        <v>130</v>
      </c>
      <c r="F35" s="1" t="s">
        <v>45</v>
      </c>
      <c r="G35" s="1" t="s">
        <v>131</v>
      </c>
      <c r="H35" s="9">
        <v>32560</v>
      </c>
      <c r="I35" s="13"/>
      <c r="J35" s="1" t="s">
        <v>236</v>
      </c>
      <c r="K35" s="10">
        <v>44986</v>
      </c>
      <c r="L35" s="1" t="s">
        <v>238</v>
      </c>
      <c r="M35" s="10">
        <v>44986</v>
      </c>
      <c r="N35" s="45"/>
    </row>
    <row r="36" spans="2:14">
      <c r="B36" s="15"/>
      <c r="C36" s="1" t="s">
        <v>221</v>
      </c>
      <c r="D36" s="15" t="s">
        <v>42</v>
      </c>
      <c r="E36" s="6" t="s">
        <v>220</v>
      </c>
      <c r="F36" s="1" t="s">
        <v>45</v>
      </c>
      <c r="G36" s="1" t="s">
        <v>131</v>
      </c>
      <c r="H36" s="9">
        <v>3881</v>
      </c>
      <c r="I36" s="13"/>
      <c r="J36" s="1" t="s">
        <v>236</v>
      </c>
      <c r="K36" s="10">
        <v>44986</v>
      </c>
      <c r="L36" s="1" t="s">
        <v>238</v>
      </c>
      <c r="M36" s="10">
        <v>44986</v>
      </c>
      <c r="N36" s="45"/>
    </row>
    <row r="37" spans="2:14">
      <c r="B37" s="15"/>
      <c r="C37" s="1" t="s">
        <v>302</v>
      </c>
      <c r="D37" s="15" t="s">
        <v>42</v>
      </c>
      <c r="E37" s="6" t="s">
        <v>278</v>
      </c>
      <c r="F37" s="1" t="s">
        <v>45</v>
      </c>
      <c r="G37" s="1" t="s">
        <v>131</v>
      </c>
      <c r="H37" s="9">
        <v>121415</v>
      </c>
      <c r="I37" s="1"/>
      <c r="J37" s="1" t="s">
        <v>236</v>
      </c>
      <c r="K37" s="10">
        <v>44986</v>
      </c>
      <c r="L37" s="1" t="s">
        <v>238</v>
      </c>
      <c r="M37" s="10">
        <v>44986</v>
      </c>
      <c r="N37" s="6"/>
    </row>
    <row r="38" spans="2:14">
      <c r="B38" s="15"/>
      <c r="C38" s="1" t="s">
        <v>303</v>
      </c>
      <c r="D38" s="15" t="s">
        <v>42</v>
      </c>
      <c r="E38" s="6" t="s">
        <v>277</v>
      </c>
      <c r="F38" s="1" t="s">
        <v>45</v>
      </c>
      <c r="G38" s="1" t="s">
        <v>131</v>
      </c>
      <c r="H38" s="9">
        <v>159575</v>
      </c>
      <c r="I38" s="1"/>
      <c r="J38" s="1" t="s">
        <v>236</v>
      </c>
      <c r="K38" s="10">
        <v>44986</v>
      </c>
      <c r="L38" s="1" t="s">
        <v>238</v>
      </c>
      <c r="M38" s="10">
        <v>44986</v>
      </c>
      <c r="N38" s="6"/>
    </row>
    <row r="39" spans="2:14">
      <c r="B39" s="15"/>
      <c r="C39" s="1" t="s">
        <v>305</v>
      </c>
      <c r="D39" s="15" t="s">
        <v>42</v>
      </c>
      <c r="E39" s="6" t="s">
        <v>304</v>
      </c>
      <c r="F39" s="1" t="s">
        <v>45</v>
      </c>
      <c r="G39" s="1" t="s">
        <v>131</v>
      </c>
      <c r="H39" s="9">
        <v>19930</v>
      </c>
      <c r="I39" s="1"/>
      <c r="J39" s="1" t="s">
        <v>236</v>
      </c>
      <c r="K39" s="10">
        <v>45017</v>
      </c>
      <c r="L39" s="1" t="s">
        <v>238</v>
      </c>
      <c r="M39" s="10">
        <v>45017</v>
      </c>
      <c r="N39" s="6"/>
    </row>
    <row r="40" spans="2:14">
      <c r="B40" s="15"/>
      <c r="C40" s="1" t="s">
        <v>307</v>
      </c>
      <c r="D40" s="15" t="s">
        <v>42</v>
      </c>
      <c r="E40" s="6" t="s">
        <v>311</v>
      </c>
      <c r="F40" s="1" t="s">
        <v>45</v>
      </c>
      <c r="G40" s="1" t="s">
        <v>131</v>
      </c>
      <c r="H40" s="9">
        <v>4296.6000000000004</v>
      </c>
      <c r="I40" s="1"/>
      <c r="J40" s="1"/>
      <c r="K40" s="10">
        <v>45017</v>
      </c>
      <c r="L40" s="1" t="s">
        <v>238</v>
      </c>
      <c r="M40" s="10"/>
      <c r="N40" s="6"/>
    </row>
    <row r="41" spans="2:14">
      <c r="B41" s="15"/>
      <c r="C41" s="1" t="s">
        <v>312</v>
      </c>
      <c r="D41" s="15" t="s">
        <v>42</v>
      </c>
      <c r="E41" s="6" t="s">
        <v>279</v>
      </c>
      <c r="F41" s="1" t="s">
        <v>45</v>
      </c>
      <c r="G41" s="1" t="s">
        <v>131</v>
      </c>
      <c r="H41" s="4">
        <v>82000</v>
      </c>
      <c r="I41" s="1"/>
      <c r="J41" s="1"/>
      <c r="K41" s="10">
        <v>45017</v>
      </c>
      <c r="L41" s="1" t="s">
        <v>238</v>
      </c>
      <c r="M41" s="10">
        <v>44986</v>
      </c>
      <c r="N41" s="6"/>
    </row>
    <row r="42" spans="2:14">
      <c r="B42" s="15" t="s">
        <v>323</v>
      </c>
      <c r="C42" s="15"/>
      <c r="D42" s="15" t="s">
        <v>42</v>
      </c>
      <c r="E42" s="6" t="s">
        <v>319</v>
      </c>
      <c r="F42" s="1" t="s">
        <v>45</v>
      </c>
      <c r="G42" s="1" t="s">
        <v>129</v>
      </c>
      <c r="H42" s="4">
        <v>130000</v>
      </c>
      <c r="I42" s="1"/>
      <c r="J42" s="1"/>
      <c r="K42" s="10">
        <v>45017</v>
      </c>
      <c r="L42" s="1" t="s">
        <v>239</v>
      </c>
      <c r="M42" s="10">
        <v>45200</v>
      </c>
      <c r="N42" s="6"/>
    </row>
    <row r="43" spans="2:14">
      <c r="B43" s="15" t="s">
        <v>324</v>
      </c>
      <c r="C43" s="15"/>
      <c r="D43" s="15" t="s">
        <v>42</v>
      </c>
      <c r="E43" s="6" t="s">
        <v>320</v>
      </c>
      <c r="F43" s="1" t="s">
        <v>45</v>
      </c>
      <c r="G43" s="1" t="s">
        <v>129</v>
      </c>
      <c r="H43" s="4">
        <v>20000</v>
      </c>
      <c r="I43" s="1"/>
      <c r="J43" s="1"/>
      <c r="K43" s="10">
        <v>45017</v>
      </c>
      <c r="L43" s="1" t="s">
        <v>240</v>
      </c>
      <c r="M43" s="10"/>
      <c r="N43" s="6" t="s">
        <v>384</v>
      </c>
    </row>
    <row r="44" spans="2:14">
      <c r="B44" s="15" t="s">
        <v>325</v>
      </c>
      <c r="C44" s="15"/>
      <c r="D44" s="15" t="s">
        <v>42</v>
      </c>
      <c r="E44" s="6" t="s">
        <v>321</v>
      </c>
      <c r="F44" s="1" t="s">
        <v>45</v>
      </c>
      <c r="G44" s="1" t="s">
        <v>129</v>
      </c>
      <c r="H44" s="4">
        <v>10000</v>
      </c>
      <c r="I44" s="1"/>
      <c r="J44" s="1"/>
      <c r="K44" s="10">
        <v>45017</v>
      </c>
      <c r="L44" s="1" t="s">
        <v>240</v>
      </c>
      <c r="M44" s="10"/>
      <c r="N44" s="6" t="s">
        <v>384</v>
      </c>
    </row>
    <row r="45" spans="2:14">
      <c r="B45" s="15" t="s">
        <v>326</v>
      </c>
      <c r="D45" s="15" t="s">
        <v>42</v>
      </c>
      <c r="E45" s="6" t="s">
        <v>322</v>
      </c>
      <c r="F45" s="1" t="s">
        <v>45</v>
      </c>
      <c r="G45" s="1" t="s">
        <v>129</v>
      </c>
      <c r="H45" s="4">
        <v>100000</v>
      </c>
      <c r="I45" s="1"/>
      <c r="J45" s="1"/>
      <c r="K45" s="10">
        <v>45017</v>
      </c>
      <c r="L45" s="1" t="s">
        <v>240</v>
      </c>
      <c r="M45" s="10"/>
      <c r="N45" s="6" t="s">
        <v>384</v>
      </c>
    </row>
    <row r="46" spans="2:14">
      <c r="B46" s="15" t="s">
        <v>316</v>
      </c>
      <c r="D46" s="15" t="s">
        <v>42</v>
      </c>
      <c r="E46" s="6" t="s">
        <v>313</v>
      </c>
      <c r="F46" s="1" t="s">
        <v>45</v>
      </c>
      <c r="G46" s="1" t="s">
        <v>129</v>
      </c>
      <c r="H46" s="4">
        <v>150000</v>
      </c>
      <c r="I46" s="1"/>
      <c r="J46" s="1"/>
      <c r="K46" s="10">
        <v>45017</v>
      </c>
      <c r="L46" s="1" t="s">
        <v>238</v>
      </c>
      <c r="M46" s="10">
        <v>45200</v>
      </c>
      <c r="N46" s="6"/>
    </row>
    <row r="47" spans="2:14">
      <c r="B47" s="15" t="s">
        <v>317</v>
      </c>
      <c r="D47" s="15" t="s">
        <v>42</v>
      </c>
      <c r="E47" s="6" t="s">
        <v>314</v>
      </c>
      <c r="F47" s="1" t="s">
        <v>45</v>
      </c>
      <c r="G47" s="1" t="s">
        <v>129</v>
      </c>
      <c r="H47" s="4">
        <v>150000</v>
      </c>
      <c r="I47" s="1"/>
      <c r="J47" s="1"/>
      <c r="K47" s="10">
        <v>44986</v>
      </c>
      <c r="L47" s="1" t="s">
        <v>238</v>
      </c>
      <c r="M47" s="10">
        <v>45200</v>
      </c>
      <c r="N47" s="6"/>
    </row>
    <row r="48" spans="2:14">
      <c r="B48" s="15" t="s">
        <v>318</v>
      </c>
      <c r="D48" s="15" t="s">
        <v>42</v>
      </c>
      <c r="E48" s="6" t="s">
        <v>315</v>
      </c>
      <c r="F48" s="1" t="s">
        <v>45</v>
      </c>
      <c r="G48" s="1" t="s">
        <v>129</v>
      </c>
      <c r="H48" s="4">
        <v>150000</v>
      </c>
      <c r="I48" s="1"/>
      <c r="J48" s="1"/>
      <c r="K48" s="10">
        <v>44986</v>
      </c>
      <c r="L48" s="1" t="s">
        <v>238</v>
      </c>
      <c r="M48" s="10">
        <v>45200</v>
      </c>
      <c r="N48" s="6"/>
    </row>
    <row r="49" spans="2:14">
      <c r="B49" s="15" t="s">
        <v>337</v>
      </c>
      <c r="D49" s="2" t="s">
        <v>174</v>
      </c>
      <c r="E49" s="6" t="s">
        <v>335</v>
      </c>
      <c r="F49" s="1" t="s">
        <v>128</v>
      </c>
      <c r="G49" s="1" t="s">
        <v>133</v>
      </c>
      <c r="H49" s="4">
        <v>255570</v>
      </c>
      <c r="I49" s="1"/>
      <c r="J49" s="1"/>
      <c r="K49" s="10">
        <v>45017</v>
      </c>
      <c r="L49" s="1" t="s">
        <v>238</v>
      </c>
      <c r="M49" s="10">
        <v>45070</v>
      </c>
      <c r="N49" s="6"/>
    </row>
    <row r="50" spans="2:14">
      <c r="B50" s="15" t="s">
        <v>338</v>
      </c>
      <c r="C50" s="15"/>
      <c r="D50" s="15" t="s">
        <v>174</v>
      </c>
      <c r="E50" s="6" t="s">
        <v>336</v>
      </c>
      <c r="F50" s="1" t="s">
        <v>128</v>
      </c>
      <c r="G50" s="1" t="s">
        <v>133</v>
      </c>
      <c r="H50" s="4">
        <v>55353</v>
      </c>
      <c r="I50" s="1"/>
      <c r="J50" s="1"/>
      <c r="K50" s="10">
        <v>44986</v>
      </c>
      <c r="L50" s="1" t="s">
        <v>238</v>
      </c>
      <c r="M50" s="10">
        <v>45070</v>
      </c>
      <c r="N50" s="6"/>
    </row>
    <row r="51" spans="2:14">
      <c r="B51" s="15"/>
      <c r="C51" s="2" t="s">
        <v>342</v>
      </c>
      <c r="D51" s="15" t="s">
        <v>165</v>
      </c>
      <c r="E51" s="6" t="s">
        <v>339</v>
      </c>
      <c r="F51" s="1" t="s">
        <v>128</v>
      </c>
      <c r="G51" s="1" t="s">
        <v>133</v>
      </c>
      <c r="H51" s="4">
        <v>2529939</v>
      </c>
      <c r="J51" s="1"/>
      <c r="K51" s="10">
        <v>44986</v>
      </c>
      <c r="L51" s="1" t="s">
        <v>238</v>
      </c>
      <c r="M51" s="10">
        <v>45193</v>
      </c>
      <c r="N51" s="6"/>
    </row>
    <row r="52" spans="2:14">
      <c r="B52" s="15" t="s">
        <v>343</v>
      </c>
      <c r="D52" s="15" t="s">
        <v>340</v>
      </c>
      <c r="E52" s="6" t="s">
        <v>341</v>
      </c>
      <c r="F52" s="1" t="s">
        <v>128</v>
      </c>
      <c r="G52" s="1" t="s">
        <v>132</v>
      </c>
      <c r="H52" s="4">
        <v>2294952</v>
      </c>
      <c r="I52" s="1" t="s">
        <v>241</v>
      </c>
      <c r="J52" s="1"/>
      <c r="K52" s="10">
        <v>44986</v>
      </c>
      <c r="L52" s="1" t="s">
        <v>238</v>
      </c>
      <c r="M52" s="10">
        <v>45070</v>
      </c>
      <c r="N52" s="6"/>
    </row>
    <row r="53" spans="2:14">
      <c r="B53" s="15" t="s">
        <v>107</v>
      </c>
      <c r="C53" s="1" t="s">
        <v>63</v>
      </c>
      <c r="D53" s="15" t="s">
        <v>64</v>
      </c>
      <c r="E53" s="6" t="s">
        <v>62</v>
      </c>
      <c r="F53" s="1" t="s">
        <v>128</v>
      </c>
      <c r="G53" s="1" t="s">
        <v>131</v>
      </c>
      <c r="H53" s="9">
        <v>41490</v>
      </c>
      <c r="J53" s="2" t="s">
        <v>184</v>
      </c>
      <c r="K53" s="123" t="s">
        <v>107</v>
      </c>
      <c r="L53" s="1" t="s">
        <v>238</v>
      </c>
      <c r="M53" s="10">
        <v>44866</v>
      </c>
      <c r="N53" s="8" t="s">
        <v>328</v>
      </c>
    </row>
    <row r="54" spans="2:14">
      <c r="B54" s="13" t="s">
        <v>107</v>
      </c>
      <c r="C54" s="1" t="s">
        <v>68</v>
      </c>
      <c r="D54" s="15" t="s">
        <v>69</v>
      </c>
      <c r="E54" s="6" t="s">
        <v>67</v>
      </c>
      <c r="F54" s="1" t="s">
        <v>128</v>
      </c>
      <c r="G54" s="1" t="s">
        <v>131</v>
      </c>
      <c r="H54" s="9">
        <v>505000</v>
      </c>
      <c r="J54" s="2" t="s">
        <v>236</v>
      </c>
      <c r="K54" s="124" t="s">
        <v>107</v>
      </c>
      <c r="L54" s="1" t="s">
        <v>238</v>
      </c>
      <c r="M54" s="10">
        <v>44866</v>
      </c>
      <c r="N54" s="8" t="s">
        <v>328</v>
      </c>
    </row>
    <row r="55" spans="2:14">
      <c r="B55" s="121" t="s">
        <v>362</v>
      </c>
      <c r="C55" s="1" t="s">
        <v>75</v>
      </c>
      <c r="D55" s="2" t="s">
        <v>61</v>
      </c>
      <c r="E55" s="6" t="s">
        <v>74</v>
      </c>
      <c r="F55" s="1" t="s">
        <v>128</v>
      </c>
      <c r="G55" s="1" t="s">
        <v>131</v>
      </c>
      <c r="H55" s="9">
        <v>15103</v>
      </c>
      <c r="J55" s="2" t="s">
        <v>236</v>
      </c>
      <c r="K55" s="122">
        <v>44866</v>
      </c>
      <c r="L55" s="1" t="s">
        <v>238</v>
      </c>
      <c r="M55" s="10">
        <v>44866</v>
      </c>
      <c r="N55" s="8"/>
    </row>
    <row r="56" spans="2:14">
      <c r="B56" s="13" t="s">
        <v>107</v>
      </c>
      <c r="C56" s="1" t="s">
        <v>77</v>
      </c>
      <c r="D56" s="2" t="s">
        <v>69</v>
      </c>
      <c r="E56" s="6" t="s">
        <v>76</v>
      </c>
      <c r="F56" s="1" t="s">
        <v>128</v>
      </c>
      <c r="G56" s="1" t="s">
        <v>131</v>
      </c>
      <c r="H56" s="9">
        <v>13959</v>
      </c>
      <c r="J56" s="2" t="s">
        <v>236</v>
      </c>
      <c r="K56" s="127" t="s">
        <v>107</v>
      </c>
      <c r="L56" s="1" t="s">
        <v>238</v>
      </c>
      <c r="M56" s="10">
        <v>44866</v>
      </c>
      <c r="N56" s="8" t="s">
        <v>328</v>
      </c>
    </row>
    <row r="57" spans="2:14">
      <c r="B57" s="121" t="s">
        <v>363</v>
      </c>
      <c r="C57" s="1" t="s">
        <v>91</v>
      </c>
      <c r="D57" s="2" t="s">
        <v>165</v>
      </c>
      <c r="E57" s="6" t="s">
        <v>90</v>
      </c>
      <c r="F57" s="1" t="s">
        <v>128</v>
      </c>
      <c r="G57" s="1" t="s">
        <v>131</v>
      </c>
      <c r="H57" s="9">
        <v>27401</v>
      </c>
      <c r="J57" s="2" t="s">
        <v>236</v>
      </c>
      <c r="K57" s="122">
        <v>44866</v>
      </c>
      <c r="L57" s="1" t="s">
        <v>238</v>
      </c>
      <c r="M57" s="10">
        <v>44866</v>
      </c>
      <c r="N57" s="8"/>
    </row>
    <row r="58" spans="2:14">
      <c r="B58" s="15" t="s">
        <v>107</v>
      </c>
      <c r="C58" s="1" t="s">
        <v>105</v>
      </c>
      <c r="D58" s="2" t="s">
        <v>103</v>
      </c>
      <c r="E58" s="6" t="s">
        <v>104</v>
      </c>
      <c r="F58" s="1" t="s">
        <v>128</v>
      </c>
      <c r="G58" s="1" t="s">
        <v>131</v>
      </c>
      <c r="H58" s="9">
        <v>183000</v>
      </c>
      <c r="J58" s="2" t="s">
        <v>236</v>
      </c>
      <c r="K58" s="127" t="s">
        <v>107</v>
      </c>
      <c r="L58" s="1" t="s">
        <v>238</v>
      </c>
      <c r="M58" s="10">
        <v>44896</v>
      </c>
      <c r="N58" s="8" t="s">
        <v>328</v>
      </c>
    </row>
    <row r="59" spans="2:14">
      <c r="B59" s="121" t="s">
        <v>364</v>
      </c>
      <c r="C59" s="1" t="s">
        <v>109</v>
      </c>
      <c r="D59" s="2" t="s">
        <v>6</v>
      </c>
      <c r="E59" s="6" t="s">
        <v>108</v>
      </c>
      <c r="F59" s="1" t="s">
        <v>128</v>
      </c>
      <c r="G59" s="1" t="s">
        <v>131</v>
      </c>
      <c r="H59" s="9">
        <v>14647.05</v>
      </c>
      <c r="J59" s="2" t="s">
        <v>236</v>
      </c>
      <c r="K59" s="122">
        <v>44866</v>
      </c>
      <c r="L59" s="1" t="s">
        <v>238</v>
      </c>
      <c r="M59" s="10">
        <v>44896</v>
      </c>
      <c r="N59" s="8"/>
    </row>
    <row r="60" spans="2:14">
      <c r="B60" s="121" t="s">
        <v>365</v>
      </c>
      <c r="C60" s="1" t="s">
        <v>111</v>
      </c>
      <c r="D60" s="2" t="s">
        <v>6</v>
      </c>
      <c r="E60" s="6" t="s">
        <v>110</v>
      </c>
      <c r="F60" s="1" t="s">
        <v>128</v>
      </c>
      <c r="G60" s="1" t="s">
        <v>131</v>
      </c>
      <c r="H60" s="9">
        <v>1980</v>
      </c>
      <c r="J60" s="2" t="s">
        <v>236</v>
      </c>
      <c r="K60" s="122">
        <v>44866</v>
      </c>
      <c r="L60" s="1" t="s">
        <v>238</v>
      </c>
      <c r="M60" s="10">
        <v>44896</v>
      </c>
      <c r="N60" s="8"/>
    </row>
    <row r="61" spans="2:14">
      <c r="B61" s="121" t="s">
        <v>366</v>
      </c>
      <c r="C61" s="1" t="s">
        <v>197</v>
      </c>
      <c r="D61" s="2" t="s">
        <v>10</v>
      </c>
      <c r="E61" s="6" t="s">
        <v>135</v>
      </c>
      <c r="F61" s="1" t="s">
        <v>128</v>
      </c>
      <c r="G61" s="1" t="s">
        <v>131</v>
      </c>
      <c r="H61" s="9">
        <v>49544</v>
      </c>
      <c r="J61" s="2" t="s">
        <v>236</v>
      </c>
      <c r="K61" s="122">
        <v>44896</v>
      </c>
      <c r="L61" s="1" t="s">
        <v>238</v>
      </c>
      <c r="M61" s="10">
        <v>44958</v>
      </c>
      <c r="N61" s="8"/>
    </row>
    <row r="62" spans="2:14">
      <c r="B62" s="15" t="s">
        <v>107</v>
      </c>
      <c r="C62" s="1" t="s">
        <v>204</v>
      </c>
      <c r="D62" s="2" t="s">
        <v>174</v>
      </c>
      <c r="E62" s="6" t="s">
        <v>203</v>
      </c>
      <c r="F62" s="1" t="s">
        <v>128</v>
      </c>
      <c r="G62" s="1" t="s">
        <v>131</v>
      </c>
      <c r="H62" s="9">
        <v>582705</v>
      </c>
      <c r="J62" s="2" t="s">
        <v>236</v>
      </c>
      <c r="K62" s="127" t="s">
        <v>107</v>
      </c>
      <c r="L62" s="1" t="s">
        <v>238</v>
      </c>
      <c r="M62" s="10">
        <v>45017</v>
      </c>
      <c r="N62" s="8" t="s">
        <v>328</v>
      </c>
    </row>
    <row r="63" spans="2:14">
      <c r="B63" s="15" t="s">
        <v>107</v>
      </c>
      <c r="C63" s="130" t="s">
        <v>222</v>
      </c>
      <c r="D63" s="2" t="s">
        <v>6</v>
      </c>
      <c r="E63" s="6" t="s">
        <v>198</v>
      </c>
      <c r="F63" s="1" t="s">
        <v>128</v>
      </c>
      <c r="G63" s="1" t="s">
        <v>131</v>
      </c>
      <c r="H63" s="9">
        <v>11642.4</v>
      </c>
      <c r="J63" s="2" t="s">
        <v>236</v>
      </c>
      <c r="K63" s="122">
        <v>44958</v>
      </c>
      <c r="L63" s="1" t="s">
        <v>238</v>
      </c>
      <c r="M63" s="10">
        <v>44986</v>
      </c>
      <c r="N63" s="8"/>
    </row>
    <row r="64" spans="2:14">
      <c r="B64" s="121" t="s">
        <v>367</v>
      </c>
      <c r="C64" s="130" t="s">
        <v>224</v>
      </c>
      <c r="D64" s="2" t="s">
        <v>344</v>
      </c>
      <c r="E64" s="6" t="s">
        <v>223</v>
      </c>
      <c r="F64" s="1" t="s">
        <v>128</v>
      </c>
      <c r="G64" s="1" t="s">
        <v>131</v>
      </c>
      <c r="H64" s="9">
        <v>8000</v>
      </c>
      <c r="J64" s="2" t="s">
        <v>236</v>
      </c>
      <c r="K64" s="122">
        <v>44986</v>
      </c>
      <c r="L64" s="1" t="s">
        <v>238</v>
      </c>
      <c r="M64" s="10">
        <v>44986</v>
      </c>
      <c r="N64" s="8"/>
    </row>
    <row r="65" spans="1:16">
      <c r="B65" s="15" t="s">
        <v>107</v>
      </c>
      <c r="C65" s="1" t="s">
        <v>158</v>
      </c>
      <c r="D65" s="2" t="s">
        <v>345</v>
      </c>
      <c r="E65" s="6" t="s">
        <v>333</v>
      </c>
      <c r="F65" s="1" t="s">
        <v>128</v>
      </c>
      <c r="G65" s="1" t="s">
        <v>131</v>
      </c>
      <c r="H65" s="9">
        <v>44100</v>
      </c>
      <c r="J65" s="2" t="s">
        <v>236</v>
      </c>
      <c r="K65" s="127" t="s">
        <v>107</v>
      </c>
      <c r="L65" s="1" t="s">
        <v>238</v>
      </c>
      <c r="M65" s="10">
        <v>45078</v>
      </c>
      <c r="N65" s="8" t="s">
        <v>328</v>
      </c>
    </row>
    <row r="66" spans="1:16">
      <c r="B66" s="15" t="s">
        <v>107</v>
      </c>
      <c r="C66" s="1" t="s">
        <v>217</v>
      </c>
      <c r="D66" s="2" t="s">
        <v>73</v>
      </c>
      <c r="E66" s="6" t="s">
        <v>214</v>
      </c>
      <c r="F66" s="1" t="s">
        <v>128</v>
      </c>
      <c r="G66" s="1" t="s">
        <v>131</v>
      </c>
      <c r="H66" s="9">
        <v>17600</v>
      </c>
      <c r="J66" s="2" t="s">
        <v>236</v>
      </c>
      <c r="K66" s="127" t="s">
        <v>107</v>
      </c>
      <c r="L66" s="1" t="s">
        <v>238</v>
      </c>
      <c r="M66" s="10">
        <v>44986</v>
      </c>
      <c r="N66" s="8" t="s">
        <v>328</v>
      </c>
    </row>
    <row r="67" spans="1:16">
      <c r="B67" s="15"/>
      <c r="C67" s="2" t="s">
        <v>385</v>
      </c>
      <c r="D67" s="2" t="s">
        <v>42</v>
      </c>
      <c r="E67" s="6" t="s">
        <v>386</v>
      </c>
      <c r="F67" s="1" t="s">
        <v>45</v>
      </c>
      <c r="G67" s="1" t="s">
        <v>129</v>
      </c>
      <c r="H67" s="4">
        <v>120000</v>
      </c>
      <c r="K67" s="123"/>
      <c r="L67" s="1" t="s">
        <v>238</v>
      </c>
      <c r="M67" s="10">
        <v>45078</v>
      </c>
      <c r="N67" s="120"/>
    </row>
    <row r="68" spans="1:16">
      <c r="B68" s="15"/>
      <c r="C68" s="2" t="s">
        <v>387</v>
      </c>
      <c r="D68" s="2" t="s">
        <v>42</v>
      </c>
      <c r="E68" s="6" t="s">
        <v>388</v>
      </c>
      <c r="F68" s="1" t="s">
        <v>45</v>
      </c>
      <c r="G68" s="1" t="s">
        <v>129</v>
      </c>
      <c r="H68" s="4">
        <v>8000</v>
      </c>
      <c r="L68" s="1" t="s">
        <v>238</v>
      </c>
      <c r="M68" s="10">
        <v>45078</v>
      </c>
      <c r="N68" s="120"/>
    </row>
    <row r="69" spans="1:16" s="2" customFormat="1">
      <c r="A69"/>
      <c r="B69" s="15"/>
      <c r="E69" s="6"/>
      <c r="F69" s="1"/>
      <c r="G69" s="1"/>
      <c r="H69" s="4"/>
      <c r="M69" s="128"/>
      <c r="N69" s="120"/>
      <c r="P69"/>
    </row>
    <row r="70" spans="1:16" s="2" customFormat="1">
      <c r="A70"/>
      <c r="B70" s="15"/>
      <c r="E70" s="6"/>
      <c r="F70" s="1"/>
      <c r="G70" s="1"/>
      <c r="H70" s="4"/>
      <c r="M70" s="128"/>
      <c r="N70" s="120"/>
      <c r="P70"/>
    </row>
    <row r="71" spans="1:16" s="2" customFormat="1">
      <c r="A71"/>
      <c r="B71" s="15"/>
      <c r="E71" s="6"/>
      <c r="F71" s="1"/>
      <c r="G71" s="1"/>
      <c r="H71" s="4"/>
      <c r="M71" s="128"/>
      <c r="N71" s="120"/>
      <c r="P71"/>
    </row>
    <row r="72" spans="1:16" s="2" customFormat="1">
      <c r="A72"/>
      <c r="B72" s="15"/>
      <c r="E72" s="6"/>
      <c r="F72" s="1"/>
      <c r="G72" s="1"/>
      <c r="H72" s="4"/>
      <c r="M72" s="128"/>
      <c r="N72" s="120"/>
      <c r="P72"/>
    </row>
    <row r="73" spans="1:16" s="2" customFormat="1">
      <c r="A73"/>
      <c r="B73" s="15"/>
      <c r="E73" s="6"/>
      <c r="F73" s="1"/>
      <c r="G73" s="1"/>
      <c r="H73" s="4"/>
      <c r="M73" s="128"/>
      <c r="N73" s="120"/>
      <c r="P73"/>
    </row>
    <row r="74" spans="1:16" s="2" customFormat="1">
      <c r="A74"/>
      <c r="B74" s="15"/>
      <c r="E74" s="6"/>
      <c r="F74" s="1"/>
      <c r="G74" s="1"/>
      <c r="H74" s="4"/>
      <c r="M74" s="128"/>
      <c r="N74" s="120"/>
      <c r="P74"/>
    </row>
    <row r="75" spans="1:16" s="2" customFormat="1">
      <c r="A75"/>
      <c r="B75" s="15"/>
      <c r="E75" s="6"/>
      <c r="F75" s="1"/>
      <c r="G75" s="1"/>
      <c r="H75" s="4"/>
      <c r="M75" s="128"/>
      <c r="N75" s="120"/>
      <c r="P75"/>
    </row>
    <row r="76" spans="1:16" s="2" customFormat="1">
      <c r="A76"/>
      <c r="B76" s="15"/>
      <c r="E76" s="6"/>
      <c r="F76" s="1"/>
      <c r="G76" s="1"/>
      <c r="H76" s="4"/>
      <c r="M76" s="128"/>
      <c r="N76" s="120"/>
      <c r="P76"/>
    </row>
    <row r="77" spans="1:16" s="2" customFormat="1">
      <c r="A77"/>
      <c r="B77" s="15"/>
      <c r="E77" s="6"/>
      <c r="F77" s="1"/>
      <c r="G77" s="1"/>
      <c r="H77" s="4"/>
      <c r="M77" s="128"/>
      <c r="N77" s="120"/>
      <c r="P77"/>
    </row>
    <row r="78" spans="1:16" s="2" customFormat="1">
      <c r="A78"/>
      <c r="B78" s="15"/>
      <c r="E78" s="6"/>
      <c r="F78" s="1"/>
      <c r="G78" s="1"/>
      <c r="H78" s="4"/>
      <c r="M78" s="128"/>
      <c r="N78" s="120"/>
      <c r="P78"/>
    </row>
    <row r="79" spans="1:16" s="2" customFormat="1">
      <c r="A79"/>
      <c r="B79" s="15"/>
      <c r="E79" s="6"/>
      <c r="F79" s="1"/>
      <c r="G79" s="1"/>
      <c r="H79" s="4"/>
      <c r="M79" s="128"/>
      <c r="N79" s="120"/>
      <c r="P79"/>
    </row>
    <row r="80" spans="1:16" s="2" customFormat="1">
      <c r="A80"/>
      <c r="B80" s="15"/>
      <c r="E80" s="6"/>
      <c r="F80" s="1"/>
      <c r="G80" s="1"/>
      <c r="H80" s="4"/>
      <c r="M80" s="128"/>
      <c r="N80" s="120"/>
      <c r="P80"/>
    </row>
    <row r="81" spans="1:16" s="2" customFormat="1">
      <c r="A81"/>
      <c r="B81" s="15"/>
      <c r="E81" s="6"/>
      <c r="F81" s="1"/>
      <c r="G81" s="1"/>
      <c r="H81" s="4"/>
      <c r="M81" s="128"/>
      <c r="N81" s="120"/>
      <c r="P81"/>
    </row>
    <row r="82" spans="1:16" s="2" customFormat="1">
      <c r="A82"/>
      <c r="B82" s="15"/>
      <c r="E82" s="6"/>
      <c r="F82" s="1"/>
      <c r="G82" s="1"/>
      <c r="H82" s="4"/>
      <c r="M82" s="128"/>
      <c r="N82" s="120"/>
      <c r="P82"/>
    </row>
    <row r="83" spans="1:16" s="2" customFormat="1">
      <c r="A83"/>
      <c r="B83" s="15"/>
      <c r="E83" s="6"/>
      <c r="F83" s="1"/>
      <c r="G83" s="1"/>
      <c r="H83" s="4"/>
      <c r="M83" s="128"/>
      <c r="N83" s="120"/>
      <c r="P83"/>
    </row>
    <row r="84" spans="1:16" s="2" customFormat="1">
      <c r="A84"/>
      <c r="B84" s="15"/>
      <c r="E84" s="6"/>
      <c r="F84" s="1"/>
      <c r="G84" s="1"/>
      <c r="H84" s="4"/>
      <c r="M84" s="128"/>
      <c r="N84" s="120"/>
      <c r="P84"/>
    </row>
    <row r="85" spans="1:16" s="2" customFormat="1">
      <c r="A85"/>
      <c r="B85" s="15"/>
      <c r="E85" s="6"/>
      <c r="F85" s="1"/>
      <c r="G85" s="1"/>
      <c r="H85" s="4"/>
      <c r="M85" s="128"/>
      <c r="N85" s="120"/>
      <c r="P85"/>
    </row>
    <row r="86" spans="1:16" s="2" customFormat="1">
      <c r="A86"/>
      <c r="B86" s="15"/>
      <c r="E86" s="6"/>
      <c r="F86" s="1"/>
      <c r="G86" s="1"/>
      <c r="H86" s="4"/>
      <c r="M86" s="128"/>
      <c r="N86" s="120"/>
      <c r="P86"/>
    </row>
    <row r="87" spans="1:16" s="2" customFormat="1">
      <c r="A87"/>
      <c r="B87" s="15"/>
      <c r="E87" s="6"/>
      <c r="F87" s="1"/>
      <c r="G87" s="1"/>
      <c r="H87" s="4"/>
      <c r="M87" s="128"/>
      <c r="N87" s="120"/>
      <c r="P87"/>
    </row>
    <row r="88" spans="1:16" s="2" customFormat="1">
      <c r="A88"/>
      <c r="B88" s="15"/>
      <c r="E88" s="6"/>
      <c r="F88" s="1"/>
      <c r="G88" s="1"/>
      <c r="H88" s="4"/>
      <c r="M88" s="128"/>
      <c r="N88" s="120"/>
      <c r="P88"/>
    </row>
    <row r="89" spans="1:16" s="2" customFormat="1">
      <c r="A89"/>
      <c r="B89" s="15"/>
      <c r="E89" s="6"/>
      <c r="F89" s="1"/>
      <c r="G89" s="1"/>
      <c r="H89" s="4"/>
      <c r="M89" s="128"/>
      <c r="N89" s="120"/>
      <c r="P89"/>
    </row>
    <row r="90" spans="1:16" s="2" customFormat="1">
      <c r="A90"/>
      <c r="B90" s="15"/>
      <c r="E90" s="6"/>
      <c r="F90" s="1"/>
      <c r="G90" s="1"/>
      <c r="H90" s="4"/>
      <c r="M90" s="128"/>
      <c r="N90" s="120"/>
      <c r="P90"/>
    </row>
    <row r="91" spans="1:16" s="2" customFormat="1">
      <c r="A91"/>
      <c r="B91" s="15"/>
      <c r="E91" s="6"/>
      <c r="F91" s="1"/>
      <c r="G91" s="1"/>
      <c r="H91" s="4"/>
      <c r="M91" s="128"/>
      <c r="N91" s="120"/>
      <c r="P91"/>
    </row>
    <row r="92" spans="1:16" s="2" customFormat="1">
      <c r="A92"/>
      <c r="B92" s="15"/>
      <c r="E92" s="6"/>
      <c r="F92" s="1"/>
      <c r="G92" s="1"/>
      <c r="H92" s="4"/>
      <c r="M92" s="128"/>
      <c r="N92" s="120"/>
      <c r="P92"/>
    </row>
    <row r="93" spans="1:16" s="2" customFormat="1">
      <c r="A93"/>
      <c r="E93" s="8"/>
      <c r="H93" s="3"/>
      <c r="M93" s="128"/>
      <c r="N93" s="8"/>
      <c r="P93"/>
    </row>
    <row r="94" spans="1:16" s="2" customFormat="1">
      <c r="A94"/>
      <c r="E94" s="8"/>
      <c r="H94" s="3"/>
      <c r="M94" s="128"/>
      <c r="N94" s="8"/>
      <c r="P94"/>
    </row>
    <row r="95" spans="1:16" s="2" customFormat="1">
      <c r="A95"/>
      <c r="E95" s="8"/>
      <c r="H95" s="3"/>
      <c r="M95" s="128"/>
      <c r="P95"/>
    </row>
    <row r="96" spans="1:16" s="2" customFormat="1">
      <c r="A96"/>
      <c r="C96" s="71"/>
      <c r="D96" s="71"/>
      <c r="E96" s="8"/>
      <c r="H96" s="3"/>
      <c r="M96" s="128"/>
      <c r="P96"/>
    </row>
    <row r="97" spans="1:16" s="2" customFormat="1">
      <c r="A97"/>
      <c r="H97" s="3"/>
      <c r="M97" s="128"/>
      <c r="P97"/>
    </row>
    <row r="98" spans="1:16" s="2" customFormat="1">
      <c r="A98"/>
      <c r="H98" s="3"/>
      <c r="M98" s="128"/>
      <c r="P98"/>
    </row>
    <row r="99" spans="1:16" s="2" customFormat="1">
      <c r="A99"/>
      <c r="H99" s="3"/>
      <c r="M99" s="128"/>
      <c r="P99"/>
    </row>
    <row r="100" spans="1:16" s="2" customFormat="1">
      <c r="A100"/>
      <c r="H100" s="3"/>
      <c r="M100" s="128"/>
      <c r="P100"/>
    </row>
    <row r="101" spans="1:16" s="2" customFormat="1">
      <c r="A101"/>
      <c r="H101" s="3"/>
      <c r="M101" s="128"/>
      <c r="P101"/>
    </row>
    <row r="102" spans="1:16" s="2" customFormat="1">
      <c r="A102"/>
      <c r="H102" s="3"/>
      <c r="M102" s="128"/>
      <c r="P102"/>
    </row>
    <row r="103" spans="1:16" s="2" customFormat="1">
      <c r="A103"/>
      <c r="H103" s="3"/>
      <c r="M103" s="128"/>
      <c r="P103"/>
    </row>
    <row r="104" spans="1:16" s="2" customFormat="1">
      <c r="A104"/>
      <c r="H104" s="3"/>
      <c r="M104" s="128"/>
      <c r="P104"/>
    </row>
    <row r="105" spans="1:16" s="2" customFormat="1">
      <c r="A105"/>
      <c r="H105" s="3"/>
      <c r="M105" s="128"/>
      <c r="P105"/>
    </row>
    <row r="106" spans="1:16" s="2" customFormat="1">
      <c r="A106"/>
      <c r="H106" s="3"/>
      <c r="M106" s="128"/>
      <c r="P106"/>
    </row>
    <row r="107" spans="1:16" s="2" customFormat="1">
      <c r="A107"/>
      <c r="H107" s="3"/>
      <c r="M107" s="128"/>
      <c r="P107"/>
    </row>
    <row r="108" spans="1:16" s="2" customFormat="1">
      <c r="A108"/>
      <c r="H108" s="3"/>
      <c r="M108" s="128"/>
      <c r="P108"/>
    </row>
    <row r="109" spans="1:16" s="2" customFormat="1">
      <c r="A109"/>
      <c r="H109" s="3"/>
      <c r="M109" s="128"/>
      <c r="P109"/>
    </row>
    <row r="110" spans="1:16" s="2" customFormat="1">
      <c r="A110"/>
      <c r="H110" s="3"/>
      <c r="M110" s="128"/>
      <c r="P110"/>
    </row>
    <row r="111" spans="1:16" s="2" customFormat="1">
      <c r="A111"/>
      <c r="H111" s="3"/>
      <c r="M111" s="128"/>
      <c r="P111"/>
    </row>
    <row r="112" spans="1:16" s="2" customFormat="1">
      <c r="A112"/>
      <c r="H112" s="3"/>
      <c r="M112" s="128"/>
      <c r="P112"/>
    </row>
    <row r="113" spans="1:16" s="2" customFormat="1">
      <c r="A113"/>
      <c r="H113" s="3"/>
      <c r="M113" s="128"/>
      <c r="P113"/>
    </row>
    <row r="114" spans="1:16" s="2" customFormat="1">
      <c r="A114"/>
      <c r="H114" s="3"/>
      <c r="M114" s="128"/>
      <c r="P114"/>
    </row>
    <row r="115" spans="1:16" s="2" customFormat="1">
      <c r="A115"/>
      <c r="H115" s="3"/>
      <c r="M115" s="128"/>
      <c r="P115"/>
    </row>
    <row r="116" spans="1:16" s="2" customFormat="1">
      <c r="A116"/>
      <c r="H116" s="3"/>
      <c r="M116" s="128"/>
      <c r="P116"/>
    </row>
    <row r="117" spans="1:16" s="2" customFormat="1">
      <c r="A117"/>
      <c r="H117" s="3"/>
      <c r="M117" s="128"/>
      <c r="P117"/>
    </row>
    <row r="118" spans="1:16" s="2" customFormat="1">
      <c r="A118"/>
      <c r="H118" s="3"/>
      <c r="M118" s="128"/>
      <c r="P118"/>
    </row>
    <row r="119" spans="1:16" s="2" customFormat="1">
      <c r="A119"/>
      <c r="H119" s="3"/>
      <c r="M119" s="128"/>
      <c r="P119"/>
    </row>
    <row r="120" spans="1:16" s="2" customFormat="1">
      <c r="A120"/>
      <c r="H120" s="3"/>
      <c r="M120" s="128"/>
      <c r="P120"/>
    </row>
    <row r="121" spans="1:16" s="2" customFormat="1">
      <c r="A121"/>
      <c r="H121" s="3"/>
      <c r="M121" s="128"/>
      <c r="P121"/>
    </row>
    <row r="122" spans="1:16" s="2" customFormat="1">
      <c r="A122"/>
      <c r="H122" s="3"/>
      <c r="M122" s="128"/>
      <c r="P122"/>
    </row>
    <row r="123" spans="1:16" s="2" customFormat="1">
      <c r="A123"/>
      <c r="H123" s="3"/>
      <c r="M123" s="128"/>
      <c r="P123"/>
    </row>
    <row r="124" spans="1:16" s="2" customFormat="1">
      <c r="A124"/>
      <c r="H124" s="3"/>
      <c r="M124" s="128"/>
      <c r="P124"/>
    </row>
    <row r="125" spans="1:16" s="2" customFormat="1">
      <c r="A125"/>
      <c r="H125" s="3"/>
      <c r="M125" s="128"/>
      <c r="P125"/>
    </row>
    <row r="126" spans="1:16" s="2" customFormat="1">
      <c r="A126"/>
      <c r="H126" s="3"/>
      <c r="M126" s="128"/>
      <c r="P126"/>
    </row>
    <row r="127" spans="1:16" s="2" customFormat="1">
      <c r="A127"/>
      <c r="H127" s="3"/>
      <c r="M127" s="128"/>
      <c r="P127"/>
    </row>
    <row r="128" spans="1:16" s="2" customFormat="1">
      <c r="A128"/>
      <c r="H128" s="3"/>
      <c r="M128" s="128"/>
      <c r="P128"/>
    </row>
    <row r="129" spans="1:16" s="2" customFormat="1">
      <c r="A129"/>
      <c r="H129" s="3"/>
      <c r="M129" s="128"/>
      <c r="P129"/>
    </row>
    <row r="130" spans="1:16" s="2" customFormat="1">
      <c r="A130"/>
      <c r="H130" s="3"/>
      <c r="M130" s="128"/>
      <c r="P130"/>
    </row>
    <row r="131" spans="1:16" s="2" customFormat="1">
      <c r="A131"/>
      <c r="H131" s="3"/>
      <c r="M131" s="128"/>
      <c r="P131"/>
    </row>
    <row r="132" spans="1:16" s="2" customFormat="1">
      <c r="A132"/>
      <c r="H132" s="3"/>
      <c r="M132" s="128"/>
      <c r="P132"/>
    </row>
    <row r="133" spans="1:16" s="2" customFormat="1">
      <c r="A133"/>
      <c r="H133" s="3"/>
      <c r="M133" s="128"/>
      <c r="P133"/>
    </row>
    <row r="134" spans="1:16" s="2" customFormat="1">
      <c r="A134"/>
      <c r="H134" s="3"/>
      <c r="M134" s="128"/>
      <c r="P134"/>
    </row>
    <row r="135" spans="1:16" s="2" customFormat="1">
      <c r="A135"/>
      <c r="H135" s="3"/>
      <c r="M135" s="128"/>
      <c r="P135"/>
    </row>
    <row r="136" spans="1:16" s="2" customFormat="1">
      <c r="A136"/>
      <c r="H136" s="3"/>
      <c r="M136" s="128"/>
      <c r="P136"/>
    </row>
    <row r="137" spans="1:16" s="2" customFormat="1">
      <c r="A137"/>
      <c r="H137" s="3"/>
      <c r="M137" s="128"/>
      <c r="P137"/>
    </row>
    <row r="138" spans="1:16" s="2" customFormat="1">
      <c r="A138"/>
      <c r="H138" s="3"/>
      <c r="M138" s="128"/>
      <c r="P138"/>
    </row>
    <row r="139" spans="1:16" s="2" customFormat="1">
      <c r="A139"/>
      <c r="H139" s="3"/>
      <c r="M139" s="128"/>
      <c r="P139"/>
    </row>
    <row r="140" spans="1:16" s="2" customFormat="1">
      <c r="A140"/>
      <c r="H140" s="3"/>
      <c r="M140" s="128"/>
      <c r="P140"/>
    </row>
    <row r="141" spans="1:16" s="2" customFormat="1">
      <c r="A141"/>
      <c r="H141" s="3"/>
      <c r="M141" s="128"/>
      <c r="P141"/>
    </row>
    <row r="142" spans="1:16" s="2" customFormat="1">
      <c r="A142"/>
      <c r="H142" s="3"/>
      <c r="M142" s="128"/>
      <c r="P142"/>
    </row>
    <row r="143" spans="1:16" s="2" customFormat="1">
      <c r="A143"/>
      <c r="H143" s="3"/>
      <c r="M143" s="128"/>
      <c r="P143"/>
    </row>
    <row r="144" spans="1:16" s="2" customFormat="1">
      <c r="A144"/>
      <c r="H144" s="3"/>
      <c r="M144" s="128"/>
      <c r="P144"/>
    </row>
    <row r="145" spans="1:16" s="2" customFormat="1">
      <c r="A145"/>
      <c r="H145" s="3"/>
      <c r="M145" s="128"/>
      <c r="P145"/>
    </row>
    <row r="146" spans="1:16" s="2" customFormat="1">
      <c r="A146"/>
      <c r="H146" s="3"/>
      <c r="M146" s="128"/>
      <c r="P146"/>
    </row>
    <row r="147" spans="1:16" s="2" customFormat="1">
      <c r="A147"/>
      <c r="H147" s="3"/>
      <c r="M147" s="128"/>
      <c r="P147"/>
    </row>
    <row r="148" spans="1:16" s="2" customFormat="1">
      <c r="A148"/>
      <c r="H148" s="3"/>
      <c r="M148" s="128"/>
      <c r="P148"/>
    </row>
    <row r="149" spans="1:16" s="2" customFormat="1">
      <c r="A149"/>
      <c r="H149" s="3"/>
      <c r="M149" s="128"/>
      <c r="P149"/>
    </row>
    <row r="150" spans="1:16" s="2" customFormat="1">
      <c r="A150"/>
      <c r="H150" s="3"/>
      <c r="M150" s="128"/>
      <c r="P150"/>
    </row>
    <row r="151" spans="1:16" s="2" customFormat="1">
      <c r="A151"/>
      <c r="H151" s="3"/>
      <c r="M151" s="128"/>
      <c r="P151"/>
    </row>
    <row r="152" spans="1:16" s="2" customFormat="1">
      <c r="A152"/>
      <c r="H152" s="3"/>
      <c r="M152" s="128"/>
      <c r="P152"/>
    </row>
    <row r="153" spans="1:16" s="2" customFormat="1">
      <c r="A153"/>
      <c r="H153" s="3"/>
      <c r="M153" s="128"/>
      <c r="P153"/>
    </row>
    <row r="154" spans="1:16" s="2" customFormat="1">
      <c r="A154"/>
      <c r="H154" s="3"/>
      <c r="M154" s="128"/>
      <c r="P154"/>
    </row>
    <row r="155" spans="1:16" s="2" customFormat="1">
      <c r="A155"/>
      <c r="H155" s="3"/>
      <c r="M155" s="128"/>
      <c r="P155"/>
    </row>
    <row r="156" spans="1:16" s="2" customFormat="1">
      <c r="A156"/>
      <c r="H156" s="3"/>
      <c r="M156" s="128"/>
      <c r="P156"/>
    </row>
    <row r="157" spans="1:16" s="2" customFormat="1">
      <c r="A157"/>
      <c r="H157" s="3"/>
      <c r="M157" s="128"/>
      <c r="P157"/>
    </row>
    <row r="158" spans="1:16" s="2" customFormat="1">
      <c r="A158"/>
      <c r="H158" s="3"/>
      <c r="M158" s="128"/>
      <c r="P158"/>
    </row>
    <row r="159" spans="1:16" s="2" customFormat="1">
      <c r="A159"/>
      <c r="H159" s="3"/>
      <c r="M159" s="128"/>
      <c r="P159"/>
    </row>
    <row r="160" spans="1:16" s="2" customFormat="1">
      <c r="A160"/>
      <c r="H160" s="3"/>
      <c r="M160" s="128"/>
      <c r="P160"/>
    </row>
    <row r="161" spans="1:16" s="2" customFormat="1">
      <c r="A161"/>
      <c r="H161" s="3"/>
      <c r="M161" s="128"/>
      <c r="P161"/>
    </row>
    <row r="162" spans="1:16" s="2" customFormat="1">
      <c r="A162"/>
      <c r="H162" s="3"/>
      <c r="M162" s="128"/>
      <c r="P162"/>
    </row>
    <row r="163" spans="1:16" s="2" customFormat="1">
      <c r="A163"/>
      <c r="H163" s="3"/>
      <c r="M163" s="128"/>
      <c r="P163"/>
    </row>
    <row r="164" spans="1:16" s="2" customFormat="1">
      <c r="A164"/>
      <c r="H164" s="3"/>
      <c r="M164" s="128"/>
      <c r="P164"/>
    </row>
    <row r="165" spans="1:16" s="2" customFormat="1">
      <c r="A165"/>
      <c r="H165" s="3"/>
      <c r="M165" s="128"/>
      <c r="P165"/>
    </row>
    <row r="166" spans="1:16" s="2" customFormat="1">
      <c r="A166"/>
      <c r="H166" s="3"/>
      <c r="M166" s="128"/>
      <c r="P166"/>
    </row>
    <row r="167" spans="1:16" s="2" customFormat="1">
      <c r="A167"/>
      <c r="H167" s="3"/>
      <c r="M167" s="128"/>
      <c r="P167"/>
    </row>
    <row r="168" spans="1:16" s="2" customFormat="1">
      <c r="A168"/>
      <c r="H168" s="3"/>
      <c r="M168" s="128"/>
      <c r="P168"/>
    </row>
    <row r="169" spans="1:16" s="2" customFormat="1">
      <c r="A169"/>
      <c r="H169" s="3"/>
      <c r="M169" s="128"/>
      <c r="P169"/>
    </row>
    <row r="170" spans="1:16" s="2" customFormat="1">
      <c r="A170"/>
      <c r="H170" s="3"/>
      <c r="M170" s="128"/>
      <c r="P170"/>
    </row>
    <row r="171" spans="1:16" s="2" customFormat="1">
      <c r="A171"/>
      <c r="H171" s="3"/>
      <c r="M171" s="128"/>
      <c r="P171"/>
    </row>
    <row r="172" spans="1:16" s="2" customFormat="1">
      <c r="A172"/>
      <c r="H172" s="3"/>
      <c r="M172" s="128"/>
      <c r="P172"/>
    </row>
    <row r="173" spans="1:16" s="2" customFormat="1">
      <c r="A173"/>
      <c r="H173" s="3"/>
      <c r="M173" s="128"/>
      <c r="P173"/>
    </row>
    <row r="174" spans="1:16" s="2" customFormat="1">
      <c r="A174"/>
      <c r="H174" s="3"/>
      <c r="M174" s="128"/>
      <c r="P174"/>
    </row>
    <row r="175" spans="1:16" s="2" customFormat="1">
      <c r="A175"/>
      <c r="H175" s="3"/>
      <c r="M175" s="128"/>
      <c r="P175"/>
    </row>
    <row r="176" spans="1:16" s="2" customFormat="1">
      <c r="A176"/>
      <c r="H176" s="3"/>
      <c r="M176" s="128"/>
      <c r="P176"/>
    </row>
    <row r="177" spans="1:16" s="2" customFormat="1">
      <c r="A177"/>
      <c r="H177" s="3"/>
      <c r="M177" s="128"/>
      <c r="P177"/>
    </row>
    <row r="178" spans="1:16" s="2" customFormat="1">
      <c r="A178"/>
      <c r="H178" s="3"/>
      <c r="M178" s="128"/>
      <c r="P178"/>
    </row>
    <row r="179" spans="1:16" s="2" customFormat="1">
      <c r="A179"/>
      <c r="H179" s="3"/>
      <c r="M179" s="128"/>
      <c r="P179"/>
    </row>
    <row r="180" spans="1:16" s="2" customFormat="1">
      <c r="A180"/>
      <c r="H180" s="3"/>
      <c r="M180" s="128"/>
      <c r="P180"/>
    </row>
    <row r="181" spans="1:16" s="2" customFormat="1">
      <c r="A181"/>
      <c r="H181" s="3"/>
      <c r="M181" s="128"/>
      <c r="P181"/>
    </row>
    <row r="182" spans="1:16" s="2" customFormat="1">
      <c r="A182"/>
      <c r="H182" s="3"/>
      <c r="M182" s="128"/>
      <c r="P182"/>
    </row>
    <row r="183" spans="1:16" s="2" customFormat="1">
      <c r="A183"/>
      <c r="H183" s="3"/>
      <c r="M183" s="128"/>
      <c r="P183"/>
    </row>
    <row r="184" spans="1:16" s="2" customFormat="1">
      <c r="A184"/>
      <c r="H184" s="3"/>
      <c r="M184" s="128"/>
      <c r="P184"/>
    </row>
    <row r="185" spans="1:16" s="2" customFormat="1">
      <c r="A185"/>
      <c r="H185" s="3"/>
      <c r="M185" s="128"/>
      <c r="P185"/>
    </row>
    <row r="186" spans="1:16" s="2" customFormat="1">
      <c r="A186"/>
      <c r="H186" s="3"/>
      <c r="M186" s="128"/>
      <c r="P186"/>
    </row>
    <row r="187" spans="1:16" s="2" customFormat="1">
      <c r="A187"/>
      <c r="H187" s="3"/>
      <c r="M187" s="128"/>
      <c r="P187"/>
    </row>
    <row r="188" spans="1:16" s="2" customFormat="1">
      <c r="A188"/>
      <c r="H188" s="3"/>
      <c r="M188" s="128"/>
      <c r="P188"/>
    </row>
    <row r="189" spans="1:16" s="2" customFormat="1">
      <c r="A189"/>
      <c r="H189" s="3"/>
      <c r="M189" s="128"/>
      <c r="P189"/>
    </row>
    <row r="190" spans="1:16" s="2" customFormat="1">
      <c r="A190"/>
      <c r="H190" s="3"/>
      <c r="M190" s="128"/>
      <c r="P190"/>
    </row>
    <row r="191" spans="1:16" s="2" customFormat="1">
      <c r="A191"/>
      <c r="H191" s="3"/>
      <c r="M191" s="128"/>
      <c r="P191"/>
    </row>
    <row r="192" spans="1:16" s="2" customFormat="1">
      <c r="A192"/>
      <c r="H192" s="3"/>
      <c r="M192" s="128"/>
      <c r="P192"/>
    </row>
    <row r="193" spans="1:16" s="2" customFormat="1">
      <c r="A193"/>
      <c r="H193" s="3"/>
      <c r="M193" s="128"/>
      <c r="P193"/>
    </row>
    <row r="194" spans="1:16" s="2" customFormat="1">
      <c r="A194"/>
      <c r="H194" s="3"/>
      <c r="M194" s="128"/>
      <c r="P194"/>
    </row>
    <row r="195" spans="1:16" s="2" customFormat="1">
      <c r="A195"/>
      <c r="H195" s="3"/>
      <c r="M195" s="128"/>
      <c r="P195"/>
    </row>
    <row r="196" spans="1:16" s="2" customFormat="1">
      <c r="A196"/>
      <c r="H196" s="3"/>
      <c r="M196" s="128"/>
      <c r="P196"/>
    </row>
    <row r="197" spans="1:16" s="2" customFormat="1">
      <c r="A197"/>
      <c r="H197" s="3"/>
      <c r="M197" s="128"/>
      <c r="P197"/>
    </row>
    <row r="198" spans="1:16" s="2" customFormat="1">
      <c r="A198"/>
      <c r="H198" s="3"/>
      <c r="M198" s="128"/>
      <c r="P198"/>
    </row>
    <row r="199" spans="1:16" s="2" customFormat="1">
      <c r="A199"/>
      <c r="H199" s="3"/>
      <c r="M199" s="128"/>
      <c r="P199"/>
    </row>
    <row r="200" spans="1:16" s="2" customFormat="1">
      <c r="A200"/>
      <c r="H200" s="3"/>
      <c r="M200" s="128"/>
      <c r="P200"/>
    </row>
    <row r="201" spans="1:16" s="2" customFormat="1">
      <c r="A201"/>
      <c r="H201" s="3"/>
      <c r="M201" s="128"/>
      <c r="P201"/>
    </row>
    <row r="202" spans="1:16" s="2" customFormat="1">
      <c r="A202"/>
      <c r="H202" s="3"/>
      <c r="M202" s="128"/>
      <c r="P202"/>
    </row>
    <row r="203" spans="1:16" s="2" customFormat="1">
      <c r="A203"/>
      <c r="H203" s="3"/>
      <c r="M203" s="128"/>
      <c r="P203"/>
    </row>
    <row r="204" spans="1:16" s="2" customFormat="1">
      <c r="A204"/>
      <c r="H204" s="3"/>
      <c r="M204" s="128"/>
      <c r="P204"/>
    </row>
    <row r="205" spans="1:16" s="2" customFormat="1">
      <c r="A205"/>
      <c r="H205" s="3"/>
      <c r="M205" s="128"/>
      <c r="P205"/>
    </row>
    <row r="206" spans="1:16" s="2" customFormat="1">
      <c r="A206"/>
      <c r="H206" s="3"/>
      <c r="M206" s="128"/>
      <c r="P206"/>
    </row>
    <row r="207" spans="1:16" s="2" customFormat="1">
      <c r="A207"/>
      <c r="H207" s="3"/>
      <c r="M207" s="128"/>
      <c r="P207"/>
    </row>
    <row r="208" spans="1:16" s="2" customFormat="1">
      <c r="A208"/>
      <c r="H208" s="3"/>
      <c r="M208" s="128"/>
      <c r="P208"/>
    </row>
    <row r="209" spans="1:16" s="2" customFormat="1">
      <c r="A209"/>
      <c r="H209" s="3"/>
      <c r="M209" s="128"/>
      <c r="P209"/>
    </row>
    <row r="210" spans="1:16" s="2" customFormat="1">
      <c r="A210"/>
      <c r="H210" s="3"/>
      <c r="M210" s="128"/>
      <c r="P210"/>
    </row>
    <row r="211" spans="1:16" s="2" customFormat="1">
      <c r="A211"/>
      <c r="H211" s="3"/>
      <c r="M211" s="128"/>
      <c r="P211"/>
    </row>
    <row r="212" spans="1:16" s="2" customFormat="1">
      <c r="A212"/>
      <c r="H212" s="3"/>
      <c r="M212" s="128"/>
      <c r="P212"/>
    </row>
    <row r="213" spans="1:16" s="2" customFormat="1">
      <c r="A213"/>
      <c r="H213" s="3"/>
      <c r="M213" s="128"/>
      <c r="P213"/>
    </row>
    <row r="214" spans="1:16" s="2" customFormat="1">
      <c r="A214"/>
      <c r="H214" s="3"/>
      <c r="M214" s="128"/>
      <c r="P214"/>
    </row>
    <row r="215" spans="1:16" s="2" customFormat="1">
      <c r="A215"/>
      <c r="H215" s="3"/>
      <c r="M215" s="128"/>
      <c r="P215"/>
    </row>
    <row r="216" spans="1:16" s="2" customFormat="1">
      <c r="A216"/>
      <c r="H216" s="3"/>
      <c r="M216" s="128"/>
      <c r="P216"/>
    </row>
    <row r="217" spans="1:16" s="2" customFormat="1">
      <c r="A217"/>
      <c r="H217" s="3"/>
      <c r="M217" s="128"/>
      <c r="P217"/>
    </row>
    <row r="218" spans="1:16" s="2" customFormat="1">
      <c r="A218"/>
      <c r="H218" s="3"/>
      <c r="M218" s="128"/>
      <c r="P218"/>
    </row>
    <row r="219" spans="1:16" s="2" customFormat="1">
      <c r="A219"/>
      <c r="H219" s="3"/>
      <c r="M219" s="128"/>
      <c r="P219"/>
    </row>
    <row r="220" spans="1:16" s="2" customFormat="1">
      <c r="A220"/>
      <c r="H220" s="3"/>
      <c r="M220" s="128"/>
      <c r="P220"/>
    </row>
    <row r="221" spans="1:16" s="2" customFormat="1">
      <c r="A221"/>
      <c r="H221" s="3"/>
      <c r="M221" s="128"/>
      <c r="P221"/>
    </row>
    <row r="222" spans="1:16" s="2" customFormat="1">
      <c r="A222"/>
      <c r="H222" s="3"/>
      <c r="M222" s="128"/>
      <c r="P222"/>
    </row>
    <row r="223" spans="1:16" s="2" customFormat="1">
      <c r="A223"/>
      <c r="H223" s="3"/>
      <c r="M223" s="128"/>
      <c r="P223"/>
    </row>
    <row r="224" spans="1:16" s="2" customFormat="1">
      <c r="A224"/>
      <c r="H224" s="3"/>
      <c r="M224" s="128"/>
      <c r="P224"/>
    </row>
    <row r="225" spans="1:16" s="2" customFormat="1">
      <c r="A225"/>
      <c r="H225" s="3"/>
      <c r="M225" s="128"/>
      <c r="P225"/>
    </row>
    <row r="226" spans="1:16" s="2" customFormat="1">
      <c r="A226"/>
      <c r="H226" s="3"/>
      <c r="M226" s="128"/>
      <c r="P226"/>
    </row>
    <row r="227" spans="1:16" s="2" customFormat="1">
      <c r="A227"/>
      <c r="H227" s="3"/>
      <c r="M227" s="128"/>
      <c r="P227"/>
    </row>
    <row r="228" spans="1:16" s="2" customFormat="1">
      <c r="A228"/>
      <c r="H228" s="3"/>
      <c r="M228" s="128"/>
      <c r="P228"/>
    </row>
    <row r="229" spans="1:16" s="2" customFormat="1">
      <c r="A229"/>
      <c r="E229" s="8"/>
      <c r="H229" s="3"/>
      <c r="M229" s="128"/>
      <c r="P229"/>
    </row>
    <row r="230" spans="1:16" s="2" customFormat="1">
      <c r="A230"/>
      <c r="E230" s="8"/>
      <c r="H230" s="3"/>
      <c r="M230" s="128"/>
      <c r="P230"/>
    </row>
    <row r="231" spans="1:16" s="2" customFormat="1">
      <c r="A231"/>
      <c r="E231" s="8"/>
      <c r="H231" s="3"/>
      <c r="M231" s="128"/>
      <c r="P231"/>
    </row>
    <row r="232" spans="1:16" s="2" customFormat="1">
      <c r="A232"/>
      <c r="E232" s="8"/>
      <c r="H232" s="3"/>
      <c r="M232" s="128"/>
      <c r="P232"/>
    </row>
    <row r="233" spans="1:16" s="2" customFormat="1">
      <c r="A233"/>
      <c r="E233" s="8"/>
      <c r="H233" s="3"/>
      <c r="M233" s="128"/>
      <c r="P233"/>
    </row>
    <row r="234" spans="1:16" s="2" customFormat="1">
      <c r="A234"/>
      <c r="E234" s="8"/>
      <c r="H234" s="3"/>
      <c r="M234" s="128"/>
      <c r="P234"/>
    </row>
    <row r="235" spans="1:16" s="2" customFormat="1">
      <c r="A235"/>
      <c r="E235" s="8"/>
      <c r="H235" s="3"/>
      <c r="M235" s="128"/>
      <c r="P235"/>
    </row>
    <row r="236" spans="1:16" s="2" customFormat="1">
      <c r="A236"/>
      <c r="E236" s="8"/>
      <c r="H236" s="3"/>
      <c r="M236" s="128"/>
      <c r="P236"/>
    </row>
    <row r="237" spans="1:16" s="2" customFormat="1">
      <c r="A237"/>
      <c r="E237" s="8"/>
      <c r="H237" s="3"/>
      <c r="M237" s="128"/>
      <c r="P237"/>
    </row>
    <row r="238" spans="1:16" s="2" customFormat="1">
      <c r="A238"/>
      <c r="E238" s="8"/>
      <c r="H238" s="3"/>
      <c r="M238" s="128"/>
      <c r="P238"/>
    </row>
    <row r="239" spans="1:16" s="2" customFormat="1">
      <c r="A239"/>
      <c r="E239" s="8"/>
      <c r="H239" s="3"/>
      <c r="M239" s="128"/>
      <c r="P239"/>
    </row>
    <row r="240" spans="1:16" s="2" customFormat="1">
      <c r="A240"/>
      <c r="E240" s="8"/>
      <c r="H240" s="3"/>
      <c r="M240" s="128"/>
      <c r="P240"/>
    </row>
    <row r="241" spans="1:16" s="2" customFormat="1">
      <c r="A241"/>
      <c r="E241" s="8"/>
      <c r="H241" s="3"/>
      <c r="M241" s="128"/>
      <c r="P241"/>
    </row>
    <row r="242" spans="1:16" s="2" customFormat="1">
      <c r="A242"/>
      <c r="E242" s="8"/>
      <c r="H242" s="3"/>
      <c r="M242" s="128"/>
      <c r="P242"/>
    </row>
    <row r="243" spans="1:16" s="2" customFormat="1">
      <c r="A243"/>
      <c r="E243" s="8"/>
      <c r="H243" s="3"/>
      <c r="M243" s="128"/>
      <c r="P243"/>
    </row>
    <row r="244" spans="1:16" s="2" customFormat="1">
      <c r="A244"/>
      <c r="E244" s="8"/>
      <c r="H244" s="3"/>
      <c r="M244" s="128"/>
      <c r="P244"/>
    </row>
    <row r="245" spans="1:16" s="2" customFormat="1">
      <c r="A245"/>
      <c r="E245" s="8"/>
      <c r="H245" s="3"/>
      <c r="M245" s="128"/>
      <c r="P245"/>
    </row>
    <row r="246" spans="1:16" s="2" customFormat="1">
      <c r="A246"/>
      <c r="E246" s="8"/>
      <c r="H246" s="3"/>
      <c r="M246" s="128"/>
      <c r="P246"/>
    </row>
    <row r="247" spans="1:16" s="2" customFormat="1">
      <c r="A247"/>
      <c r="E247" s="8"/>
      <c r="H247" s="3"/>
      <c r="M247" s="128"/>
      <c r="P247"/>
    </row>
    <row r="248" spans="1:16" s="2" customFormat="1">
      <c r="A248"/>
      <c r="E248" s="8"/>
      <c r="H248" s="3"/>
      <c r="M248" s="128"/>
      <c r="P248"/>
    </row>
    <row r="249" spans="1:16" s="2" customFormat="1">
      <c r="A249"/>
      <c r="E249" s="8"/>
      <c r="H249" s="3"/>
      <c r="M249" s="128"/>
      <c r="P249"/>
    </row>
    <row r="250" spans="1:16" s="2" customFormat="1">
      <c r="A250"/>
      <c r="E250" s="8"/>
      <c r="H250" s="3"/>
      <c r="M250" s="128"/>
      <c r="P250"/>
    </row>
    <row r="251" spans="1:16" s="2" customFormat="1">
      <c r="A251"/>
      <c r="E251" s="8"/>
      <c r="H251" s="3"/>
      <c r="M251" s="128"/>
      <c r="P251"/>
    </row>
    <row r="252" spans="1:16" s="2" customFormat="1">
      <c r="A252"/>
      <c r="E252" s="8"/>
      <c r="H252" s="3"/>
      <c r="M252" s="128"/>
      <c r="P252"/>
    </row>
    <row r="253" spans="1:16" s="2" customFormat="1">
      <c r="A253"/>
      <c r="E253" s="8"/>
      <c r="H253" s="3"/>
      <c r="M253" s="128"/>
      <c r="P253"/>
    </row>
    <row r="254" spans="1:16" s="2" customFormat="1">
      <c r="A254"/>
      <c r="E254" s="8"/>
      <c r="H254" s="3"/>
      <c r="M254" s="128"/>
      <c r="P254"/>
    </row>
    <row r="255" spans="1:16" s="2" customFormat="1">
      <c r="A255"/>
      <c r="E255" s="8"/>
      <c r="H255" s="3"/>
      <c r="M255" s="128"/>
      <c r="P255"/>
    </row>
    <row r="256" spans="1:16" s="2" customFormat="1">
      <c r="A256"/>
      <c r="E256" s="8"/>
      <c r="H256" s="3"/>
      <c r="M256" s="128"/>
      <c r="P256"/>
    </row>
    <row r="257" spans="1:16" s="2" customFormat="1">
      <c r="A257"/>
      <c r="E257" s="8"/>
      <c r="H257" s="3"/>
      <c r="M257" s="128"/>
      <c r="P257"/>
    </row>
    <row r="258" spans="1:16" s="2" customFormat="1">
      <c r="A258"/>
      <c r="E258" s="8"/>
      <c r="H258" s="3"/>
      <c r="M258" s="128"/>
      <c r="P258"/>
    </row>
    <row r="259" spans="1:16" s="2" customFormat="1">
      <c r="A259"/>
      <c r="E259" s="8"/>
      <c r="H259" s="3"/>
      <c r="M259" s="128"/>
      <c r="P259"/>
    </row>
    <row r="260" spans="1:16" s="2" customFormat="1">
      <c r="A260"/>
      <c r="E260" s="8"/>
      <c r="H260" s="3"/>
      <c r="M260" s="128"/>
      <c r="P260"/>
    </row>
    <row r="261" spans="1:16" s="2" customFormat="1">
      <c r="A261"/>
      <c r="E261" s="8"/>
      <c r="H261" s="3"/>
      <c r="M261" s="128"/>
      <c r="P261"/>
    </row>
    <row r="262" spans="1:16" s="2" customFormat="1">
      <c r="A262"/>
      <c r="E262" s="8"/>
      <c r="H262" s="3"/>
      <c r="M262" s="128"/>
      <c r="P262"/>
    </row>
    <row r="263" spans="1:16" s="2" customFormat="1">
      <c r="A263"/>
      <c r="E263" s="8"/>
      <c r="H263" s="3"/>
      <c r="M263" s="128"/>
      <c r="P263"/>
    </row>
    <row r="264" spans="1:16" s="2" customFormat="1">
      <c r="A264"/>
      <c r="E264" s="8"/>
      <c r="H264" s="3"/>
      <c r="M264" s="128"/>
      <c r="P264"/>
    </row>
    <row r="265" spans="1:16" s="2" customFormat="1">
      <c r="A265"/>
      <c r="E265" s="8"/>
      <c r="H265" s="3"/>
      <c r="M265" s="128"/>
      <c r="P265"/>
    </row>
    <row r="266" spans="1:16" s="2" customFormat="1">
      <c r="A266"/>
      <c r="E266" s="8"/>
      <c r="H266" s="3"/>
      <c r="M266" s="128"/>
      <c r="P266"/>
    </row>
    <row r="267" spans="1:16" s="2" customFormat="1">
      <c r="A267"/>
      <c r="E267" s="8"/>
      <c r="H267" s="3"/>
      <c r="M267" s="128"/>
      <c r="P267"/>
    </row>
    <row r="268" spans="1:16" s="2" customFormat="1">
      <c r="A268"/>
      <c r="E268" s="8"/>
      <c r="H268" s="3"/>
      <c r="M268" s="128"/>
      <c r="P268"/>
    </row>
    <row r="269" spans="1:16" s="2" customFormat="1">
      <c r="A269"/>
      <c r="E269" s="8"/>
      <c r="H269" s="3"/>
      <c r="M269" s="128"/>
      <c r="P269"/>
    </row>
    <row r="270" spans="1:16" s="2" customFormat="1">
      <c r="A270"/>
      <c r="E270" s="8"/>
      <c r="H270" s="3"/>
      <c r="M270" s="128"/>
      <c r="P270"/>
    </row>
    <row r="271" spans="1:16" s="2" customFormat="1">
      <c r="A271"/>
      <c r="E271" s="8"/>
      <c r="H271" s="3"/>
      <c r="M271" s="128"/>
      <c r="P271"/>
    </row>
    <row r="272" spans="1:16" s="2" customFormat="1">
      <c r="A272"/>
      <c r="E272" s="8"/>
      <c r="H272" s="3"/>
      <c r="M272" s="128"/>
      <c r="P272"/>
    </row>
    <row r="273" spans="1:16" s="2" customFormat="1">
      <c r="A273"/>
      <c r="E273" s="8"/>
      <c r="H273" s="3"/>
      <c r="M273" s="128"/>
      <c r="P273"/>
    </row>
    <row r="274" spans="1:16" s="2" customFormat="1">
      <c r="A274"/>
      <c r="E274" s="8"/>
      <c r="H274" s="3"/>
      <c r="M274" s="128"/>
      <c r="P274"/>
    </row>
    <row r="275" spans="1:16" s="2" customFormat="1">
      <c r="A275"/>
      <c r="E275" s="8"/>
      <c r="H275" s="3"/>
      <c r="M275" s="128"/>
      <c r="P275"/>
    </row>
    <row r="276" spans="1:16" s="2" customFormat="1">
      <c r="A276"/>
      <c r="E276" s="8"/>
      <c r="H276" s="3"/>
      <c r="M276" s="128"/>
      <c r="P276"/>
    </row>
    <row r="277" spans="1:16" s="2" customFormat="1">
      <c r="A277"/>
      <c r="E277" s="8"/>
      <c r="H277" s="3"/>
      <c r="M277" s="128"/>
      <c r="P277"/>
    </row>
    <row r="278" spans="1:16" s="2" customFormat="1">
      <c r="A278"/>
      <c r="E278" s="8"/>
      <c r="H278" s="3"/>
      <c r="M278" s="128"/>
      <c r="P278"/>
    </row>
    <row r="279" spans="1:16" s="2" customFormat="1">
      <c r="A279"/>
      <c r="E279" s="8"/>
      <c r="H279" s="3"/>
      <c r="M279" s="128"/>
      <c r="P279"/>
    </row>
    <row r="280" spans="1:16" s="2" customFormat="1">
      <c r="A280"/>
      <c r="E280" s="8"/>
      <c r="H280" s="3"/>
      <c r="M280" s="128"/>
      <c r="P280"/>
    </row>
    <row r="281" spans="1:16" s="2" customFormat="1">
      <c r="A281"/>
      <c r="E281" s="8"/>
      <c r="H281" s="3"/>
      <c r="M281" s="128"/>
      <c r="P281"/>
    </row>
    <row r="282" spans="1:16" s="2" customFormat="1">
      <c r="A282"/>
      <c r="E282" s="8"/>
      <c r="H282" s="3"/>
      <c r="M282" s="128"/>
      <c r="P282"/>
    </row>
    <row r="283" spans="1:16" s="2" customFormat="1">
      <c r="A283"/>
      <c r="E283" s="8"/>
      <c r="H283" s="3"/>
      <c r="M283" s="128"/>
      <c r="P283"/>
    </row>
    <row r="284" spans="1:16" s="2" customFormat="1">
      <c r="A284"/>
      <c r="E284" s="8"/>
      <c r="H284" s="3"/>
      <c r="M284" s="128"/>
      <c r="P284"/>
    </row>
    <row r="285" spans="1:16" s="2" customFormat="1">
      <c r="A285"/>
      <c r="E285" s="8"/>
      <c r="H285" s="3"/>
      <c r="M285" s="128"/>
      <c r="P285"/>
    </row>
    <row r="286" spans="1:16" s="2" customFormat="1">
      <c r="A286"/>
      <c r="E286" s="8"/>
      <c r="H286" s="3"/>
      <c r="M286" s="128"/>
      <c r="P286"/>
    </row>
    <row r="287" spans="1:16" s="2" customFormat="1">
      <c r="A287"/>
      <c r="E287" s="8"/>
      <c r="H287" s="3"/>
      <c r="M287" s="128"/>
      <c r="P287"/>
    </row>
    <row r="288" spans="1:16" s="2" customFormat="1">
      <c r="A288"/>
      <c r="E288" s="8"/>
      <c r="H288" s="3"/>
      <c r="M288" s="128"/>
      <c r="P288"/>
    </row>
    <row r="289" spans="1:16" s="2" customFormat="1">
      <c r="A289"/>
      <c r="E289" s="8"/>
      <c r="H289" s="3"/>
      <c r="M289" s="128"/>
      <c r="P289"/>
    </row>
    <row r="290" spans="1:16" s="2" customFormat="1">
      <c r="A290"/>
      <c r="E290" s="8"/>
      <c r="H290" s="3"/>
      <c r="M290" s="128"/>
      <c r="P290"/>
    </row>
    <row r="291" spans="1:16" s="2" customFormat="1">
      <c r="A291"/>
      <c r="E291" s="8"/>
      <c r="H291" s="3"/>
      <c r="M291" s="128"/>
      <c r="P291"/>
    </row>
    <row r="292" spans="1:16" s="2" customFormat="1">
      <c r="A292"/>
      <c r="E292" s="8"/>
      <c r="H292" s="3"/>
      <c r="M292" s="128"/>
      <c r="P292"/>
    </row>
    <row r="293" spans="1:16" s="2" customFormat="1">
      <c r="A293"/>
      <c r="E293" s="8"/>
      <c r="H293" s="3"/>
      <c r="M293" s="128"/>
      <c r="P293"/>
    </row>
    <row r="294" spans="1:16" s="2" customFormat="1">
      <c r="A294"/>
      <c r="E294" s="8"/>
      <c r="H294" s="3"/>
      <c r="M294" s="128"/>
      <c r="P294"/>
    </row>
    <row r="295" spans="1:16" s="2" customFormat="1">
      <c r="A295"/>
      <c r="E295" s="8"/>
      <c r="H295" s="3"/>
      <c r="M295" s="128"/>
      <c r="P295"/>
    </row>
    <row r="296" spans="1:16" s="2" customFormat="1">
      <c r="A296"/>
      <c r="E296" s="8"/>
      <c r="H296" s="3"/>
      <c r="M296" s="128"/>
      <c r="P296"/>
    </row>
    <row r="297" spans="1:16" s="2" customFormat="1">
      <c r="A297"/>
      <c r="E297" s="8"/>
      <c r="H297" s="3"/>
      <c r="M297" s="128"/>
      <c r="P297"/>
    </row>
    <row r="298" spans="1:16" s="2" customFormat="1">
      <c r="A298"/>
      <c r="E298" s="8"/>
      <c r="H298" s="3"/>
      <c r="M298" s="128"/>
      <c r="P298"/>
    </row>
    <row r="299" spans="1:16" s="2" customFormat="1">
      <c r="A299"/>
      <c r="E299" s="8"/>
      <c r="H299" s="3"/>
      <c r="M299" s="128"/>
      <c r="P299"/>
    </row>
    <row r="300" spans="1:16" s="2" customFormat="1">
      <c r="A300"/>
      <c r="E300" s="8"/>
      <c r="H300" s="3"/>
      <c r="M300" s="128"/>
      <c r="P300"/>
    </row>
    <row r="301" spans="1:16" s="2" customFormat="1">
      <c r="A301"/>
      <c r="E301" s="8"/>
      <c r="H301" s="3"/>
      <c r="M301" s="128"/>
      <c r="P301"/>
    </row>
    <row r="302" spans="1:16" s="2" customFormat="1">
      <c r="A302"/>
      <c r="E302" s="8"/>
      <c r="H302" s="3"/>
      <c r="M302" s="128"/>
      <c r="P302"/>
    </row>
    <row r="303" spans="1:16" s="2" customFormat="1">
      <c r="A303"/>
      <c r="E303" s="8"/>
      <c r="H303" s="3"/>
      <c r="M303" s="128"/>
      <c r="P303"/>
    </row>
    <row r="304" spans="1:16" s="2" customFormat="1">
      <c r="A304"/>
      <c r="E304" s="8"/>
      <c r="H304" s="3"/>
      <c r="M304" s="128"/>
      <c r="P304"/>
    </row>
    <row r="305" spans="1:16" s="2" customFormat="1">
      <c r="A305"/>
      <c r="E305" s="8"/>
      <c r="H305" s="3"/>
      <c r="M305" s="128"/>
      <c r="P305"/>
    </row>
    <row r="306" spans="1:16" s="2" customFormat="1">
      <c r="A306"/>
      <c r="E306" s="8"/>
      <c r="H306" s="3"/>
      <c r="M306" s="128"/>
      <c r="P306"/>
    </row>
    <row r="307" spans="1:16" s="2" customFormat="1">
      <c r="A307"/>
      <c r="E307" s="8"/>
      <c r="H307" s="3"/>
      <c r="M307" s="128"/>
      <c r="P307"/>
    </row>
    <row r="308" spans="1:16" s="2" customFormat="1">
      <c r="A308"/>
      <c r="E308" s="8"/>
      <c r="H308" s="3"/>
      <c r="M308" s="128"/>
      <c r="P308"/>
    </row>
    <row r="309" spans="1:16" s="2" customFormat="1">
      <c r="A309"/>
      <c r="E309" s="8"/>
      <c r="H309" s="3"/>
      <c r="M309" s="128"/>
      <c r="P309"/>
    </row>
    <row r="310" spans="1:16" s="2" customFormat="1">
      <c r="A310"/>
      <c r="E310" s="8"/>
      <c r="H310" s="3"/>
      <c r="M310" s="128"/>
      <c r="P310"/>
    </row>
    <row r="311" spans="1:16" s="2" customFormat="1">
      <c r="A311"/>
      <c r="E311" s="8"/>
      <c r="H311" s="3"/>
      <c r="M311" s="128"/>
      <c r="P311"/>
    </row>
    <row r="312" spans="1:16" s="2" customFormat="1">
      <c r="A312"/>
      <c r="E312" s="8"/>
      <c r="H312" s="3"/>
      <c r="M312" s="128"/>
      <c r="P312"/>
    </row>
    <row r="313" spans="1:16" s="2" customFormat="1">
      <c r="A313"/>
      <c r="E313" s="8"/>
      <c r="H313" s="3"/>
      <c r="M313" s="128"/>
      <c r="P313"/>
    </row>
    <row r="314" spans="1:16" s="2" customFormat="1">
      <c r="A314"/>
      <c r="E314" s="8"/>
      <c r="H314" s="3"/>
      <c r="M314" s="128"/>
      <c r="P314"/>
    </row>
  </sheetData>
  <phoneticPr fontId="13" type="noConversion"/>
  <dataValidations count="4">
    <dataValidation type="list" allowBlank="1" showInputMessage="1" showErrorMessage="1" sqref="I4:I50 I52:I92" xr:uid="{00000000-0002-0000-0100-000000000000}">
      <formula1>"Price,Presentation,Relationship,Customer Budget,Other"</formula1>
    </dataValidation>
    <dataValidation type="list" allowBlank="1" showInputMessage="1" showErrorMessage="1" sqref="L4:L92" xr:uid="{00000000-0002-0000-0100-000001000000}">
      <formula1>"A,B,C,Accept,Reject"</formula1>
    </dataValidation>
    <dataValidation type="list" allowBlank="1" showInputMessage="1" showErrorMessage="1" sqref="J4:J66" xr:uid="{00000000-0002-0000-0100-000002000000}">
      <formula1>"Price,Quality,Relationship,No competition"</formula1>
    </dataValidation>
    <dataValidation type="list" allowBlank="1" showInputMessage="1" showErrorMessage="1" sqref="G4:G93" xr:uid="{00000000-0002-0000-0100-000003000000}">
      <formula1>"Accept,Hold,Reject,Submit"</formula1>
    </dataValidation>
  </dataValidations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86"/>
  <sheetViews>
    <sheetView zoomScale="80" zoomScaleNormal="80" workbookViewId="0">
      <pane ySplit="3" topLeftCell="A4" activePane="bottomLeft" state="frozen"/>
      <selection pane="bottomLeft" activeCell="J13" sqref="J13"/>
    </sheetView>
  </sheetViews>
  <sheetFormatPr defaultRowHeight="14.4"/>
  <cols>
    <col min="1" max="1" width="3.6640625" customWidth="1"/>
    <col min="2" max="2" width="15.6640625" style="2" customWidth="1"/>
    <col min="3" max="3" width="15.44140625" style="2" customWidth="1"/>
    <col min="4" max="4" width="16.33203125" style="2" bestFit="1" customWidth="1"/>
    <col min="5" max="5" width="29.44140625" style="8" customWidth="1"/>
    <col min="6" max="6" width="14.5546875" style="3" bestFit="1" customWidth="1"/>
    <col min="7" max="7" width="14.6640625" bestFit="1" customWidth="1"/>
    <col min="8" max="8" width="12.33203125" customWidth="1"/>
  </cols>
  <sheetData>
    <row r="1" spans="2:9" ht="18">
      <c r="B1" s="5" t="s">
        <v>152</v>
      </c>
      <c r="C1" s="5"/>
      <c r="D1" s="5"/>
      <c r="I1" s="60" t="s">
        <v>206</v>
      </c>
    </row>
    <row r="2" spans="2:9" ht="18">
      <c r="B2" s="5"/>
      <c r="C2" s="5"/>
      <c r="D2" s="5"/>
      <c r="I2" s="60" t="s">
        <v>207</v>
      </c>
    </row>
    <row r="3" spans="2:9" s="2" customFormat="1">
      <c r="B3" s="20" t="s">
        <v>125</v>
      </c>
      <c r="C3" s="20" t="s">
        <v>153</v>
      </c>
      <c r="D3" s="20" t="s">
        <v>154</v>
      </c>
      <c r="E3" s="21" t="s">
        <v>155</v>
      </c>
      <c r="F3" s="24" t="s">
        <v>156</v>
      </c>
      <c r="G3" s="43" t="s">
        <v>157</v>
      </c>
      <c r="H3" s="86" t="s">
        <v>243</v>
      </c>
    </row>
    <row r="4" spans="2:9">
      <c r="B4" s="15" t="s">
        <v>158</v>
      </c>
      <c r="C4" s="15" t="s">
        <v>159</v>
      </c>
      <c r="D4" s="15" t="s">
        <v>160</v>
      </c>
      <c r="E4" s="6" t="s">
        <v>116</v>
      </c>
      <c r="F4" s="4">
        <v>9750</v>
      </c>
      <c r="G4" s="44" t="s">
        <v>206</v>
      </c>
      <c r="H4" s="85"/>
    </row>
    <row r="5" spans="2:9">
      <c r="B5" s="15" t="s">
        <v>172</v>
      </c>
      <c r="C5" s="15" t="s">
        <v>177</v>
      </c>
      <c r="D5" s="15" t="s">
        <v>173</v>
      </c>
      <c r="E5" s="6" t="s">
        <v>116</v>
      </c>
      <c r="F5" s="4">
        <v>400</v>
      </c>
      <c r="G5" s="44" t="s">
        <v>206</v>
      </c>
      <c r="H5" s="85"/>
    </row>
    <row r="6" spans="2:9">
      <c r="B6" s="15" t="s">
        <v>176</v>
      </c>
      <c r="C6" s="15" t="s">
        <v>178</v>
      </c>
      <c r="D6" s="15" t="s">
        <v>160</v>
      </c>
      <c r="E6" s="6" t="s">
        <v>116</v>
      </c>
      <c r="F6" s="4">
        <v>20700</v>
      </c>
      <c r="G6" s="44" t="s">
        <v>206</v>
      </c>
      <c r="H6" s="85"/>
    </row>
    <row r="7" spans="2:9">
      <c r="B7" s="15" t="s">
        <v>199</v>
      </c>
      <c r="C7" s="15" t="s">
        <v>200</v>
      </c>
      <c r="D7" s="15" t="s">
        <v>173</v>
      </c>
      <c r="E7" s="6" t="s">
        <v>116</v>
      </c>
      <c r="F7" s="4">
        <v>800</v>
      </c>
      <c r="G7" s="44" t="s">
        <v>206</v>
      </c>
      <c r="H7" s="85"/>
    </row>
    <row r="8" spans="2:9">
      <c r="B8" s="15" t="s">
        <v>202</v>
      </c>
      <c r="C8" s="15" t="s">
        <v>201</v>
      </c>
      <c r="D8" s="15" t="s">
        <v>173</v>
      </c>
      <c r="E8" s="6" t="s">
        <v>116</v>
      </c>
      <c r="F8" s="4">
        <v>400</v>
      </c>
      <c r="G8" s="44" t="s">
        <v>206</v>
      </c>
      <c r="H8" s="85"/>
    </row>
    <row r="9" spans="2:9">
      <c r="B9" s="15" t="s">
        <v>217</v>
      </c>
      <c r="C9" s="15" t="s">
        <v>218</v>
      </c>
      <c r="D9" s="15" t="s">
        <v>219</v>
      </c>
      <c r="E9" s="6" t="s">
        <v>116</v>
      </c>
      <c r="F9" s="4">
        <v>2000</v>
      </c>
      <c r="G9" s="44" t="s">
        <v>207</v>
      </c>
      <c r="H9" s="85"/>
    </row>
    <row r="10" spans="2:9">
      <c r="B10" s="15" t="s">
        <v>213</v>
      </c>
      <c r="C10" s="15" t="s">
        <v>280</v>
      </c>
      <c r="D10" s="15" t="s">
        <v>281</v>
      </c>
      <c r="E10" s="6" t="s">
        <v>106</v>
      </c>
      <c r="F10" s="4">
        <v>5000</v>
      </c>
      <c r="G10" s="44" t="s">
        <v>207</v>
      </c>
      <c r="H10" s="84" t="s">
        <v>282</v>
      </c>
    </row>
    <row r="11" spans="2:9">
      <c r="B11" s="15" t="s">
        <v>307</v>
      </c>
      <c r="C11" s="15" t="s">
        <v>308</v>
      </c>
      <c r="D11" s="15" t="s">
        <v>309</v>
      </c>
      <c r="E11" s="6" t="s">
        <v>310</v>
      </c>
      <c r="F11" s="4">
        <v>3000</v>
      </c>
      <c r="G11" s="41"/>
      <c r="H11" s="85"/>
    </row>
    <row r="12" spans="2:9">
      <c r="B12" s="15"/>
      <c r="C12" s="15"/>
      <c r="D12" s="15"/>
      <c r="E12" s="6"/>
      <c r="F12" s="4"/>
      <c r="G12" s="41"/>
      <c r="H12" s="85"/>
    </row>
    <row r="13" spans="2:9">
      <c r="B13" s="15"/>
      <c r="C13" s="15"/>
      <c r="D13" s="15"/>
      <c r="E13" s="6"/>
      <c r="F13" s="4"/>
      <c r="G13" s="41"/>
      <c r="H13" s="85"/>
    </row>
    <row r="14" spans="2:9">
      <c r="B14" s="15"/>
      <c r="C14" s="15"/>
      <c r="D14" s="15"/>
      <c r="E14" s="6"/>
      <c r="F14" s="4"/>
      <c r="G14" s="41"/>
      <c r="H14" s="85"/>
    </row>
    <row r="15" spans="2:9">
      <c r="B15" s="15"/>
      <c r="C15" s="15"/>
      <c r="D15" s="15"/>
      <c r="E15" s="6"/>
      <c r="F15" s="4"/>
      <c r="G15" s="41"/>
      <c r="H15" s="85"/>
    </row>
    <row r="16" spans="2:9">
      <c r="B16" s="15"/>
      <c r="C16" s="15"/>
      <c r="D16" s="15"/>
      <c r="E16" s="6"/>
      <c r="F16" s="4"/>
      <c r="G16" s="41"/>
      <c r="H16" s="85"/>
    </row>
    <row r="17" spans="2:8">
      <c r="B17" s="15"/>
      <c r="C17" s="15"/>
      <c r="D17" s="15"/>
      <c r="E17" s="6"/>
      <c r="F17" s="4"/>
      <c r="G17" s="41"/>
      <c r="H17" s="85"/>
    </row>
    <row r="18" spans="2:8">
      <c r="B18" s="15"/>
      <c r="C18" s="15"/>
      <c r="D18" s="15"/>
      <c r="E18" s="6"/>
      <c r="F18" s="4"/>
      <c r="G18" s="41"/>
      <c r="H18" s="85"/>
    </row>
    <row r="19" spans="2:8">
      <c r="B19" s="15"/>
      <c r="C19" s="15"/>
      <c r="D19" s="15"/>
      <c r="E19" s="6"/>
      <c r="F19" s="4"/>
      <c r="G19" s="41"/>
      <c r="H19" s="85"/>
    </row>
    <row r="20" spans="2:8">
      <c r="B20" s="15"/>
      <c r="C20" s="15"/>
      <c r="D20" s="15"/>
      <c r="E20" s="6"/>
      <c r="F20" s="4"/>
      <c r="G20" s="41"/>
      <c r="H20" s="85"/>
    </row>
    <row r="21" spans="2:8">
      <c r="B21" s="15"/>
      <c r="C21" s="15"/>
      <c r="D21" s="15"/>
      <c r="E21" s="6"/>
      <c r="F21" s="4"/>
      <c r="G21" s="41"/>
      <c r="H21" s="85"/>
    </row>
    <row r="22" spans="2:8">
      <c r="B22" s="15"/>
      <c r="C22" s="15"/>
      <c r="D22" s="15"/>
      <c r="E22" s="6"/>
      <c r="F22" s="4"/>
      <c r="G22" s="41"/>
      <c r="H22" s="85"/>
    </row>
    <row r="23" spans="2:8">
      <c r="B23" s="15"/>
      <c r="C23" s="15"/>
      <c r="D23" s="15"/>
      <c r="E23" s="6"/>
      <c r="F23" s="4"/>
      <c r="G23" s="41"/>
      <c r="H23" s="85"/>
    </row>
    <row r="24" spans="2:8">
      <c r="B24" s="15"/>
      <c r="C24" s="15"/>
      <c r="D24" s="15"/>
      <c r="E24" s="6"/>
      <c r="F24" s="4"/>
      <c r="G24" s="41"/>
      <c r="H24" s="85"/>
    </row>
    <row r="25" spans="2:8">
      <c r="B25" s="15"/>
      <c r="C25" s="15"/>
      <c r="D25" s="15"/>
      <c r="E25" s="6"/>
      <c r="F25" s="4"/>
      <c r="G25" s="41"/>
      <c r="H25" s="85"/>
    </row>
    <row r="26" spans="2:8">
      <c r="B26" s="15"/>
      <c r="C26" s="15"/>
      <c r="D26" s="15"/>
      <c r="E26" s="6"/>
      <c r="F26" s="4"/>
      <c r="G26" s="41"/>
      <c r="H26" s="85"/>
    </row>
    <row r="27" spans="2:8">
      <c r="B27" s="15"/>
      <c r="C27" s="15"/>
      <c r="D27" s="15"/>
      <c r="E27" s="6"/>
      <c r="F27" s="4"/>
      <c r="G27" s="41"/>
      <c r="H27" s="85"/>
    </row>
    <row r="28" spans="2:8">
      <c r="B28" s="15"/>
      <c r="C28" s="15"/>
      <c r="D28" s="15"/>
      <c r="E28" s="6"/>
      <c r="F28" s="4"/>
      <c r="G28" s="41"/>
      <c r="H28" s="85"/>
    </row>
    <row r="29" spans="2:8">
      <c r="B29" s="15"/>
      <c r="C29" s="15"/>
      <c r="D29" s="15"/>
      <c r="E29" s="6"/>
      <c r="F29" s="4"/>
      <c r="G29" s="41"/>
      <c r="H29" s="85"/>
    </row>
    <row r="30" spans="2:8">
      <c r="B30" s="15"/>
      <c r="C30" s="15"/>
      <c r="D30" s="15"/>
      <c r="E30" s="6"/>
      <c r="F30" s="4"/>
      <c r="G30" s="41"/>
      <c r="H30" s="85"/>
    </row>
    <row r="31" spans="2:8">
      <c r="B31" s="15"/>
      <c r="C31" s="15"/>
      <c r="D31" s="15"/>
      <c r="E31" s="6"/>
      <c r="F31" s="4"/>
      <c r="G31" s="41"/>
      <c r="H31" s="85"/>
    </row>
    <row r="32" spans="2:8">
      <c r="B32" s="15"/>
      <c r="C32" s="15"/>
      <c r="D32" s="15"/>
      <c r="E32" s="6"/>
      <c r="F32" s="4"/>
      <c r="G32" s="41"/>
      <c r="H32" s="85"/>
    </row>
    <row r="33" spans="2:8">
      <c r="B33" s="15"/>
      <c r="C33" s="15"/>
      <c r="D33" s="15"/>
      <c r="E33" s="6"/>
      <c r="F33" s="4"/>
      <c r="G33" s="41"/>
      <c r="H33" s="85"/>
    </row>
    <row r="34" spans="2:8">
      <c r="B34" s="15"/>
      <c r="C34" s="15"/>
      <c r="D34" s="15"/>
      <c r="E34" s="6"/>
      <c r="F34" s="4"/>
      <c r="G34" s="41"/>
      <c r="H34" s="85"/>
    </row>
    <row r="35" spans="2:8">
      <c r="B35" s="15"/>
      <c r="C35" s="15"/>
      <c r="D35" s="15"/>
      <c r="E35" s="6"/>
      <c r="F35" s="4"/>
      <c r="G35" s="41"/>
      <c r="H35" s="85"/>
    </row>
    <row r="36" spans="2:8">
      <c r="B36" s="15"/>
      <c r="C36" s="15"/>
      <c r="D36" s="15"/>
      <c r="E36" s="6"/>
      <c r="F36" s="4"/>
      <c r="G36" s="41"/>
      <c r="H36" s="85"/>
    </row>
    <row r="37" spans="2:8">
      <c r="B37" s="15"/>
      <c r="C37" s="15"/>
      <c r="D37" s="15"/>
      <c r="E37" s="6"/>
      <c r="F37" s="4"/>
      <c r="G37" s="41"/>
      <c r="H37" s="85"/>
    </row>
    <row r="38" spans="2:8">
      <c r="B38" s="15"/>
      <c r="C38" s="15"/>
      <c r="D38" s="15"/>
      <c r="E38" s="6"/>
      <c r="F38" s="4"/>
      <c r="G38" s="41"/>
      <c r="H38" s="85"/>
    </row>
    <row r="39" spans="2:8">
      <c r="B39" s="15"/>
      <c r="C39" s="15"/>
      <c r="D39" s="15"/>
      <c r="E39" s="6"/>
      <c r="F39" s="4"/>
      <c r="G39" s="41"/>
      <c r="H39" s="85"/>
    </row>
    <row r="40" spans="2:8">
      <c r="B40" s="15"/>
      <c r="C40" s="15"/>
      <c r="D40" s="15"/>
      <c r="E40" s="6"/>
      <c r="F40" s="4"/>
      <c r="G40" s="41"/>
      <c r="H40" s="85"/>
    </row>
    <row r="41" spans="2:8">
      <c r="B41" s="15"/>
      <c r="C41" s="15"/>
      <c r="D41" s="15"/>
      <c r="E41" s="6"/>
      <c r="F41" s="4"/>
      <c r="G41" s="41"/>
      <c r="H41" s="85"/>
    </row>
    <row r="42" spans="2:8">
      <c r="B42" s="15"/>
      <c r="C42" s="15"/>
      <c r="D42" s="15"/>
      <c r="E42" s="6"/>
      <c r="F42" s="4"/>
      <c r="G42" s="41"/>
      <c r="H42" s="85"/>
    </row>
    <row r="43" spans="2:8">
      <c r="B43" s="15"/>
      <c r="C43" s="15"/>
      <c r="D43" s="15"/>
      <c r="E43" s="6"/>
      <c r="F43" s="4"/>
      <c r="G43" s="41"/>
      <c r="H43" s="85"/>
    </row>
    <row r="44" spans="2:8">
      <c r="B44" s="15"/>
      <c r="C44" s="15"/>
      <c r="D44" s="15"/>
      <c r="E44" s="6"/>
      <c r="F44" s="4"/>
      <c r="G44" s="41"/>
      <c r="H44" s="85"/>
    </row>
    <row r="45" spans="2:8">
      <c r="B45" s="15"/>
      <c r="C45" s="15"/>
      <c r="D45" s="15"/>
      <c r="E45" s="6"/>
      <c r="F45" s="4"/>
      <c r="G45" s="41"/>
      <c r="H45" s="85"/>
    </row>
    <row r="46" spans="2:8">
      <c r="B46" s="15"/>
      <c r="C46" s="15"/>
      <c r="D46" s="15"/>
      <c r="E46" s="6"/>
      <c r="F46" s="4"/>
      <c r="G46" s="41"/>
      <c r="H46" s="85"/>
    </row>
    <row r="47" spans="2:8">
      <c r="B47" s="15"/>
      <c r="C47" s="15"/>
      <c r="D47" s="15"/>
      <c r="E47" s="6"/>
      <c r="F47" s="4"/>
      <c r="G47" s="41"/>
      <c r="H47" s="85"/>
    </row>
    <row r="48" spans="2:8">
      <c r="B48" s="15"/>
      <c r="C48" s="15"/>
      <c r="D48" s="15"/>
      <c r="E48" s="6"/>
      <c r="F48" s="4"/>
      <c r="G48" s="41"/>
      <c r="H48" s="85"/>
    </row>
    <row r="49" spans="2:8">
      <c r="B49" s="15"/>
      <c r="C49" s="15"/>
      <c r="D49" s="15"/>
      <c r="E49" s="6"/>
      <c r="F49" s="4"/>
      <c r="G49" s="41"/>
      <c r="H49" s="85"/>
    </row>
    <row r="50" spans="2:8">
      <c r="B50" s="15"/>
      <c r="C50" s="15"/>
      <c r="D50" s="15"/>
      <c r="E50" s="6"/>
      <c r="F50" s="4"/>
      <c r="G50" s="41"/>
      <c r="H50" s="85"/>
    </row>
    <row r="51" spans="2:8">
      <c r="B51" s="15"/>
      <c r="C51" s="15"/>
      <c r="D51" s="15"/>
      <c r="E51" s="6"/>
      <c r="F51" s="4"/>
      <c r="G51" s="41"/>
      <c r="H51" s="85"/>
    </row>
    <row r="52" spans="2:8">
      <c r="B52" s="15"/>
      <c r="C52" s="15"/>
      <c r="D52" s="15"/>
      <c r="E52" s="6"/>
      <c r="F52" s="4"/>
      <c r="G52" s="41"/>
      <c r="H52" s="85"/>
    </row>
    <row r="53" spans="2:8">
      <c r="B53" s="15"/>
      <c r="C53" s="15"/>
      <c r="D53" s="15"/>
      <c r="E53" s="6"/>
      <c r="F53" s="4"/>
      <c r="G53" s="41"/>
      <c r="H53" s="85"/>
    </row>
    <row r="54" spans="2:8">
      <c r="B54" s="15"/>
      <c r="C54" s="15"/>
      <c r="D54" s="15"/>
      <c r="E54" s="6"/>
      <c r="F54" s="4"/>
      <c r="G54" s="41"/>
      <c r="H54" s="85"/>
    </row>
    <row r="55" spans="2:8">
      <c r="B55" s="15"/>
      <c r="C55" s="15"/>
      <c r="D55" s="15"/>
      <c r="E55" s="6"/>
      <c r="F55" s="4"/>
      <c r="G55" s="41"/>
      <c r="H55" s="85"/>
    </row>
    <row r="56" spans="2:8">
      <c r="B56" s="15"/>
      <c r="C56" s="15"/>
      <c r="D56" s="15"/>
      <c r="E56" s="6"/>
      <c r="F56" s="4"/>
      <c r="G56" s="41"/>
      <c r="H56" s="85"/>
    </row>
    <row r="57" spans="2:8">
      <c r="B57" s="15"/>
      <c r="C57" s="15"/>
      <c r="D57" s="15"/>
      <c r="E57" s="6"/>
      <c r="F57" s="4"/>
      <c r="G57" s="41"/>
      <c r="H57" s="85"/>
    </row>
    <row r="58" spans="2:8">
      <c r="B58" s="15"/>
      <c r="C58" s="15"/>
      <c r="D58" s="15"/>
      <c r="E58" s="6"/>
      <c r="F58" s="4"/>
      <c r="G58" s="41"/>
      <c r="H58" s="85"/>
    </row>
    <row r="59" spans="2:8">
      <c r="B59" s="15"/>
      <c r="C59" s="15"/>
      <c r="D59" s="15"/>
      <c r="E59" s="6"/>
      <c r="F59" s="4"/>
      <c r="G59" s="41"/>
      <c r="H59" s="85"/>
    </row>
    <row r="60" spans="2:8">
      <c r="B60" s="15"/>
      <c r="C60" s="15"/>
      <c r="D60" s="15"/>
      <c r="E60" s="6"/>
      <c r="F60" s="4"/>
      <c r="G60" s="41"/>
      <c r="H60" s="85"/>
    </row>
    <row r="61" spans="2:8">
      <c r="B61" s="15"/>
      <c r="C61" s="15"/>
      <c r="D61" s="15"/>
      <c r="E61" s="6"/>
      <c r="F61" s="4"/>
      <c r="G61" s="41"/>
      <c r="H61" s="85"/>
    </row>
    <row r="62" spans="2:8">
      <c r="B62" s="15"/>
      <c r="C62" s="15"/>
      <c r="D62" s="15"/>
      <c r="E62" s="6"/>
      <c r="F62" s="4"/>
      <c r="G62" s="41"/>
      <c r="H62" s="85"/>
    </row>
    <row r="63" spans="2:8">
      <c r="B63" s="15"/>
      <c r="C63" s="15"/>
      <c r="D63" s="15"/>
      <c r="E63" s="6"/>
      <c r="F63" s="4"/>
      <c r="G63" s="41"/>
      <c r="H63" s="85"/>
    </row>
    <row r="64" spans="2:8">
      <c r="B64" s="15"/>
      <c r="C64" s="15"/>
      <c r="D64" s="15"/>
      <c r="E64" s="6"/>
      <c r="F64" s="4"/>
      <c r="G64" s="41"/>
      <c r="H64" s="85"/>
    </row>
    <row r="65" spans="2:8">
      <c r="B65" s="15"/>
      <c r="C65" s="15"/>
      <c r="D65" s="15"/>
      <c r="E65" s="6"/>
      <c r="F65" s="4"/>
      <c r="G65" s="41"/>
      <c r="H65" s="85"/>
    </row>
    <row r="66" spans="2:8">
      <c r="B66" s="15"/>
      <c r="C66" s="15"/>
      <c r="D66" s="15"/>
      <c r="E66" s="6"/>
      <c r="F66" s="4"/>
      <c r="G66" s="41"/>
      <c r="H66" s="85"/>
    </row>
    <row r="67" spans="2:8">
      <c r="B67" s="15"/>
      <c r="C67" s="15"/>
      <c r="D67" s="15"/>
      <c r="E67" s="6"/>
      <c r="F67" s="4"/>
      <c r="G67" s="41"/>
      <c r="H67" s="85"/>
    </row>
    <row r="68" spans="2:8">
      <c r="B68" s="15"/>
      <c r="C68" s="15"/>
      <c r="D68" s="15"/>
      <c r="E68" s="6"/>
      <c r="F68" s="4"/>
      <c r="G68" s="41"/>
      <c r="H68" s="85"/>
    </row>
    <row r="69" spans="2:8">
      <c r="B69" s="15"/>
      <c r="C69" s="15"/>
      <c r="D69" s="15"/>
      <c r="E69" s="6"/>
      <c r="F69" s="4"/>
      <c r="G69" s="41"/>
      <c r="H69" s="85"/>
    </row>
    <row r="70" spans="2:8">
      <c r="B70" s="15"/>
      <c r="C70" s="15"/>
      <c r="D70" s="15"/>
      <c r="E70" s="6"/>
      <c r="F70" s="4"/>
      <c r="G70" s="41"/>
      <c r="H70" s="85"/>
    </row>
    <row r="71" spans="2:8">
      <c r="B71" s="15"/>
      <c r="C71" s="15"/>
      <c r="D71" s="15"/>
      <c r="E71" s="6"/>
      <c r="F71" s="4"/>
      <c r="G71" s="41"/>
      <c r="H71" s="85"/>
    </row>
    <row r="72" spans="2:8">
      <c r="B72" s="15"/>
      <c r="C72" s="15"/>
      <c r="D72" s="15"/>
      <c r="E72" s="6"/>
      <c r="F72" s="4"/>
      <c r="G72" s="41"/>
      <c r="H72" s="85"/>
    </row>
    <row r="73" spans="2:8">
      <c r="B73" s="15"/>
      <c r="C73" s="15"/>
      <c r="D73" s="15"/>
      <c r="E73" s="6"/>
      <c r="F73" s="4"/>
      <c r="G73" s="41"/>
      <c r="H73" s="85"/>
    </row>
    <row r="74" spans="2:8">
      <c r="B74" s="15"/>
      <c r="C74" s="15"/>
      <c r="D74" s="15"/>
      <c r="E74" s="6"/>
      <c r="F74" s="4"/>
      <c r="G74" s="41"/>
      <c r="H74" s="85"/>
    </row>
    <row r="75" spans="2:8">
      <c r="B75" s="15"/>
      <c r="C75" s="15"/>
      <c r="D75" s="15"/>
      <c r="E75" s="6"/>
      <c r="F75" s="4"/>
      <c r="G75" s="41"/>
      <c r="H75" s="85"/>
    </row>
    <row r="76" spans="2:8">
      <c r="B76" s="15"/>
      <c r="C76" s="15"/>
      <c r="D76" s="15"/>
      <c r="E76" s="6"/>
      <c r="F76" s="4"/>
      <c r="G76" s="41"/>
      <c r="H76" s="85"/>
    </row>
    <row r="77" spans="2:8">
      <c r="B77" s="15"/>
      <c r="C77" s="15"/>
      <c r="D77" s="15"/>
      <c r="E77" s="6"/>
      <c r="F77" s="4"/>
      <c r="G77" s="41"/>
      <c r="H77" s="85"/>
    </row>
    <row r="78" spans="2:8">
      <c r="B78" s="15"/>
      <c r="C78" s="15"/>
      <c r="D78" s="15"/>
      <c r="E78" s="45"/>
      <c r="F78" s="4"/>
      <c r="G78" s="41"/>
      <c r="H78" s="85"/>
    </row>
    <row r="79" spans="2:8">
      <c r="B79" s="15"/>
      <c r="C79" s="31"/>
      <c r="D79" s="31"/>
      <c r="E79" s="46"/>
      <c r="F79" s="4"/>
      <c r="G79" s="41"/>
      <c r="H79" s="85"/>
    </row>
    <row r="80" spans="2:8">
      <c r="B80" s="15"/>
      <c r="C80" s="15"/>
      <c r="D80" s="15"/>
      <c r="E80" s="6"/>
      <c r="F80" s="4"/>
      <c r="G80" s="41"/>
      <c r="H80" s="85"/>
    </row>
    <row r="81" spans="2:8">
      <c r="B81" s="15"/>
      <c r="C81" s="15"/>
      <c r="D81" s="15"/>
      <c r="E81" s="6"/>
      <c r="F81" s="4"/>
      <c r="G81" s="41"/>
      <c r="H81" s="85"/>
    </row>
    <row r="82" spans="2:8">
      <c r="B82" s="15"/>
      <c r="C82" s="15"/>
      <c r="D82" s="15"/>
      <c r="E82" s="6"/>
      <c r="F82" s="4"/>
      <c r="G82" s="41"/>
      <c r="H82" s="85"/>
    </row>
    <row r="83" spans="2:8">
      <c r="B83" s="15"/>
      <c r="C83" s="15"/>
      <c r="D83" s="15"/>
      <c r="E83" s="6"/>
      <c r="F83" s="4"/>
      <c r="G83" s="41"/>
      <c r="H83" s="85"/>
    </row>
    <row r="84" spans="2:8">
      <c r="B84" s="15"/>
      <c r="C84" s="15"/>
      <c r="D84" s="15"/>
      <c r="E84" s="6"/>
      <c r="F84" s="4"/>
      <c r="G84" s="41"/>
      <c r="H84" s="85"/>
    </row>
    <row r="85" spans="2:8">
      <c r="B85" s="15"/>
      <c r="C85" s="15"/>
      <c r="D85" s="15"/>
      <c r="E85" s="6"/>
      <c r="F85" s="4"/>
      <c r="G85" s="41"/>
      <c r="H85" s="85"/>
    </row>
    <row r="86" spans="2:8">
      <c r="B86" s="15"/>
      <c r="E86" s="47"/>
      <c r="F86" s="4"/>
      <c r="G86" s="41"/>
      <c r="H86" s="85"/>
    </row>
    <row r="87" spans="2:8">
      <c r="B87" s="15"/>
      <c r="E87" s="48"/>
      <c r="F87" s="4"/>
      <c r="G87" s="41"/>
      <c r="H87" s="85"/>
    </row>
    <row r="88" spans="2:8">
      <c r="B88" s="15"/>
      <c r="E88" s="48"/>
      <c r="F88" s="4"/>
      <c r="G88" s="41"/>
      <c r="H88" s="85"/>
    </row>
    <row r="89" spans="2:8">
      <c r="B89" s="15"/>
      <c r="E89" s="48"/>
      <c r="F89" s="4"/>
      <c r="G89" s="41"/>
      <c r="H89" s="85"/>
    </row>
    <row r="90" spans="2:8">
      <c r="B90" s="15"/>
      <c r="E90" s="48"/>
      <c r="F90" s="4"/>
      <c r="G90" s="41"/>
      <c r="H90" s="85"/>
    </row>
    <row r="91" spans="2:8">
      <c r="B91" s="15"/>
      <c r="C91" s="15"/>
      <c r="D91" s="15"/>
      <c r="E91" s="6"/>
      <c r="F91" s="4"/>
      <c r="G91" s="41"/>
      <c r="H91" s="85"/>
    </row>
    <row r="92" spans="2:8">
      <c r="B92" s="15"/>
      <c r="C92" s="15"/>
      <c r="D92" s="15"/>
      <c r="E92" s="6"/>
      <c r="F92" s="4"/>
      <c r="G92" s="41"/>
      <c r="H92" s="85"/>
    </row>
    <row r="93" spans="2:8">
      <c r="B93" s="15"/>
      <c r="C93" s="15"/>
      <c r="D93" s="15"/>
      <c r="E93" s="6"/>
      <c r="F93" s="4"/>
      <c r="G93" s="41"/>
      <c r="H93" s="85"/>
    </row>
    <row r="94" spans="2:8">
      <c r="B94" s="15"/>
      <c r="C94" s="15"/>
      <c r="D94" s="15"/>
      <c r="E94" s="6"/>
      <c r="F94" s="4"/>
      <c r="G94" s="41"/>
      <c r="H94" s="85"/>
    </row>
    <row r="95" spans="2:8">
      <c r="B95" s="15"/>
      <c r="C95" s="32"/>
      <c r="D95" s="32"/>
      <c r="E95" s="17"/>
      <c r="F95" s="19"/>
      <c r="G95" s="42"/>
      <c r="H95" s="85"/>
    </row>
    <row r="96" spans="2:8">
      <c r="B96" s="15"/>
      <c r="F96" s="19"/>
      <c r="G96" s="42"/>
      <c r="H96" s="85"/>
    </row>
    <row r="97" spans="2:8">
      <c r="B97" s="15"/>
      <c r="C97" s="32"/>
      <c r="D97" s="32"/>
      <c r="E97" s="17"/>
      <c r="F97" s="19"/>
      <c r="G97" s="42"/>
      <c r="H97" s="85"/>
    </row>
    <row r="98" spans="2:8">
      <c r="B98" s="15"/>
      <c r="F98" s="19"/>
      <c r="G98" s="42"/>
      <c r="H98" s="85"/>
    </row>
    <row r="99" spans="2:8">
      <c r="B99" s="15"/>
      <c r="C99" s="32"/>
      <c r="D99" s="32"/>
      <c r="E99" s="17"/>
      <c r="F99" s="19"/>
      <c r="G99" s="42"/>
      <c r="H99" s="85"/>
    </row>
    <row r="100" spans="2:8">
      <c r="B100" s="15"/>
      <c r="F100" s="19"/>
      <c r="G100" s="42"/>
      <c r="H100" s="85"/>
    </row>
    <row r="101" spans="2:8">
      <c r="B101" s="15"/>
      <c r="C101" s="32"/>
      <c r="D101" s="32"/>
      <c r="E101" s="17"/>
      <c r="F101" s="19"/>
      <c r="G101" s="42"/>
      <c r="H101" s="85"/>
    </row>
    <row r="102" spans="2:8">
      <c r="B102" s="15"/>
      <c r="C102" s="15"/>
      <c r="D102" s="15"/>
      <c r="E102" s="45"/>
      <c r="F102" s="19"/>
      <c r="G102" s="42"/>
      <c r="H102" s="85"/>
    </row>
    <row r="103" spans="2:8">
      <c r="B103" s="15"/>
      <c r="C103" s="15"/>
      <c r="D103" s="15"/>
      <c r="E103" s="45"/>
      <c r="F103" s="19"/>
      <c r="G103" s="42"/>
      <c r="H103" s="85"/>
    </row>
    <row r="104" spans="2:8">
      <c r="B104" s="15"/>
      <c r="C104" s="15"/>
      <c r="D104" s="15"/>
      <c r="E104" s="45"/>
      <c r="F104" s="19"/>
      <c r="G104" s="42"/>
      <c r="H104" s="85"/>
    </row>
    <row r="105" spans="2:8">
      <c r="B105" s="15"/>
      <c r="C105" s="15"/>
      <c r="D105" s="15"/>
      <c r="E105" s="45"/>
      <c r="F105" s="19"/>
      <c r="G105" s="42"/>
      <c r="H105" s="85"/>
    </row>
    <row r="106" spans="2:8">
      <c r="B106" s="15"/>
      <c r="C106" s="15"/>
      <c r="D106" s="15"/>
      <c r="E106" s="45"/>
      <c r="F106" s="19"/>
      <c r="G106" s="42"/>
      <c r="H106" s="85"/>
    </row>
    <row r="107" spans="2:8">
      <c r="B107" s="15"/>
      <c r="C107" s="15"/>
      <c r="D107" s="15"/>
      <c r="E107" s="45"/>
      <c r="F107" s="19"/>
      <c r="G107" s="42"/>
      <c r="H107" s="85"/>
    </row>
    <row r="108" spans="2:8">
      <c r="B108" s="15"/>
      <c r="C108" s="15"/>
      <c r="D108" s="15"/>
      <c r="E108" s="45"/>
      <c r="F108" s="19"/>
      <c r="G108" s="42"/>
      <c r="H108" s="85"/>
    </row>
    <row r="109" spans="2:8">
      <c r="B109" s="15"/>
      <c r="C109" s="15"/>
      <c r="D109" s="15"/>
      <c r="E109" s="45"/>
      <c r="F109" s="19"/>
      <c r="G109" s="42"/>
      <c r="H109" s="85"/>
    </row>
    <row r="110" spans="2:8">
      <c r="B110" s="15"/>
      <c r="C110" s="15"/>
      <c r="D110" s="15"/>
      <c r="E110" s="45"/>
      <c r="F110" s="19"/>
      <c r="G110" s="42"/>
      <c r="H110" s="85"/>
    </row>
    <row r="111" spans="2:8">
      <c r="B111" s="15"/>
      <c r="C111" s="15"/>
      <c r="D111" s="15"/>
      <c r="E111" s="45"/>
      <c r="F111" s="19"/>
      <c r="G111" s="42"/>
      <c r="H111" s="85"/>
    </row>
    <row r="112" spans="2:8">
      <c r="B112" s="15"/>
      <c r="C112" s="15"/>
      <c r="D112" s="15"/>
      <c r="E112" s="45"/>
      <c r="F112" s="19"/>
      <c r="G112" s="42"/>
      <c r="H112" s="85"/>
    </row>
    <row r="113" spans="1:8">
      <c r="B113" s="15"/>
      <c r="F113" s="19"/>
      <c r="G113" s="42"/>
      <c r="H113" s="85"/>
    </row>
    <row r="114" spans="1:8">
      <c r="B114" s="15"/>
      <c r="F114" s="19"/>
      <c r="G114" s="42"/>
      <c r="H114" s="85"/>
    </row>
    <row r="115" spans="1:8">
      <c r="B115" s="15"/>
      <c r="F115" s="19"/>
      <c r="G115" s="42"/>
      <c r="H115" s="85"/>
    </row>
    <row r="116" spans="1:8">
      <c r="B116" s="15"/>
      <c r="F116" s="19"/>
      <c r="G116" s="42"/>
      <c r="H116" s="85"/>
    </row>
    <row r="117" spans="1:8">
      <c r="B117" s="15"/>
      <c r="F117" s="19"/>
      <c r="G117" s="42"/>
      <c r="H117" s="85"/>
    </row>
    <row r="118" spans="1:8">
      <c r="B118" s="15"/>
      <c r="F118" s="19"/>
      <c r="G118" s="42"/>
      <c r="H118" s="85"/>
    </row>
    <row r="119" spans="1:8">
      <c r="B119" s="15"/>
      <c r="F119" s="19"/>
      <c r="G119" s="42"/>
      <c r="H119" s="85"/>
    </row>
    <row r="120" spans="1:8">
      <c r="B120" s="15"/>
      <c r="F120" s="19"/>
      <c r="G120" s="42"/>
      <c r="H120" s="85"/>
    </row>
    <row r="121" spans="1:8">
      <c r="B121" s="15"/>
      <c r="F121" s="19"/>
      <c r="G121" s="42"/>
      <c r="H121" s="85"/>
    </row>
    <row r="122" spans="1:8">
      <c r="B122" s="15"/>
      <c r="F122" s="19"/>
      <c r="G122" s="42"/>
      <c r="H122" s="85"/>
    </row>
    <row r="123" spans="1:8">
      <c r="B123" s="15"/>
      <c r="F123" s="19"/>
      <c r="G123" s="42"/>
      <c r="H123" s="85"/>
    </row>
    <row r="128" spans="1:8" s="2" customFormat="1">
      <c r="A128"/>
      <c r="E128" s="8"/>
      <c r="F128" s="3"/>
      <c r="G128"/>
    </row>
    <row r="129" spans="1:7" s="2" customFormat="1">
      <c r="A129"/>
      <c r="E129" s="8"/>
      <c r="F129" s="3"/>
      <c r="G129"/>
    </row>
    <row r="130" spans="1:7" s="2" customFormat="1">
      <c r="A130"/>
      <c r="E130" s="8"/>
      <c r="F130" s="3"/>
      <c r="G130"/>
    </row>
    <row r="131" spans="1:7" s="2" customFormat="1">
      <c r="A131"/>
      <c r="E131" s="8"/>
      <c r="F131" s="3"/>
      <c r="G131"/>
    </row>
    <row r="132" spans="1:7" s="2" customFormat="1">
      <c r="A132"/>
      <c r="E132" s="8"/>
      <c r="F132" s="3"/>
      <c r="G132"/>
    </row>
    <row r="133" spans="1:7" s="2" customFormat="1">
      <c r="A133"/>
      <c r="E133" s="8"/>
      <c r="F133" s="3"/>
      <c r="G133"/>
    </row>
    <row r="134" spans="1:7" s="2" customFormat="1">
      <c r="A134"/>
      <c r="E134" s="8"/>
      <c r="F134" s="3"/>
      <c r="G134"/>
    </row>
    <row r="135" spans="1:7" s="2" customFormat="1">
      <c r="A135"/>
      <c r="E135" s="8"/>
      <c r="F135" s="3"/>
      <c r="G135"/>
    </row>
    <row r="136" spans="1:7" s="2" customFormat="1">
      <c r="A136"/>
      <c r="E136" s="8"/>
      <c r="F136" s="3"/>
      <c r="G136"/>
    </row>
    <row r="137" spans="1:7" s="2" customFormat="1">
      <c r="A137"/>
      <c r="E137" s="8"/>
      <c r="F137" s="3"/>
      <c r="G137"/>
    </row>
    <row r="138" spans="1:7" s="2" customFormat="1">
      <c r="A138"/>
      <c r="E138" s="8"/>
      <c r="F138" s="3"/>
      <c r="G138"/>
    </row>
    <row r="139" spans="1:7" s="2" customFormat="1">
      <c r="A139"/>
      <c r="E139" s="8"/>
      <c r="F139" s="3"/>
      <c r="G139"/>
    </row>
    <row r="140" spans="1:7" s="2" customFormat="1">
      <c r="A140"/>
      <c r="E140" s="8"/>
      <c r="F140" s="3"/>
      <c r="G140"/>
    </row>
    <row r="141" spans="1:7" s="2" customFormat="1">
      <c r="A141"/>
      <c r="E141" s="8"/>
      <c r="F141" s="3"/>
      <c r="G141"/>
    </row>
    <row r="142" spans="1:7" s="2" customFormat="1">
      <c r="A142"/>
      <c r="E142" s="8"/>
      <c r="F142" s="3"/>
      <c r="G142"/>
    </row>
    <row r="143" spans="1:7" s="2" customFormat="1">
      <c r="A143"/>
      <c r="E143" s="8"/>
      <c r="F143" s="3"/>
      <c r="G143"/>
    </row>
    <row r="144" spans="1:7" s="2" customFormat="1">
      <c r="A144"/>
      <c r="E144" s="8"/>
      <c r="F144" s="3"/>
      <c r="G144"/>
    </row>
    <row r="145" spans="1:7" s="2" customFormat="1">
      <c r="A145"/>
      <c r="E145" s="8"/>
      <c r="F145" s="3"/>
      <c r="G145"/>
    </row>
    <row r="146" spans="1:7" s="2" customFormat="1">
      <c r="A146"/>
      <c r="E146" s="8"/>
      <c r="F146" s="3"/>
      <c r="G146"/>
    </row>
    <row r="147" spans="1:7" s="2" customFormat="1">
      <c r="A147"/>
      <c r="E147" s="8"/>
      <c r="F147" s="3"/>
      <c r="G147"/>
    </row>
    <row r="148" spans="1:7" s="2" customFormat="1">
      <c r="A148"/>
      <c r="E148" s="8"/>
      <c r="F148" s="3"/>
      <c r="G148"/>
    </row>
    <row r="149" spans="1:7" s="2" customFormat="1">
      <c r="A149"/>
      <c r="E149" s="8"/>
      <c r="F149" s="3"/>
      <c r="G149"/>
    </row>
    <row r="150" spans="1:7" s="2" customFormat="1">
      <c r="A150"/>
      <c r="E150" s="8"/>
      <c r="F150" s="3"/>
      <c r="G150"/>
    </row>
    <row r="151" spans="1:7" s="2" customFormat="1">
      <c r="A151"/>
      <c r="E151" s="8"/>
      <c r="F151" s="3"/>
      <c r="G151"/>
    </row>
    <row r="152" spans="1:7" s="2" customFormat="1">
      <c r="A152"/>
      <c r="E152" s="8"/>
      <c r="F152" s="3"/>
      <c r="G152"/>
    </row>
    <row r="153" spans="1:7" s="2" customFormat="1">
      <c r="A153"/>
      <c r="E153" s="8"/>
      <c r="F153" s="3"/>
      <c r="G153"/>
    </row>
    <row r="154" spans="1:7" s="2" customFormat="1">
      <c r="A154"/>
      <c r="E154" s="8"/>
      <c r="F154" s="3"/>
      <c r="G154"/>
    </row>
    <row r="155" spans="1:7" s="2" customFormat="1">
      <c r="A155"/>
      <c r="E155" s="8"/>
      <c r="F155" s="3"/>
      <c r="G155"/>
    </row>
    <row r="156" spans="1:7" s="2" customFormat="1">
      <c r="A156"/>
      <c r="E156" s="8"/>
      <c r="F156" s="3"/>
      <c r="G156"/>
    </row>
    <row r="157" spans="1:7" s="2" customFormat="1">
      <c r="A157"/>
      <c r="E157" s="8"/>
      <c r="F157" s="3"/>
      <c r="G157"/>
    </row>
    <row r="158" spans="1:7" s="2" customFormat="1">
      <c r="A158"/>
      <c r="E158" s="8"/>
      <c r="F158" s="3"/>
      <c r="G158"/>
    </row>
    <row r="159" spans="1:7" s="2" customFormat="1">
      <c r="A159"/>
      <c r="E159" s="8"/>
      <c r="F159" s="3"/>
      <c r="G159"/>
    </row>
    <row r="160" spans="1:7" s="2" customFormat="1">
      <c r="A160"/>
      <c r="E160" s="8"/>
      <c r="F160" s="3"/>
      <c r="G160"/>
    </row>
    <row r="161" spans="1:7" s="2" customFormat="1">
      <c r="A161"/>
      <c r="E161" s="8"/>
      <c r="F161" s="3"/>
      <c r="G161"/>
    </row>
    <row r="162" spans="1:7" s="2" customFormat="1">
      <c r="A162"/>
      <c r="E162" s="8"/>
      <c r="F162" s="3"/>
      <c r="G162"/>
    </row>
    <row r="163" spans="1:7" s="2" customFormat="1">
      <c r="A163"/>
      <c r="E163" s="8"/>
      <c r="F163" s="3"/>
      <c r="G163"/>
    </row>
    <row r="164" spans="1:7" s="2" customFormat="1">
      <c r="A164"/>
      <c r="E164" s="8"/>
      <c r="F164" s="3"/>
      <c r="G164"/>
    </row>
    <row r="165" spans="1:7" s="2" customFormat="1">
      <c r="A165"/>
      <c r="E165" s="8"/>
      <c r="F165" s="3"/>
      <c r="G165"/>
    </row>
    <row r="166" spans="1:7" s="2" customFormat="1">
      <c r="A166"/>
      <c r="E166" s="8"/>
      <c r="F166" s="3"/>
      <c r="G166"/>
    </row>
    <row r="167" spans="1:7" s="2" customFormat="1">
      <c r="A167"/>
      <c r="E167" s="8"/>
      <c r="F167" s="3"/>
      <c r="G167"/>
    </row>
    <row r="168" spans="1:7" s="2" customFormat="1">
      <c r="A168"/>
      <c r="E168" s="8"/>
      <c r="F168" s="3"/>
      <c r="G168"/>
    </row>
    <row r="169" spans="1:7" s="2" customFormat="1">
      <c r="A169"/>
      <c r="E169" s="8"/>
      <c r="F169" s="3"/>
      <c r="G169"/>
    </row>
    <row r="170" spans="1:7" s="2" customFormat="1">
      <c r="A170"/>
      <c r="E170" s="8"/>
      <c r="F170" s="3"/>
      <c r="G170"/>
    </row>
    <row r="171" spans="1:7" s="2" customFormat="1">
      <c r="A171"/>
      <c r="E171" s="8"/>
      <c r="F171" s="3"/>
      <c r="G171"/>
    </row>
    <row r="172" spans="1:7" s="2" customFormat="1">
      <c r="A172"/>
      <c r="E172" s="8"/>
      <c r="F172" s="3"/>
      <c r="G172"/>
    </row>
    <row r="173" spans="1:7" s="2" customFormat="1">
      <c r="A173"/>
      <c r="E173" s="8"/>
      <c r="F173" s="3"/>
      <c r="G173"/>
    </row>
    <row r="174" spans="1:7" s="2" customFormat="1">
      <c r="A174"/>
      <c r="E174" s="8"/>
      <c r="F174" s="3"/>
      <c r="G174"/>
    </row>
    <row r="175" spans="1:7" s="2" customFormat="1">
      <c r="A175"/>
      <c r="E175" s="8"/>
      <c r="F175" s="3"/>
      <c r="G175"/>
    </row>
    <row r="176" spans="1:7" s="2" customFormat="1">
      <c r="A176"/>
      <c r="E176" s="8"/>
      <c r="F176" s="3"/>
      <c r="G176"/>
    </row>
    <row r="177" spans="1:7" s="2" customFormat="1">
      <c r="A177"/>
      <c r="E177" s="8"/>
      <c r="F177" s="3"/>
      <c r="G177"/>
    </row>
    <row r="178" spans="1:7" s="2" customFormat="1">
      <c r="A178"/>
      <c r="E178" s="8"/>
      <c r="F178" s="3"/>
      <c r="G178"/>
    </row>
    <row r="179" spans="1:7" s="2" customFormat="1">
      <c r="A179"/>
      <c r="E179" s="8"/>
      <c r="F179" s="3"/>
      <c r="G179"/>
    </row>
    <row r="180" spans="1:7" s="2" customFormat="1">
      <c r="A180"/>
      <c r="E180" s="8"/>
      <c r="F180" s="3"/>
      <c r="G180"/>
    </row>
    <row r="181" spans="1:7" s="2" customFormat="1">
      <c r="A181"/>
      <c r="E181" s="8"/>
      <c r="F181" s="3"/>
      <c r="G181"/>
    </row>
    <row r="182" spans="1:7" s="2" customFormat="1">
      <c r="A182"/>
      <c r="E182" s="8"/>
      <c r="F182" s="3"/>
      <c r="G182"/>
    </row>
    <row r="183" spans="1:7" s="2" customFormat="1">
      <c r="A183"/>
      <c r="E183" s="8"/>
      <c r="F183" s="3"/>
      <c r="G183"/>
    </row>
    <row r="184" spans="1:7" s="2" customFormat="1">
      <c r="A184"/>
      <c r="E184" s="8"/>
      <c r="F184" s="3"/>
      <c r="G184"/>
    </row>
    <row r="185" spans="1:7" s="2" customFormat="1">
      <c r="A185"/>
      <c r="E185" s="8"/>
      <c r="F185" s="3"/>
      <c r="G185"/>
    </row>
    <row r="186" spans="1:7" s="2" customFormat="1">
      <c r="A186"/>
      <c r="E186" s="8"/>
      <c r="F186" s="3"/>
      <c r="G186"/>
    </row>
    <row r="187" spans="1:7" s="2" customFormat="1">
      <c r="A187"/>
      <c r="E187" s="8"/>
      <c r="F187" s="3"/>
      <c r="G187"/>
    </row>
    <row r="188" spans="1:7" s="2" customFormat="1">
      <c r="A188"/>
      <c r="E188" s="8"/>
      <c r="F188" s="3"/>
      <c r="G188"/>
    </row>
    <row r="189" spans="1:7" s="2" customFormat="1">
      <c r="A189"/>
      <c r="E189" s="8"/>
      <c r="F189" s="3"/>
      <c r="G189"/>
    </row>
    <row r="190" spans="1:7" s="2" customFormat="1">
      <c r="A190"/>
      <c r="E190" s="8"/>
      <c r="F190" s="3"/>
      <c r="G190"/>
    </row>
    <row r="191" spans="1:7" s="2" customFormat="1">
      <c r="A191"/>
      <c r="E191" s="8"/>
      <c r="F191" s="3"/>
      <c r="G191"/>
    </row>
    <row r="192" spans="1:7" s="2" customFormat="1">
      <c r="A192"/>
      <c r="E192" s="8"/>
      <c r="F192" s="3"/>
      <c r="G192"/>
    </row>
    <row r="193" spans="1:7" s="2" customFormat="1">
      <c r="A193"/>
      <c r="E193" s="8"/>
      <c r="F193" s="3"/>
      <c r="G193"/>
    </row>
    <row r="194" spans="1:7" s="2" customFormat="1">
      <c r="A194"/>
      <c r="E194" s="8"/>
      <c r="F194" s="3"/>
      <c r="G194"/>
    </row>
    <row r="195" spans="1:7" s="2" customFormat="1">
      <c r="A195"/>
      <c r="E195" s="8"/>
      <c r="F195" s="3"/>
      <c r="G195"/>
    </row>
    <row r="196" spans="1:7" s="2" customFormat="1">
      <c r="A196"/>
      <c r="E196" s="8"/>
      <c r="F196" s="3"/>
      <c r="G196"/>
    </row>
    <row r="197" spans="1:7" s="2" customFormat="1">
      <c r="A197"/>
      <c r="E197" s="8"/>
      <c r="F197" s="3"/>
      <c r="G197"/>
    </row>
    <row r="198" spans="1:7" s="2" customFormat="1">
      <c r="A198"/>
      <c r="E198" s="8"/>
      <c r="F198" s="3"/>
      <c r="G198"/>
    </row>
    <row r="199" spans="1:7" s="2" customFormat="1">
      <c r="A199"/>
      <c r="E199" s="8"/>
      <c r="F199" s="3"/>
      <c r="G199"/>
    </row>
    <row r="200" spans="1:7" s="2" customFormat="1">
      <c r="A200"/>
      <c r="E200" s="8"/>
      <c r="F200" s="3"/>
      <c r="G200"/>
    </row>
    <row r="201" spans="1:7" s="2" customFormat="1">
      <c r="A201"/>
      <c r="E201" s="8"/>
      <c r="F201" s="3"/>
      <c r="G201"/>
    </row>
    <row r="202" spans="1:7" s="2" customFormat="1">
      <c r="A202"/>
      <c r="E202" s="8"/>
      <c r="F202" s="3"/>
      <c r="G202"/>
    </row>
    <row r="203" spans="1:7" s="2" customFormat="1">
      <c r="A203"/>
      <c r="E203" s="8"/>
      <c r="F203" s="3"/>
      <c r="G203"/>
    </row>
    <row r="204" spans="1:7" s="2" customFormat="1">
      <c r="A204"/>
      <c r="E204" s="8"/>
      <c r="F204" s="3"/>
      <c r="G204"/>
    </row>
    <row r="205" spans="1:7" s="2" customFormat="1">
      <c r="A205"/>
      <c r="E205" s="8"/>
      <c r="F205" s="3"/>
      <c r="G205"/>
    </row>
    <row r="206" spans="1:7" s="2" customFormat="1">
      <c r="A206"/>
      <c r="E206" s="8"/>
      <c r="F206" s="3"/>
      <c r="G206"/>
    </row>
    <row r="207" spans="1:7" s="2" customFormat="1">
      <c r="A207"/>
      <c r="E207" s="8"/>
      <c r="F207" s="3"/>
      <c r="G207"/>
    </row>
    <row r="208" spans="1:7" s="2" customFormat="1">
      <c r="A208"/>
      <c r="E208" s="8"/>
      <c r="F208" s="3"/>
      <c r="G208"/>
    </row>
    <row r="209" spans="1:7" s="2" customFormat="1">
      <c r="A209"/>
      <c r="E209" s="8"/>
      <c r="F209" s="3"/>
      <c r="G209"/>
    </row>
    <row r="210" spans="1:7" s="2" customFormat="1">
      <c r="A210"/>
      <c r="E210" s="8"/>
      <c r="F210" s="3"/>
      <c r="G210"/>
    </row>
    <row r="211" spans="1:7" s="2" customFormat="1">
      <c r="A211"/>
      <c r="E211" s="8"/>
      <c r="F211" s="3"/>
      <c r="G211"/>
    </row>
    <row r="212" spans="1:7" s="2" customFormat="1">
      <c r="A212"/>
      <c r="E212" s="8"/>
      <c r="F212" s="3"/>
      <c r="G212"/>
    </row>
    <row r="213" spans="1:7" s="2" customFormat="1">
      <c r="A213"/>
      <c r="E213" s="8"/>
      <c r="F213" s="3"/>
      <c r="G213"/>
    </row>
    <row r="214" spans="1:7" s="2" customFormat="1">
      <c r="A214"/>
      <c r="E214" s="8"/>
      <c r="F214" s="3"/>
      <c r="G214"/>
    </row>
    <row r="215" spans="1:7" s="2" customFormat="1">
      <c r="A215"/>
      <c r="E215" s="8"/>
      <c r="F215" s="3"/>
      <c r="G215"/>
    </row>
    <row r="216" spans="1:7" s="2" customFormat="1">
      <c r="A216"/>
      <c r="E216" s="8"/>
      <c r="F216" s="3"/>
      <c r="G216"/>
    </row>
    <row r="217" spans="1:7" s="2" customFormat="1">
      <c r="A217"/>
      <c r="E217" s="8"/>
      <c r="F217" s="3"/>
      <c r="G217"/>
    </row>
    <row r="218" spans="1:7" s="2" customFormat="1">
      <c r="A218"/>
      <c r="E218" s="8"/>
      <c r="F218" s="3"/>
      <c r="G218"/>
    </row>
    <row r="219" spans="1:7" s="2" customFormat="1">
      <c r="A219"/>
      <c r="E219" s="8"/>
      <c r="F219" s="3"/>
      <c r="G219"/>
    </row>
    <row r="220" spans="1:7" s="2" customFormat="1">
      <c r="A220"/>
      <c r="E220" s="8"/>
      <c r="F220" s="3"/>
      <c r="G220"/>
    </row>
    <row r="221" spans="1:7" s="2" customFormat="1">
      <c r="A221"/>
      <c r="E221" s="8"/>
      <c r="F221" s="3"/>
      <c r="G221"/>
    </row>
    <row r="222" spans="1:7" s="2" customFormat="1">
      <c r="A222"/>
      <c r="E222" s="8"/>
      <c r="F222" s="3"/>
      <c r="G222"/>
    </row>
    <row r="223" spans="1:7" s="2" customFormat="1">
      <c r="A223"/>
      <c r="E223" s="8"/>
      <c r="F223" s="3"/>
      <c r="G223"/>
    </row>
    <row r="224" spans="1:7" s="2" customFormat="1">
      <c r="A224"/>
      <c r="E224" s="8"/>
      <c r="F224" s="3"/>
      <c r="G224"/>
    </row>
    <row r="225" spans="1:7" s="2" customFormat="1">
      <c r="A225"/>
      <c r="E225" s="8"/>
      <c r="F225" s="3"/>
      <c r="G225"/>
    </row>
    <row r="226" spans="1:7" s="2" customFormat="1">
      <c r="A226"/>
      <c r="E226" s="8"/>
      <c r="F226" s="3"/>
      <c r="G226"/>
    </row>
    <row r="227" spans="1:7" s="2" customFormat="1">
      <c r="A227"/>
      <c r="E227" s="8"/>
      <c r="F227" s="3"/>
      <c r="G227"/>
    </row>
    <row r="228" spans="1:7" s="2" customFormat="1">
      <c r="A228"/>
      <c r="E228" s="8"/>
      <c r="F228" s="3"/>
      <c r="G228"/>
    </row>
    <row r="229" spans="1:7" s="2" customFormat="1">
      <c r="A229"/>
      <c r="E229" s="8"/>
      <c r="F229" s="3"/>
      <c r="G229"/>
    </row>
    <row r="230" spans="1:7" s="2" customFormat="1">
      <c r="A230"/>
      <c r="E230" s="8"/>
      <c r="F230" s="3"/>
      <c r="G230"/>
    </row>
    <row r="231" spans="1:7" s="2" customFormat="1">
      <c r="A231"/>
      <c r="E231" s="8"/>
      <c r="F231" s="3"/>
      <c r="G231"/>
    </row>
    <row r="232" spans="1:7" s="2" customFormat="1">
      <c r="A232"/>
      <c r="E232" s="8"/>
      <c r="F232" s="3"/>
      <c r="G232"/>
    </row>
    <row r="233" spans="1:7" s="2" customFormat="1">
      <c r="A233"/>
      <c r="E233" s="8"/>
      <c r="F233" s="3"/>
      <c r="G233"/>
    </row>
    <row r="234" spans="1:7" s="2" customFormat="1">
      <c r="A234"/>
      <c r="E234" s="8"/>
      <c r="F234" s="3"/>
      <c r="G234"/>
    </row>
    <row r="235" spans="1:7" s="2" customFormat="1">
      <c r="A235"/>
      <c r="E235" s="8"/>
      <c r="F235" s="3"/>
      <c r="G235"/>
    </row>
    <row r="236" spans="1:7" s="2" customFormat="1">
      <c r="A236"/>
      <c r="E236" s="8"/>
      <c r="F236" s="3"/>
      <c r="G236"/>
    </row>
    <row r="237" spans="1:7" s="2" customFormat="1">
      <c r="A237"/>
      <c r="E237" s="8"/>
      <c r="F237" s="3"/>
      <c r="G237"/>
    </row>
    <row r="238" spans="1:7" s="2" customFormat="1">
      <c r="A238"/>
      <c r="E238" s="8"/>
      <c r="F238" s="3"/>
      <c r="G238"/>
    </row>
    <row r="239" spans="1:7" s="2" customFormat="1">
      <c r="A239"/>
      <c r="E239" s="8"/>
      <c r="F239" s="3"/>
      <c r="G239"/>
    </row>
    <row r="240" spans="1:7" s="2" customFormat="1">
      <c r="A240"/>
      <c r="E240" s="8"/>
      <c r="F240" s="3"/>
      <c r="G240"/>
    </row>
    <row r="241" spans="1:7" s="2" customFormat="1">
      <c r="A241"/>
      <c r="E241" s="8"/>
      <c r="F241" s="3"/>
      <c r="G241"/>
    </row>
    <row r="242" spans="1:7" s="2" customFormat="1">
      <c r="A242"/>
      <c r="E242" s="8"/>
      <c r="F242" s="3"/>
      <c r="G242"/>
    </row>
    <row r="243" spans="1:7" s="2" customFormat="1">
      <c r="A243"/>
      <c r="E243" s="8"/>
      <c r="F243" s="3"/>
      <c r="G243"/>
    </row>
    <row r="244" spans="1:7" s="2" customFormat="1">
      <c r="A244"/>
      <c r="E244" s="8"/>
      <c r="F244" s="3"/>
      <c r="G244"/>
    </row>
    <row r="245" spans="1:7" s="2" customFormat="1">
      <c r="A245"/>
      <c r="E245" s="8"/>
      <c r="F245" s="3"/>
      <c r="G245"/>
    </row>
    <row r="246" spans="1:7" s="2" customFormat="1">
      <c r="A246"/>
      <c r="E246" s="8"/>
      <c r="F246" s="3"/>
      <c r="G246"/>
    </row>
    <row r="247" spans="1:7" s="2" customFormat="1">
      <c r="A247"/>
      <c r="E247" s="8"/>
      <c r="F247" s="3"/>
      <c r="G247"/>
    </row>
    <row r="248" spans="1:7" s="2" customFormat="1">
      <c r="A248"/>
      <c r="E248" s="8"/>
      <c r="F248" s="3"/>
      <c r="G248"/>
    </row>
    <row r="249" spans="1:7" s="2" customFormat="1">
      <c r="A249"/>
      <c r="E249" s="8"/>
      <c r="F249" s="3"/>
      <c r="G249"/>
    </row>
    <row r="250" spans="1:7" s="2" customFormat="1">
      <c r="A250"/>
      <c r="E250" s="8"/>
      <c r="F250" s="3"/>
      <c r="G250"/>
    </row>
    <row r="251" spans="1:7" s="2" customFormat="1">
      <c r="A251"/>
      <c r="E251" s="8"/>
      <c r="F251" s="3"/>
      <c r="G251"/>
    </row>
    <row r="252" spans="1:7" s="2" customFormat="1">
      <c r="A252"/>
      <c r="E252" s="8"/>
      <c r="F252" s="3"/>
      <c r="G252"/>
    </row>
    <row r="253" spans="1:7" s="2" customFormat="1">
      <c r="A253"/>
      <c r="E253" s="8"/>
      <c r="F253" s="3"/>
      <c r="G253"/>
    </row>
    <row r="254" spans="1:7" s="2" customFormat="1">
      <c r="A254"/>
      <c r="E254" s="8"/>
      <c r="F254" s="3"/>
      <c r="G254"/>
    </row>
    <row r="255" spans="1:7" s="2" customFormat="1">
      <c r="A255"/>
      <c r="E255" s="8"/>
      <c r="F255" s="3"/>
      <c r="G255"/>
    </row>
    <row r="256" spans="1:7" s="2" customFormat="1">
      <c r="A256"/>
      <c r="E256" s="8"/>
      <c r="F256" s="3"/>
      <c r="G256"/>
    </row>
    <row r="257" spans="1:7" s="2" customFormat="1">
      <c r="A257"/>
      <c r="E257" s="8"/>
      <c r="F257" s="3"/>
      <c r="G257"/>
    </row>
    <row r="258" spans="1:7" s="2" customFormat="1">
      <c r="A258"/>
      <c r="E258" s="8"/>
      <c r="F258" s="3"/>
      <c r="G258"/>
    </row>
    <row r="259" spans="1:7" s="2" customFormat="1">
      <c r="A259"/>
      <c r="E259" s="8"/>
      <c r="F259" s="3"/>
      <c r="G259"/>
    </row>
    <row r="260" spans="1:7" s="2" customFormat="1">
      <c r="A260"/>
      <c r="E260" s="8"/>
      <c r="F260" s="3"/>
      <c r="G260"/>
    </row>
    <row r="261" spans="1:7" s="2" customFormat="1">
      <c r="A261"/>
      <c r="E261" s="8"/>
      <c r="F261" s="3"/>
      <c r="G261"/>
    </row>
    <row r="262" spans="1:7" s="2" customFormat="1">
      <c r="A262"/>
      <c r="E262" s="8"/>
      <c r="F262" s="3"/>
      <c r="G262"/>
    </row>
    <row r="263" spans="1:7" s="2" customFormat="1">
      <c r="A263"/>
      <c r="E263" s="8"/>
      <c r="F263" s="3"/>
      <c r="G263"/>
    </row>
    <row r="264" spans="1:7" s="2" customFormat="1">
      <c r="A264"/>
      <c r="E264" s="8"/>
      <c r="F264" s="3"/>
      <c r="G264"/>
    </row>
    <row r="265" spans="1:7" s="2" customFormat="1">
      <c r="A265"/>
      <c r="E265" s="8"/>
      <c r="F265" s="3"/>
      <c r="G265"/>
    </row>
    <row r="266" spans="1:7" s="2" customFormat="1">
      <c r="A266"/>
      <c r="E266" s="8"/>
      <c r="F266" s="3"/>
      <c r="G266"/>
    </row>
    <row r="267" spans="1:7" s="2" customFormat="1">
      <c r="A267"/>
      <c r="E267" s="8"/>
      <c r="F267" s="3"/>
      <c r="G267"/>
    </row>
    <row r="268" spans="1:7" s="2" customFormat="1">
      <c r="A268"/>
      <c r="E268" s="8"/>
      <c r="F268" s="3"/>
      <c r="G268"/>
    </row>
    <row r="269" spans="1:7" s="2" customFormat="1">
      <c r="A269"/>
      <c r="E269" s="8"/>
      <c r="F269" s="3"/>
      <c r="G269"/>
    </row>
    <row r="270" spans="1:7" s="2" customFormat="1">
      <c r="A270"/>
      <c r="E270" s="8"/>
      <c r="F270" s="3"/>
      <c r="G270"/>
    </row>
    <row r="271" spans="1:7" s="2" customFormat="1">
      <c r="A271"/>
      <c r="E271" s="8"/>
      <c r="F271" s="3"/>
      <c r="G271"/>
    </row>
    <row r="272" spans="1:7" s="2" customFormat="1">
      <c r="A272"/>
      <c r="E272" s="8"/>
      <c r="F272" s="3"/>
      <c r="G272"/>
    </row>
    <row r="273" spans="1:7" s="2" customFormat="1">
      <c r="A273"/>
      <c r="E273" s="8"/>
      <c r="F273" s="3"/>
      <c r="G273"/>
    </row>
    <row r="274" spans="1:7" s="2" customFormat="1">
      <c r="A274"/>
      <c r="E274" s="8"/>
      <c r="F274" s="3"/>
      <c r="G274"/>
    </row>
    <row r="275" spans="1:7" s="2" customFormat="1">
      <c r="A275"/>
      <c r="E275" s="8"/>
      <c r="F275" s="3"/>
      <c r="G275"/>
    </row>
    <row r="276" spans="1:7" s="2" customFormat="1">
      <c r="A276"/>
      <c r="E276" s="8"/>
      <c r="F276" s="3"/>
      <c r="G276"/>
    </row>
    <row r="277" spans="1:7" s="2" customFormat="1">
      <c r="A277"/>
      <c r="E277" s="8"/>
      <c r="F277" s="3"/>
      <c r="G277"/>
    </row>
    <row r="278" spans="1:7" s="2" customFormat="1">
      <c r="A278"/>
      <c r="E278" s="8"/>
      <c r="F278" s="3"/>
      <c r="G278"/>
    </row>
    <row r="279" spans="1:7" s="2" customFormat="1">
      <c r="A279"/>
      <c r="E279" s="8"/>
      <c r="F279" s="3"/>
      <c r="G279"/>
    </row>
    <row r="280" spans="1:7" s="2" customFormat="1">
      <c r="A280"/>
      <c r="E280" s="8"/>
      <c r="F280" s="3"/>
      <c r="G280"/>
    </row>
    <row r="281" spans="1:7" s="2" customFormat="1">
      <c r="A281"/>
      <c r="E281" s="8"/>
      <c r="F281" s="3"/>
      <c r="G281"/>
    </row>
    <row r="282" spans="1:7" s="2" customFormat="1">
      <c r="A282"/>
      <c r="E282" s="8"/>
      <c r="F282" s="3"/>
      <c r="G282"/>
    </row>
    <row r="283" spans="1:7" s="2" customFormat="1">
      <c r="A283"/>
      <c r="E283" s="8"/>
      <c r="F283" s="3"/>
      <c r="G283"/>
    </row>
    <row r="284" spans="1:7" s="2" customFormat="1">
      <c r="A284"/>
      <c r="E284" s="8"/>
      <c r="F284" s="3"/>
      <c r="G284"/>
    </row>
    <row r="285" spans="1:7" s="2" customFormat="1">
      <c r="A285"/>
      <c r="E285" s="8"/>
      <c r="F285" s="3"/>
      <c r="G285"/>
    </row>
    <row r="286" spans="1:7" s="2" customFormat="1">
      <c r="A286"/>
      <c r="E286" s="8"/>
      <c r="F286" s="3"/>
      <c r="G286"/>
    </row>
    <row r="287" spans="1:7" s="2" customFormat="1">
      <c r="A287"/>
      <c r="E287" s="8"/>
      <c r="F287" s="3"/>
      <c r="G287"/>
    </row>
    <row r="288" spans="1:7" s="2" customFormat="1">
      <c r="A288"/>
      <c r="E288" s="8"/>
      <c r="F288" s="3"/>
      <c r="G288"/>
    </row>
    <row r="289" spans="1:7" s="2" customFormat="1">
      <c r="A289"/>
      <c r="E289" s="8"/>
      <c r="F289" s="3"/>
      <c r="G289"/>
    </row>
    <row r="290" spans="1:7" s="2" customFormat="1">
      <c r="A290"/>
      <c r="E290" s="8"/>
      <c r="F290" s="3"/>
      <c r="G290"/>
    </row>
    <row r="291" spans="1:7" s="2" customFormat="1">
      <c r="A291"/>
      <c r="E291" s="8"/>
      <c r="F291" s="3"/>
      <c r="G291"/>
    </row>
    <row r="292" spans="1:7" s="2" customFormat="1">
      <c r="A292"/>
      <c r="E292" s="8"/>
      <c r="F292" s="3"/>
      <c r="G292"/>
    </row>
    <row r="293" spans="1:7" s="2" customFormat="1">
      <c r="A293"/>
      <c r="E293" s="8"/>
      <c r="F293" s="3"/>
      <c r="G293"/>
    </row>
    <row r="294" spans="1:7" s="2" customFormat="1">
      <c r="A294"/>
      <c r="E294" s="8"/>
      <c r="F294" s="3"/>
      <c r="G294"/>
    </row>
    <row r="295" spans="1:7" s="2" customFormat="1">
      <c r="A295"/>
      <c r="E295" s="8"/>
      <c r="F295" s="3"/>
      <c r="G295"/>
    </row>
    <row r="296" spans="1:7" s="2" customFormat="1">
      <c r="A296"/>
      <c r="E296" s="8"/>
      <c r="F296" s="3"/>
      <c r="G296"/>
    </row>
    <row r="297" spans="1:7" s="2" customFormat="1">
      <c r="A297"/>
      <c r="E297" s="8"/>
      <c r="F297" s="3"/>
      <c r="G297"/>
    </row>
    <row r="298" spans="1:7" s="2" customFormat="1">
      <c r="A298"/>
      <c r="E298" s="8"/>
      <c r="F298" s="3"/>
      <c r="G298"/>
    </row>
    <row r="299" spans="1:7" s="2" customFormat="1">
      <c r="A299"/>
      <c r="E299" s="8"/>
      <c r="F299" s="3"/>
      <c r="G299"/>
    </row>
    <row r="300" spans="1:7" s="2" customFormat="1">
      <c r="A300"/>
      <c r="E300" s="8"/>
      <c r="F300" s="3"/>
      <c r="G300"/>
    </row>
    <row r="301" spans="1:7" s="2" customFormat="1">
      <c r="A301"/>
      <c r="E301" s="8"/>
      <c r="F301" s="3"/>
      <c r="G301"/>
    </row>
    <row r="302" spans="1:7" s="2" customFormat="1">
      <c r="A302"/>
      <c r="E302" s="8"/>
      <c r="F302" s="3"/>
      <c r="G302"/>
    </row>
    <row r="303" spans="1:7" s="2" customFormat="1">
      <c r="A303"/>
      <c r="E303" s="8"/>
      <c r="F303" s="3"/>
      <c r="G303"/>
    </row>
    <row r="304" spans="1:7" s="2" customFormat="1">
      <c r="A304"/>
      <c r="E304" s="8"/>
      <c r="F304" s="3"/>
      <c r="G304"/>
    </row>
    <row r="305" spans="1:7" s="2" customFormat="1">
      <c r="A305"/>
      <c r="E305" s="8"/>
      <c r="F305" s="3"/>
      <c r="G305"/>
    </row>
    <row r="306" spans="1:7" s="2" customFormat="1">
      <c r="A306"/>
      <c r="E306" s="8"/>
      <c r="F306" s="3"/>
      <c r="G306"/>
    </row>
    <row r="307" spans="1:7" s="2" customFormat="1">
      <c r="A307"/>
      <c r="E307" s="8"/>
      <c r="F307" s="3"/>
      <c r="G307"/>
    </row>
    <row r="308" spans="1:7" s="2" customFormat="1">
      <c r="A308"/>
      <c r="E308" s="8"/>
      <c r="F308" s="3"/>
      <c r="G308"/>
    </row>
    <row r="309" spans="1:7" s="2" customFormat="1">
      <c r="A309"/>
      <c r="E309" s="8"/>
      <c r="F309" s="3"/>
      <c r="G309"/>
    </row>
    <row r="310" spans="1:7" s="2" customFormat="1">
      <c r="A310"/>
      <c r="E310" s="8"/>
      <c r="F310" s="3"/>
      <c r="G310"/>
    </row>
    <row r="311" spans="1:7" s="2" customFormat="1">
      <c r="A311"/>
      <c r="E311" s="8"/>
      <c r="F311" s="3"/>
      <c r="G311"/>
    </row>
    <row r="312" spans="1:7" s="2" customFormat="1">
      <c r="A312"/>
      <c r="E312" s="8"/>
      <c r="F312" s="3"/>
      <c r="G312"/>
    </row>
    <row r="313" spans="1:7" s="2" customFormat="1">
      <c r="A313"/>
      <c r="E313" s="8"/>
      <c r="F313" s="3"/>
      <c r="G313"/>
    </row>
    <row r="314" spans="1:7" s="2" customFormat="1">
      <c r="A314"/>
      <c r="E314" s="8"/>
      <c r="F314" s="3"/>
      <c r="G314"/>
    </row>
    <row r="315" spans="1:7" s="2" customFormat="1">
      <c r="A315"/>
      <c r="E315" s="8"/>
      <c r="F315" s="3"/>
      <c r="G315"/>
    </row>
    <row r="316" spans="1:7" s="2" customFormat="1">
      <c r="A316"/>
      <c r="E316" s="8"/>
      <c r="F316" s="3"/>
      <c r="G316"/>
    </row>
    <row r="317" spans="1:7" s="2" customFormat="1">
      <c r="A317"/>
      <c r="E317" s="8"/>
      <c r="F317" s="3"/>
      <c r="G317"/>
    </row>
    <row r="318" spans="1:7" s="2" customFormat="1">
      <c r="A318"/>
      <c r="E318" s="8"/>
      <c r="F318" s="3"/>
      <c r="G318"/>
    </row>
    <row r="319" spans="1:7" s="2" customFormat="1">
      <c r="A319"/>
      <c r="E319" s="8"/>
      <c r="F319" s="3"/>
      <c r="G319"/>
    </row>
    <row r="320" spans="1:7" s="2" customFormat="1">
      <c r="A320"/>
      <c r="E320" s="8"/>
      <c r="F320" s="3"/>
      <c r="G320"/>
    </row>
    <row r="321" spans="1:7" s="2" customFormat="1">
      <c r="A321"/>
      <c r="E321" s="8"/>
      <c r="F321" s="3"/>
      <c r="G321"/>
    </row>
    <row r="322" spans="1:7" s="2" customFormat="1">
      <c r="A322"/>
      <c r="E322" s="8"/>
      <c r="F322" s="3"/>
      <c r="G322"/>
    </row>
    <row r="323" spans="1:7" s="2" customFormat="1">
      <c r="A323"/>
      <c r="E323" s="8"/>
      <c r="F323" s="3"/>
      <c r="G323"/>
    </row>
    <row r="324" spans="1:7" s="2" customFormat="1">
      <c r="A324"/>
      <c r="E324" s="8"/>
      <c r="F324" s="3"/>
      <c r="G324"/>
    </row>
    <row r="325" spans="1:7" s="2" customFormat="1">
      <c r="A325"/>
      <c r="E325" s="8"/>
      <c r="F325" s="3"/>
      <c r="G325"/>
    </row>
    <row r="326" spans="1:7" s="2" customFormat="1">
      <c r="A326"/>
      <c r="E326" s="8"/>
      <c r="F326" s="3"/>
      <c r="G326"/>
    </row>
    <row r="327" spans="1:7" s="2" customFormat="1">
      <c r="A327"/>
      <c r="E327" s="8"/>
      <c r="F327" s="3"/>
      <c r="G327"/>
    </row>
    <row r="328" spans="1:7" s="2" customFormat="1">
      <c r="A328"/>
      <c r="E328" s="8"/>
      <c r="F328" s="3"/>
      <c r="G328"/>
    </row>
    <row r="329" spans="1:7" s="2" customFormat="1">
      <c r="A329"/>
      <c r="E329" s="8"/>
      <c r="F329" s="3"/>
      <c r="G329"/>
    </row>
    <row r="330" spans="1:7" s="2" customFormat="1">
      <c r="A330"/>
      <c r="E330" s="8"/>
      <c r="F330" s="3"/>
      <c r="G330"/>
    </row>
    <row r="331" spans="1:7" s="2" customFormat="1">
      <c r="A331"/>
      <c r="E331" s="8"/>
      <c r="F331" s="3"/>
      <c r="G331"/>
    </row>
    <row r="332" spans="1:7" s="2" customFormat="1">
      <c r="A332"/>
      <c r="E332" s="8"/>
      <c r="F332" s="3"/>
      <c r="G332"/>
    </row>
    <row r="333" spans="1:7" s="2" customFormat="1">
      <c r="A333"/>
      <c r="E333" s="8"/>
      <c r="F333" s="3"/>
      <c r="G333"/>
    </row>
    <row r="334" spans="1:7" s="2" customFormat="1">
      <c r="A334"/>
      <c r="E334" s="8"/>
      <c r="F334" s="3"/>
      <c r="G334"/>
    </row>
    <row r="335" spans="1:7" s="2" customFormat="1">
      <c r="A335"/>
      <c r="E335" s="8"/>
      <c r="F335" s="3"/>
      <c r="G335"/>
    </row>
    <row r="336" spans="1:7" s="2" customFormat="1">
      <c r="A336"/>
      <c r="E336" s="8"/>
      <c r="F336" s="3"/>
      <c r="G336"/>
    </row>
    <row r="337" spans="1:7" s="2" customFormat="1">
      <c r="A337"/>
      <c r="E337" s="8"/>
      <c r="F337" s="3"/>
      <c r="G337"/>
    </row>
    <row r="338" spans="1:7" s="2" customFormat="1">
      <c r="A338"/>
      <c r="E338" s="8"/>
      <c r="F338" s="3"/>
      <c r="G338"/>
    </row>
    <row r="339" spans="1:7" s="2" customFormat="1">
      <c r="A339"/>
      <c r="E339" s="8"/>
      <c r="F339" s="3"/>
      <c r="G339"/>
    </row>
    <row r="340" spans="1:7" s="2" customFormat="1">
      <c r="A340"/>
      <c r="E340" s="8"/>
      <c r="F340" s="3"/>
      <c r="G340"/>
    </row>
    <row r="341" spans="1:7" s="2" customFormat="1">
      <c r="A341"/>
      <c r="E341" s="8"/>
      <c r="F341" s="3"/>
      <c r="G341"/>
    </row>
    <row r="342" spans="1:7" s="2" customFormat="1">
      <c r="A342"/>
      <c r="E342" s="8"/>
      <c r="F342" s="3"/>
      <c r="G342"/>
    </row>
    <row r="343" spans="1:7" s="2" customFormat="1">
      <c r="A343"/>
      <c r="E343" s="8"/>
      <c r="F343" s="3"/>
      <c r="G343"/>
    </row>
    <row r="344" spans="1:7" s="2" customFormat="1">
      <c r="A344"/>
      <c r="E344" s="8"/>
      <c r="F344" s="3"/>
      <c r="G344"/>
    </row>
    <row r="345" spans="1:7" s="2" customFormat="1">
      <c r="A345"/>
      <c r="E345" s="8"/>
      <c r="F345" s="3"/>
      <c r="G345"/>
    </row>
    <row r="346" spans="1:7" s="2" customFormat="1">
      <c r="A346"/>
      <c r="E346" s="8"/>
      <c r="F346" s="3"/>
      <c r="G346"/>
    </row>
    <row r="347" spans="1:7" s="2" customFormat="1">
      <c r="A347"/>
      <c r="E347" s="8"/>
      <c r="F347" s="3"/>
      <c r="G347"/>
    </row>
    <row r="348" spans="1:7" s="2" customFormat="1">
      <c r="A348"/>
      <c r="E348" s="8"/>
      <c r="F348" s="3"/>
      <c r="G348"/>
    </row>
    <row r="349" spans="1:7" s="2" customFormat="1">
      <c r="A349"/>
      <c r="E349" s="8"/>
      <c r="F349" s="3"/>
      <c r="G349"/>
    </row>
    <row r="350" spans="1:7" s="2" customFormat="1">
      <c r="A350"/>
      <c r="E350" s="8"/>
      <c r="F350" s="3"/>
      <c r="G350"/>
    </row>
    <row r="351" spans="1:7" s="2" customFormat="1">
      <c r="A351"/>
      <c r="E351" s="8"/>
      <c r="F351" s="3"/>
      <c r="G351"/>
    </row>
    <row r="352" spans="1:7" s="2" customFormat="1">
      <c r="A352"/>
      <c r="E352" s="8"/>
      <c r="F352" s="3"/>
      <c r="G352"/>
    </row>
    <row r="353" spans="1:7" s="2" customFormat="1">
      <c r="A353"/>
      <c r="E353" s="8"/>
      <c r="F353" s="3"/>
      <c r="G353"/>
    </row>
    <row r="354" spans="1:7" s="2" customFormat="1">
      <c r="A354"/>
      <c r="E354" s="8"/>
      <c r="F354" s="3"/>
      <c r="G354"/>
    </row>
    <row r="355" spans="1:7" s="2" customFormat="1">
      <c r="A355"/>
      <c r="E355" s="8"/>
      <c r="F355" s="3"/>
      <c r="G355"/>
    </row>
    <row r="356" spans="1:7" s="2" customFormat="1">
      <c r="A356"/>
      <c r="E356" s="8"/>
      <c r="F356" s="3"/>
      <c r="G356"/>
    </row>
    <row r="357" spans="1:7" s="2" customFormat="1">
      <c r="A357"/>
      <c r="E357" s="8"/>
      <c r="F357" s="3"/>
      <c r="G357"/>
    </row>
    <row r="358" spans="1:7" s="2" customFormat="1">
      <c r="A358"/>
      <c r="E358" s="8"/>
      <c r="F358" s="3"/>
      <c r="G358"/>
    </row>
    <row r="359" spans="1:7" s="2" customFormat="1">
      <c r="A359"/>
      <c r="E359" s="8"/>
      <c r="F359" s="3"/>
      <c r="G359"/>
    </row>
    <row r="360" spans="1:7" s="2" customFormat="1">
      <c r="A360"/>
      <c r="E360" s="8"/>
      <c r="F360" s="3"/>
      <c r="G360"/>
    </row>
    <row r="361" spans="1:7" s="2" customFormat="1">
      <c r="A361"/>
      <c r="E361" s="8"/>
      <c r="F361" s="3"/>
      <c r="G361"/>
    </row>
    <row r="362" spans="1:7" s="2" customFormat="1">
      <c r="A362"/>
      <c r="E362" s="8"/>
      <c r="F362" s="3"/>
      <c r="G362"/>
    </row>
    <row r="363" spans="1:7" s="2" customFormat="1">
      <c r="A363"/>
      <c r="E363" s="8"/>
      <c r="F363" s="3"/>
      <c r="G363"/>
    </row>
    <row r="364" spans="1:7" s="2" customFormat="1">
      <c r="A364"/>
      <c r="E364" s="8"/>
      <c r="F364" s="3"/>
      <c r="G364"/>
    </row>
    <row r="365" spans="1:7" s="2" customFormat="1">
      <c r="A365"/>
      <c r="E365" s="8"/>
      <c r="F365" s="3"/>
      <c r="G365"/>
    </row>
    <row r="366" spans="1:7" s="2" customFormat="1">
      <c r="A366"/>
      <c r="E366" s="8"/>
      <c r="F366" s="3"/>
      <c r="G366"/>
    </row>
    <row r="367" spans="1:7" s="2" customFormat="1">
      <c r="A367"/>
      <c r="E367" s="8"/>
      <c r="F367" s="3"/>
      <c r="G367"/>
    </row>
    <row r="368" spans="1:7" s="2" customFormat="1">
      <c r="A368"/>
      <c r="E368" s="8"/>
      <c r="F368" s="3"/>
      <c r="G368"/>
    </row>
    <row r="369" spans="1:7" s="2" customFormat="1">
      <c r="A369"/>
      <c r="E369" s="8"/>
      <c r="F369" s="3"/>
      <c r="G369"/>
    </row>
    <row r="370" spans="1:7" s="2" customFormat="1">
      <c r="A370"/>
      <c r="E370" s="8"/>
      <c r="F370" s="3"/>
      <c r="G370"/>
    </row>
    <row r="371" spans="1:7" s="2" customFormat="1">
      <c r="A371"/>
      <c r="E371" s="8"/>
      <c r="F371" s="3"/>
      <c r="G371"/>
    </row>
    <row r="372" spans="1:7" s="2" customFormat="1">
      <c r="A372"/>
      <c r="E372" s="8"/>
      <c r="F372" s="3"/>
      <c r="G372"/>
    </row>
    <row r="373" spans="1:7" s="2" customFormat="1">
      <c r="A373"/>
      <c r="E373" s="8"/>
      <c r="F373" s="3"/>
      <c r="G373"/>
    </row>
    <row r="374" spans="1:7" s="2" customFormat="1">
      <c r="A374"/>
      <c r="E374" s="8"/>
      <c r="F374" s="3"/>
      <c r="G374"/>
    </row>
    <row r="375" spans="1:7" s="2" customFormat="1">
      <c r="A375"/>
      <c r="E375" s="8"/>
      <c r="F375" s="3"/>
      <c r="G375"/>
    </row>
    <row r="376" spans="1:7" s="2" customFormat="1">
      <c r="A376"/>
      <c r="E376" s="8"/>
      <c r="F376" s="3"/>
      <c r="G376"/>
    </row>
    <row r="377" spans="1:7" s="2" customFormat="1">
      <c r="A377"/>
      <c r="E377" s="8"/>
      <c r="F377" s="3"/>
      <c r="G377"/>
    </row>
    <row r="378" spans="1:7" s="2" customFormat="1">
      <c r="A378"/>
      <c r="E378" s="8"/>
      <c r="F378" s="3"/>
      <c r="G378"/>
    </row>
    <row r="379" spans="1:7" s="2" customFormat="1">
      <c r="A379"/>
      <c r="E379" s="8"/>
      <c r="F379" s="3"/>
      <c r="G379"/>
    </row>
    <row r="380" spans="1:7" s="2" customFormat="1">
      <c r="A380"/>
      <c r="E380" s="8"/>
      <c r="F380" s="3"/>
      <c r="G380"/>
    </row>
    <row r="381" spans="1:7" s="2" customFormat="1">
      <c r="A381"/>
      <c r="E381" s="8"/>
      <c r="F381" s="3"/>
      <c r="G381"/>
    </row>
    <row r="382" spans="1:7" s="2" customFormat="1">
      <c r="A382"/>
      <c r="E382" s="8"/>
      <c r="F382" s="3"/>
      <c r="G382"/>
    </row>
    <row r="383" spans="1:7" s="2" customFormat="1">
      <c r="A383"/>
      <c r="E383" s="8"/>
      <c r="F383" s="3"/>
      <c r="G383"/>
    </row>
    <row r="384" spans="1:7" s="2" customFormat="1">
      <c r="A384"/>
      <c r="E384" s="8"/>
      <c r="F384" s="3"/>
      <c r="G384"/>
    </row>
    <row r="385" spans="1:7" s="2" customFormat="1">
      <c r="A385"/>
      <c r="E385" s="8"/>
      <c r="F385" s="3"/>
      <c r="G385"/>
    </row>
    <row r="386" spans="1:7" s="2" customFormat="1">
      <c r="A386"/>
      <c r="E386" s="8"/>
      <c r="F386" s="3"/>
      <c r="G386"/>
    </row>
  </sheetData>
  <phoneticPr fontId="13" type="noConversion"/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D387"/>
  <sheetViews>
    <sheetView topLeftCell="E1" zoomScale="78" zoomScaleNormal="78" workbookViewId="0">
      <pane ySplit="3" topLeftCell="A43" activePane="bottomLeft" state="frozen"/>
      <selection pane="bottomLeft" activeCell="L4" sqref="L4:L30"/>
    </sheetView>
  </sheetViews>
  <sheetFormatPr defaultRowHeight="14.4"/>
  <cols>
    <col min="1" max="1" width="3.5546875" customWidth="1"/>
    <col min="2" max="3" width="15.33203125" style="2" customWidth="1"/>
    <col min="4" max="4" width="68.5546875" style="8" bestFit="1" customWidth="1"/>
    <col min="5" max="5" width="11.33203125" style="2" bestFit="1" customWidth="1"/>
    <col min="6" max="6" width="13.33203125" style="2" customWidth="1"/>
    <col min="7" max="7" width="21.33203125" style="2" bestFit="1" customWidth="1"/>
    <col min="8" max="8" width="21.33203125" style="2" customWidth="1"/>
    <col min="9" max="10" width="19" style="3" bestFit="1" customWidth="1"/>
    <col min="11" max="11" width="18.5546875" style="3" bestFit="1" customWidth="1"/>
    <col min="12" max="12" width="17" style="2" customWidth="1"/>
    <col min="13" max="13" width="28" style="2" customWidth="1"/>
    <col min="14" max="14" width="11.5546875" style="65" customWidth="1"/>
    <col min="16" max="16" width="12" bestFit="1" customWidth="1"/>
    <col min="17" max="17" width="13.33203125" style="2" bestFit="1" customWidth="1"/>
    <col min="18" max="18" width="15.5546875" bestFit="1" customWidth="1"/>
    <col min="19" max="20" width="12.33203125" bestFit="1" customWidth="1"/>
    <col min="21" max="22" width="11.6640625" bestFit="1" customWidth="1"/>
    <col min="23" max="28" width="10.5546875" bestFit="1" customWidth="1"/>
    <col min="29" max="29" width="12.33203125" bestFit="1" customWidth="1"/>
    <col min="30" max="30" width="15.5546875" bestFit="1" customWidth="1"/>
  </cols>
  <sheetData>
    <row r="1" spans="2:30" ht="18">
      <c r="B1" s="5" t="s">
        <v>11</v>
      </c>
      <c r="C1" s="5"/>
    </row>
    <row r="2" spans="2:30" ht="18">
      <c r="B2" s="5"/>
      <c r="C2" s="5"/>
      <c r="I2" s="7">
        <f>SUM(I4:I386)</f>
        <v>6982352.4600000009</v>
      </c>
      <c r="J2" s="7">
        <f>SUM(J4:J386)</f>
        <v>2374082</v>
      </c>
      <c r="K2" s="7">
        <f>SUM(K4:K386)</f>
        <v>4608270.46</v>
      </c>
    </row>
    <row r="3" spans="2:30" ht="43.2">
      <c r="B3" s="20" t="s">
        <v>0</v>
      </c>
      <c r="C3" s="20" t="s">
        <v>70</v>
      </c>
      <c r="D3" s="21" t="s">
        <v>1</v>
      </c>
      <c r="E3" s="21" t="s">
        <v>2</v>
      </c>
      <c r="F3" s="21" t="s">
        <v>3</v>
      </c>
      <c r="G3" s="22" t="s">
        <v>8</v>
      </c>
      <c r="H3" s="22" t="s">
        <v>80</v>
      </c>
      <c r="I3" s="23" t="s">
        <v>211</v>
      </c>
      <c r="J3" s="23" t="s">
        <v>212</v>
      </c>
      <c r="K3" s="24" t="s">
        <v>7</v>
      </c>
      <c r="L3" s="21" t="s">
        <v>4</v>
      </c>
      <c r="M3" s="25" t="s">
        <v>5</v>
      </c>
      <c r="N3" s="66" t="s">
        <v>50</v>
      </c>
    </row>
    <row r="4" spans="2:30" ht="14.7" customHeight="1">
      <c r="B4" s="15" t="s">
        <v>10</v>
      </c>
      <c r="C4" s="15" t="s">
        <v>107</v>
      </c>
      <c r="D4" s="6" t="s">
        <v>38</v>
      </c>
      <c r="E4" s="1" t="s">
        <v>9</v>
      </c>
      <c r="F4" s="1" t="s">
        <v>41</v>
      </c>
      <c r="G4" s="1">
        <v>1</v>
      </c>
      <c r="H4" s="1" t="s">
        <v>81</v>
      </c>
      <c r="I4" s="9">
        <v>13475</v>
      </c>
      <c r="J4" s="9">
        <v>0</v>
      </c>
      <c r="K4" s="9">
        <f>Table2[[#This Row],[Invoice
(without VAT)]]-Table2[[#This Row],[O/S
(without VAT)]]</f>
        <v>13475</v>
      </c>
      <c r="L4" s="10">
        <v>44866</v>
      </c>
      <c r="M4" s="16">
        <v>1</v>
      </c>
      <c r="N4" s="67">
        <f t="shared" ref="N4:N35" si="0">(I4-J4)/I4</f>
        <v>1</v>
      </c>
      <c r="P4" s="33"/>
      <c r="Q4" s="34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2:30" ht="14.7" customHeight="1">
      <c r="B5" s="15" t="s">
        <v>10</v>
      </c>
      <c r="C5" s="15" t="s">
        <v>107</v>
      </c>
      <c r="D5" s="6" t="s">
        <v>39</v>
      </c>
      <c r="E5" s="1" t="s">
        <v>9</v>
      </c>
      <c r="F5" s="1" t="s">
        <v>40</v>
      </c>
      <c r="G5" s="1">
        <v>1</v>
      </c>
      <c r="H5" s="1" t="s">
        <v>82</v>
      </c>
      <c r="I5" s="9">
        <v>49764</v>
      </c>
      <c r="J5" s="9">
        <v>0</v>
      </c>
      <c r="K5" s="9">
        <f>Table2[[#This Row],[Invoice
(without VAT)]]-Table2[[#This Row],[O/S
(without VAT)]]</f>
        <v>49764</v>
      </c>
      <c r="L5" s="10">
        <v>44866</v>
      </c>
      <c r="M5" s="16">
        <v>1</v>
      </c>
      <c r="N5" s="67">
        <f t="shared" si="0"/>
        <v>1</v>
      </c>
      <c r="P5" s="196" t="s">
        <v>0</v>
      </c>
      <c r="Q5" s="196"/>
      <c r="R5" s="40">
        <v>44866</v>
      </c>
      <c r="S5" s="40">
        <v>44896</v>
      </c>
      <c r="T5" s="40">
        <v>44927</v>
      </c>
      <c r="U5" s="40">
        <v>44958</v>
      </c>
      <c r="V5" s="40">
        <v>44986</v>
      </c>
      <c r="W5" s="40">
        <v>45017</v>
      </c>
      <c r="X5" s="40">
        <v>45047</v>
      </c>
      <c r="Y5" s="40">
        <v>45078</v>
      </c>
      <c r="Z5" s="40">
        <v>45108</v>
      </c>
      <c r="AA5" s="40">
        <v>45139</v>
      </c>
      <c r="AB5" s="40">
        <v>45170</v>
      </c>
      <c r="AC5" s="40">
        <v>45200</v>
      </c>
      <c r="AD5" s="39" t="s">
        <v>95</v>
      </c>
    </row>
    <row r="6" spans="2:30" ht="14.7" customHeight="1">
      <c r="B6" s="15" t="s">
        <v>6</v>
      </c>
      <c r="C6" s="15" t="s">
        <v>107</v>
      </c>
      <c r="D6" s="6" t="s">
        <v>25</v>
      </c>
      <c r="E6" s="1" t="s">
        <v>9</v>
      </c>
      <c r="F6" s="1" t="s">
        <v>12</v>
      </c>
      <c r="G6" s="11">
        <v>1</v>
      </c>
      <c r="H6" s="1" t="s">
        <v>82</v>
      </c>
      <c r="I6" s="9">
        <v>1980</v>
      </c>
      <c r="J6" s="9">
        <v>88816</v>
      </c>
      <c r="K6" s="9">
        <f>Table2[[#This Row],[Invoice
(without VAT)]]-Table2[[#This Row],[O/S
(without VAT)]]</f>
        <v>-86836</v>
      </c>
      <c r="L6" s="10">
        <v>44866</v>
      </c>
      <c r="M6" s="16">
        <v>1</v>
      </c>
      <c r="N6" s="67">
        <f t="shared" si="0"/>
        <v>-43.856565656565657</v>
      </c>
      <c r="P6" s="196" t="s">
        <v>92</v>
      </c>
      <c r="Q6" s="36" t="s">
        <v>93</v>
      </c>
      <c r="R6" s="35">
        <f>SUMIFS($I:$I,$E:$E,"Itoh",$L:$L,R5)</f>
        <v>926558.27</v>
      </c>
      <c r="S6" s="35">
        <f t="shared" ref="S6:AC6" si="1">SUMIFS($I:$I,$E:$E,"Itoh",$L:$L,S5)</f>
        <v>199627.05</v>
      </c>
      <c r="T6" s="35">
        <f t="shared" si="1"/>
        <v>4681.71</v>
      </c>
      <c r="U6" s="35">
        <f t="shared" si="1"/>
        <v>636319</v>
      </c>
      <c r="V6" s="35">
        <f t="shared" si="1"/>
        <v>171146.4</v>
      </c>
      <c r="W6" s="35">
        <f t="shared" si="1"/>
        <v>0</v>
      </c>
      <c r="X6" s="35">
        <f t="shared" si="1"/>
        <v>0</v>
      </c>
      <c r="Y6" s="35">
        <f t="shared" si="1"/>
        <v>0</v>
      </c>
      <c r="Z6" s="35">
        <f t="shared" si="1"/>
        <v>0</v>
      </c>
      <c r="AA6" s="35">
        <f t="shared" si="1"/>
        <v>0</v>
      </c>
      <c r="AB6" s="35">
        <f t="shared" si="1"/>
        <v>0</v>
      </c>
      <c r="AC6" s="35">
        <f t="shared" si="1"/>
        <v>0</v>
      </c>
      <c r="AD6" s="35">
        <f>SUM(R6:AC6)</f>
        <v>1938332.43</v>
      </c>
    </row>
    <row r="7" spans="2:30" ht="14.7" customHeight="1">
      <c r="B7" s="15" t="s">
        <v>6</v>
      </c>
      <c r="C7" s="15" t="s">
        <v>107</v>
      </c>
      <c r="D7" s="6" t="s">
        <v>26</v>
      </c>
      <c r="E7" s="1" t="s">
        <v>9</v>
      </c>
      <c r="F7" s="1" t="s">
        <v>13</v>
      </c>
      <c r="G7" s="1">
        <v>1</v>
      </c>
      <c r="H7" s="1" t="s">
        <v>82</v>
      </c>
      <c r="I7" s="9">
        <v>16006.32</v>
      </c>
      <c r="J7" s="9">
        <v>0</v>
      </c>
      <c r="K7" s="9">
        <f>Table2[[#This Row],[Invoice
(without VAT)]]-Table2[[#This Row],[O/S
(without VAT)]]</f>
        <v>16006.32</v>
      </c>
      <c r="L7" s="10">
        <v>44866</v>
      </c>
      <c r="M7" s="16">
        <v>1</v>
      </c>
      <c r="N7" s="67">
        <f t="shared" si="0"/>
        <v>1</v>
      </c>
      <c r="P7" s="196"/>
      <c r="Q7" s="37" t="s">
        <v>94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>
        <f>SUM(R7:AC7)</f>
        <v>0</v>
      </c>
    </row>
    <row r="8" spans="2:30" ht="14.7" customHeight="1">
      <c r="B8" s="15" t="s">
        <v>6</v>
      </c>
      <c r="C8" s="15" t="s">
        <v>107</v>
      </c>
      <c r="D8" s="6" t="s">
        <v>27</v>
      </c>
      <c r="E8" s="1" t="s">
        <v>9</v>
      </c>
      <c r="F8" s="1" t="s">
        <v>14</v>
      </c>
      <c r="G8" s="1">
        <v>1</v>
      </c>
      <c r="H8" s="1" t="s">
        <v>82</v>
      </c>
      <c r="I8" s="9">
        <v>42397.74</v>
      </c>
      <c r="J8" s="9">
        <v>0</v>
      </c>
      <c r="K8" s="9">
        <f>Table2[[#This Row],[Invoice
(without VAT)]]-Table2[[#This Row],[O/S
(without VAT)]]</f>
        <v>42397.74</v>
      </c>
      <c r="L8" s="10">
        <v>44866</v>
      </c>
      <c r="M8" s="16">
        <v>1</v>
      </c>
      <c r="N8" s="67">
        <f t="shared" si="0"/>
        <v>1</v>
      </c>
      <c r="P8" s="196" t="s">
        <v>42</v>
      </c>
      <c r="Q8" s="36" t="s">
        <v>93</v>
      </c>
      <c r="R8" s="35">
        <f>SUMIFS($I:$I,$E:$E,"Ken",$L:$L,R5)</f>
        <v>448059.6</v>
      </c>
      <c r="S8" s="35">
        <f t="shared" ref="S8:AC8" si="2">SUMIFS($I:$I,$E:$E,"Ken",$L:$L,S5)</f>
        <v>264342</v>
      </c>
      <c r="T8" s="35">
        <f t="shared" si="2"/>
        <v>155588.6</v>
      </c>
      <c r="U8" s="35">
        <f t="shared" si="2"/>
        <v>261196</v>
      </c>
      <c r="V8" s="35">
        <f t="shared" si="2"/>
        <v>341657.59999999998</v>
      </c>
      <c r="W8" s="35">
        <f t="shared" si="2"/>
        <v>82000</v>
      </c>
      <c r="X8" s="35">
        <f t="shared" si="2"/>
        <v>0</v>
      </c>
      <c r="Y8" s="35">
        <f t="shared" si="2"/>
        <v>0</v>
      </c>
      <c r="Z8" s="35">
        <f t="shared" si="2"/>
        <v>0</v>
      </c>
      <c r="AA8" s="35">
        <f t="shared" si="2"/>
        <v>0</v>
      </c>
      <c r="AB8" s="35">
        <f t="shared" si="2"/>
        <v>0</v>
      </c>
      <c r="AC8" s="35">
        <f t="shared" si="2"/>
        <v>0</v>
      </c>
      <c r="AD8" s="35">
        <f t="shared" ref="AD8:AD9" si="3">SUM(R8:AC8)</f>
        <v>1552843.7999999998</v>
      </c>
    </row>
    <row r="9" spans="2:30" ht="14.7" customHeight="1">
      <c r="B9" s="15" t="s">
        <v>6</v>
      </c>
      <c r="C9" s="15" t="s">
        <v>107</v>
      </c>
      <c r="D9" s="6" t="s">
        <v>28</v>
      </c>
      <c r="E9" s="1" t="s">
        <v>9</v>
      </c>
      <c r="F9" s="1" t="s">
        <v>15</v>
      </c>
      <c r="G9" s="1">
        <v>1</v>
      </c>
      <c r="H9" s="1" t="s">
        <v>82</v>
      </c>
      <c r="I9" s="9">
        <v>9554</v>
      </c>
      <c r="J9" s="9">
        <v>0</v>
      </c>
      <c r="K9" s="9">
        <f>Table2[[#This Row],[Invoice
(without VAT)]]-Table2[[#This Row],[O/S
(without VAT)]]</f>
        <v>9554</v>
      </c>
      <c r="L9" s="10">
        <v>44866</v>
      </c>
      <c r="M9" s="16">
        <v>1</v>
      </c>
      <c r="N9" s="67">
        <f t="shared" si="0"/>
        <v>1</v>
      </c>
      <c r="P9" s="196"/>
      <c r="Q9" s="37" t="s">
        <v>94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>
        <f t="shared" si="3"/>
        <v>0</v>
      </c>
    </row>
    <row r="10" spans="2:30" ht="14.7" customHeight="1">
      <c r="B10" s="15" t="s">
        <v>6</v>
      </c>
      <c r="C10" s="15" t="s">
        <v>107</v>
      </c>
      <c r="D10" s="6" t="s">
        <v>29</v>
      </c>
      <c r="E10" s="1" t="s">
        <v>9</v>
      </c>
      <c r="F10" s="1" t="s">
        <v>16</v>
      </c>
      <c r="G10" s="1">
        <v>1</v>
      </c>
      <c r="H10" s="1" t="s">
        <v>82</v>
      </c>
      <c r="I10" s="9">
        <v>8730.81</v>
      </c>
      <c r="J10" s="9">
        <v>0</v>
      </c>
      <c r="K10" s="9">
        <f>Table2[[#This Row],[Invoice
(without VAT)]]-Table2[[#This Row],[O/S
(without VAT)]]</f>
        <v>8730.81</v>
      </c>
      <c r="L10" s="10">
        <v>44866</v>
      </c>
      <c r="M10" s="16">
        <v>1</v>
      </c>
      <c r="N10" s="67">
        <f t="shared" si="0"/>
        <v>1</v>
      </c>
      <c r="P10" s="196" t="s">
        <v>96</v>
      </c>
      <c r="Q10" s="36" t="s">
        <v>93</v>
      </c>
      <c r="R10" s="35">
        <f>R6+R8</f>
        <v>1374617.87</v>
      </c>
      <c r="S10" s="35">
        <f t="shared" ref="S10:AC10" si="4">S6+S8</f>
        <v>463969.05</v>
      </c>
      <c r="T10" s="35">
        <f t="shared" si="4"/>
        <v>160270.31</v>
      </c>
      <c r="U10" s="35">
        <f t="shared" si="4"/>
        <v>897515</v>
      </c>
      <c r="V10" s="35">
        <f t="shared" si="4"/>
        <v>512804</v>
      </c>
      <c r="W10" s="35">
        <f t="shared" si="4"/>
        <v>82000</v>
      </c>
      <c r="X10" s="35">
        <f t="shared" si="4"/>
        <v>0</v>
      </c>
      <c r="Y10" s="35">
        <f t="shared" si="4"/>
        <v>0</v>
      </c>
      <c r="Z10" s="35">
        <f t="shared" si="4"/>
        <v>0</v>
      </c>
      <c r="AA10" s="35">
        <f t="shared" si="4"/>
        <v>0</v>
      </c>
      <c r="AB10" s="35">
        <f t="shared" si="4"/>
        <v>0</v>
      </c>
      <c r="AC10" s="35">
        <f t="shared" si="4"/>
        <v>0</v>
      </c>
      <c r="AD10" s="35">
        <f t="shared" ref="AD10:AD11" si="5">SUM(R10:AC10)</f>
        <v>3491176.2300000004</v>
      </c>
    </row>
    <row r="11" spans="2:30" ht="14.7" customHeight="1">
      <c r="B11" s="15" t="s">
        <v>6</v>
      </c>
      <c r="C11" s="15" t="s">
        <v>107</v>
      </c>
      <c r="D11" s="6" t="s">
        <v>30</v>
      </c>
      <c r="E11" s="1" t="s">
        <v>9</v>
      </c>
      <c r="F11" s="1" t="s">
        <v>17</v>
      </c>
      <c r="G11" s="1">
        <v>1</v>
      </c>
      <c r="H11" s="1" t="s">
        <v>82</v>
      </c>
      <c r="I11" s="9">
        <v>1980</v>
      </c>
      <c r="J11" s="9">
        <v>0</v>
      </c>
      <c r="K11" s="9">
        <f>Table2[[#This Row],[Invoice
(without VAT)]]-Table2[[#This Row],[O/S
(without VAT)]]</f>
        <v>1980</v>
      </c>
      <c r="L11" s="10">
        <v>44866</v>
      </c>
      <c r="M11" s="16">
        <v>1</v>
      </c>
      <c r="N11" s="67">
        <f t="shared" si="0"/>
        <v>1</v>
      </c>
      <c r="P11" s="196"/>
      <c r="Q11" s="37" t="s">
        <v>94</v>
      </c>
      <c r="R11" s="38">
        <f>R7+R9</f>
        <v>0</v>
      </c>
      <c r="S11" s="38">
        <f t="shared" ref="S11:AC11" si="6">S7+S9</f>
        <v>0</v>
      </c>
      <c r="T11" s="38">
        <f t="shared" si="6"/>
        <v>0</v>
      </c>
      <c r="U11" s="38">
        <f t="shared" si="6"/>
        <v>0</v>
      </c>
      <c r="V11" s="38">
        <f t="shared" si="6"/>
        <v>0</v>
      </c>
      <c r="W11" s="38">
        <f t="shared" si="6"/>
        <v>0</v>
      </c>
      <c r="X11" s="38">
        <f t="shared" si="6"/>
        <v>0</v>
      </c>
      <c r="Y11" s="38">
        <f t="shared" si="6"/>
        <v>0</v>
      </c>
      <c r="Z11" s="38">
        <f t="shared" si="6"/>
        <v>0</v>
      </c>
      <c r="AA11" s="38">
        <f t="shared" si="6"/>
        <v>0</v>
      </c>
      <c r="AB11" s="38">
        <f t="shared" si="6"/>
        <v>0</v>
      </c>
      <c r="AC11" s="38">
        <f t="shared" si="6"/>
        <v>0</v>
      </c>
      <c r="AD11" s="38">
        <f t="shared" si="5"/>
        <v>0</v>
      </c>
    </row>
    <row r="12" spans="2:30" ht="14.7" customHeight="1">
      <c r="B12" s="15" t="s">
        <v>6</v>
      </c>
      <c r="C12" s="15" t="s">
        <v>107</v>
      </c>
      <c r="D12" s="6" t="s">
        <v>31</v>
      </c>
      <c r="E12" s="1" t="s">
        <v>9</v>
      </c>
      <c r="F12" s="1" t="s">
        <v>18</v>
      </c>
      <c r="G12" s="1">
        <v>1</v>
      </c>
      <c r="H12" s="1" t="s">
        <v>82</v>
      </c>
      <c r="I12" s="9">
        <v>4726.26</v>
      </c>
      <c r="J12" s="9">
        <v>0</v>
      </c>
      <c r="K12" s="9">
        <f>Table2[[#This Row],[Invoice
(without VAT)]]-Table2[[#This Row],[O/S
(without VAT)]]</f>
        <v>4726.26</v>
      </c>
      <c r="L12" s="10">
        <v>44866</v>
      </c>
      <c r="M12" s="16">
        <v>1</v>
      </c>
      <c r="N12" s="67">
        <f t="shared" si="0"/>
        <v>1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spans="2:30" ht="14.7" customHeight="1">
      <c r="B13" s="15" t="s">
        <v>6</v>
      </c>
      <c r="C13" s="15" t="s">
        <v>107</v>
      </c>
      <c r="D13" s="6" t="s">
        <v>32</v>
      </c>
      <c r="E13" s="1" t="s">
        <v>9</v>
      </c>
      <c r="F13" s="1" t="s">
        <v>19</v>
      </c>
      <c r="G13" s="1">
        <v>1</v>
      </c>
      <c r="H13" s="1" t="s">
        <v>82</v>
      </c>
      <c r="I13" s="9">
        <v>8069.49</v>
      </c>
      <c r="J13" s="9">
        <v>0</v>
      </c>
      <c r="K13" s="9">
        <f>Table2[[#This Row],[Invoice
(without VAT)]]-Table2[[#This Row],[O/S
(without VAT)]]</f>
        <v>8069.49</v>
      </c>
      <c r="L13" s="10">
        <v>44866</v>
      </c>
      <c r="M13" s="16">
        <v>1</v>
      </c>
      <c r="N13" s="67">
        <f t="shared" si="0"/>
        <v>1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2:30" ht="14.7" customHeight="1">
      <c r="B14" s="15" t="s">
        <v>6</v>
      </c>
      <c r="C14" s="15" t="s">
        <v>107</v>
      </c>
      <c r="D14" s="6" t="s">
        <v>33</v>
      </c>
      <c r="E14" s="1" t="s">
        <v>9</v>
      </c>
      <c r="F14" s="1" t="s">
        <v>20</v>
      </c>
      <c r="G14" s="1">
        <v>1</v>
      </c>
      <c r="H14" s="1" t="s">
        <v>82</v>
      </c>
      <c r="I14" s="9">
        <v>3999.11</v>
      </c>
      <c r="J14" s="9">
        <v>0</v>
      </c>
      <c r="K14" s="9">
        <f>Table2[[#This Row],[Invoice
(without VAT)]]-Table2[[#This Row],[O/S
(without VAT)]]</f>
        <v>3999.11</v>
      </c>
      <c r="L14" s="10">
        <v>44866</v>
      </c>
      <c r="M14" s="16">
        <v>1</v>
      </c>
      <c r="N14" s="67">
        <f t="shared" si="0"/>
        <v>1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2:30" ht="14.7" customHeight="1">
      <c r="B15" s="15" t="s">
        <v>6</v>
      </c>
      <c r="C15" s="15" t="s">
        <v>107</v>
      </c>
      <c r="D15" s="6" t="s">
        <v>34</v>
      </c>
      <c r="E15" s="1" t="s">
        <v>9</v>
      </c>
      <c r="F15" s="1" t="s">
        <v>21</v>
      </c>
      <c r="G15" s="1">
        <v>1</v>
      </c>
      <c r="H15" s="1" t="s">
        <v>82</v>
      </c>
      <c r="I15" s="9">
        <v>24152.04</v>
      </c>
      <c r="J15" s="9">
        <v>0</v>
      </c>
      <c r="K15" s="9">
        <f>Table2[[#This Row],[Invoice
(without VAT)]]-Table2[[#This Row],[O/S
(without VAT)]]</f>
        <v>24152.04</v>
      </c>
      <c r="L15" s="10">
        <v>44866</v>
      </c>
      <c r="M15" s="16">
        <v>1</v>
      </c>
      <c r="N15" s="67">
        <f t="shared" si="0"/>
        <v>1</v>
      </c>
      <c r="Q15" s="2" t="s">
        <v>71</v>
      </c>
      <c r="R15" s="29">
        <f>SUMIFS($I:$I,$C:$C,"MonotaRO",$L:$L,R5)</f>
        <v>329011</v>
      </c>
      <c r="S15" s="29">
        <f t="shared" ref="S15:V15" si="7">SUMIFS($I:$I,$C:$C,"MonotaRO",$L:$L,S5)</f>
        <v>260184</v>
      </c>
      <c r="T15" s="29">
        <f t="shared" si="7"/>
        <v>144960</v>
      </c>
      <c r="U15" s="29">
        <f t="shared" si="7"/>
        <v>130085</v>
      </c>
      <c r="V15" s="29">
        <f t="shared" si="7"/>
        <v>0</v>
      </c>
      <c r="W15" s="29">
        <f t="shared" ref="W15:AC15" si="8">SUMIFS($I:$I,$C:$C,"MonotaRO",$L:$L,W5)</f>
        <v>0</v>
      </c>
      <c r="X15" s="29">
        <f t="shared" si="8"/>
        <v>0</v>
      </c>
      <c r="Y15" s="29">
        <f t="shared" si="8"/>
        <v>0</v>
      </c>
      <c r="Z15" s="29">
        <f t="shared" si="8"/>
        <v>0</v>
      </c>
      <c r="AA15" s="29">
        <f t="shared" si="8"/>
        <v>0</v>
      </c>
      <c r="AB15" s="29">
        <f t="shared" si="8"/>
        <v>0</v>
      </c>
      <c r="AC15" s="29">
        <f t="shared" si="8"/>
        <v>0</v>
      </c>
      <c r="AD15" s="29">
        <f>SUM(R15:AC15)</f>
        <v>864240</v>
      </c>
    </row>
    <row r="16" spans="2:30" ht="14.7" customHeight="1">
      <c r="B16" s="15" t="s">
        <v>6</v>
      </c>
      <c r="C16" s="15" t="s">
        <v>107</v>
      </c>
      <c r="D16" s="6" t="s">
        <v>35</v>
      </c>
      <c r="E16" s="1" t="s">
        <v>9</v>
      </c>
      <c r="F16" s="1" t="s">
        <v>22</v>
      </c>
      <c r="G16" s="1">
        <v>1</v>
      </c>
      <c r="H16" s="1" t="s">
        <v>82</v>
      </c>
      <c r="I16" s="9">
        <v>11945.34</v>
      </c>
      <c r="J16" s="9">
        <v>0</v>
      </c>
      <c r="K16" s="9">
        <f>Table2[[#This Row],[Invoice
(without VAT)]]-Table2[[#This Row],[O/S
(without VAT)]]</f>
        <v>11945.34</v>
      </c>
      <c r="L16" s="10">
        <v>44866</v>
      </c>
      <c r="M16" s="16">
        <v>1</v>
      </c>
      <c r="N16" s="67">
        <f t="shared" si="0"/>
        <v>1</v>
      </c>
      <c r="Q16" s="2" t="s">
        <v>225</v>
      </c>
      <c r="R16" s="29">
        <f>SUMIFS($I:$I,$C:$C,"THK",$L:$L,R5)</f>
        <v>4296.6000000000004</v>
      </c>
      <c r="S16" s="29">
        <f t="shared" ref="S16:V16" si="9">SUMIFS($I:$I,$C:$C,"THK",$L:$L,S5)</f>
        <v>4158</v>
      </c>
      <c r="T16" s="29">
        <f t="shared" si="9"/>
        <v>8593.6</v>
      </c>
      <c r="U16" s="29">
        <f t="shared" si="9"/>
        <v>0</v>
      </c>
      <c r="V16" s="29">
        <f t="shared" si="9"/>
        <v>3881</v>
      </c>
      <c r="W16" s="29">
        <f t="shared" ref="W16:AC16" si="10">SUMIFS($I:$I,$C:$C,"THK",$L:$L,W5)</f>
        <v>0</v>
      </c>
      <c r="X16" s="29">
        <f t="shared" si="10"/>
        <v>0</v>
      </c>
      <c r="Y16" s="29">
        <f t="shared" si="10"/>
        <v>0</v>
      </c>
      <c r="Z16" s="29">
        <f t="shared" si="10"/>
        <v>0</v>
      </c>
      <c r="AA16" s="29">
        <f t="shared" si="10"/>
        <v>0</v>
      </c>
      <c r="AB16" s="29">
        <f t="shared" si="10"/>
        <v>0</v>
      </c>
      <c r="AC16" s="29">
        <f t="shared" si="10"/>
        <v>0</v>
      </c>
      <c r="AD16" s="29">
        <f t="shared" ref="AD16:AD22" si="11">SUM(R16:AC16)</f>
        <v>20929.2</v>
      </c>
    </row>
    <row r="17" spans="2:30" ht="14.7" customHeight="1">
      <c r="B17" s="15" t="s">
        <v>6</v>
      </c>
      <c r="C17" s="15" t="s">
        <v>107</v>
      </c>
      <c r="D17" s="6" t="s">
        <v>36</v>
      </c>
      <c r="E17" s="1" t="s">
        <v>9</v>
      </c>
      <c r="F17" s="1" t="s">
        <v>23</v>
      </c>
      <c r="G17" s="1">
        <v>1</v>
      </c>
      <c r="H17" s="1" t="s">
        <v>82</v>
      </c>
      <c r="I17" s="9">
        <v>1760</v>
      </c>
      <c r="J17" s="9">
        <v>0</v>
      </c>
      <c r="K17" s="9">
        <f>Table2[[#This Row],[Invoice
(without VAT)]]-Table2[[#This Row],[O/S
(without VAT)]]</f>
        <v>1760</v>
      </c>
      <c r="L17" s="10">
        <v>44866</v>
      </c>
      <c r="M17" s="16">
        <v>1</v>
      </c>
      <c r="N17" s="67">
        <f t="shared" si="0"/>
        <v>1</v>
      </c>
      <c r="Q17" s="2" t="s">
        <v>10</v>
      </c>
      <c r="R17" s="29">
        <f>SUMIFS($I:$I,$C:$C,"Mitutoyo",$L:$L,R5)</f>
        <v>2195</v>
      </c>
      <c r="S17" s="29">
        <f t="shared" ref="S17:V17" si="12">SUMIFS($I:$I,$C:$C,"Mitutoyo",$L:$L,S5)</f>
        <v>0</v>
      </c>
      <c r="T17" s="29">
        <f t="shared" si="12"/>
        <v>0</v>
      </c>
      <c r="U17" s="29">
        <f t="shared" si="12"/>
        <v>0</v>
      </c>
      <c r="V17" s="29">
        <f t="shared" si="12"/>
        <v>52490</v>
      </c>
      <c r="W17" s="29">
        <f t="shared" ref="W17:AC17" si="13">SUMIFS($I:$I,$C:$C,"Mitutoyo",$L:$L,W5)</f>
        <v>0</v>
      </c>
      <c r="X17" s="29">
        <f t="shared" si="13"/>
        <v>0</v>
      </c>
      <c r="Y17" s="29">
        <f t="shared" si="13"/>
        <v>0</v>
      </c>
      <c r="Z17" s="29">
        <f t="shared" si="13"/>
        <v>0</v>
      </c>
      <c r="AA17" s="29">
        <f t="shared" si="13"/>
        <v>0</v>
      </c>
      <c r="AB17" s="29">
        <f t="shared" si="13"/>
        <v>0</v>
      </c>
      <c r="AC17" s="29">
        <f t="shared" si="13"/>
        <v>0</v>
      </c>
      <c r="AD17" s="29">
        <f t="shared" si="11"/>
        <v>54685</v>
      </c>
    </row>
    <row r="18" spans="2:30" ht="14.7" customHeight="1">
      <c r="B18" s="15" t="s">
        <v>6</v>
      </c>
      <c r="C18" s="15" t="s">
        <v>107</v>
      </c>
      <c r="D18" s="6" t="s">
        <v>37</v>
      </c>
      <c r="E18" s="1" t="s">
        <v>9</v>
      </c>
      <c r="F18" s="1" t="s">
        <v>24</v>
      </c>
      <c r="G18" s="1">
        <v>1</v>
      </c>
      <c r="H18" s="1" t="s">
        <v>82</v>
      </c>
      <c r="I18" s="9">
        <v>13723.16</v>
      </c>
      <c r="J18" s="9">
        <v>0</v>
      </c>
      <c r="K18" s="9">
        <f>Table2[[#This Row],[Invoice
(without VAT)]]-Table2[[#This Row],[O/S
(without VAT)]]</f>
        <v>13723.16</v>
      </c>
      <c r="L18" s="10">
        <v>44866</v>
      </c>
      <c r="M18" s="16">
        <v>1</v>
      </c>
      <c r="N18" s="67">
        <f t="shared" si="0"/>
        <v>1</v>
      </c>
      <c r="Q18" s="68" t="s">
        <v>72</v>
      </c>
      <c r="R18" s="29">
        <f>SUMIFS($I:$I,$C:$C,"IAI",$L:$L,R5)</f>
        <v>54708</v>
      </c>
      <c r="S18" s="29">
        <f t="shared" ref="S18:V18" si="14">SUMIFS($I:$I,$C:$C,"IAI",$L:$L,S5)</f>
        <v>0</v>
      </c>
      <c r="T18" s="29">
        <f t="shared" si="14"/>
        <v>0</v>
      </c>
      <c r="U18" s="29">
        <f t="shared" si="14"/>
        <v>0</v>
      </c>
      <c r="V18" s="29">
        <f t="shared" si="14"/>
        <v>0</v>
      </c>
      <c r="W18" s="29">
        <f t="shared" ref="W18:AC18" si="15">SUMIFS($I:$I,$C:$C,"IAI",$L:$L,W5)</f>
        <v>0</v>
      </c>
      <c r="X18" s="29">
        <f t="shared" si="15"/>
        <v>0</v>
      </c>
      <c r="Y18" s="29">
        <f t="shared" si="15"/>
        <v>0</v>
      </c>
      <c r="Z18" s="29">
        <f t="shared" si="15"/>
        <v>0</v>
      </c>
      <c r="AA18" s="29">
        <f t="shared" si="15"/>
        <v>0</v>
      </c>
      <c r="AB18" s="29">
        <f t="shared" si="15"/>
        <v>0</v>
      </c>
      <c r="AC18" s="29">
        <f t="shared" si="15"/>
        <v>0</v>
      </c>
      <c r="AD18" s="29">
        <f t="shared" si="11"/>
        <v>54708</v>
      </c>
    </row>
    <row r="19" spans="2:30">
      <c r="B19" s="15" t="s">
        <v>42</v>
      </c>
      <c r="C19" s="15" t="s">
        <v>71</v>
      </c>
      <c r="D19" s="6" t="s">
        <v>43</v>
      </c>
      <c r="E19" s="1" t="s">
        <v>45</v>
      </c>
      <c r="F19" s="1" t="s">
        <v>44</v>
      </c>
      <c r="G19" s="1">
        <v>1</v>
      </c>
      <c r="H19" s="1" t="s">
        <v>83</v>
      </c>
      <c r="I19" s="9">
        <v>53425</v>
      </c>
      <c r="J19" s="9">
        <v>29598</v>
      </c>
      <c r="K19" s="9">
        <f>Table2[[#This Row],[Invoice
(without VAT)]]-Table2[[#This Row],[O/S
(without VAT)]]</f>
        <v>23827</v>
      </c>
      <c r="L19" s="10">
        <v>44866</v>
      </c>
      <c r="M19" s="16">
        <v>1</v>
      </c>
      <c r="N19" s="67">
        <f t="shared" si="0"/>
        <v>0.44598970519419745</v>
      </c>
      <c r="Q19" s="2" t="s">
        <v>165</v>
      </c>
      <c r="R19" s="29">
        <f>SUMIFS($I:$I,$C:$C,"Sumitomo",$L:$L,R5)</f>
        <v>0</v>
      </c>
      <c r="S19" s="29">
        <f t="shared" ref="S19:V19" si="16">SUMIFS($I:$I,$C:$C,"Sumitomo",$L:$L,S5)</f>
        <v>0</v>
      </c>
      <c r="T19" s="29">
        <f t="shared" si="16"/>
        <v>2035</v>
      </c>
      <c r="U19" s="29">
        <f t="shared" si="16"/>
        <v>0</v>
      </c>
      <c r="V19" s="29">
        <f t="shared" si="16"/>
        <v>0</v>
      </c>
      <c r="W19" s="29">
        <f t="shared" ref="W19:AC19" si="17">SUMIFS($I:$I,$C:$C,"Sumitomo",$L:$L,W5)</f>
        <v>0</v>
      </c>
      <c r="X19" s="29">
        <f t="shared" si="17"/>
        <v>0</v>
      </c>
      <c r="Y19" s="29">
        <f t="shared" si="17"/>
        <v>0</v>
      </c>
      <c r="Z19" s="29">
        <f t="shared" si="17"/>
        <v>0</v>
      </c>
      <c r="AA19" s="29">
        <f t="shared" si="17"/>
        <v>0</v>
      </c>
      <c r="AB19" s="29">
        <f t="shared" si="17"/>
        <v>0</v>
      </c>
      <c r="AC19" s="29">
        <f t="shared" si="17"/>
        <v>0</v>
      </c>
      <c r="AD19" s="29">
        <f t="shared" si="11"/>
        <v>2035</v>
      </c>
    </row>
    <row r="20" spans="2:30">
      <c r="B20" s="15" t="s">
        <v>42</v>
      </c>
      <c r="C20" s="15" t="s">
        <v>71</v>
      </c>
      <c r="D20" s="6" t="s">
        <v>48</v>
      </c>
      <c r="E20" s="1" t="s">
        <v>45</v>
      </c>
      <c r="F20" s="1" t="s">
        <v>46</v>
      </c>
      <c r="G20" s="1">
        <v>1</v>
      </c>
      <c r="H20" s="1" t="s">
        <v>83</v>
      </c>
      <c r="I20" s="9">
        <v>137793</v>
      </c>
      <c r="J20" s="9">
        <v>108212</v>
      </c>
      <c r="K20" s="9">
        <f>Table2[[#This Row],[Invoice
(without VAT)]]-Table2[[#This Row],[O/S
(without VAT)]]</f>
        <v>29581</v>
      </c>
      <c r="L20" s="10">
        <v>44866</v>
      </c>
      <c r="M20" s="16">
        <v>1</v>
      </c>
      <c r="N20" s="67">
        <f t="shared" si="0"/>
        <v>0.21467708809591199</v>
      </c>
      <c r="Q20" s="2" t="s">
        <v>168</v>
      </c>
      <c r="R20" s="29">
        <f>SUMIFS($I:$I,$C:$C,"CCS",$L:$L,R5)</f>
        <v>0</v>
      </c>
      <c r="S20" s="29">
        <f t="shared" ref="S20:V20" si="18">SUMIFS($I:$I,$C:$C,"CCS",$L:$L,S5)</f>
        <v>0</v>
      </c>
      <c r="T20" s="29">
        <f t="shared" si="18"/>
        <v>0</v>
      </c>
      <c r="U20" s="29">
        <f t="shared" si="18"/>
        <v>131111</v>
      </c>
      <c r="V20" s="29">
        <f t="shared" si="18"/>
        <v>280990</v>
      </c>
      <c r="W20" s="29">
        <f t="shared" ref="W20:AC20" si="19">SUMIFS($I:$I,$C:$C,"CCS",$L:$L,W5)</f>
        <v>0</v>
      </c>
      <c r="X20" s="29">
        <f t="shared" si="19"/>
        <v>0</v>
      </c>
      <c r="Y20" s="29">
        <f t="shared" si="19"/>
        <v>0</v>
      </c>
      <c r="Z20" s="29">
        <f t="shared" si="19"/>
        <v>0</v>
      </c>
      <c r="AA20" s="29">
        <f t="shared" si="19"/>
        <v>0</v>
      </c>
      <c r="AB20" s="29">
        <f t="shared" si="19"/>
        <v>0</v>
      </c>
      <c r="AC20" s="29">
        <f t="shared" si="19"/>
        <v>0</v>
      </c>
      <c r="AD20" s="29">
        <f t="shared" si="11"/>
        <v>412101</v>
      </c>
    </row>
    <row r="21" spans="2:30">
      <c r="B21" s="15" t="s">
        <v>42</v>
      </c>
      <c r="C21" s="15" t="s">
        <v>71</v>
      </c>
      <c r="D21" s="6" t="s">
        <v>49</v>
      </c>
      <c r="E21" s="1" t="s">
        <v>45</v>
      </c>
      <c r="F21" s="1" t="s">
        <v>47</v>
      </c>
      <c r="G21" s="1">
        <v>1</v>
      </c>
      <c r="H21" s="1" t="s">
        <v>83</v>
      </c>
      <c r="I21" s="9">
        <v>137793</v>
      </c>
      <c r="J21" s="9">
        <v>57712</v>
      </c>
      <c r="K21" s="9">
        <f>Table2[[#This Row],[Invoice
(without VAT)]]-Table2[[#This Row],[O/S
(without VAT)]]</f>
        <v>80081</v>
      </c>
      <c r="L21" s="10">
        <v>44866</v>
      </c>
      <c r="M21" s="16">
        <v>1</v>
      </c>
      <c r="N21" s="67">
        <f t="shared" si="0"/>
        <v>0.58116885473137248</v>
      </c>
      <c r="P21" s="2"/>
      <c r="Q21" s="2" t="s">
        <v>73</v>
      </c>
      <c r="R21" s="29">
        <f>SUMIFS($I:$I,$C:$C,"TOYOX",$L:$L,R5)</f>
        <v>57849</v>
      </c>
      <c r="S21" s="29">
        <f t="shared" ref="S21:V21" si="20">SUMIFS($I:$I,$C:$C,"TOYOX",$L:$L,S5)</f>
        <v>0</v>
      </c>
      <c r="T21" s="29">
        <f t="shared" si="20"/>
        <v>0</v>
      </c>
      <c r="U21" s="29">
        <f t="shared" si="20"/>
        <v>0</v>
      </c>
      <c r="V21" s="29">
        <f t="shared" si="20"/>
        <v>0</v>
      </c>
      <c r="W21" s="29">
        <f t="shared" ref="W21:AC21" si="21">SUMIFS($I:$I,$C:$C,"TOYOX",$L:$L,W5)</f>
        <v>0</v>
      </c>
      <c r="X21" s="29">
        <f t="shared" si="21"/>
        <v>0</v>
      </c>
      <c r="Y21" s="29">
        <f t="shared" si="21"/>
        <v>0</v>
      </c>
      <c r="Z21" s="29">
        <f t="shared" si="21"/>
        <v>0</v>
      </c>
      <c r="AA21" s="29">
        <f t="shared" si="21"/>
        <v>0</v>
      </c>
      <c r="AB21" s="29">
        <f t="shared" si="21"/>
        <v>0</v>
      </c>
      <c r="AC21" s="29">
        <f t="shared" si="21"/>
        <v>0</v>
      </c>
      <c r="AD21" s="29">
        <f t="shared" si="11"/>
        <v>57849</v>
      </c>
    </row>
    <row r="22" spans="2:30">
      <c r="B22" s="15" t="s">
        <v>42</v>
      </c>
      <c r="C22" s="15" t="s">
        <v>225</v>
      </c>
      <c r="D22" s="6" t="s">
        <v>51</v>
      </c>
      <c r="E22" s="1" t="s">
        <v>45</v>
      </c>
      <c r="F22" s="1" t="s">
        <v>52</v>
      </c>
      <c r="G22" s="1">
        <v>1</v>
      </c>
      <c r="H22" s="1" t="s">
        <v>84</v>
      </c>
      <c r="I22" s="9">
        <v>4296.6000000000004</v>
      </c>
      <c r="J22" s="30">
        <v>0</v>
      </c>
      <c r="K22" s="9">
        <f>Table2[[#This Row],[Invoice
(without VAT)]]-Table2[[#This Row],[O/S
(without VAT)]]</f>
        <v>4296.6000000000004</v>
      </c>
      <c r="L22" s="10">
        <v>44866</v>
      </c>
      <c r="M22" s="16">
        <v>1</v>
      </c>
      <c r="N22" s="67">
        <f t="shared" si="0"/>
        <v>1</v>
      </c>
      <c r="P22" s="2"/>
      <c r="Q22" s="2" t="s">
        <v>174</v>
      </c>
      <c r="R22" s="29">
        <f>SUMIFS($I:$I,$C:$C,"Katayama",$L:$L,R5)</f>
        <v>0</v>
      </c>
      <c r="S22" s="29">
        <f t="shared" ref="S22:AC22" si="22">SUMIFS($I:$I,$C:$C,"Katayama",$L:$L,S5)</f>
        <v>0</v>
      </c>
      <c r="T22" s="29">
        <f t="shared" si="22"/>
        <v>0</v>
      </c>
      <c r="U22" s="29">
        <f t="shared" si="22"/>
        <v>0</v>
      </c>
      <c r="V22" s="29">
        <f t="shared" si="22"/>
        <v>0</v>
      </c>
      <c r="W22" s="29">
        <f t="shared" si="22"/>
        <v>82000</v>
      </c>
      <c r="X22" s="29">
        <f t="shared" si="22"/>
        <v>0</v>
      </c>
      <c r="Y22" s="29">
        <f t="shared" si="22"/>
        <v>0</v>
      </c>
      <c r="Z22" s="29">
        <f t="shared" si="22"/>
        <v>0</v>
      </c>
      <c r="AA22" s="29">
        <f t="shared" si="22"/>
        <v>0</v>
      </c>
      <c r="AB22" s="29">
        <f t="shared" si="22"/>
        <v>0</v>
      </c>
      <c r="AC22" s="29">
        <f t="shared" si="22"/>
        <v>0</v>
      </c>
      <c r="AD22" s="29">
        <f t="shared" si="11"/>
        <v>82000</v>
      </c>
    </row>
    <row r="23" spans="2:30">
      <c r="B23" s="15" t="s">
        <v>42</v>
      </c>
      <c r="C23" s="15" t="s">
        <v>10</v>
      </c>
      <c r="D23" s="6" t="s">
        <v>54</v>
      </c>
      <c r="E23" s="1" t="s">
        <v>45</v>
      </c>
      <c r="F23" s="1" t="s">
        <v>53</v>
      </c>
      <c r="G23" s="1">
        <v>1</v>
      </c>
      <c r="H23" s="1" t="s">
        <v>85</v>
      </c>
      <c r="I23" s="9">
        <v>2195</v>
      </c>
      <c r="J23" s="9">
        <v>0</v>
      </c>
      <c r="K23" s="9">
        <f>Table2[[#This Row],[Invoice
(without VAT)]]-Table2[[#This Row],[O/S
(without VAT)]]</f>
        <v>2195</v>
      </c>
      <c r="L23" s="10">
        <v>44866</v>
      </c>
      <c r="M23" s="16">
        <v>1</v>
      </c>
      <c r="N23" s="67">
        <f t="shared" si="0"/>
        <v>1</v>
      </c>
      <c r="P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2:30">
      <c r="B24" s="15" t="s">
        <v>42</v>
      </c>
      <c r="C24" s="15" t="s">
        <v>72</v>
      </c>
      <c r="D24" s="6" t="s">
        <v>55</v>
      </c>
      <c r="E24" s="1" t="s">
        <v>45</v>
      </c>
      <c r="F24" s="1" t="s">
        <v>56</v>
      </c>
      <c r="G24" s="1">
        <v>1</v>
      </c>
      <c r="H24" s="1" t="s">
        <v>83</v>
      </c>
      <c r="I24" s="9">
        <v>54708</v>
      </c>
      <c r="J24" s="9">
        <v>47000</v>
      </c>
      <c r="K24" s="9">
        <f>Table2[[#This Row],[Invoice
(without VAT)]]-Table2[[#This Row],[O/S
(without VAT)]]</f>
        <v>7708</v>
      </c>
      <c r="L24" s="10">
        <v>44866</v>
      </c>
      <c r="M24" s="16">
        <v>1</v>
      </c>
      <c r="N24" s="67">
        <f t="shared" si="0"/>
        <v>0.14089347079037801</v>
      </c>
      <c r="P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87">
        <f>SUM(Q24:AC24)</f>
        <v>0</v>
      </c>
    </row>
    <row r="25" spans="2:30">
      <c r="B25" s="15" t="s">
        <v>42</v>
      </c>
      <c r="C25" s="15" t="s">
        <v>73</v>
      </c>
      <c r="D25" s="6" t="s">
        <v>58</v>
      </c>
      <c r="E25" s="1" t="s">
        <v>45</v>
      </c>
      <c r="F25" s="1" t="s">
        <v>57</v>
      </c>
      <c r="G25" s="1">
        <v>1</v>
      </c>
      <c r="H25" s="1" t="s">
        <v>83</v>
      </c>
      <c r="I25" s="9">
        <v>57849</v>
      </c>
      <c r="J25" s="9">
        <v>39450</v>
      </c>
      <c r="K25" s="9">
        <f>Table2[[#This Row],[Invoice
(without VAT)]]-Table2[[#This Row],[O/S
(without VAT)]]</f>
        <v>18399</v>
      </c>
      <c r="L25" s="10">
        <v>44866</v>
      </c>
      <c r="M25" s="16">
        <v>1</v>
      </c>
      <c r="N25" s="67">
        <f t="shared" si="0"/>
        <v>0.31805217030545041</v>
      </c>
      <c r="P25" s="2"/>
    </row>
    <row r="26" spans="2:30" ht="14.7" customHeight="1">
      <c r="B26" s="15" t="s">
        <v>61</v>
      </c>
      <c r="C26" s="15" t="s">
        <v>107</v>
      </c>
      <c r="D26" s="6" t="s">
        <v>59</v>
      </c>
      <c r="E26" s="1" t="s">
        <v>9</v>
      </c>
      <c r="F26" s="1" t="s">
        <v>60</v>
      </c>
      <c r="G26" s="1">
        <v>1</v>
      </c>
      <c r="H26" s="1" t="s">
        <v>86</v>
      </c>
      <c r="I26" s="9">
        <v>30558</v>
      </c>
      <c r="J26" s="9">
        <v>15650</v>
      </c>
      <c r="K26" s="9">
        <f>Table2[[#This Row],[Invoice
(without VAT)]]-Table2[[#This Row],[O/S
(without VAT)]]</f>
        <v>14908</v>
      </c>
      <c r="L26" s="10">
        <v>44866</v>
      </c>
      <c r="M26" s="16">
        <v>1</v>
      </c>
      <c r="N26" s="67">
        <f t="shared" si="0"/>
        <v>0.48785915308593492</v>
      </c>
      <c r="P26" s="2"/>
    </row>
    <row r="27" spans="2:30" ht="14.7" customHeight="1">
      <c r="B27" s="15" t="s">
        <v>64</v>
      </c>
      <c r="C27" s="15" t="s">
        <v>107</v>
      </c>
      <c r="D27" s="6" t="s">
        <v>62</v>
      </c>
      <c r="E27" s="1" t="s">
        <v>9</v>
      </c>
      <c r="F27" s="1" t="s">
        <v>63</v>
      </c>
      <c r="G27" s="1">
        <v>1</v>
      </c>
      <c r="H27" s="1" t="s">
        <v>83</v>
      </c>
      <c r="I27" s="9">
        <v>41490</v>
      </c>
      <c r="J27" s="9">
        <v>16500</v>
      </c>
      <c r="K27" s="9">
        <f>Table2[[#This Row],[Invoice
(without VAT)]]-Table2[[#This Row],[O/S
(without VAT)]]</f>
        <v>24990</v>
      </c>
      <c r="L27" s="10">
        <v>44866</v>
      </c>
      <c r="M27" s="16">
        <v>1</v>
      </c>
      <c r="N27" s="67">
        <f t="shared" si="0"/>
        <v>0.6023138105567607</v>
      </c>
      <c r="P27" s="2"/>
    </row>
    <row r="28" spans="2:30" ht="14.7" customHeight="1">
      <c r="B28" s="15" t="s">
        <v>61</v>
      </c>
      <c r="C28" s="15" t="s">
        <v>107</v>
      </c>
      <c r="D28" s="6" t="s">
        <v>65</v>
      </c>
      <c r="E28" s="1" t="s">
        <v>9</v>
      </c>
      <c r="F28" s="1" t="s">
        <v>66</v>
      </c>
      <c r="G28" s="1">
        <v>1</v>
      </c>
      <c r="H28" s="1" t="s">
        <v>86</v>
      </c>
      <c r="I28" s="9">
        <v>71940</v>
      </c>
      <c r="J28" s="9">
        <v>31200</v>
      </c>
      <c r="K28" s="9">
        <f>Table2[[#This Row],[Invoice
(without VAT)]]-Table2[[#This Row],[O/S
(without VAT)]]</f>
        <v>40740</v>
      </c>
      <c r="L28" s="10">
        <v>44866</v>
      </c>
      <c r="M28" s="16">
        <v>1</v>
      </c>
      <c r="N28" s="67">
        <f t="shared" si="0"/>
        <v>0.56630525437864887</v>
      </c>
    </row>
    <row r="29" spans="2:30" ht="14.7" customHeight="1">
      <c r="B29" s="15" t="s">
        <v>69</v>
      </c>
      <c r="C29" s="15" t="s">
        <v>107</v>
      </c>
      <c r="D29" s="6" t="s">
        <v>67</v>
      </c>
      <c r="E29" s="1" t="s">
        <v>9</v>
      </c>
      <c r="F29" s="1" t="s">
        <v>68</v>
      </c>
      <c r="G29" s="1">
        <v>1</v>
      </c>
      <c r="H29" s="1" t="s">
        <v>87</v>
      </c>
      <c r="I29" s="9">
        <v>505000</v>
      </c>
      <c r="J29" s="9">
        <v>253900</v>
      </c>
      <c r="K29" s="9">
        <f>Table2[[#This Row],[Invoice
(without VAT)]]-Table2[[#This Row],[O/S
(without VAT)]]</f>
        <v>251100</v>
      </c>
      <c r="L29" s="10">
        <v>44866</v>
      </c>
      <c r="M29" s="16">
        <v>1</v>
      </c>
      <c r="N29" s="67">
        <f t="shared" si="0"/>
        <v>0.49722772277227723</v>
      </c>
    </row>
    <row r="30" spans="2:30" ht="14.7" customHeight="1">
      <c r="B30" s="15" t="s">
        <v>61</v>
      </c>
      <c r="C30" s="15" t="s">
        <v>107</v>
      </c>
      <c r="D30" s="6" t="s">
        <v>74</v>
      </c>
      <c r="E30" s="1" t="s">
        <v>9</v>
      </c>
      <c r="F30" s="1" t="s">
        <v>75</v>
      </c>
      <c r="G30" s="1">
        <v>1</v>
      </c>
      <c r="H30" s="1" t="s">
        <v>86</v>
      </c>
      <c r="I30" s="9">
        <v>15103</v>
      </c>
      <c r="J30" s="9">
        <v>3550</v>
      </c>
      <c r="K30" s="9">
        <f>Table2[[#This Row],[Invoice
(without VAT)]]-Table2[[#This Row],[O/S
(without VAT)]]</f>
        <v>11553</v>
      </c>
      <c r="L30" s="10">
        <v>44866</v>
      </c>
      <c r="M30" s="16">
        <v>1</v>
      </c>
      <c r="N30" s="67">
        <f t="shared" si="0"/>
        <v>0.76494736145136732</v>
      </c>
    </row>
    <row r="31" spans="2:30" ht="14.7" customHeight="1">
      <c r="B31" s="15" t="s">
        <v>69</v>
      </c>
      <c r="C31" s="15" t="s">
        <v>107</v>
      </c>
      <c r="D31" s="6" t="s">
        <v>76</v>
      </c>
      <c r="E31" s="1" t="s">
        <v>9</v>
      </c>
      <c r="F31" s="1" t="s">
        <v>77</v>
      </c>
      <c r="G31" s="1">
        <v>1</v>
      </c>
      <c r="H31" s="1" t="s">
        <v>88</v>
      </c>
      <c r="I31" s="9">
        <v>13959</v>
      </c>
      <c r="J31" s="9">
        <v>0</v>
      </c>
      <c r="K31" s="9">
        <f>Table2[[#This Row],[Invoice
(without VAT)]]-Table2[[#This Row],[O/S
(without VAT)]]</f>
        <v>13959</v>
      </c>
      <c r="L31" s="10">
        <v>44866</v>
      </c>
      <c r="M31" s="16">
        <v>1</v>
      </c>
      <c r="N31" s="67">
        <f t="shared" si="0"/>
        <v>1</v>
      </c>
    </row>
    <row r="32" spans="2:30" ht="14.7" customHeight="1">
      <c r="B32" s="15" t="s">
        <v>69</v>
      </c>
      <c r="C32" s="15" t="s">
        <v>107</v>
      </c>
      <c r="D32" s="6" t="s">
        <v>79</v>
      </c>
      <c r="E32" s="1" t="s">
        <v>9</v>
      </c>
      <c r="F32" s="1" t="s">
        <v>78</v>
      </c>
      <c r="G32" s="1">
        <v>1</v>
      </c>
      <c r="H32" s="1" t="s">
        <v>88</v>
      </c>
      <c r="I32" s="9">
        <v>8844</v>
      </c>
      <c r="J32" s="9">
        <v>0</v>
      </c>
      <c r="K32" s="9">
        <f>Table2[[#This Row],[Invoice
(without VAT)]]-Table2[[#This Row],[O/S
(without VAT)]]</f>
        <v>8844</v>
      </c>
      <c r="L32" s="10">
        <v>44866</v>
      </c>
      <c r="M32" s="16">
        <v>1</v>
      </c>
      <c r="N32" s="67">
        <f t="shared" si="0"/>
        <v>1</v>
      </c>
    </row>
    <row r="33" spans="2:14" ht="14.7" customHeight="1">
      <c r="B33" s="15" t="s">
        <v>89</v>
      </c>
      <c r="C33" s="15" t="s">
        <v>107</v>
      </c>
      <c r="D33" s="6" t="s">
        <v>90</v>
      </c>
      <c r="E33" s="1" t="s">
        <v>9</v>
      </c>
      <c r="F33" s="1" t="s">
        <v>91</v>
      </c>
      <c r="G33" s="1">
        <v>1</v>
      </c>
      <c r="H33" s="1" t="s">
        <v>82</v>
      </c>
      <c r="I33" s="9">
        <v>27401</v>
      </c>
      <c r="J33" s="9">
        <v>0</v>
      </c>
      <c r="K33" s="9">
        <f>Table2[[#This Row],[Invoice
(without VAT)]]-Table2[[#This Row],[O/S
(without VAT)]]</f>
        <v>27401</v>
      </c>
      <c r="L33" s="10">
        <v>44866</v>
      </c>
      <c r="M33" s="16">
        <v>1</v>
      </c>
      <c r="N33" s="67">
        <f t="shared" si="0"/>
        <v>1</v>
      </c>
    </row>
    <row r="34" spans="2:14">
      <c r="B34" s="15" t="s">
        <v>42</v>
      </c>
      <c r="C34" s="15" t="s">
        <v>71</v>
      </c>
      <c r="D34" s="6" t="s">
        <v>97</v>
      </c>
      <c r="E34" s="1" t="s">
        <v>45</v>
      </c>
      <c r="F34" s="1" t="s">
        <v>98</v>
      </c>
      <c r="G34" s="1">
        <v>1</v>
      </c>
      <c r="H34" s="1" t="s">
        <v>83</v>
      </c>
      <c r="I34" s="9">
        <v>130092</v>
      </c>
      <c r="J34" s="9">
        <v>68000</v>
      </c>
      <c r="K34" s="9">
        <f>Table2[[#This Row],[Invoice
(without VAT)]]-Table2[[#This Row],[O/S
(without VAT)]]</f>
        <v>62092</v>
      </c>
      <c r="L34" s="10">
        <v>44896</v>
      </c>
      <c r="M34" s="16">
        <v>1</v>
      </c>
      <c r="N34" s="67">
        <f t="shared" si="0"/>
        <v>0.47729299265135444</v>
      </c>
    </row>
    <row r="35" spans="2:14">
      <c r="B35" s="15" t="s">
        <v>42</v>
      </c>
      <c r="C35" s="15" t="s">
        <v>71</v>
      </c>
      <c r="D35" s="6" t="s">
        <v>99</v>
      </c>
      <c r="E35" s="1" t="s">
        <v>45</v>
      </c>
      <c r="F35" s="1" t="s">
        <v>100</v>
      </c>
      <c r="G35" s="1">
        <v>1</v>
      </c>
      <c r="H35" s="1" t="s">
        <v>83</v>
      </c>
      <c r="I35" s="9">
        <v>130092</v>
      </c>
      <c r="J35" s="9">
        <v>73500</v>
      </c>
      <c r="K35" s="9">
        <f>Table2[[#This Row],[Invoice
(without VAT)]]-Table2[[#This Row],[O/S
(without VAT)]]</f>
        <v>56592</v>
      </c>
      <c r="L35" s="10">
        <v>44896</v>
      </c>
      <c r="M35" s="16">
        <v>1</v>
      </c>
      <c r="N35" s="67">
        <f t="shared" si="0"/>
        <v>0.43501521999815518</v>
      </c>
    </row>
    <row r="36" spans="2:14">
      <c r="B36" s="15" t="s">
        <v>42</v>
      </c>
      <c r="C36" s="15" t="s">
        <v>225</v>
      </c>
      <c r="D36" s="6" t="s">
        <v>101</v>
      </c>
      <c r="E36" s="1" t="s">
        <v>45</v>
      </c>
      <c r="F36" s="1" t="s">
        <v>102</v>
      </c>
      <c r="G36" s="1">
        <v>1</v>
      </c>
      <c r="H36" s="1" t="s">
        <v>84</v>
      </c>
      <c r="I36" s="9">
        <v>4158</v>
      </c>
      <c r="J36" s="9">
        <v>3000</v>
      </c>
      <c r="K36" s="9">
        <f>Table2[[#This Row],[Invoice
(without VAT)]]-Table2[[#This Row],[O/S
(without VAT)]]</f>
        <v>1158</v>
      </c>
      <c r="L36" s="10">
        <v>44896</v>
      </c>
      <c r="M36" s="16">
        <v>1</v>
      </c>
      <c r="N36" s="67">
        <f t="shared" ref="N36:N67" si="23">(I36-J36)/I36</f>
        <v>0.27849927849927852</v>
      </c>
    </row>
    <row r="37" spans="2:14" ht="14.7" customHeight="1">
      <c r="B37" s="15" t="s">
        <v>103</v>
      </c>
      <c r="C37" s="15" t="s">
        <v>107</v>
      </c>
      <c r="D37" s="6" t="s">
        <v>104</v>
      </c>
      <c r="E37" s="1" t="s">
        <v>9</v>
      </c>
      <c r="F37" s="1" t="s">
        <v>105</v>
      </c>
      <c r="G37" s="1">
        <v>1</v>
      </c>
      <c r="H37" s="1" t="s">
        <v>106</v>
      </c>
      <c r="I37" s="9">
        <v>183000</v>
      </c>
      <c r="J37" s="9">
        <v>144144</v>
      </c>
      <c r="K37" s="9">
        <f>Table2[[#This Row],[Invoice
(without VAT)]]-Table2[[#This Row],[O/S
(without VAT)]]</f>
        <v>38856</v>
      </c>
      <c r="L37" s="10">
        <v>44896</v>
      </c>
      <c r="M37" s="16">
        <v>1</v>
      </c>
      <c r="N37" s="67">
        <f t="shared" si="23"/>
        <v>0.21232786885245902</v>
      </c>
    </row>
    <row r="38" spans="2:14" ht="14.7" customHeight="1">
      <c r="B38" s="15" t="s">
        <v>6</v>
      </c>
      <c r="C38" s="15" t="s">
        <v>107</v>
      </c>
      <c r="D38" s="6" t="s">
        <v>108</v>
      </c>
      <c r="E38" s="1" t="s">
        <v>9</v>
      </c>
      <c r="F38" s="1" t="s">
        <v>109</v>
      </c>
      <c r="G38" s="1">
        <v>1</v>
      </c>
      <c r="H38" s="1" t="s">
        <v>82</v>
      </c>
      <c r="I38" s="9">
        <v>14647.05</v>
      </c>
      <c r="J38" s="9">
        <v>9500</v>
      </c>
      <c r="K38" s="9">
        <f>Table2[[#This Row],[Invoice
(without VAT)]]-Table2[[#This Row],[O/S
(without VAT)]]</f>
        <v>5147.0499999999993</v>
      </c>
      <c r="L38" s="10">
        <v>44896</v>
      </c>
      <c r="M38" s="16">
        <v>1</v>
      </c>
      <c r="N38" s="67">
        <f t="shared" si="23"/>
        <v>0.35140523177021993</v>
      </c>
    </row>
    <row r="39" spans="2:14" ht="14.7" customHeight="1">
      <c r="B39" s="15" t="s">
        <v>6</v>
      </c>
      <c r="C39" s="15" t="s">
        <v>107</v>
      </c>
      <c r="D39" s="6" t="s">
        <v>110</v>
      </c>
      <c r="E39" s="1" t="s">
        <v>9</v>
      </c>
      <c r="F39" s="1" t="s">
        <v>111</v>
      </c>
      <c r="G39" s="1">
        <v>1</v>
      </c>
      <c r="H39" s="1" t="s">
        <v>82</v>
      </c>
      <c r="I39" s="9">
        <v>1980</v>
      </c>
      <c r="J39" s="9">
        <v>0</v>
      </c>
      <c r="K39" s="9">
        <f>Table2[[#This Row],[Invoice
(without VAT)]]-Table2[[#This Row],[O/S
(without VAT)]]</f>
        <v>1980</v>
      </c>
      <c r="L39" s="10">
        <v>44896</v>
      </c>
      <c r="M39" s="16">
        <v>1</v>
      </c>
      <c r="N39" s="67">
        <f t="shared" si="23"/>
        <v>1</v>
      </c>
    </row>
    <row r="40" spans="2:14" ht="14.7" customHeight="1">
      <c r="B40" s="15" t="s">
        <v>6</v>
      </c>
      <c r="C40" s="15" t="s">
        <v>107</v>
      </c>
      <c r="D40" s="6" t="s">
        <v>112</v>
      </c>
      <c r="E40" s="1" t="s">
        <v>9</v>
      </c>
      <c r="F40" s="1" t="s">
        <v>113</v>
      </c>
      <c r="G40" s="1">
        <v>1</v>
      </c>
      <c r="H40" s="1" t="s">
        <v>82</v>
      </c>
      <c r="I40" s="9">
        <v>4681.71</v>
      </c>
      <c r="J40" s="9">
        <v>0</v>
      </c>
      <c r="K40" s="9">
        <f>Table2[[#This Row],[Invoice
(without VAT)]]-Table2[[#This Row],[O/S
(without VAT)]]</f>
        <v>4681.71</v>
      </c>
      <c r="L40" s="10">
        <v>44927</v>
      </c>
      <c r="M40" s="16">
        <v>1</v>
      </c>
      <c r="N40" s="67">
        <f t="shared" si="23"/>
        <v>1</v>
      </c>
    </row>
    <row r="41" spans="2:14">
      <c r="B41" s="15" t="s">
        <v>42</v>
      </c>
      <c r="C41" s="15" t="s">
        <v>71</v>
      </c>
      <c r="D41" s="6" t="s">
        <v>114</v>
      </c>
      <c r="E41" s="1" t="s">
        <v>45</v>
      </c>
      <c r="F41" s="1" t="s">
        <v>115</v>
      </c>
      <c r="G41" s="1">
        <v>1</v>
      </c>
      <c r="H41" s="1" t="s">
        <v>116</v>
      </c>
      <c r="I41" s="9">
        <v>65000</v>
      </c>
      <c r="J41" s="9">
        <v>52000</v>
      </c>
      <c r="K41" s="9">
        <f>Table2[[#This Row],[Invoice
(without VAT)]]-Table2[[#This Row],[O/S
(without VAT)]]</f>
        <v>13000</v>
      </c>
      <c r="L41" s="10">
        <v>44927</v>
      </c>
      <c r="M41" s="16">
        <v>1</v>
      </c>
      <c r="N41" s="67">
        <f t="shared" si="23"/>
        <v>0.2</v>
      </c>
    </row>
    <row r="42" spans="2:14">
      <c r="B42" s="15" t="s">
        <v>42</v>
      </c>
      <c r="C42" s="15" t="s">
        <v>225</v>
      </c>
      <c r="D42" s="6" t="s">
        <v>117</v>
      </c>
      <c r="E42" s="1" t="s">
        <v>45</v>
      </c>
      <c r="F42" s="1" t="s">
        <v>118</v>
      </c>
      <c r="G42" s="1">
        <v>1</v>
      </c>
      <c r="H42" s="1" t="s">
        <v>84</v>
      </c>
      <c r="I42" s="9">
        <v>4297</v>
      </c>
      <c r="J42" s="9">
        <v>3000</v>
      </c>
      <c r="K42" s="9">
        <f>Table2[[#This Row],[Invoice
(without VAT)]]-Table2[[#This Row],[O/S
(without VAT)]]</f>
        <v>1297</v>
      </c>
      <c r="L42" s="10">
        <v>44927</v>
      </c>
      <c r="M42" s="16">
        <v>1</v>
      </c>
      <c r="N42" s="67">
        <f t="shared" si="23"/>
        <v>0.30183849197114265</v>
      </c>
    </row>
    <row r="43" spans="2:14">
      <c r="B43" s="15" t="s">
        <v>42</v>
      </c>
      <c r="C43" s="15" t="s">
        <v>71</v>
      </c>
      <c r="D43" s="6" t="s">
        <v>122</v>
      </c>
      <c r="E43" s="1" t="s">
        <v>45</v>
      </c>
      <c r="F43" s="1" t="s">
        <v>121</v>
      </c>
      <c r="G43" s="1">
        <v>1</v>
      </c>
      <c r="H43" s="1" t="s">
        <v>116</v>
      </c>
      <c r="I43" s="9">
        <v>65000</v>
      </c>
      <c r="J43" s="9">
        <v>30000</v>
      </c>
      <c r="K43" s="9">
        <f>Table2[[#This Row],[Invoice
(without VAT)]]-Table2[[#This Row],[O/S
(without VAT)]]</f>
        <v>35000</v>
      </c>
      <c r="L43" s="10">
        <v>44927</v>
      </c>
      <c r="M43" s="16">
        <v>1</v>
      </c>
      <c r="N43" s="67">
        <f t="shared" si="23"/>
        <v>0.53846153846153844</v>
      </c>
    </row>
    <row r="44" spans="2:14">
      <c r="B44" s="15" t="s">
        <v>42</v>
      </c>
      <c r="C44" s="15" t="s">
        <v>71</v>
      </c>
      <c r="D44" s="6" t="s">
        <v>119</v>
      </c>
      <c r="E44" s="1" t="s">
        <v>45</v>
      </c>
      <c r="F44" s="1" t="s">
        <v>120</v>
      </c>
      <c r="G44" s="1">
        <v>1</v>
      </c>
      <c r="H44" s="1" t="s">
        <v>116</v>
      </c>
      <c r="I44" s="9">
        <v>14960</v>
      </c>
      <c r="J44" s="9">
        <v>1760</v>
      </c>
      <c r="K44" s="9">
        <f>Table2[[#This Row],[Invoice
(without VAT)]]-Table2[[#This Row],[O/S
(without VAT)]]</f>
        <v>13200</v>
      </c>
      <c r="L44" s="10">
        <v>44927</v>
      </c>
      <c r="M44" s="16">
        <v>1</v>
      </c>
      <c r="N44" s="67">
        <f t="shared" si="23"/>
        <v>0.88235294117647056</v>
      </c>
    </row>
    <row r="45" spans="2:14">
      <c r="B45" s="15" t="s">
        <v>42</v>
      </c>
      <c r="C45" s="15" t="s">
        <v>225</v>
      </c>
      <c r="D45" s="6" t="s">
        <v>163</v>
      </c>
      <c r="E45" s="1" t="s">
        <v>45</v>
      </c>
      <c r="F45" s="1" t="s">
        <v>164</v>
      </c>
      <c r="G45" s="1">
        <v>1</v>
      </c>
      <c r="H45" s="1" t="s">
        <v>84</v>
      </c>
      <c r="I45" s="9">
        <v>4296.6000000000004</v>
      </c>
      <c r="J45" s="9">
        <v>3000</v>
      </c>
      <c r="K45" s="9">
        <f>Table2[[#This Row],[Invoice
(without VAT)]]-Table2[[#This Row],[O/S
(without VAT)]]</f>
        <v>1296.6000000000004</v>
      </c>
      <c r="L45" s="10">
        <v>44927</v>
      </c>
      <c r="M45" s="16">
        <v>1</v>
      </c>
      <c r="N45" s="67">
        <f t="shared" si="23"/>
        <v>0.30177349532188247</v>
      </c>
    </row>
    <row r="46" spans="2:14">
      <c r="B46" s="15" t="s">
        <v>42</v>
      </c>
      <c r="C46" s="15" t="s">
        <v>165</v>
      </c>
      <c r="D46" s="6" t="s">
        <v>166</v>
      </c>
      <c r="E46" s="1" t="s">
        <v>45</v>
      </c>
      <c r="F46" s="1" t="s">
        <v>167</v>
      </c>
      <c r="G46" s="1">
        <v>1</v>
      </c>
      <c r="H46" s="1" t="s">
        <v>88</v>
      </c>
      <c r="I46" s="9">
        <v>2035</v>
      </c>
      <c r="J46" s="9">
        <v>0</v>
      </c>
      <c r="K46" s="9">
        <f>Table2[[#This Row],[Invoice
(without VAT)]]-Table2[[#This Row],[O/S
(without VAT)]]</f>
        <v>2035</v>
      </c>
      <c r="L46" s="10">
        <v>44927</v>
      </c>
      <c r="M46" s="16">
        <v>1</v>
      </c>
      <c r="N46" s="67">
        <f t="shared" si="23"/>
        <v>1</v>
      </c>
    </row>
    <row r="47" spans="2:14">
      <c r="B47" s="15" t="s">
        <v>42</v>
      </c>
      <c r="C47" s="15" t="s">
        <v>168</v>
      </c>
      <c r="D47" s="6" t="s">
        <v>169</v>
      </c>
      <c r="E47" s="1" t="s">
        <v>45</v>
      </c>
      <c r="F47" s="1" t="s">
        <v>170</v>
      </c>
      <c r="G47" s="1">
        <v>1</v>
      </c>
      <c r="H47" s="1" t="s">
        <v>88</v>
      </c>
      <c r="I47" s="9">
        <v>131111</v>
      </c>
      <c r="J47" s="9">
        <v>0</v>
      </c>
      <c r="K47" s="9">
        <f>Table2[[#This Row],[Invoice
(without VAT)]]-Table2[[#This Row],[O/S
(without VAT)]]</f>
        <v>131111</v>
      </c>
      <c r="L47" s="10">
        <v>44958</v>
      </c>
      <c r="M47" s="16">
        <v>1</v>
      </c>
      <c r="N47" s="67">
        <f t="shared" si="23"/>
        <v>1</v>
      </c>
    </row>
    <row r="48" spans="2:14">
      <c r="B48" s="15" t="s">
        <v>42</v>
      </c>
      <c r="C48" s="15" t="s">
        <v>71</v>
      </c>
      <c r="D48" s="6" t="s">
        <v>179</v>
      </c>
      <c r="E48" s="1" t="s">
        <v>45</v>
      </c>
      <c r="F48" s="1" t="s">
        <v>176</v>
      </c>
      <c r="G48" s="1">
        <v>1</v>
      </c>
      <c r="H48" s="1" t="s">
        <v>116</v>
      </c>
      <c r="I48" s="9">
        <v>130085</v>
      </c>
      <c r="J48" s="9">
        <v>80700</v>
      </c>
      <c r="K48" s="9">
        <f>Table2[[#This Row],[Invoice
(without VAT)]]-Table2[[#This Row],[O/S
(without VAT)]]</f>
        <v>49385</v>
      </c>
      <c r="L48" s="10">
        <v>44958</v>
      </c>
      <c r="M48" s="16">
        <v>1</v>
      </c>
      <c r="N48" s="67">
        <f t="shared" si="23"/>
        <v>0.37963639159011414</v>
      </c>
    </row>
    <row r="49" spans="2:14" ht="14.7" customHeight="1">
      <c r="B49" s="15" t="s">
        <v>174</v>
      </c>
      <c r="C49" s="15" t="s">
        <v>107</v>
      </c>
      <c r="D49" s="6" t="s">
        <v>182</v>
      </c>
      <c r="E49" s="1" t="s">
        <v>9</v>
      </c>
      <c r="F49" s="1" t="s">
        <v>171</v>
      </c>
      <c r="G49" s="1">
        <v>1</v>
      </c>
      <c r="H49" s="1" t="s">
        <v>116</v>
      </c>
      <c r="I49" s="9">
        <v>1650</v>
      </c>
      <c r="J49" s="9">
        <v>400</v>
      </c>
      <c r="K49" s="9">
        <f>Table2[[#This Row],[Invoice
(without VAT)]]-Table2[[#This Row],[O/S
(without VAT)]]</f>
        <v>1250</v>
      </c>
      <c r="L49" s="10">
        <v>44958</v>
      </c>
      <c r="M49" s="16">
        <v>1</v>
      </c>
      <c r="N49" s="67">
        <f t="shared" si="23"/>
        <v>0.75757575757575757</v>
      </c>
    </row>
    <row r="50" spans="2:14" ht="14.7" customHeight="1">
      <c r="B50" s="15" t="s">
        <v>10</v>
      </c>
      <c r="C50" s="15" t="s">
        <v>107</v>
      </c>
      <c r="D50" s="6" t="s">
        <v>135</v>
      </c>
      <c r="E50" s="1" t="s">
        <v>9</v>
      </c>
      <c r="F50" s="1" t="s">
        <v>197</v>
      </c>
      <c r="G50" s="1">
        <v>1</v>
      </c>
      <c r="H50" s="1" t="s">
        <v>82</v>
      </c>
      <c r="I50" s="9">
        <v>49544</v>
      </c>
      <c r="J50" s="9">
        <v>0</v>
      </c>
      <c r="K50" s="9">
        <f>Table2[[#This Row],[Invoice
(without VAT)]]-Table2[[#This Row],[O/S
(without VAT)]]</f>
        <v>49544</v>
      </c>
      <c r="L50" s="10">
        <v>44958</v>
      </c>
      <c r="M50" s="16">
        <v>1</v>
      </c>
      <c r="N50" s="67">
        <f t="shared" si="23"/>
        <v>1</v>
      </c>
    </row>
    <row r="51" spans="2:14" ht="14.7" customHeight="1">
      <c r="B51" s="15" t="s">
        <v>180</v>
      </c>
      <c r="C51" s="15" t="s">
        <v>107</v>
      </c>
      <c r="D51" s="6" t="s">
        <v>181</v>
      </c>
      <c r="E51" s="1" t="s">
        <v>9</v>
      </c>
      <c r="F51" s="1" t="s">
        <v>199</v>
      </c>
      <c r="G51" s="1">
        <v>1</v>
      </c>
      <c r="H51" s="1" t="s">
        <v>116</v>
      </c>
      <c r="I51" s="9">
        <v>2420</v>
      </c>
      <c r="J51" s="9">
        <v>800</v>
      </c>
      <c r="K51" s="9">
        <f>Table2[[#This Row],[Invoice
(without VAT)]]-Table2[[#This Row],[O/S
(without VAT)]]</f>
        <v>1620</v>
      </c>
      <c r="L51" s="10">
        <v>44958</v>
      </c>
      <c r="M51" s="16">
        <v>1</v>
      </c>
      <c r="N51" s="67">
        <f t="shared" si="23"/>
        <v>0.66942148760330578</v>
      </c>
    </row>
    <row r="52" spans="2:14" ht="14.7" customHeight="1">
      <c r="B52" s="15" t="s">
        <v>174</v>
      </c>
      <c r="C52" s="15" t="s">
        <v>107</v>
      </c>
      <c r="D52" s="6" t="s">
        <v>203</v>
      </c>
      <c r="E52" s="1" t="s">
        <v>9</v>
      </c>
      <c r="F52" s="1" t="s">
        <v>204</v>
      </c>
      <c r="G52" s="1">
        <v>1</v>
      </c>
      <c r="H52" s="1" t="s">
        <v>205</v>
      </c>
      <c r="I52" s="9">
        <v>582705</v>
      </c>
      <c r="J52" s="9">
        <v>2360</v>
      </c>
      <c r="K52" s="9">
        <f>Table2[[#This Row],[Invoice
(without VAT)]]-Table2[[#This Row],[O/S
(without VAT)]]</f>
        <v>580345</v>
      </c>
      <c r="L52" s="10">
        <v>44958</v>
      </c>
      <c r="M52" s="16">
        <v>2</v>
      </c>
      <c r="N52" s="67">
        <f t="shared" si="23"/>
        <v>0.99594992320299291</v>
      </c>
    </row>
    <row r="53" spans="2:14" ht="14.7" customHeight="1">
      <c r="B53" s="15" t="s">
        <v>208</v>
      </c>
      <c r="C53" s="15" t="s">
        <v>107</v>
      </c>
      <c r="D53" s="6" t="s">
        <v>209</v>
      </c>
      <c r="E53" s="1" t="s">
        <v>9</v>
      </c>
      <c r="F53" s="1" t="s">
        <v>210</v>
      </c>
      <c r="G53" s="1">
        <v>1</v>
      </c>
      <c r="H53" s="1" t="s">
        <v>106</v>
      </c>
      <c r="I53" s="9">
        <v>0</v>
      </c>
      <c r="J53" s="9">
        <v>471</v>
      </c>
      <c r="K53" s="9">
        <f>Table2[[#This Row],[Invoice
(without VAT)]]-Table2[[#This Row],[O/S
(without VAT)]]</f>
        <v>-471</v>
      </c>
      <c r="L53" s="10">
        <v>44958</v>
      </c>
      <c r="M53" s="16">
        <v>1</v>
      </c>
      <c r="N53" s="67" t="e">
        <f t="shared" si="23"/>
        <v>#DIV/0!</v>
      </c>
    </row>
    <row r="54" spans="2:14">
      <c r="B54" s="15" t="s">
        <v>42</v>
      </c>
      <c r="C54" s="15" t="s">
        <v>10</v>
      </c>
      <c r="D54" s="6" t="s">
        <v>130</v>
      </c>
      <c r="E54" s="1" t="s">
        <v>45</v>
      </c>
      <c r="F54" s="1" t="s">
        <v>215</v>
      </c>
      <c r="G54" s="1">
        <v>1</v>
      </c>
      <c r="H54" s="1" t="s">
        <v>216</v>
      </c>
      <c r="I54" s="9">
        <v>32560</v>
      </c>
      <c r="J54" s="9">
        <v>0</v>
      </c>
      <c r="K54" s="9">
        <f>Table2[[#This Row],[Invoice
(without VAT)]]-Table2[[#This Row],[O/S
(without VAT)]]</f>
        <v>32560</v>
      </c>
      <c r="L54" s="10">
        <v>44986</v>
      </c>
      <c r="M54" s="16">
        <v>1</v>
      </c>
      <c r="N54" s="67">
        <f t="shared" si="23"/>
        <v>1</v>
      </c>
    </row>
    <row r="55" spans="2:14">
      <c r="B55" s="15" t="s">
        <v>42</v>
      </c>
      <c r="C55" s="15" t="s">
        <v>225</v>
      </c>
      <c r="D55" s="6" t="s">
        <v>220</v>
      </c>
      <c r="E55" s="1" t="s">
        <v>45</v>
      </c>
      <c r="F55" s="1" t="s">
        <v>221</v>
      </c>
      <c r="G55" s="1">
        <v>1</v>
      </c>
      <c r="H55" s="1" t="s">
        <v>84</v>
      </c>
      <c r="I55" s="9">
        <v>3881</v>
      </c>
      <c r="J55" s="9">
        <v>0</v>
      </c>
      <c r="K55" s="9">
        <f>Table2[[#This Row],[Invoice
(without VAT)]]-Table2[[#This Row],[O/S
(without VAT)]]</f>
        <v>3881</v>
      </c>
      <c r="L55" s="10">
        <v>44986</v>
      </c>
      <c r="M55" s="16">
        <v>1</v>
      </c>
      <c r="N55" s="67">
        <f t="shared" si="23"/>
        <v>1</v>
      </c>
    </row>
    <row r="56" spans="2:14" ht="14.7" customHeight="1">
      <c r="B56" s="115" t="s">
        <v>6</v>
      </c>
      <c r="C56" s="115" t="s">
        <v>107</v>
      </c>
      <c r="D56" s="116" t="s">
        <v>198</v>
      </c>
      <c r="E56" s="117" t="s">
        <v>9</v>
      </c>
      <c r="F56" s="117" t="s">
        <v>222</v>
      </c>
      <c r="G56" s="1">
        <v>1</v>
      </c>
      <c r="H56" s="1" t="s">
        <v>82</v>
      </c>
      <c r="I56" s="9">
        <v>11642.4</v>
      </c>
      <c r="J56" s="9">
        <v>7500</v>
      </c>
      <c r="K56" s="9">
        <f>Table2[[#This Row],[Invoice
(without VAT)]]-Table2[[#This Row],[O/S
(without VAT)]]</f>
        <v>4142.3999999999996</v>
      </c>
      <c r="L56" s="10">
        <v>44986</v>
      </c>
      <c r="M56" s="16">
        <v>1</v>
      </c>
      <c r="N56" s="67">
        <f t="shared" si="23"/>
        <v>0.35580292723149864</v>
      </c>
    </row>
    <row r="57" spans="2:14" ht="14.7" customHeight="1">
      <c r="B57" s="115" t="s">
        <v>134</v>
      </c>
      <c r="C57" s="115" t="s">
        <v>107</v>
      </c>
      <c r="D57" s="116" t="s">
        <v>223</v>
      </c>
      <c r="E57" s="117" t="s">
        <v>9</v>
      </c>
      <c r="F57" s="117" t="s">
        <v>224</v>
      </c>
      <c r="G57" s="1">
        <v>1</v>
      </c>
      <c r="H57" s="1" t="s">
        <v>84</v>
      </c>
      <c r="I57" s="9">
        <v>8000</v>
      </c>
      <c r="J57" s="9">
        <v>0</v>
      </c>
      <c r="K57" s="9">
        <f>Table2[[#This Row],[Invoice
(without VAT)]]-Table2[[#This Row],[O/S
(without VAT)]]</f>
        <v>8000</v>
      </c>
      <c r="L57" s="10">
        <v>44986</v>
      </c>
      <c r="M57" s="16">
        <v>1</v>
      </c>
      <c r="N57" s="67">
        <f t="shared" si="23"/>
        <v>1</v>
      </c>
    </row>
    <row r="58" spans="2:14">
      <c r="B58" s="15" t="s">
        <v>42</v>
      </c>
      <c r="C58" s="15" t="s">
        <v>168</v>
      </c>
      <c r="D58" s="6" t="s">
        <v>278</v>
      </c>
      <c r="E58" s="1" t="s">
        <v>45</v>
      </c>
      <c r="F58" s="1" t="s">
        <v>302</v>
      </c>
      <c r="G58" s="1">
        <v>1</v>
      </c>
      <c r="H58" s="1" t="s">
        <v>88</v>
      </c>
      <c r="I58" s="9">
        <v>121415</v>
      </c>
      <c r="J58" s="9">
        <v>4918</v>
      </c>
      <c r="K58" s="9">
        <f>Table2[[#This Row],[Invoice
(without VAT)]]-Table2[[#This Row],[O/S
(without VAT)]]</f>
        <v>116497</v>
      </c>
      <c r="L58" s="10">
        <v>44986</v>
      </c>
      <c r="M58" s="16">
        <v>1</v>
      </c>
      <c r="N58" s="114">
        <f t="shared" si="23"/>
        <v>0.95949429642136475</v>
      </c>
    </row>
    <row r="59" spans="2:14">
      <c r="B59" s="15" t="s">
        <v>42</v>
      </c>
      <c r="C59" s="15" t="s">
        <v>168</v>
      </c>
      <c r="D59" s="6" t="s">
        <v>277</v>
      </c>
      <c r="E59" s="1" t="s">
        <v>45</v>
      </c>
      <c r="F59" s="1" t="s">
        <v>303</v>
      </c>
      <c r="G59" s="1">
        <v>1</v>
      </c>
      <c r="H59" s="1" t="s">
        <v>88</v>
      </c>
      <c r="I59" s="9">
        <v>159575</v>
      </c>
      <c r="J59" s="9">
        <v>0</v>
      </c>
      <c r="K59" s="9">
        <f>Table2[[#This Row],[Invoice
(without VAT)]]-Table2[[#This Row],[O/S
(without VAT)]]</f>
        <v>159575</v>
      </c>
      <c r="L59" s="10">
        <v>44986</v>
      </c>
      <c r="M59" s="16">
        <v>1</v>
      </c>
      <c r="N59" s="114">
        <f t="shared" si="23"/>
        <v>1</v>
      </c>
    </row>
    <row r="60" spans="2:14">
      <c r="B60" s="15" t="s">
        <v>42</v>
      </c>
      <c r="C60" s="15" t="s">
        <v>10</v>
      </c>
      <c r="D60" s="6" t="s">
        <v>304</v>
      </c>
      <c r="E60" s="1" t="s">
        <v>45</v>
      </c>
      <c r="F60" s="1" t="s">
        <v>305</v>
      </c>
      <c r="G60" s="1">
        <v>1</v>
      </c>
      <c r="H60" s="1" t="s">
        <v>216</v>
      </c>
      <c r="I60" s="9">
        <v>19930</v>
      </c>
      <c r="J60" s="9">
        <v>0</v>
      </c>
      <c r="K60" s="9">
        <f>Table2[[#This Row],[Invoice
(without VAT)]]-Table2[[#This Row],[O/S
(without VAT)]]</f>
        <v>19930</v>
      </c>
      <c r="L60" s="10">
        <v>44986</v>
      </c>
      <c r="M60" s="16">
        <v>2</v>
      </c>
      <c r="N60" s="114">
        <f t="shared" si="23"/>
        <v>1</v>
      </c>
    </row>
    <row r="61" spans="2:14">
      <c r="B61" s="15" t="s">
        <v>42</v>
      </c>
      <c r="C61" s="15" t="s">
        <v>306</v>
      </c>
      <c r="D61" s="6" t="s">
        <v>311</v>
      </c>
      <c r="E61" s="1" t="s">
        <v>45</v>
      </c>
      <c r="F61" s="1" t="s">
        <v>307</v>
      </c>
      <c r="G61" s="1">
        <v>1</v>
      </c>
      <c r="H61" s="1" t="s">
        <v>84</v>
      </c>
      <c r="I61" s="9">
        <v>4296.6000000000004</v>
      </c>
      <c r="J61" s="9">
        <v>3000</v>
      </c>
      <c r="K61" s="9">
        <f>Table2[[#This Row],[Invoice
(without VAT)]]-Table2[[#This Row],[O/S
(without VAT)]]</f>
        <v>1296.6000000000004</v>
      </c>
      <c r="L61" s="10">
        <v>44986</v>
      </c>
      <c r="M61" s="16">
        <v>2</v>
      </c>
      <c r="N61" s="67">
        <f t="shared" si="23"/>
        <v>0.30177349532188247</v>
      </c>
    </row>
    <row r="62" spans="2:14">
      <c r="B62" s="15" t="s">
        <v>42</v>
      </c>
      <c r="C62" s="15" t="s">
        <v>174</v>
      </c>
      <c r="D62" s="6" t="s">
        <v>279</v>
      </c>
      <c r="E62" s="1" t="s">
        <v>45</v>
      </c>
      <c r="F62" s="1" t="s">
        <v>312</v>
      </c>
      <c r="G62" s="1">
        <v>2</v>
      </c>
      <c r="H62" s="1" t="s">
        <v>88</v>
      </c>
      <c r="I62" s="118">
        <v>82000</v>
      </c>
      <c r="J62" s="9">
        <v>0</v>
      </c>
      <c r="K62" s="9">
        <f>Table2[[#This Row],[Invoice
(without VAT)]]-Table2[[#This Row],[O/S
(without VAT)]]</f>
        <v>82000</v>
      </c>
      <c r="L62" s="10">
        <v>45017</v>
      </c>
      <c r="M62" s="16">
        <v>2</v>
      </c>
      <c r="N62" s="67">
        <f t="shared" si="23"/>
        <v>1</v>
      </c>
    </row>
    <row r="63" spans="2:14" ht="14.7" customHeight="1">
      <c r="B63" s="15" t="s">
        <v>10</v>
      </c>
      <c r="C63" s="15" t="s">
        <v>107</v>
      </c>
      <c r="D63" s="6" t="s">
        <v>332</v>
      </c>
      <c r="E63" s="1" t="s">
        <v>9</v>
      </c>
      <c r="F63" s="1" t="s">
        <v>330</v>
      </c>
      <c r="G63" s="1">
        <v>1</v>
      </c>
      <c r="H63" s="1" t="s">
        <v>82</v>
      </c>
      <c r="I63" s="9">
        <v>89804</v>
      </c>
      <c r="J63" s="9">
        <v>0</v>
      </c>
      <c r="K63" s="9">
        <f>Table2[[#This Row],[Invoice
(without VAT)]]-Table2[[#This Row],[O/S
(without VAT)]]</f>
        <v>89804</v>
      </c>
      <c r="L63" s="10">
        <v>44986</v>
      </c>
      <c r="M63" s="16">
        <v>2</v>
      </c>
      <c r="N63" s="67">
        <f t="shared" si="23"/>
        <v>1</v>
      </c>
    </row>
    <row r="64" spans="2:14" ht="14.7" customHeight="1">
      <c r="B64" s="115" t="s">
        <v>134</v>
      </c>
      <c r="C64" s="15" t="s">
        <v>107</v>
      </c>
      <c r="D64" s="6" t="s">
        <v>333</v>
      </c>
      <c r="E64" s="1" t="s">
        <v>9</v>
      </c>
      <c r="F64" s="1" t="s">
        <v>158</v>
      </c>
      <c r="G64" s="1">
        <v>1</v>
      </c>
      <c r="H64" s="1" t="s">
        <v>334</v>
      </c>
      <c r="I64" s="9">
        <v>44100</v>
      </c>
      <c r="J64" s="9"/>
      <c r="K64" s="9">
        <f>Table2[[#This Row],[Invoice
(without VAT)]]-Table2[[#This Row],[O/S
(without VAT)]]</f>
        <v>44100</v>
      </c>
      <c r="L64" s="10">
        <v>44986</v>
      </c>
      <c r="M64" s="16">
        <v>2</v>
      </c>
      <c r="N64" s="67">
        <f t="shared" si="23"/>
        <v>1</v>
      </c>
    </row>
    <row r="65" spans="2:14" ht="14.7" customHeight="1">
      <c r="B65" s="15" t="s">
        <v>73</v>
      </c>
      <c r="C65" s="15" t="s">
        <v>107</v>
      </c>
      <c r="D65" s="6" t="s">
        <v>214</v>
      </c>
      <c r="E65" s="1" t="s">
        <v>9</v>
      </c>
      <c r="F65" s="1" t="s">
        <v>217</v>
      </c>
      <c r="G65" s="1">
        <v>1</v>
      </c>
      <c r="H65" s="1" t="s">
        <v>83</v>
      </c>
      <c r="I65" s="9">
        <v>17600</v>
      </c>
      <c r="J65" s="9">
        <v>7400</v>
      </c>
      <c r="K65" s="9">
        <f>Table2[[#This Row],[Invoice
(without VAT)]]-Table2[[#This Row],[O/S
(without VAT)]]</f>
        <v>10200</v>
      </c>
      <c r="L65" s="10">
        <v>44986</v>
      </c>
      <c r="M65" s="16">
        <v>1</v>
      </c>
      <c r="N65" s="67">
        <f t="shared" si="23"/>
        <v>0.57954545454545459</v>
      </c>
    </row>
    <row r="66" spans="2:14" ht="14.7" customHeight="1">
      <c r="B66" s="15"/>
      <c r="C66" s="15"/>
      <c r="D66" s="6"/>
      <c r="E66" s="1"/>
      <c r="F66" s="1"/>
      <c r="G66" s="1"/>
      <c r="H66" s="1"/>
      <c r="I66" s="9"/>
      <c r="J66" s="9"/>
      <c r="K66" s="9">
        <f>Table2[[#This Row],[Invoice
(without VAT)]]-Table2[[#This Row],[O/S
(without VAT)]]</f>
        <v>0</v>
      </c>
      <c r="L66" s="10"/>
      <c r="M66" s="16"/>
      <c r="N66" s="67" t="e">
        <f t="shared" si="23"/>
        <v>#DIV/0!</v>
      </c>
    </row>
    <row r="67" spans="2:14" ht="14.7" customHeight="1">
      <c r="B67" s="15"/>
      <c r="C67" s="15"/>
      <c r="D67" s="6"/>
      <c r="E67" s="1"/>
      <c r="F67" s="1"/>
      <c r="G67" s="1"/>
      <c r="H67" s="1"/>
      <c r="I67" s="9"/>
      <c r="J67" s="9"/>
      <c r="K67" s="9">
        <f>Table2[[#This Row],[Invoice
(without VAT)]]-Table2[[#This Row],[O/S
(without VAT)]]</f>
        <v>0</v>
      </c>
      <c r="L67" s="10"/>
      <c r="M67" s="16"/>
      <c r="N67" s="67" t="e">
        <f t="shared" si="23"/>
        <v>#DIV/0!</v>
      </c>
    </row>
    <row r="68" spans="2:14" ht="14.7" customHeight="1">
      <c r="B68" s="15"/>
      <c r="C68" s="15"/>
      <c r="D68" s="6"/>
      <c r="E68" s="1"/>
      <c r="F68" s="1"/>
      <c r="G68" s="1"/>
      <c r="H68" s="1"/>
      <c r="I68" s="9"/>
      <c r="J68" s="9"/>
      <c r="K68" s="9">
        <f>Table2[[#This Row],[Invoice
(without VAT)]]-Table2[[#This Row],[O/S
(without VAT)]]</f>
        <v>0</v>
      </c>
      <c r="L68" s="10"/>
      <c r="M68" s="16"/>
      <c r="N68" s="67" t="e">
        <f t="shared" ref="N68:N99" si="24">(I68-J68)/I68</f>
        <v>#DIV/0!</v>
      </c>
    </row>
    <row r="69" spans="2:14" ht="14.7" customHeight="1">
      <c r="B69" s="15"/>
      <c r="C69" s="15"/>
      <c r="D69" s="6"/>
      <c r="E69" s="1"/>
      <c r="F69" s="1"/>
      <c r="G69" s="1"/>
      <c r="H69" s="1"/>
      <c r="I69" s="9"/>
      <c r="J69" s="9"/>
      <c r="K69" s="9">
        <f>Table2[[#This Row],[Invoice
(without VAT)]]-Table2[[#This Row],[O/S
(without VAT)]]</f>
        <v>0</v>
      </c>
      <c r="L69" s="10"/>
      <c r="M69" s="16"/>
      <c r="N69" s="67" t="e">
        <f t="shared" si="24"/>
        <v>#DIV/0!</v>
      </c>
    </row>
    <row r="70" spans="2:14" ht="14.7" customHeight="1">
      <c r="B70" s="15"/>
      <c r="C70" s="15"/>
      <c r="D70" s="6"/>
      <c r="E70" s="1"/>
      <c r="F70" s="1"/>
      <c r="G70" s="1"/>
      <c r="H70" s="1"/>
      <c r="I70" s="9"/>
      <c r="J70" s="9"/>
      <c r="K70" s="9">
        <f>Table2[[#This Row],[Invoice
(without VAT)]]-Table2[[#This Row],[O/S
(without VAT)]]</f>
        <v>0</v>
      </c>
      <c r="L70" s="10"/>
      <c r="M70" s="16"/>
      <c r="N70" s="67" t="e">
        <f t="shared" si="24"/>
        <v>#DIV/0!</v>
      </c>
    </row>
    <row r="71" spans="2:14" ht="14.7" customHeight="1">
      <c r="B71" s="15"/>
      <c r="C71" s="15"/>
      <c r="D71" s="6"/>
      <c r="E71" s="1"/>
      <c r="F71" s="1"/>
      <c r="G71" s="1"/>
      <c r="H71" s="1"/>
      <c r="I71" s="9"/>
      <c r="J71" s="9"/>
      <c r="K71" s="9">
        <f>Table2[[#This Row],[Invoice
(without VAT)]]-Table2[[#This Row],[O/S
(without VAT)]]</f>
        <v>0</v>
      </c>
      <c r="L71" s="10"/>
      <c r="M71" s="16"/>
      <c r="N71" s="67" t="e">
        <f t="shared" si="24"/>
        <v>#DIV/0!</v>
      </c>
    </row>
    <row r="72" spans="2:14" ht="14.7" customHeight="1">
      <c r="B72" s="15"/>
      <c r="C72" s="15"/>
      <c r="D72" s="6"/>
      <c r="E72" s="1"/>
      <c r="F72" s="1"/>
      <c r="G72" s="1"/>
      <c r="H72" s="1"/>
      <c r="I72" s="9"/>
      <c r="J72" s="9"/>
      <c r="K72" s="9">
        <f>Table2[[#This Row],[Invoice
(without VAT)]]-Table2[[#This Row],[O/S
(without VAT)]]</f>
        <v>0</v>
      </c>
      <c r="L72" s="10"/>
      <c r="M72" s="16"/>
      <c r="N72" s="67" t="e">
        <f t="shared" si="24"/>
        <v>#DIV/0!</v>
      </c>
    </row>
    <row r="73" spans="2:14" ht="14.7" customHeight="1">
      <c r="B73" s="15"/>
      <c r="C73" s="15"/>
      <c r="D73" s="6"/>
      <c r="E73" s="1"/>
      <c r="F73" s="1"/>
      <c r="G73" s="1"/>
      <c r="H73" s="1"/>
      <c r="I73" s="9"/>
      <c r="J73" s="9"/>
      <c r="K73" s="9">
        <f>Table2[[#This Row],[Invoice
(without VAT)]]-Table2[[#This Row],[O/S
(without VAT)]]</f>
        <v>0</v>
      </c>
      <c r="L73" s="10"/>
      <c r="M73" s="16"/>
      <c r="N73" s="67" t="e">
        <f t="shared" si="24"/>
        <v>#DIV/0!</v>
      </c>
    </row>
    <row r="74" spans="2:14" ht="14.7" customHeight="1">
      <c r="B74" s="15"/>
      <c r="C74" s="15"/>
      <c r="D74" s="6"/>
      <c r="E74" s="1"/>
      <c r="F74" s="1"/>
      <c r="G74" s="1"/>
      <c r="H74" s="1"/>
      <c r="I74" s="9"/>
      <c r="J74" s="9"/>
      <c r="K74" s="9">
        <f>Table2[[#This Row],[Invoice
(without VAT)]]-Table2[[#This Row],[O/S
(without VAT)]]</f>
        <v>0</v>
      </c>
      <c r="L74" s="10"/>
      <c r="M74" s="16"/>
      <c r="N74" s="67" t="e">
        <f t="shared" si="24"/>
        <v>#DIV/0!</v>
      </c>
    </row>
    <row r="75" spans="2:14" ht="14.7" customHeight="1">
      <c r="B75" s="15"/>
      <c r="C75" s="15"/>
      <c r="D75" s="6"/>
      <c r="E75" s="1"/>
      <c r="F75" s="1"/>
      <c r="G75" s="1"/>
      <c r="H75" s="1"/>
      <c r="I75" s="9"/>
      <c r="J75" s="9"/>
      <c r="K75" s="9">
        <f>Table2[[#This Row],[Invoice
(without VAT)]]-Table2[[#This Row],[O/S
(without VAT)]]</f>
        <v>0</v>
      </c>
      <c r="L75" s="10"/>
      <c r="M75" s="16"/>
      <c r="N75" s="67" t="e">
        <f t="shared" si="24"/>
        <v>#DIV/0!</v>
      </c>
    </row>
    <row r="76" spans="2:14" ht="14.7" customHeight="1">
      <c r="B76" s="15"/>
      <c r="C76" s="15"/>
      <c r="D76" s="6"/>
      <c r="E76" s="1"/>
      <c r="F76" s="1"/>
      <c r="G76" s="1"/>
      <c r="H76" s="1"/>
      <c r="I76" s="9"/>
      <c r="J76" s="9"/>
      <c r="K76" s="9">
        <f>Table2[[#This Row],[Invoice
(without VAT)]]-Table2[[#This Row],[O/S
(without VAT)]]</f>
        <v>0</v>
      </c>
      <c r="L76" s="10"/>
      <c r="M76" s="16"/>
      <c r="N76" s="67" t="e">
        <f t="shared" si="24"/>
        <v>#DIV/0!</v>
      </c>
    </row>
    <row r="77" spans="2:14" ht="14.7" customHeight="1">
      <c r="B77" s="15"/>
      <c r="C77" s="15"/>
      <c r="D77" s="6"/>
      <c r="E77" s="1"/>
      <c r="F77" s="1"/>
      <c r="G77" s="1"/>
      <c r="H77" s="1"/>
      <c r="I77" s="9"/>
      <c r="J77" s="9"/>
      <c r="K77" s="9">
        <f>Table2[[#This Row],[Invoice
(without VAT)]]-Table2[[#This Row],[O/S
(without VAT)]]</f>
        <v>0</v>
      </c>
      <c r="L77" s="10"/>
      <c r="M77" s="16"/>
      <c r="N77" s="67" t="e">
        <f t="shared" si="24"/>
        <v>#DIV/0!</v>
      </c>
    </row>
    <row r="78" spans="2:14" ht="14.7" customHeight="1">
      <c r="B78" s="15"/>
      <c r="C78" s="15"/>
      <c r="D78" s="6"/>
      <c r="E78" s="1"/>
      <c r="F78" s="1"/>
      <c r="G78" s="1"/>
      <c r="H78" s="1"/>
      <c r="I78" s="9"/>
      <c r="J78" s="9"/>
      <c r="K78" s="9">
        <f>Table2[[#This Row],[Invoice
(without VAT)]]-Table2[[#This Row],[O/S
(without VAT)]]</f>
        <v>0</v>
      </c>
      <c r="L78" s="10"/>
      <c r="M78" s="16"/>
      <c r="N78" s="67" t="e">
        <f t="shared" si="24"/>
        <v>#DIV/0!</v>
      </c>
    </row>
    <row r="79" spans="2:14" ht="14.7" customHeight="1">
      <c r="B79" s="15"/>
      <c r="C79" s="15"/>
      <c r="D79" s="12"/>
      <c r="E79" s="1"/>
      <c r="F79" s="13"/>
      <c r="G79" s="1"/>
      <c r="H79" s="1"/>
      <c r="I79" s="4"/>
      <c r="J79" s="9"/>
      <c r="K79" s="9">
        <f>Table2[[#This Row],[Invoice
(without VAT)]]-Table2[[#This Row],[O/S
(without VAT)]]</f>
        <v>0</v>
      </c>
      <c r="L79" s="10"/>
      <c r="M79" s="16"/>
      <c r="N79" s="67" t="e">
        <f t="shared" si="24"/>
        <v>#DIV/0!</v>
      </c>
    </row>
    <row r="80" spans="2:14" ht="14.7" customHeight="1">
      <c r="B80" s="15"/>
      <c r="C80" s="31"/>
      <c r="D80" s="14"/>
      <c r="E80" s="1"/>
      <c r="F80" s="13"/>
      <c r="G80" s="1"/>
      <c r="H80" s="1"/>
      <c r="I80" s="4"/>
      <c r="J80" s="9"/>
      <c r="K80" s="9">
        <f>Table2[[#This Row],[Invoice
(without VAT)]]-Table2[[#This Row],[O/S
(without VAT)]]</f>
        <v>0</v>
      </c>
      <c r="L80" s="10"/>
      <c r="M80" s="16"/>
      <c r="N80" s="67" t="e">
        <f t="shared" si="24"/>
        <v>#DIV/0!</v>
      </c>
    </row>
    <row r="81" spans="2:14" ht="14.7" customHeight="1">
      <c r="B81" s="15"/>
      <c r="C81" s="15"/>
      <c r="D81" s="6"/>
      <c r="E81" s="1"/>
      <c r="F81" s="1"/>
      <c r="G81" s="1"/>
      <c r="H81" s="1"/>
      <c r="I81" s="4"/>
      <c r="J81" s="4"/>
      <c r="K81" s="4">
        <f>Table2[[#This Row],[Invoice
(without VAT)]]-Table2[[#This Row],[O/S
(without VAT)]]</f>
        <v>0</v>
      </c>
      <c r="L81" s="10"/>
      <c r="M81" s="16"/>
      <c r="N81" s="67" t="e">
        <f t="shared" si="24"/>
        <v>#DIV/0!</v>
      </c>
    </row>
    <row r="82" spans="2:14" ht="15" customHeight="1">
      <c r="B82" s="15"/>
      <c r="C82" s="15"/>
      <c r="D82" s="6"/>
      <c r="E82" s="1"/>
      <c r="F82" s="1"/>
      <c r="G82" s="1"/>
      <c r="H82" s="1"/>
      <c r="I82" s="4"/>
      <c r="J82" s="4"/>
      <c r="K82" s="4">
        <f>Table2[[#This Row],[Invoice
(without VAT)]]-Table2[[#This Row],[O/S
(without VAT)]]</f>
        <v>0</v>
      </c>
      <c r="L82" s="10"/>
      <c r="M82" s="16"/>
      <c r="N82" s="67" t="e">
        <f t="shared" si="24"/>
        <v>#DIV/0!</v>
      </c>
    </row>
    <row r="83" spans="2:14" ht="14.7" customHeight="1">
      <c r="B83" s="15"/>
      <c r="C83" s="15"/>
      <c r="D83" s="6"/>
      <c r="E83" s="1"/>
      <c r="F83" s="1"/>
      <c r="G83" s="1"/>
      <c r="H83" s="1"/>
      <c r="I83" s="4"/>
      <c r="J83" s="4"/>
      <c r="K83" s="4">
        <f>Table2[[#This Row],[Invoice
(without VAT)]]-Table2[[#This Row],[O/S
(without VAT)]]</f>
        <v>0</v>
      </c>
      <c r="L83" s="10"/>
      <c r="M83" s="16"/>
      <c r="N83" s="67" t="e">
        <f t="shared" si="24"/>
        <v>#DIV/0!</v>
      </c>
    </row>
    <row r="84" spans="2:14" ht="14.7" customHeight="1">
      <c r="B84" s="15"/>
      <c r="C84" s="15"/>
      <c r="D84" s="6"/>
      <c r="E84" s="1"/>
      <c r="F84" s="1"/>
      <c r="G84" s="1"/>
      <c r="H84" s="1"/>
      <c r="I84" s="4"/>
      <c r="J84" s="4"/>
      <c r="K84" s="4">
        <f>Table2[[#This Row],[Invoice
(without VAT)]]-Table2[[#This Row],[O/S
(without VAT)]]</f>
        <v>0</v>
      </c>
      <c r="L84" s="10"/>
      <c r="M84" s="16"/>
      <c r="N84" s="67" t="e">
        <f t="shared" si="24"/>
        <v>#DIV/0!</v>
      </c>
    </row>
    <row r="85" spans="2:14" ht="14.7" customHeight="1">
      <c r="B85" s="15"/>
      <c r="C85" s="15"/>
      <c r="D85" s="6"/>
      <c r="E85" s="1"/>
      <c r="F85" s="1"/>
      <c r="G85" s="1"/>
      <c r="H85" s="1"/>
      <c r="I85" s="4"/>
      <c r="J85" s="4"/>
      <c r="K85" s="4">
        <f>Table2[[#This Row],[Invoice
(without VAT)]]-Table2[[#This Row],[O/S
(without VAT)]]</f>
        <v>0</v>
      </c>
      <c r="L85" s="10"/>
      <c r="M85" s="16"/>
      <c r="N85" s="67" t="e">
        <f t="shared" si="24"/>
        <v>#DIV/0!</v>
      </c>
    </row>
    <row r="86" spans="2:14" ht="14.7" customHeight="1">
      <c r="B86" s="15"/>
      <c r="C86" s="15"/>
      <c r="D86" s="6"/>
      <c r="E86" s="1"/>
      <c r="F86" s="1"/>
      <c r="G86" s="1"/>
      <c r="H86" s="1"/>
      <c r="I86" s="4"/>
      <c r="J86" s="4"/>
      <c r="K86" s="4">
        <f>Table2[[#This Row],[Invoice
(without VAT)]]-Table2[[#This Row],[O/S
(without VAT)]]</f>
        <v>0</v>
      </c>
      <c r="L86" s="10"/>
      <c r="M86" s="16"/>
      <c r="N86" s="67" t="e">
        <f t="shared" si="24"/>
        <v>#DIV/0!</v>
      </c>
    </row>
    <row r="87" spans="2:14" ht="14.7" customHeight="1">
      <c r="B87" s="15"/>
      <c r="D87" s="27"/>
      <c r="E87" s="1"/>
      <c r="F87" s="1"/>
      <c r="G87" s="1"/>
      <c r="H87" s="1"/>
      <c r="I87" s="4"/>
      <c r="J87" s="4"/>
      <c r="K87" s="4">
        <f>Table2[[#This Row],[Invoice
(without VAT)]]-Table2[[#This Row],[O/S
(without VAT)]]</f>
        <v>0</v>
      </c>
      <c r="L87" s="10"/>
      <c r="M87" s="16"/>
      <c r="N87" s="67" t="e">
        <f t="shared" si="24"/>
        <v>#DIV/0!</v>
      </c>
    </row>
    <row r="88" spans="2:14" ht="14.7" customHeight="1">
      <c r="B88" s="15"/>
      <c r="D88" s="28"/>
      <c r="E88" s="1"/>
      <c r="F88" s="1"/>
      <c r="G88" s="1"/>
      <c r="H88" s="1"/>
      <c r="I88" s="4"/>
      <c r="J88" s="4"/>
      <c r="K88" s="4">
        <f>Table2[[#This Row],[Invoice
(without VAT)]]-Table2[[#This Row],[O/S
(without VAT)]]</f>
        <v>0</v>
      </c>
      <c r="L88" s="10"/>
      <c r="M88" s="16"/>
      <c r="N88" s="67" t="e">
        <f t="shared" si="24"/>
        <v>#DIV/0!</v>
      </c>
    </row>
    <row r="89" spans="2:14" ht="14.7" customHeight="1">
      <c r="B89" s="15"/>
      <c r="D89" s="28"/>
      <c r="E89" s="1"/>
      <c r="F89" s="1"/>
      <c r="G89" s="1"/>
      <c r="H89" s="1"/>
      <c r="I89" s="4"/>
      <c r="J89" s="4"/>
      <c r="K89" s="4">
        <f>Table2[[#This Row],[Invoice
(without VAT)]]-Table2[[#This Row],[O/S
(without VAT)]]</f>
        <v>0</v>
      </c>
      <c r="L89" s="10"/>
      <c r="M89" s="16"/>
      <c r="N89" s="67" t="e">
        <f t="shared" si="24"/>
        <v>#DIV/0!</v>
      </c>
    </row>
    <row r="90" spans="2:14" ht="14.7" customHeight="1">
      <c r="B90" s="15"/>
      <c r="D90" s="28"/>
      <c r="E90" s="1"/>
      <c r="F90" s="1"/>
      <c r="G90" s="1"/>
      <c r="H90" s="1"/>
      <c r="I90" s="4"/>
      <c r="J90" s="4"/>
      <c r="K90" s="4">
        <f>Table2[[#This Row],[Invoice
(without VAT)]]-Table2[[#This Row],[O/S
(without VAT)]]</f>
        <v>0</v>
      </c>
      <c r="L90" s="10"/>
      <c r="M90" s="16"/>
      <c r="N90" s="67" t="e">
        <f t="shared" si="24"/>
        <v>#DIV/0!</v>
      </c>
    </row>
    <row r="91" spans="2:14" ht="14.7" customHeight="1">
      <c r="B91" s="15"/>
      <c r="D91" s="28"/>
      <c r="E91" s="1"/>
      <c r="F91" s="1"/>
      <c r="G91" s="1"/>
      <c r="H91" s="1"/>
      <c r="I91" s="4"/>
      <c r="J91" s="4"/>
      <c r="K91" s="4">
        <f>Table2[[#This Row],[Invoice
(without VAT)]]-Table2[[#This Row],[O/S
(without VAT)]]</f>
        <v>0</v>
      </c>
      <c r="L91" s="10"/>
      <c r="M91" s="16"/>
      <c r="N91" s="67" t="e">
        <f t="shared" si="24"/>
        <v>#DIV/0!</v>
      </c>
    </row>
    <row r="92" spans="2:14" ht="14.7" customHeight="1">
      <c r="B92" s="15"/>
      <c r="C92" s="15"/>
      <c r="D92" s="6"/>
      <c r="E92" s="1"/>
      <c r="F92" s="1"/>
      <c r="G92" s="1"/>
      <c r="H92" s="1"/>
      <c r="I92" s="4"/>
      <c r="J92" s="4"/>
      <c r="K92" s="4">
        <f>Table2[[#This Row],[Invoice
(without VAT)]]-Table2[[#This Row],[O/S
(without VAT)]]</f>
        <v>0</v>
      </c>
      <c r="L92" s="10"/>
      <c r="M92" s="16"/>
      <c r="N92" s="67" t="e">
        <f t="shared" si="24"/>
        <v>#DIV/0!</v>
      </c>
    </row>
    <row r="93" spans="2:14" ht="14.7" customHeight="1">
      <c r="B93" s="15"/>
      <c r="C93" s="15"/>
      <c r="D93" s="6"/>
      <c r="E93" s="1"/>
      <c r="F93" s="1"/>
      <c r="G93" s="1"/>
      <c r="H93" s="1"/>
      <c r="I93" s="4"/>
      <c r="J93" s="4"/>
      <c r="K93" s="4">
        <f>Table2[[#This Row],[Invoice
(without VAT)]]-Table2[[#This Row],[O/S
(without VAT)]]</f>
        <v>0</v>
      </c>
      <c r="L93" s="10"/>
      <c r="M93" s="16"/>
      <c r="N93" s="67" t="e">
        <f t="shared" si="24"/>
        <v>#DIV/0!</v>
      </c>
    </row>
    <row r="94" spans="2:14" ht="14.7" customHeight="1">
      <c r="B94" s="15"/>
      <c r="C94" s="15"/>
      <c r="D94" s="6"/>
      <c r="E94" s="1"/>
      <c r="F94" s="1"/>
      <c r="G94" s="1"/>
      <c r="H94" s="1"/>
      <c r="I94" s="4"/>
      <c r="J94" s="4"/>
      <c r="K94" s="4">
        <f>Table2[[#This Row],[Invoice
(without VAT)]]-Table2[[#This Row],[O/S
(without VAT)]]</f>
        <v>0</v>
      </c>
      <c r="L94" s="10"/>
      <c r="M94" s="16"/>
      <c r="N94" s="67" t="e">
        <f t="shared" si="24"/>
        <v>#DIV/0!</v>
      </c>
    </row>
    <row r="95" spans="2:14" ht="14.7" customHeight="1">
      <c r="B95" s="15"/>
      <c r="C95" s="15"/>
      <c r="D95" s="6"/>
      <c r="E95" s="1"/>
      <c r="F95" s="1"/>
      <c r="G95" s="1"/>
      <c r="H95" s="1"/>
      <c r="I95" s="4"/>
      <c r="J95" s="4"/>
      <c r="K95" s="4">
        <f>Table2[[#This Row],[Invoice
(without VAT)]]-Table2[[#This Row],[O/S
(without VAT)]]</f>
        <v>0</v>
      </c>
      <c r="L95" s="10"/>
      <c r="M95" s="16"/>
      <c r="N95" s="67" t="e">
        <f t="shared" si="24"/>
        <v>#DIV/0!</v>
      </c>
    </row>
    <row r="96" spans="2:14" ht="14.7" customHeight="1">
      <c r="B96" s="15"/>
      <c r="C96" s="32"/>
      <c r="D96" s="17"/>
      <c r="E96" s="18"/>
      <c r="F96" s="18"/>
      <c r="G96" s="1"/>
      <c r="H96" s="18"/>
      <c r="I96" s="19"/>
      <c r="J96" s="19"/>
      <c r="K96" s="4">
        <f>Table2[[#This Row],[Invoice
(without VAT)]]-Table2[[#This Row],[O/S
(without VAT)]]</f>
        <v>0</v>
      </c>
      <c r="L96" s="10"/>
      <c r="M96" s="16"/>
      <c r="N96" s="67" t="e">
        <f t="shared" si="24"/>
        <v>#DIV/0!</v>
      </c>
    </row>
    <row r="97" spans="2:14" ht="14.7" customHeight="1">
      <c r="B97" s="15"/>
      <c r="E97" s="18"/>
      <c r="G97" s="1"/>
      <c r="I97" s="26"/>
      <c r="J97" s="26"/>
      <c r="K97" s="4">
        <f>Table2[[#This Row],[Invoice
(without VAT)]]-Table2[[#This Row],[O/S
(without VAT)]]</f>
        <v>0</v>
      </c>
      <c r="L97" s="10"/>
      <c r="M97" s="16"/>
      <c r="N97" s="67" t="e">
        <f t="shared" si="24"/>
        <v>#DIV/0!</v>
      </c>
    </row>
    <row r="98" spans="2:14" ht="14.7" customHeight="1">
      <c r="B98" s="15"/>
      <c r="C98" s="32"/>
      <c r="D98" s="17"/>
      <c r="E98" s="18"/>
      <c r="F98" s="18"/>
      <c r="G98" s="1"/>
      <c r="H98" s="18"/>
      <c r="I98" s="19"/>
      <c r="J98" s="19"/>
      <c r="K98" s="4">
        <f>Table2[[#This Row],[Invoice
(without VAT)]]-Table2[[#This Row],[O/S
(without VAT)]]</f>
        <v>0</v>
      </c>
      <c r="L98" s="10"/>
      <c r="M98" s="16"/>
      <c r="N98" s="67" t="e">
        <f t="shared" si="24"/>
        <v>#DIV/0!</v>
      </c>
    </row>
    <row r="99" spans="2:14" ht="14.7" customHeight="1">
      <c r="B99" s="15"/>
      <c r="E99" s="18"/>
      <c r="G99" s="1"/>
      <c r="I99" s="26"/>
      <c r="J99" s="26"/>
      <c r="K99" s="4">
        <f>Table2[[#This Row],[Invoice
(without VAT)]]-Table2[[#This Row],[O/S
(without VAT)]]</f>
        <v>0</v>
      </c>
      <c r="L99" s="10"/>
      <c r="M99" s="16"/>
      <c r="N99" s="67" t="e">
        <f t="shared" si="24"/>
        <v>#DIV/0!</v>
      </c>
    </row>
    <row r="100" spans="2:14" ht="14.7" customHeight="1">
      <c r="B100" s="15"/>
      <c r="C100" s="32"/>
      <c r="D100" s="17"/>
      <c r="E100" s="18"/>
      <c r="F100" s="18"/>
      <c r="G100" s="1"/>
      <c r="H100" s="18"/>
      <c r="I100" s="19"/>
      <c r="J100" s="19"/>
      <c r="K100" s="4">
        <f>Table2[[#This Row],[Invoice
(without VAT)]]-Table2[[#This Row],[O/S
(without VAT)]]</f>
        <v>0</v>
      </c>
      <c r="L100" s="10"/>
      <c r="M100" s="16"/>
      <c r="N100" s="67" t="e">
        <f t="shared" ref="N100:N124" si="25">(I100-J100)/I100</f>
        <v>#DIV/0!</v>
      </c>
    </row>
    <row r="101" spans="2:14" ht="14.7" customHeight="1">
      <c r="B101" s="15"/>
      <c r="E101" s="18"/>
      <c r="G101" s="1"/>
      <c r="I101" s="26"/>
      <c r="J101" s="26"/>
      <c r="K101" s="4">
        <f>Table2[[#This Row],[Invoice
(without VAT)]]-Table2[[#This Row],[O/S
(without VAT)]]</f>
        <v>0</v>
      </c>
      <c r="L101" s="10"/>
      <c r="M101" s="16"/>
      <c r="N101" s="67" t="e">
        <f t="shared" si="25"/>
        <v>#DIV/0!</v>
      </c>
    </row>
    <row r="102" spans="2:14" ht="14.7" customHeight="1">
      <c r="B102" s="15"/>
      <c r="C102" s="32"/>
      <c r="D102" s="17"/>
      <c r="E102" s="18"/>
      <c r="F102" s="18"/>
      <c r="G102" s="1"/>
      <c r="H102" s="18"/>
      <c r="I102" s="19"/>
      <c r="J102" s="19"/>
      <c r="K102" s="4">
        <f>Table2[[#This Row],[Invoice
(without VAT)]]-Table2[[#This Row],[O/S
(without VAT)]]</f>
        <v>0</v>
      </c>
      <c r="L102" s="10"/>
      <c r="M102" s="16"/>
      <c r="N102" s="67" t="e">
        <f t="shared" si="25"/>
        <v>#DIV/0!</v>
      </c>
    </row>
    <row r="103" spans="2:14" ht="14.7" customHeight="1">
      <c r="B103" s="15"/>
      <c r="C103" s="15"/>
      <c r="D103" s="12"/>
      <c r="E103" s="18"/>
      <c r="G103" s="1"/>
      <c r="I103" s="26"/>
      <c r="J103" s="19"/>
      <c r="K103" s="4">
        <f>Table2[[#This Row],[Invoice
(without VAT)]]-Table2[[#This Row],[O/S
(without VAT)]]</f>
        <v>0</v>
      </c>
      <c r="L103" s="10"/>
      <c r="M103" s="16"/>
      <c r="N103" s="67" t="e">
        <f t="shared" si="25"/>
        <v>#DIV/0!</v>
      </c>
    </row>
    <row r="104" spans="2:14" ht="14.7" customHeight="1">
      <c r="B104" s="15"/>
      <c r="C104" s="15"/>
      <c r="D104" s="12"/>
      <c r="E104" s="18"/>
      <c r="G104" s="1"/>
      <c r="I104" s="26"/>
      <c r="J104" s="19"/>
      <c r="K104" s="4">
        <f>Table2[[#This Row],[Invoice
(without VAT)]]-Table2[[#This Row],[O/S
(without VAT)]]</f>
        <v>0</v>
      </c>
      <c r="L104" s="10"/>
      <c r="M104" s="16"/>
      <c r="N104" s="67" t="e">
        <f t="shared" si="25"/>
        <v>#DIV/0!</v>
      </c>
    </row>
    <row r="105" spans="2:14" ht="14.7" customHeight="1">
      <c r="B105" s="15"/>
      <c r="C105" s="15"/>
      <c r="D105" s="12"/>
      <c r="E105" s="18"/>
      <c r="G105" s="1"/>
      <c r="I105" s="26"/>
      <c r="J105" s="19"/>
      <c r="K105" s="4">
        <f>Table2[[#This Row],[Invoice
(without VAT)]]-Table2[[#This Row],[O/S
(without VAT)]]</f>
        <v>0</v>
      </c>
      <c r="L105" s="10"/>
      <c r="M105" s="16"/>
      <c r="N105" s="67" t="e">
        <f t="shared" si="25"/>
        <v>#DIV/0!</v>
      </c>
    </row>
    <row r="106" spans="2:14" ht="14.7" customHeight="1">
      <c r="B106" s="15"/>
      <c r="C106" s="15"/>
      <c r="D106" s="12"/>
      <c r="E106" s="18"/>
      <c r="G106" s="1"/>
      <c r="I106" s="26"/>
      <c r="J106" s="19"/>
      <c r="K106" s="4">
        <f>Table2[[#This Row],[Invoice
(without VAT)]]-Table2[[#This Row],[O/S
(without VAT)]]</f>
        <v>0</v>
      </c>
      <c r="L106" s="10"/>
      <c r="M106" s="16"/>
      <c r="N106" s="67" t="e">
        <f t="shared" si="25"/>
        <v>#DIV/0!</v>
      </c>
    </row>
    <row r="107" spans="2:14" ht="14.7" customHeight="1">
      <c r="B107" s="15"/>
      <c r="C107" s="15"/>
      <c r="D107" s="12"/>
      <c r="E107" s="18"/>
      <c r="G107" s="1"/>
      <c r="I107" s="26"/>
      <c r="J107" s="19"/>
      <c r="K107" s="4">
        <f>Table2[[#This Row],[Invoice
(without VAT)]]-Table2[[#This Row],[O/S
(without VAT)]]</f>
        <v>0</v>
      </c>
      <c r="L107" s="10"/>
      <c r="M107" s="16"/>
      <c r="N107" s="67" t="e">
        <f t="shared" si="25"/>
        <v>#DIV/0!</v>
      </c>
    </row>
    <row r="108" spans="2:14" ht="14.7" customHeight="1">
      <c r="B108" s="15"/>
      <c r="C108" s="15"/>
      <c r="D108" s="12"/>
      <c r="E108" s="18"/>
      <c r="G108" s="1"/>
      <c r="I108" s="26"/>
      <c r="J108" s="19"/>
      <c r="K108" s="4">
        <f>Table2[[#This Row],[Invoice
(without VAT)]]-Table2[[#This Row],[O/S
(without VAT)]]</f>
        <v>0</v>
      </c>
      <c r="L108" s="10"/>
      <c r="M108" s="16"/>
      <c r="N108" s="67" t="e">
        <f t="shared" si="25"/>
        <v>#DIV/0!</v>
      </c>
    </row>
    <row r="109" spans="2:14" ht="14.7" customHeight="1">
      <c r="B109" s="15"/>
      <c r="C109" s="15"/>
      <c r="D109" s="12"/>
      <c r="E109" s="18"/>
      <c r="G109" s="1"/>
      <c r="I109" s="26"/>
      <c r="J109" s="19"/>
      <c r="K109" s="4">
        <f>Table2[[#This Row],[Invoice
(without VAT)]]-Table2[[#This Row],[O/S
(without VAT)]]</f>
        <v>0</v>
      </c>
      <c r="L109" s="10"/>
      <c r="M109" s="16"/>
      <c r="N109" s="67" t="e">
        <f t="shared" si="25"/>
        <v>#DIV/0!</v>
      </c>
    </row>
    <row r="110" spans="2:14" ht="14.7" customHeight="1">
      <c r="B110" s="15"/>
      <c r="C110" s="15"/>
      <c r="D110" s="12"/>
      <c r="E110" s="18"/>
      <c r="G110" s="1"/>
      <c r="I110" s="26"/>
      <c r="J110" s="19"/>
      <c r="K110" s="4">
        <f>Table2[[#This Row],[Invoice
(without VAT)]]-Table2[[#This Row],[O/S
(without VAT)]]</f>
        <v>0</v>
      </c>
      <c r="L110" s="10"/>
      <c r="M110" s="16"/>
      <c r="N110" s="67" t="e">
        <f t="shared" si="25"/>
        <v>#DIV/0!</v>
      </c>
    </row>
    <row r="111" spans="2:14" ht="14.7" customHeight="1">
      <c r="B111" s="15"/>
      <c r="C111" s="15"/>
      <c r="D111" s="12"/>
      <c r="E111" s="18"/>
      <c r="G111" s="1"/>
      <c r="I111" s="26"/>
      <c r="J111" s="19"/>
      <c r="K111" s="4">
        <f>Table2[[#This Row],[Invoice
(without VAT)]]-Table2[[#This Row],[O/S
(without VAT)]]</f>
        <v>0</v>
      </c>
      <c r="L111" s="10"/>
      <c r="M111" s="16"/>
      <c r="N111" s="67" t="e">
        <f t="shared" si="25"/>
        <v>#DIV/0!</v>
      </c>
    </row>
    <row r="112" spans="2:14" ht="14.7" customHeight="1">
      <c r="B112" s="15"/>
      <c r="C112" s="15"/>
      <c r="D112" s="12"/>
      <c r="E112" s="18"/>
      <c r="G112" s="1"/>
      <c r="I112" s="26"/>
      <c r="J112" s="19"/>
      <c r="K112" s="4">
        <f>Table2[[#This Row],[Invoice
(without VAT)]]-Table2[[#This Row],[O/S
(without VAT)]]</f>
        <v>0</v>
      </c>
      <c r="L112" s="10"/>
      <c r="M112" s="16"/>
      <c r="N112" s="67" t="e">
        <f t="shared" si="25"/>
        <v>#DIV/0!</v>
      </c>
    </row>
    <row r="113" spans="2:14" ht="14.7" customHeight="1">
      <c r="B113" s="15"/>
      <c r="C113" s="15"/>
      <c r="D113" s="12"/>
      <c r="E113" s="18"/>
      <c r="G113" s="1"/>
      <c r="I113" s="26"/>
      <c r="J113" s="19"/>
      <c r="K113" s="4">
        <f>Table2[[#This Row],[Invoice
(without VAT)]]-Table2[[#This Row],[O/S
(without VAT)]]</f>
        <v>0</v>
      </c>
      <c r="L113" s="10"/>
      <c r="M113" s="16"/>
      <c r="N113" s="67" t="e">
        <f t="shared" si="25"/>
        <v>#DIV/0!</v>
      </c>
    </row>
    <row r="114" spans="2:14" ht="14.7" customHeight="1">
      <c r="B114" s="15"/>
      <c r="E114" s="18"/>
      <c r="G114" s="1"/>
      <c r="I114" s="26"/>
      <c r="J114" s="19"/>
      <c r="K114" s="4">
        <f>Table2[[#This Row],[Invoice
(without VAT)]]-Table2[[#This Row],[O/S
(without VAT)]]</f>
        <v>0</v>
      </c>
      <c r="L114" s="10"/>
      <c r="N114" s="67" t="e">
        <f t="shared" si="25"/>
        <v>#DIV/0!</v>
      </c>
    </row>
    <row r="115" spans="2:14" ht="14.7" customHeight="1">
      <c r="B115" s="15"/>
      <c r="E115" s="18"/>
      <c r="G115" s="1"/>
      <c r="I115" s="26"/>
      <c r="J115" s="19"/>
      <c r="K115" s="4">
        <f>Table2[[#This Row],[Invoice
(without VAT)]]-Table2[[#This Row],[O/S
(without VAT)]]</f>
        <v>0</v>
      </c>
      <c r="L115" s="10"/>
      <c r="N115" s="67" t="e">
        <f t="shared" si="25"/>
        <v>#DIV/0!</v>
      </c>
    </row>
    <row r="116" spans="2:14" ht="14.7" customHeight="1">
      <c r="B116" s="15"/>
      <c r="E116" s="18"/>
      <c r="G116" s="1"/>
      <c r="I116" s="26"/>
      <c r="J116" s="19"/>
      <c r="K116" s="4">
        <f>Table2[[#This Row],[Invoice
(without VAT)]]-Table2[[#This Row],[O/S
(without VAT)]]</f>
        <v>0</v>
      </c>
      <c r="L116" s="10"/>
      <c r="N116" s="67" t="e">
        <f t="shared" si="25"/>
        <v>#DIV/0!</v>
      </c>
    </row>
    <row r="117" spans="2:14" ht="14.7" customHeight="1">
      <c r="B117" s="15"/>
      <c r="E117" s="18"/>
      <c r="G117" s="1"/>
      <c r="I117" s="26"/>
      <c r="J117" s="19"/>
      <c r="K117" s="4">
        <f>Table2[[#This Row],[Invoice
(without VAT)]]-Table2[[#This Row],[O/S
(without VAT)]]</f>
        <v>0</v>
      </c>
      <c r="L117" s="10"/>
      <c r="N117" s="67" t="e">
        <f t="shared" si="25"/>
        <v>#DIV/0!</v>
      </c>
    </row>
    <row r="118" spans="2:14" ht="14.7" customHeight="1">
      <c r="B118" s="15"/>
      <c r="E118" s="18"/>
      <c r="G118" s="1"/>
      <c r="I118" s="26"/>
      <c r="J118" s="19"/>
      <c r="K118" s="4">
        <f>Table2[[#This Row],[Invoice
(without VAT)]]-Table2[[#This Row],[O/S
(without VAT)]]</f>
        <v>0</v>
      </c>
      <c r="L118" s="10"/>
      <c r="N118" s="67" t="e">
        <f t="shared" si="25"/>
        <v>#DIV/0!</v>
      </c>
    </row>
    <row r="119" spans="2:14" ht="14.7" customHeight="1">
      <c r="B119" s="15"/>
      <c r="E119" s="18"/>
      <c r="G119" s="1"/>
      <c r="I119" s="26"/>
      <c r="J119" s="19"/>
      <c r="K119" s="4">
        <f>Table2[[#This Row],[Invoice
(without VAT)]]-Table2[[#This Row],[O/S
(without VAT)]]</f>
        <v>0</v>
      </c>
      <c r="L119" s="10"/>
      <c r="N119" s="67" t="e">
        <f t="shared" si="25"/>
        <v>#DIV/0!</v>
      </c>
    </row>
    <row r="120" spans="2:14" ht="14.7" customHeight="1">
      <c r="B120" s="15"/>
      <c r="E120" s="18"/>
      <c r="G120" s="1"/>
      <c r="I120" s="26"/>
      <c r="J120" s="19"/>
      <c r="K120" s="4">
        <f>Table2[[#This Row],[Invoice
(without VAT)]]-Table2[[#This Row],[O/S
(without VAT)]]</f>
        <v>0</v>
      </c>
      <c r="L120" s="10"/>
      <c r="N120" s="67" t="e">
        <f t="shared" si="25"/>
        <v>#DIV/0!</v>
      </c>
    </row>
    <row r="121" spans="2:14" ht="14.7" customHeight="1">
      <c r="B121" s="15"/>
      <c r="E121" s="18"/>
      <c r="G121" s="1"/>
      <c r="I121" s="26"/>
      <c r="J121" s="19"/>
      <c r="K121" s="4">
        <f>Table2[[#This Row],[Invoice
(without VAT)]]-Table2[[#This Row],[O/S
(without VAT)]]</f>
        <v>0</v>
      </c>
      <c r="L121" s="10"/>
      <c r="N121" s="67" t="e">
        <f t="shared" si="25"/>
        <v>#DIV/0!</v>
      </c>
    </row>
    <row r="122" spans="2:14" ht="14.7" customHeight="1">
      <c r="B122" s="15"/>
      <c r="E122" s="18"/>
      <c r="G122" s="1"/>
      <c r="I122" s="26"/>
      <c r="J122" s="19"/>
      <c r="K122" s="4">
        <f>Table2[[#This Row],[Invoice
(without VAT)]]-Table2[[#This Row],[O/S
(without VAT)]]</f>
        <v>0</v>
      </c>
      <c r="L122" s="10"/>
      <c r="N122" s="67" t="e">
        <f t="shared" si="25"/>
        <v>#DIV/0!</v>
      </c>
    </row>
    <row r="123" spans="2:14" ht="14.7" customHeight="1">
      <c r="B123" s="15"/>
      <c r="E123" s="18"/>
      <c r="G123" s="1"/>
      <c r="I123" s="26"/>
      <c r="J123" s="19"/>
      <c r="K123" s="4">
        <f>Table2[[#This Row],[Invoice
(without VAT)]]-Table2[[#This Row],[O/S
(without VAT)]]</f>
        <v>0</v>
      </c>
      <c r="L123" s="10"/>
      <c r="N123" s="67" t="e">
        <f t="shared" si="25"/>
        <v>#DIV/0!</v>
      </c>
    </row>
    <row r="124" spans="2:14" ht="14.7" customHeight="1">
      <c r="B124" s="15"/>
      <c r="E124" s="18"/>
      <c r="G124" s="1"/>
      <c r="I124" s="26"/>
      <c r="J124" s="19"/>
      <c r="K124" s="4">
        <f>Table2[[#This Row],[Invoice
(without VAT)]]-Table2[[#This Row],[O/S
(without VAT)]]</f>
        <v>0</v>
      </c>
      <c r="L124" s="10"/>
      <c r="N124" s="67" t="e">
        <f t="shared" si="25"/>
        <v>#DIV/0!</v>
      </c>
    </row>
    <row r="125" spans="2:14">
      <c r="I125" s="26"/>
      <c r="J125" s="26"/>
      <c r="K125" s="26"/>
    </row>
    <row r="126" spans="2:14">
      <c r="I126" s="26"/>
      <c r="J126" s="26"/>
      <c r="K126" s="26"/>
    </row>
    <row r="127" spans="2:14">
      <c r="I127" s="26">
        <f>SUBTOTAL(9,I4:I126)</f>
        <v>3491176.2300000004</v>
      </c>
      <c r="J127" s="26">
        <f t="shared" ref="J127:K127" si="26">SUBTOTAL(9,J4:J126)</f>
        <v>1187041</v>
      </c>
      <c r="K127" s="26">
        <f t="shared" si="26"/>
        <v>2304135.23</v>
      </c>
    </row>
    <row r="128" spans="2:14">
      <c r="I128" s="26"/>
      <c r="J128" s="26"/>
      <c r="K128" s="26"/>
    </row>
    <row r="129" spans="9:11">
      <c r="I129" s="26"/>
      <c r="J129" s="26"/>
      <c r="K129" s="26"/>
    </row>
    <row r="130" spans="9:11">
      <c r="I130" s="26"/>
      <c r="J130" s="26"/>
      <c r="K130" s="26"/>
    </row>
    <row r="131" spans="9:11">
      <c r="I131" s="26"/>
      <c r="J131" s="26"/>
      <c r="K131" s="26"/>
    </row>
    <row r="132" spans="9:11">
      <c r="I132" s="26"/>
      <c r="J132" s="26"/>
      <c r="K132" s="26"/>
    </row>
    <row r="133" spans="9:11">
      <c r="I133" s="26"/>
      <c r="J133" s="26"/>
      <c r="K133" s="26"/>
    </row>
    <row r="134" spans="9:11">
      <c r="I134" s="26"/>
      <c r="J134" s="26"/>
      <c r="K134" s="26"/>
    </row>
    <row r="135" spans="9:11">
      <c r="I135" s="26"/>
      <c r="J135" s="26"/>
      <c r="K135" s="26"/>
    </row>
    <row r="136" spans="9:11">
      <c r="I136" s="26"/>
      <c r="J136" s="26"/>
      <c r="K136" s="26"/>
    </row>
    <row r="137" spans="9:11">
      <c r="I137" s="26"/>
      <c r="J137" s="26"/>
      <c r="K137" s="26"/>
    </row>
    <row r="138" spans="9:11">
      <c r="I138" s="26"/>
      <c r="J138" s="26"/>
      <c r="K138" s="26"/>
    </row>
    <row r="139" spans="9:11">
      <c r="I139" s="26"/>
      <c r="J139" s="26"/>
      <c r="K139" s="26"/>
    </row>
    <row r="140" spans="9:11">
      <c r="I140" s="26"/>
      <c r="J140" s="26"/>
      <c r="K140" s="26"/>
    </row>
    <row r="141" spans="9:11">
      <c r="I141" s="26"/>
      <c r="J141" s="26"/>
      <c r="K141" s="26"/>
    </row>
    <row r="142" spans="9:11">
      <c r="I142" s="26"/>
      <c r="J142" s="26"/>
      <c r="K142" s="26"/>
    </row>
    <row r="143" spans="9:11">
      <c r="I143" s="26"/>
      <c r="J143" s="26"/>
      <c r="K143" s="26"/>
    </row>
    <row r="144" spans="9:11">
      <c r="I144" s="26"/>
      <c r="J144" s="26"/>
      <c r="K144" s="26"/>
    </row>
    <row r="145" spans="9:11">
      <c r="I145" s="26"/>
      <c r="J145" s="26"/>
      <c r="K145" s="26"/>
    </row>
    <row r="146" spans="9:11">
      <c r="I146" s="26"/>
      <c r="J146" s="26"/>
      <c r="K146" s="26"/>
    </row>
    <row r="147" spans="9:11">
      <c r="I147" s="26"/>
      <c r="J147" s="26"/>
      <c r="K147" s="26"/>
    </row>
    <row r="148" spans="9:11">
      <c r="I148" s="26"/>
      <c r="J148" s="26"/>
      <c r="K148" s="26"/>
    </row>
    <row r="149" spans="9:11">
      <c r="I149" s="26"/>
      <c r="J149" s="26"/>
      <c r="K149" s="26"/>
    </row>
    <row r="150" spans="9:11">
      <c r="I150" s="26"/>
      <c r="J150" s="26"/>
      <c r="K150" s="26"/>
    </row>
    <row r="151" spans="9:11">
      <c r="I151" s="26"/>
      <c r="J151" s="26"/>
      <c r="K151" s="26"/>
    </row>
    <row r="152" spans="9:11">
      <c r="I152" s="26"/>
      <c r="J152" s="26"/>
      <c r="K152" s="26"/>
    </row>
    <row r="153" spans="9:11">
      <c r="I153" s="26"/>
      <c r="J153" s="26"/>
      <c r="K153" s="26"/>
    </row>
    <row r="154" spans="9:11">
      <c r="I154" s="26"/>
      <c r="J154" s="26"/>
      <c r="K154" s="26"/>
    </row>
    <row r="155" spans="9:11">
      <c r="I155" s="26"/>
      <c r="J155" s="26"/>
      <c r="K155" s="26"/>
    </row>
    <row r="156" spans="9:11">
      <c r="I156" s="26"/>
      <c r="J156" s="26"/>
      <c r="K156" s="26"/>
    </row>
    <row r="157" spans="9:11">
      <c r="I157" s="26"/>
      <c r="J157" s="26"/>
      <c r="K157" s="26"/>
    </row>
    <row r="158" spans="9:11">
      <c r="I158" s="26"/>
      <c r="J158" s="26"/>
      <c r="K158" s="26"/>
    </row>
    <row r="159" spans="9:11">
      <c r="I159" s="26"/>
      <c r="J159" s="26"/>
      <c r="K159" s="26"/>
    </row>
    <row r="160" spans="9:11">
      <c r="I160" s="26"/>
      <c r="J160" s="26"/>
      <c r="K160" s="26"/>
    </row>
    <row r="161" spans="9:11">
      <c r="I161" s="26"/>
      <c r="J161" s="26"/>
      <c r="K161" s="26"/>
    </row>
    <row r="162" spans="9:11">
      <c r="I162" s="26"/>
      <c r="J162" s="26"/>
      <c r="K162" s="26"/>
    </row>
    <row r="163" spans="9:11">
      <c r="I163" s="26"/>
      <c r="J163" s="26"/>
      <c r="K163" s="26"/>
    </row>
    <row r="164" spans="9:11">
      <c r="I164" s="26"/>
      <c r="J164" s="26"/>
      <c r="K164" s="26"/>
    </row>
    <row r="165" spans="9:11">
      <c r="I165" s="26"/>
      <c r="J165" s="26"/>
      <c r="K165" s="26"/>
    </row>
    <row r="166" spans="9:11">
      <c r="I166" s="26"/>
      <c r="J166" s="26"/>
      <c r="K166" s="26"/>
    </row>
    <row r="167" spans="9:11">
      <c r="I167" s="26"/>
      <c r="J167" s="26"/>
      <c r="K167" s="26"/>
    </row>
    <row r="168" spans="9:11">
      <c r="I168" s="26"/>
      <c r="J168" s="26"/>
      <c r="K168" s="26"/>
    </row>
    <row r="169" spans="9:11">
      <c r="I169" s="26"/>
      <c r="J169" s="26"/>
      <c r="K169" s="26"/>
    </row>
    <row r="170" spans="9:11">
      <c r="I170" s="26"/>
      <c r="J170" s="26"/>
      <c r="K170" s="26"/>
    </row>
    <row r="171" spans="9:11">
      <c r="I171" s="26"/>
      <c r="J171" s="26"/>
      <c r="K171" s="26"/>
    </row>
    <row r="172" spans="9:11">
      <c r="I172" s="26"/>
      <c r="J172" s="26"/>
      <c r="K172" s="26"/>
    </row>
    <row r="173" spans="9:11">
      <c r="I173" s="26"/>
      <c r="J173" s="26"/>
      <c r="K173" s="26"/>
    </row>
    <row r="174" spans="9:11">
      <c r="I174" s="26"/>
      <c r="J174" s="26"/>
      <c r="K174" s="26"/>
    </row>
    <row r="175" spans="9:11">
      <c r="I175" s="26"/>
      <c r="J175" s="26"/>
      <c r="K175" s="26"/>
    </row>
    <row r="176" spans="9:11">
      <c r="I176" s="26"/>
      <c r="J176" s="26"/>
      <c r="K176" s="26"/>
    </row>
    <row r="177" spans="9:11">
      <c r="I177" s="26"/>
      <c r="J177" s="26"/>
      <c r="K177" s="26"/>
    </row>
    <row r="178" spans="9:11">
      <c r="I178" s="26"/>
      <c r="J178" s="26"/>
      <c r="K178" s="26"/>
    </row>
    <row r="179" spans="9:11">
      <c r="I179" s="26"/>
      <c r="J179" s="26"/>
      <c r="K179" s="26"/>
    </row>
    <row r="180" spans="9:11">
      <c r="I180" s="26"/>
      <c r="J180" s="26"/>
      <c r="K180" s="26"/>
    </row>
    <row r="181" spans="9:11">
      <c r="I181" s="26"/>
      <c r="J181" s="26"/>
      <c r="K181" s="26"/>
    </row>
    <row r="182" spans="9:11">
      <c r="I182" s="26"/>
      <c r="J182" s="26"/>
      <c r="K182" s="26"/>
    </row>
    <row r="183" spans="9:11">
      <c r="I183" s="26"/>
      <c r="J183" s="26"/>
      <c r="K183" s="26"/>
    </row>
    <row r="184" spans="9:11">
      <c r="I184" s="26"/>
      <c r="J184" s="26"/>
      <c r="K184" s="26"/>
    </row>
    <row r="185" spans="9:11">
      <c r="I185" s="26"/>
      <c r="J185" s="26"/>
      <c r="K185" s="26"/>
    </row>
    <row r="186" spans="9:11">
      <c r="I186" s="26"/>
      <c r="J186" s="26"/>
      <c r="K186" s="26"/>
    </row>
    <row r="187" spans="9:11">
      <c r="I187" s="26"/>
      <c r="J187" s="26"/>
      <c r="K187" s="26"/>
    </row>
    <row r="188" spans="9:11">
      <c r="I188" s="26"/>
      <c r="J188" s="26"/>
      <c r="K188" s="26"/>
    </row>
    <row r="189" spans="9:11">
      <c r="I189" s="26"/>
      <c r="J189" s="26"/>
      <c r="K189" s="26"/>
    </row>
    <row r="190" spans="9:11">
      <c r="I190" s="26"/>
      <c r="J190" s="26"/>
      <c r="K190" s="26"/>
    </row>
    <row r="191" spans="9:11">
      <c r="I191" s="26"/>
      <c r="J191" s="26"/>
      <c r="K191" s="26"/>
    </row>
    <row r="192" spans="9:11">
      <c r="I192" s="26"/>
      <c r="J192" s="26"/>
      <c r="K192" s="26"/>
    </row>
    <row r="193" spans="9:11">
      <c r="I193" s="26"/>
      <c r="J193" s="26"/>
      <c r="K193" s="26"/>
    </row>
    <row r="194" spans="9:11">
      <c r="I194" s="26"/>
      <c r="J194" s="26"/>
      <c r="K194" s="26"/>
    </row>
    <row r="195" spans="9:11">
      <c r="I195" s="26"/>
      <c r="J195" s="26"/>
      <c r="K195" s="26"/>
    </row>
    <row r="196" spans="9:11">
      <c r="I196" s="26"/>
      <c r="J196" s="26"/>
      <c r="K196" s="26"/>
    </row>
    <row r="197" spans="9:11">
      <c r="I197" s="26"/>
      <c r="J197" s="26"/>
      <c r="K197" s="26"/>
    </row>
    <row r="198" spans="9:11">
      <c r="I198" s="26"/>
      <c r="J198" s="26"/>
      <c r="K198" s="26"/>
    </row>
    <row r="199" spans="9:11">
      <c r="I199" s="26"/>
      <c r="J199" s="26"/>
      <c r="K199" s="26"/>
    </row>
    <row r="200" spans="9:11">
      <c r="I200" s="26"/>
      <c r="J200" s="26"/>
      <c r="K200" s="26"/>
    </row>
    <row r="201" spans="9:11">
      <c r="I201" s="26"/>
      <c r="J201" s="26"/>
      <c r="K201" s="26"/>
    </row>
    <row r="202" spans="9:11">
      <c r="I202" s="26"/>
      <c r="J202" s="26"/>
      <c r="K202" s="26"/>
    </row>
    <row r="203" spans="9:11">
      <c r="I203" s="26"/>
      <c r="J203" s="26"/>
      <c r="K203" s="26"/>
    </row>
    <row r="204" spans="9:11">
      <c r="I204" s="26"/>
      <c r="J204" s="26"/>
      <c r="K204" s="26"/>
    </row>
    <row r="205" spans="9:11">
      <c r="I205" s="26"/>
      <c r="J205" s="26"/>
      <c r="K205" s="26"/>
    </row>
    <row r="206" spans="9:11">
      <c r="I206" s="26"/>
      <c r="J206" s="26"/>
      <c r="K206" s="26"/>
    </row>
    <row r="207" spans="9:11">
      <c r="I207" s="26"/>
      <c r="J207" s="26"/>
      <c r="K207" s="26"/>
    </row>
    <row r="208" spans="9:11">
      <c r="I208" s="26"/>
      <c r="J208" s="26"/>
      <c r="K208" s="26"/>
    </row>
    <row r="209" spans="9:11">
      <c r="I209" s="26"/>
      <c r="J209" s="26"/>
      <c r="K209" s="26"/>
    </row>
    <row r="210" spans="9:11">
      <c r="I210" s="26"/>
      <c r="J210" s="26"/>
      <c r="K210" s="26"/>
    </row>
    <row r="211" spans="9:11">
      <c r="I211" s="26"/>
      <c r="J211" s="26"/>
      <c r="K211" s="26"/>
    </row>
    <row r="212" spans="9:11">
      <c r="I212" s="26"/>
      <c r="J212" s="26"/>
      <c r="K212" s="26"/>
    </row>
    <row r="213" spans="9:11">
      <c r="I213" s="26"/>
      <c r="J213" s="26"/>
      <c r="K213" s="26"/>
    </row>
    <row r="214" spans="9:11">
      <c r="I214" s="26"/>
      <c r="J214" s="26"/>
      <c r="K214" s="26"/>
    </row>
    <row r="215" spans="9:11">
      <c r="I215" s="26"/>
      <c r="J215" s="26"/>
      <c r="K215" s="26"/>
    </row>
    <row r="216" spans="9:11">
      <c r="I216" s="26"/>
      <c r="J216" s="26"/>
      <c r="K216" s="26"/>
    </row>
    <row r="217" spans="9:11">
      <c r="I217" s="26"/>
      <c r="J217" s="26"/>
      <c r="K217" s="26"/>
    </row>
    <row r="218" spans="9:11">
      <c r="I218" s="26"/>
      <c r="J218" s="26"/>
      <c r="K218" s="26"/>
    </row>
    <row r="219" spans="9:11">
      <c r="I219" s="26"/>
      <c r="J219" s="26"/>
      <c r="K219" s="26"/>
    </row>
    <row r="220" spans="9:11">
      <c r="I220" s="26"/>
      <c r="J220" s="26"/>
      <c r="K220" s="26"/>
    </row>
    <row r="221" spans="9:11">
      <c r="I221" s="26"/>
      <c r="J221" s="26"/>
      <c r="K221" s="26"/>
    </row>
    <row r="222" spans="9:11">
      <c r="I222" s="26"/>
      <c r="J222" s="26"/>
      <c r="K222" s="26"/>
    </row>
    <row r="223" spans="9:11">
      <c r="I223" s="26"/>
      <c r="J223" s="26"/>
      <c r="K223" s="26"/>
    </row>
    <row r="224" spans="9:11">
      <c r="I224" s="26"/>
      <c r="J224" s="26"/>
      <c r="K224" s="26"/>
    </row>
    <row r="225" spans="9:11">
      <c r="I225" s="26"/>
      <c r="J225" s="26"/>
      <c r="K225" s="26"/>
    </row>
    <row r="226" spans="9:11">
      <c r="I226" s="26"/>
      <c r="J226" s="26"/>
      <c r="K226" s="26"/>
    </row>
    <row r="227" spans="9:11">
      <c r="I227" s="26"/>
      <c r="J227" s="26"/>
      <c r="K227" s="26"/>
    </row>
    <row r="228" spans="9:11">
      <c r="I228" s="26"/>
      <c r="J228" s="26"/>
      <c r="K228" s="26"/>
    </row>
    <row r="229" spans="9:11">
      <c r="I229" s="26"/>
      <c r="J229" s="26"/>
      <c r="K229" s="26"/>
    </row>
    <row r="230" spans="9:11">
      <c r="I230" s="26"/>
      <c r="J230" s="26"/>
      <c r="K230" s="26"/>
    </row>
    <row r="231" spans="9:11">
      <c r="I231" s="26"/>
      <c r="J231" s="26"/>
      <c r="K231" s="26"/>
    </row>
    <row r="232" spans="9:11">
      <c r="I232" s="26"/>
      <c r="J232" s="26"/>
      <c r="K232" s="26"/>
    </row>
    <row r="233" spans="9:11">
      <c r="I233" s="26"/>
      <c r="J233" s="26"/>
      <c r="K233" s="26"/>
    </row>
    <row r="234" spans="9:11">
      <c r="I234" s="26"/>
      <c r="J234" s="26"/>
      <c r="K234" s="26"/>
    </row>
    <row r="235" spans="9:11">
      <c r="I235" s="26"/>
      <c r="J235" s="26"/>
      <c r="K235" s="26"/>
    </row>
    <row r="236" spans="9:11">
      <c r="I236" s="26"/>
      <c r="J236" s="26"/>
      <c r="K236" s="26"/>
    </row>
    <row r="237" spans="9:11">
      <c r="I237" s="26"/>
      <c r="J237" s="26"/>
      <c r="K237" s="26"/>
    </row>
    <row r="238" spans="9:11">
      <c r="I238" s="26"/>
      <c r="J238" s="26"/>
      <c r="K238" s="26"/>
    </row>
    <row r="239" spans="9:11">
      <c r="I239" s="26"/>
      <c r="J239" s="26"/>
      <c r="K239" s="26"/>
    </row>
    <row r="240" spans="9:11">
      <c r="I240" s="26"/>
      <c r="J240" s="26"/>
      <c r="K240" s="26"/>
    </row>
    <row r="241" spans="9:11">
      <c r="I241" s="26"/>
      <c r="J241" s="26"/>
      <c r="K241" s="26"/>
    </row>
    <row r="242" spans="9:11">
      <c r="I242" s="26"/>
      <c r="J242" s="26"/>
      <c r="K242" s="26"/>
    </row>
    <row r="243" spans="9:11">
      <c r="I243" s="26"/>
      <c r="J243" s="26"/>
      <c r="K243" s="26"/>
    </row>
    <row r="244" spans="9:11">
      <c r="I244" s="26"/>
      <c r="J244" s="26"/>
      <c r="K244" s="26"/>
    </row>
    <row r="245" spans="9:11">
      <c r="I245" s="26"/>
      <c r="J245" s="26"/>
      <c r="K245" s="26"/>
    </row>
    <row r="246" spans="9:11">
      <c r="I246" s="26"/>
      <c r="J246" s="26"/>
      <c r="K246" s="26"/>
    </row>
    <row r="247" spans="9:11">
      <c r="I247" s="26"/>
      <c r="J247" s="26"/>
      <c r="K247" s="26"/>
    </row>
    <row r="248" spans="9:11">
      <c r="I248" s="26"/>
      <c r="J248" s="26"/>
      <c r="K248" s="26"/>
    </row>
    <row r="249" spans="9:11">
      <c r="I249" s="26"/>
      <c r="J249" s="26"/>
      <c r="K249" s="26"/>
    </row>
    <row r="250" spans="9:11">
      <c r="I250" s="26"/>
      <c r="J250" s="26"/>
      <c r="K250" s="26"/>
    </row>
    <row r="251" spans="9:11">
      <c r="I251" s="26"/>
      <c r="J251" s="26"/>
      <c r="K251" s="26"/>
    </row>
    <row r="252" spans="9:11">
      <c r="I252" s="26"/>
      <c r="J252" s="26"/>
      <c r="K252" s="26"/>
    </row>
    <row r="253" spans="9:11">
      <c r="I253" s="26"/>
      <c r="J253" s="26"/>
      <c r="K253" s="26"/>
    </row>
    <row r="254" spans="9:11">
      <c r="I254" s="26"/>
      <c r="J254" s="26"/>
      <c r="K254" s="26"/>
    </row>
    <row r="255" spans="9:11">
      <c r="I255" s="26"/>
      <c r="J255" s="26"/>
      <c r="K255" s="26"/>
    </row>
    <row r="256" spans="9:11">
      <c r="I256" s="26"/>
      <c r="J256" s="26"/>
      <c r="K256" s="26"/>
    </row>
    <row r="257" spans="9:11">
      <c r="I257" s="26"/>
      <c r="J257" s="26"/>
      <c r="K257" s="26"/>
    </row>
    <row r="258" spans="9:11">
      <c r="I258" s="26"/>
      <c r="J258" s="26"/>
      <c r="K258" s="26"/>
    </row>
    <row r="259" spans="9:11">
      <c r="I259" s="26"/>
      <c r="J259" s="26"/>
      <c r="K259" s="26"/>
    </row>
    <row r="260" spans="9:11">
      <c r="I260" s="26"/>
      <c r="J260" s="26"/>
      <c r="K260" s="26"/>
    </row>
    <row r="261" spans="9:11">
      <c r="I261" s="26"/>
      <c r="J261" s="26"/>
      <c r="K261" s="26"/>
    </row>
    <row r="262" spans="9:11">
      <c r="I262" s="26"/>
      <c r="J262" s="26"/>
      <c r="K262" s="26"/>
    </row>
    <row r="263" spans="9:11">
      <c r="I263" s="26"/>
      <c r="J263" s="26"/>
      <c r="K263" s="26"/>
    </row>
    <row r="264" spans="9:11">
      <c r="I264" s="26"/>
      <c r="J264" s="26"/>
      <c r="K264" s="26"/>
    </row>
    <row r="265" spans="9:11">
      <c r="I265" s="26"/>
      <c r="J265" s="26"/>
      <c r="K265" s="26"/>
    </row>
    <row r="266" spans="9:11">
      <c r="I266" s="26"/>
      <c r="J266" s="26"/>
      <c r="K266" s="26"/>
    </row>
    <row r="267" spans="9:11">
      <c r="I267" s="26"/>
      <c r="J267" s="26"/>
      <c r="K267" s="26"/>
    </row>
    <row r="268" spans="9:11">
      <c r="I268" s="26"/>
      <c r="J268" s="26"/>
      <c r="K268" s="26"/>
    </row>
    <row r="269" spans="9:11">
      <c r="I269" s="26"/>
      <c r="J269" s="26"/>
      <c r="K269" s="26"/>
    </row>
    <row r="270" spans="9:11">
      <c r="I270" s="26"/>
      <c r="J270" s="26"/>
      <c r="K270" s="26"/>
    </row>
    <row r="271" spans="9:11">
      <c r="I271" s="26"/>
      <c r="J271" s="26"/>
      <c r="K271" s="26"/>
    </row>
    <row r="272" spans="9:11">
      <c r="I272" s="26"/>
      <c r="J272" s="26"/>
      <c r="K272" s="26"/>
    </row>
    <row r="273" spans="9:11">
      <c r="I273" s="26"/>
      <c r="J273" s="26"/>
      <c r="K273" s="26"/>
    </row>
    <row r="274" spans="9:11">
      <c r="I274" s="26"/>
      <c r="J274" s="26"/>
      <c r="K274" s="26"/>
    </row>
    <row r="275" spans="9:11">
      <c r="I275" s="26"/>
      <c r="J275" s="26"/>
      <c r="K275" s="26"/>
    </row>
    <row r="276" spans="9:11">
      <c r="I276" s="26"/>
      <c r="J276" s="26"/>
      <c r="K276" s="26"/>
    </row>
    <row r="277" spans="9:11">
      <c r="I277" s="26"/>
      <c r="J277" s="26"/>
      <c r="K277" s="26"/>
    </row>
    <row r="278" spans="9:11">
      <c r="I278" s="26"/>
      <c r="J278" s="26"/>
      <c r="K278" s="26"/>
    </row>
    <row r="279" spans="9:11">
      <c r="I279" s="26"/>
      <c r="J279" s="26"/>
      <c r="K279" s="26"/>
    </row>
    <row r="280" spans="9:11">
      <c r="I280" s="26"/>
      <c r="J280" s="26"/>
      <c r="K280" s="26"/>
    </row>
    <row r="281" spans="9:11">
      <c r="I281" s="26"/>
      <c r="J281" s="26"/>
      <c r="K281" s="26"/>
    </row>
    <row r="282" spans="9:11">
      <c r="I282" s="26"/>
      <c r="J282" s="26"/>
      <c r="K282" s="26"/>
    </row>
    <row r="283" spans="9:11">
      <c r="I283" s="26"/>
      <c r="J283" s="26"/>
      <c r="K283" s="26"/>
    </row>
    <row r="284" spans="9:11">
      <c r="I284" s="26"/>
      <c r="J284" s="26"/>
      <c r="K284" s="26"/>
    </row>
    <row r="285" spans="9:11">
      <c r="I285" s="26"/>
      <c r="J285" s="26"/>
      <c r="K285" s="26"/>
    </row>
    <row r="286" spans="9:11">
      <c r="I286" s="26"/>
      <c r="J286" s="26"/>
      <c r="K286" s="26"/>
    </row>
    <row r="287" spans="9:11">
      <c r="I287" s="26"/>
      <c r="J287" s="26"/>
      <c r="K287" s="26"/>
    </row>
    <row r="288" spans="9:11">
      <c r="I288" s="26"/>
      <c r="J288" s="26"/>
      <c r="K288" s="26"/>
    </row>
    <row r="289" spans="9:11">
      <c r="I289" s="26"/>
      <c r="J289" s="26"/>
      <c r="K289" s="26"/>
    </row>
    <row r="290" spans="9:11">
      <c r="I290" s="26"/>
      <c r="J290" s="26"/>
      <c r="K290" s="26"/>
    </row>
    <row r="291" spans="9:11">
      <c r="I291" s="26"/>
      <c r="J291" s="26"/>
      <c r="K291" s="26"/>
    </row>
    <row r="292" spans="9:11">
      <c r="I292" s="26"/>
      <c r="J292" s="26"/>
      <c r="K292" s="26"/>
    </row>
    <row r="293" spans="9:11">
      <c r="I293" s="26"/>
      <c r="J293" s="26"/>
      <c r="K293" s="26"/>
    </row>
    <row r="294" spans="9:11">
      <c r="I294" s="26"/>
      <c r="J294" s="26"/>
      <c r="K294" s="26"/>
    </row>
    <row r="295" spans="9:11">
      <c r="I295" s="26"/>
      <c r="J295" s="26"/>
      <c r="K295" s="26"/>
    </row>
    <row r="296" spans="9:11">
      <c r="I296" s="26"/>
      <c r="J296" s="26"/>
      <c r="K296" s="26"/>
    </row>
    <row r="297" spans="9:11">
      <c r="I297" s="26"/>
      <c r="J297" s="26"/>
      <c r="K297" s="26"/>
    </row>
    <row r="298" spans="9:11">
      <c r="I298" s="26"/>
      <c r="J298" s="26"/>
      <c r="K298" s="26"/>
    </row>
    <row r="299" spans="9:11">
      <c r="I299" s="26"/>
      <c r="J299" s="26"/>
      <c r="K299" s="26"/>
    </row>
    <row r="300" spans="9:11">
      <c r="I300" s="26"/>
      <c r="J300" s="26"/>
      <c r="K300" s="26"/>
    </row>
    <row r="301" spans="9:11">
      <c r="I301" s="26"/>
      <c r="J301" s="26"/>
      <c r="K301" s="26"/>
    </row>
    <row r="302" spans="9:11">
      <c r="I302" s="26"/>
      <c r="J302" s="26"/>
      <c r="K302" s="26"/>
    </row>
    <row r="303" spans="9:11">
      <c r="I303" s="26"/>
      <c r="J303" s="26"/>
      <c r="K303" s="26"/>
    </row>
    <row r="304" spans="9:11">
      <c r="I304" s="26"/>
      <c r="J304" s="26"/>
      <c r="K304" s="26"/>
    </row>
    <row r="305" spans="9:11">
      <c r="I305" s="26"/>
      <c r="J305" s="26"/>
      <c r="K305" s="26"/>
    </row>
    <row r="306" spans="9:11">
      <c r="I306" s="26"/>
      <c r="J306" s="26"/>
      <c r="K306" s="26"/>
    </row>
    <row r="307" spans="9:11">
      <c r="I307" s="26"/>
      <c r="J307" s="26"/>
      <c r="K307" s="26"/>
    </row>
    <row r="308" spans="9:11">
      <c r="I308" s="26"/>
      <c r="J308" s="26"/>
      <c r="K308" s="26"/>
    </row>
    <row r="309" spans="9:11">
      <c r="I309" s="26"/>
      <c r="J309" s="26"/>
      <c r="K309" s="26"/>
    </row>
    <row r="310" spans="9:11">
      <c r="I310" s="26"/>
      <c r="J310" s="26"/>
      <c r="K310" s="26"/>
    </row>
    <row r="311" spans="9:11">
      <c r="I311" s="26"/>
      <c r="J311" s="26"/>
      <c r="K311" s="26"/>
    </row>
    <row r="312" spans="9:11">
      <c r="I312" s="26"/>
      <c r="J312" s="26"/>
      <c r="K312" s="26"/>
    </row>
    <row r="313" spans="9:11">
      <c r="I313" s="26"/>
      <c r="J313" s="26"/>
      <c r="K313" s="26"/>
    </row>
    <row r="314" spans="9:11">
      <c r="I314" s="26"/>
      <c r="J314" s="26"/>
      <c r="K314" s="26"/>
    </row>
    <row r="315" spans="9:11">
      <c r="I315" s="26"/>
      <c r="J315" s="26"/>
      <c r="K315" s="26"/>
    </row>
    <row r="316" spans="9:11">
      <c r="I316" s="26"/>
      <c r="J316" s="26"/>
      <c r="K316" s="26"/>
    </row>
    <row r="317" spans="9:11">
      <c r="I317" s="26"/>
      <c r="J317" s="26"/>
      <c r="K317" s="26"/>
    </row>
    <row r="318" spans="9:11">
      <c r="I318" s="26"/>
      <c r="J318" s="26"/>
      <c r="K318" s="26"/>
    </row>
    <row r="319" spans="9:11">
      <c r="I319" s="26"/>
      <c r="J319" s="26"/>
      <c r="K319" s="26"/>
    </row>
    <row r="320" spans="9:11">
      <c r="I320" s="26"/>
      <c r="J320" s="26"/>
      <c r="K320" s="26"/>
    </row>
    <row r="321" spans="9:11">
      <c r="I321" s="26"/>
      <c r="J321" s="26"/>
      <c r="K321" s="26"/>
    </row>
    <row r="322" spans="9:11">
      <c r="I322" s="26"/>
      <c r="J322" s="26"/>
      <c r="K322" s="26"/>
    </row>
    <row r="323" spans="9:11">
      <c r="I323" s="26"/>
      <c r="J323" s="26"/>
      <c r="K323" s="26"/>
    </row>
    <row r="324" spans="9:11">
      <c r="I324" s="26"/>
      <c r="J324" s="26"/>
      <c r="K324" s="26"/>
    </row>
    <row r="325" spans="9:11">
      <c r="I325" s="26"/>
      <c r="J325" s="26"/>
      <c r="K325" s="26"/>
    </row>
    <row r="326" spans="9:11">
      <c r="I326" s="26"/>
      <c r="J326" s="26"/>
      <c r="K326" s="26"/>
    </row>
    <row r="327" spans="9:11">
      <c r="I327" s="26"/>
      <c r="J327" s="26"/>
      <c r="K327" s="26"/>
    </row>
    <row r="328" spans="9:11">
      <c r="I328" s="26"/>
      <c r="J328" s="26"/>
      <c r="K328" s="26"/>
    </row>
    <row r="329" spans="9:11">
      <c r="I329" s="26"/>
      <c r="J329" s="26"/>
      <c r="K329" s="26"/>
    </row>
    <row r="330" spans="9:11">
      <c r="I330" s="26"/>
      <c r="J330" s="26"/>
      <c r="K330" s="26"/>
    </row>
    <row r="331" spans="9:11">
      <c r="I331" s="26"/>
      <c r="J331" s="26"/>
      <c r="K331" s="26"/>
    </row>
    <row r="332" spans="9:11">
      <c r="I332" s="26"/>
      <c r="J332" s="26"/>
      <c r="K332" s="26"/>
    </row>
    <row r="333" spans="9:11">
      <c r="I333" s="26"/>
      <c r="J333" s="26"/>
      <c r="K333" s="26"/>
    </row>
    <row r="334" spans="9:11">
      <c r="I334" s="26"/>
      <c r="J334" s="26"/>
      <c r="K334" s="26"/>
    </row>
    <row r="335" spans="9:11">
      <c r="I335" s="26"/>
      <c r="J335" s="26"/>
      <c r="K335" s="26"/>
    </row>
    <row r="336" spans="9:11">
      <c r="I336" s="26"/>
      <c r="J336" s="26"/>
      <c r="K336" s="26"/>
    </row>
    <row r="337" spans="9:11">
      <c r="I337" s="26"/>
      <c r="J337" s="26"/>
      <c r="K337" s="26"/>
    </row>
    <row r="338" spans="9:11">
      <c r="I338" s="26"/>
      <c r="J338" s="26"/>
      <c r="K338" s="26"/>
    </row>
    <row r="339" spans="9:11">
      <c r="I339" s="26"/>
      <c r="J339" s="26"/>
      <c r="K339" s="26"/>
    </row>
    <row r="340" spans="9:11">
      <c r="I340" s="26"/>
      <c r="J340" s="26"/>
      <c r="K340" s="26"/>
    </row>
    <row r="341" spans="9:11">
      <c r="I341" s="26"/>
      <c r="J341" s="26"/>
      <c r="K341" s="26"/>
    </row>
    <row r="342" spans="9:11">
      <c r="I342" s="26"/>
      <c r="J342" s="26"/>
      <c r="K342" s="26"/>
    </row>
    <row r="343" spans="9:11">
      <c r="I343" s="26"/>
      <c r="J343" s="26"/>
      <c r="K343" s="26"/>
    </row>
    <row r="344" spans="9:11">
      <c r="I344" s="26"/>
      <c r="J344" s="26"/>
      <c r="K344" s="26"/>
    </row>
    <row r="345" spans="9:11">
      <c r="I345" s="26"/>
      <c r="J345" s="26"/>
      <c r="K345" s="26"/>
    </row>
    <row r="346" spans="9:11">
      <c r="I346" s="26"/>
      <c r="J346" s="26"/>
      <c r="K346" s="26"/>
    </row>
    <row r="347" spans="9:11">
      <c r="I347" s="26"/>
      <c r="J347" s="26"/>
      <c r="K347" s="26"/>
    </row>
    <row r="348" spans="9:11">
      <c r="I348" s="26"/>
      <c r="J348" s="26"/>
      <c r="K348" s="26"/>
    </row>
    <row r="349" spans="9:11">
      <c r="I349" s="26"/>
      <c r="J349" s="26"/>
      <c r="K349" s="26"/>
    </row>
    <row r="350" spans="9:11">
      <c r="I350" s="26"/>
      <c r="J350" s="26"/>
      <c r="K350" s="26"/>
    </row>
    <row r="351" spans="9:11">
      <c r="I351" s="26"/>
      <c r="J351" s="26"/>
      <c r="K351" s="26"/>
    </row>
    <row r="352" spans="9:11">
      <c r="I352" s="26"/>
      <c r="J352" s="26"/>
      <c r="K352" s="26"/>
    </row>
    <row r="353" spans="9:11">
      <c r="I353" s="26"/>
      <c r="J353" s="26"/>
      <c r="K353" s="26"/>
    </row>
    <row r="354" spans="9:11">
      <c r="I354" s="26"/>
      <c r="J354" s="26"/>
      <c r="K354" s="26"/>
    </row>
    <row r="355" spans="9:11">
      <c r="I355" s="26"/>
      <c r="J355" s="26"/>
      <c r="K355" s="26"/>
    </row>
    <row r="356" spans="9:11">
      <c r="I356" s="26"/>
      <c r="J356" s="26"/>
      <c r="K356" s="26"/>
    </row>
    <row r="357" spans="9:11">
      <c r="I357" s="26"/>
      <c r="J357" s="26"/>
      <c r="K357" s="26"/>
    </row>
    <row r="358" spans="9:11">
      <c r="I358" s="26"/>
      <c r="J358" s="26"/>
      <c r="K358" s="26"/>
    </row>
    <row r="359" spans="9:11">
      <c r="I359" s="26"/>
      <c r="J359" s="26"/>
      <c r="K359" s="26"/>
    </row>
    <row r="360" spans="9:11">
      <c r="I360" s="26"/>
      <c r="J360" s="26"/>
      <c r="K360" s="26"/>
    </row>
    <row r="361" spans="9:11">
      <c r="I361" s="26"/>
      <c r="J361" s="26"/>
      <c r="K361" s="26"/>
    </row>
    <row r="362" spans="9:11">
      <c r="I362" s="26"/>
      <c r="J362" s="26"/>
      <c r="K362" s="26"/>
    </row>
    <row r="363" spans="9:11">
      <c r="I363" s="26"/>
      <c r="J363" s="26"/>
      <c r="K363" s="26"/>
    </row>
    <row r="364" spans="9:11">
      <c r="I364" s="26"/>
      <c r="J364" s="26"/>
      <c r="K364" s="26"/>
    </row>
    <row r="365" spans="9:11">
      <c r="I365" s="26"/>
      <c r="J365" s="26"/>
      <c r="K365" s="26"/>
    </row>
    <row r="366" spans="9:11">
      <c r="I366" s="26"/>
      <c r="J366" s="26"/>
      <c r="K366" s="26"/>
    </row>
    <row r="367" spans="9:11">
      <c r="I367" s="26"/>
      <c r="J367" s="26"/>
      <c r="K367" s="26"/>
    </row>
    <row r="368" spans="9:11">
      <c r="I368" s="26"/>
      <c r="J368" s="26"/>
      <c r="K368" s="26"/>
    </row>
    <row r="369" spans="9:11">
      <c r="I369" s="26"/>
      <c r="J369" s="26"/>
      <c r="K369" s="26"/>
    </row>
    <row r="370" spans="9:11">
      <c r="I370" s="26"/>
      <c r="J370" s="26"/>
      <c r="K370" s="26"/>
    </row>
    <row r="371" spans="9:11">
      <c r="I371" s="26"/>
      <c r="J371" s="26"/>
      <c r="K371" s="26"/>
    </row>
    <row r="372" spans="9:11">
      <c r="I372" s="26"/>
      <c r="J372" s="26"/>
      <c r="K372" s="26"/>
    </row>
    <row r="373" spans="9:11">
      <c r="I373" s="26"/>
      <c r="J373" s="26"/>
      <c r="K373" s="26"/>
    </row>
    <row r="374" spans="9:11">
      <c r="I374" s="26"/>
      <c r="J374" s="26"/>
      <c r="K374" s="26"/>
    </row>
    <row r="375" spans="9:11">
      <c r="I375" s="26"/>
      <c r="J375" s="26"/>
      <c r="K375" s="26"/>
    </row>
    <row r="376" spans="9:11">
      <c r="I376" s="26"/>
      <c r="J376" s="26"/>
      <c r="K376" s="26"/>
    </row>
    <row r="377" spans="9:11">
      <c r="I377" s="26"/>
      <c r="J377" s="26"/>
      <c r="K377" s="26"/>
    </row>
    <row r="378" spans="9:11">
      <c r="I378" s="26"/>
      <c r="J378" s="26"/>
      <c r="K378" s="26"/>
    </row>
    <row r="379" spans="9:11">
      <c r="I379" s="26"/>
      <c r="J379" s="26"/>
      <c r="K379" s="26"/>
    </row>
    <row r="380" spans="9:11">
      <c r="I380" s="26"/>
      <c r="J380" s="26"/>
      <c r="K380" s="26"/>
    </row>
    <row r="381" spans="9:11">
      <c r="I381" s="26"/>
      <c r="J381" s="26"/>
      <c r="K381" s="26"/>
    </row>
    <row r="382" spans="9:11">
      <c r="I382" s="26"/>
      <c r="J382" s="26"/>
      <c r="K382" s="26"/>
    </row>
    <row r="383" spans="9:11">
      <c r="I383" s="26"/>
      <c r="J383" s="26"/>
      <c r="K383" s="26"/>
    </row>
    <row r="384" spans="9:11">
      <c r="I384" s="26"/>
      <c r="J384" s="26"/>
      <c r="K384" s="26"/>
    </row>
    <row r="385" spans="9:11">
      <c r="I385" s="26"/>
      <c r="J385" s="26"/>
      <c r="K385" s="26"/>
    </row>
    <row r="386" spans="9:11">
      <c r="I386" s="26"/>
      <c r="J386" s="26"/>
      <c r="K386" s="26"/>
    </row>
    <row r="387" spans="9:11">
      <c r="I387" s="26"/>
      <c r="J387" s="26"/>
      <c r="K387" s="26"/>
    </row>
  </sheetData>
  <mergeCells count="4">
    <mergeCell ref="P8:P9"/>
    <mergeCell ref="P6:P7"/>
    <mergeCell ref="P5:Q5"/>
    <mergeCell ref="P10:P11"/>
  </mergeCells>
  <phoneticPr fontId="4"/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7"/>
  <sheetViews>
    <sheetView workbookViewId="0">
      <selection activeCell="C8" sqref="C8"/>
    </sheetView>
  </sheetViews>
  <sheetFormatPr defaultRowHeight="14.4"/>
  <cols>
    <col min="1" max="1" width="11.44140625" customWidth="1"/>
    <col min="2" max="2" width="11.6640625" style="60" customWidth="1"/>
    <col min="3" max="3" width="31.6640625" customWidth="1"/>
    <col min="4" max="4" width="14.44140625" style="60" customWidth="1"/>
    <col min="5" max="5" width="31.6640625" customWidth="1"/>
    <col min="6" max="6" width="13.5546875" style="60" customWidth="1"/>
    <col min="7" max="7" width="31.5546875" customWidth="1"/>
  </cols>
  <sheetData>
    <row r="3" spans="1:7" ht="57" customHeight="1">
      <c r="C3" s="50" t="s">
        <v>184</v>
      </c>
      <c r="D3" s="61"/>
      <c r="E3" s="51" t="s">
        <v>156</v>
      </c>
      <c r="F3" s="61"/>
      <c r="G3" s="52" t="s">
        <v>183</v>
      </c>
    </row>
    <row r="4" spans="1:7" ht="59.1" customHeight="1">
      <c r="A4" s="53" t="s">
        <v>189</v>
      </c>
      <c r="B4" s="56" t="s">
        <v>185</v>
      </c>
      <c r="C4" s="49" t="s">
        <v>188</v>
      </c>
      <c r="D4" s="57" t="s">
        <v>186</v>
      </c>
      <c r="E4" s="62" t="s">
        <v>188</v>
      </c>
      <c r="F4" s="58" t="s">
        <v>187</v>
      </c>
      <c r="G4" s="63" t="s">
        <v>188</v>
      </c>
    </row>
    <row r="6" spans="1:7" ht="43.2">
      <c r="A6" s="197" t="s">
        <v>190</v>
      </c>
      <c r="B6" s="56" t="s">
        <v>185</v>
      </c>
      <c r="C6" s="49" t="s">
        <v>188</v>
      </c>
      <c r="D6" s="57" t="s">
        <v>186</v>
      </c>
      <c r="E6" s="62" t="s">
        <v>188</v>
      </c>
      <c r="F6" s="58" t="s">
        <v>187</v>
      </c>
      <c r="G6" s="63" t="s">
        <v>188</v>
      </c>
    </row>
    <row r="7" spans="1:7" ht="84" customHeight="1">
      <c r="A7" s="198"/>
      <c r="B7" s="59" t="s">
        <v>191</v>
      </c>
      <c r="C7" s="54"/>
      <c r="E7" s="54"/>
      <c r="G7" s="54"/>
    </row>
    <row r="8" spans="1:7" ht="23.1" customHeight="1">
      <c r="A8" s="199"/>
      <c r="B8" s="55" t="s">
        <v>194</v>
      </c>
      <c r="C8" s="1" t="s">
        <v>188</v>
      </c>
      <c r="D8" s="61"/>
      <c r="E8" s="1" t="s">
        <v>188</v>
      </c>
      <c r="F8" s="61"/>
      <c r="G8" s="1" t="s">
        <v>188</v>
      </c>
    </row>
    <row r="9" spans="1:7" ht="43.5" customHeight="1">
      <c r="A9" s="200" t="s">
        <v>192</v>
      </c>
      <c r="B9" s="56" t="s">
        <v>185</v>
      </c>
      <c r="C9" s="49" t="s">
        <v>188</v>
      </c>
      <c r="D9" s="57" t="s">
        <v>186</v>
      </c>
      <c r="E9" s="62" t="s">
        <v>188</v>
      </c>
      <c r="F9" s="58" t="s">
        <v>187</v>
      </c>
      <c r="G9" s="63" t="s">
        <v>188</v>
      </c>
    </row>
    <row r="10" spans="1:7" ht="84" customHeight="1">
      <c r="A10" s="201"/>
      <c r="B10" s="59" t="s">
        <v>191</v>
      </c>
      <c r="C10" s="54"/>
      <c r="E10" s="54"/>
      <c r="G10" s="54"/>
    </row>
    <row r="11" spans="1:7" ht="23.1" customHeight="1">
      <c r="A11" s="202"/>
      <c r="B11" s="55" t="s">
        <v>194</v>
      </c>
      <c r="C11" s="1" t="s">
        <v>188</v>
      </c>
      <c r="D11" s="61"/>
      <c r="E11" s="1" t="s">
        <v>188</v>
      </c>
      <c r="F11" s="61"/>
      <c r="G11" s="1" t="s">
        <v>188</v>
      </c>
    </row>
    <row r="12" spans="1:7" ht="44.1" customHeight="1">
      <c r="A12" s="203" t="s">
        <v>193</v>
      </c>
      <c r="B12" s="56" t="s">
        <v>185</v>
      </c>
      <c r="C12" s="49" t="s">
        <v>188</v>
      </c>
      <c r="D12" s="57" t="s">
        <v>186</v>
      </c>
      <c r="E12" s="62" t="s">
        <v>188</v>
      </c>
      <c r="F12" s="58" t="s">
        <v>187</v>
      </c>
      <c r="G12" s="63" t="s">
        <v>188</v>
      </c>
    </row>
    <row r="13" spans="1:7" ht="84" customHeight="1">
      <c r="A13" s="204"/>
      <c r="B13" s="59" t="s">
        <v>191</v>
      </c>
      <c r="C13" s="54"/>
      <c r="E13" s="54"/>
      <c r="G13" s="54"/>
    </row>
    <row r="14" spans="1:7" ht="23.1" customHeight="1">
      <c r="A14" s="205"/>
      <c r="B14" s="55" t="s">
        <v>194</v>
      </c>
      <c r="C14" s="1" t="s">
        <v>188</v>
      </c>
      <c r="D14" s="61"/>
      <c r="E14" s="1" t="s">
        <v>188</v>
      </c>
      <c r="F14" s="61"/>
      <c r="G14" s="1" t="s">
        <v>188</v>
      </c>
    </row>
    <row r="15" spans="1:7" ht="44.1" customHeight="1">
      <c r="A15" s="206" t="s">
        <v>195</v>
      </c>
      <c r="B15" s="56" t="s">
        <v>185</v>
      </c>
      <c r="C15" s="49" t="s">
        <v>188</v>
      </c>
      <c r="D15" s="57" t="s">
        <v>186</v>
      </c>
      <c r="E15" s="62" t="s">
        <v>188</v>
      </c>
      <c r="F15" s="58" t="s">
        <v>187</v>
      </c>
      <c r="G15" s="63" t="s">
        <v>188</v>
      </c>
    </row>
    <row r="16" spans="1:7" ht="84" customHeight="1">
      <c r="A16" s="207"/>
      <c r="B16" s="59" t="s">
        <v>191</v>
      </c>
      <c r="C16" s="54"/>
      <c r="E16" s="54"/>
      <c r="G16" s="54"/>
    </row>
    <row r="17" spans="1:7" ht="23.1" customHeight="1">
      <c r="A17" s="207"/>
      <c r="B17" s="55" t="s">
        <v>194</v>
      </c>
      <c r="C17" s="1" t="s">
        <v>188</v>
      </c>
      <c r="D17" s="64"/>
      <c r="E17" s="1" t="s">
        <v>188</v>
      </c>
      <c r="F17" s="64"/>
      <c r="G17" s="1" t="s">
        <v>188</v>
      </c>
    </row>
  </sheetData>
  <mergeCells count="4">
    <mergeCell ref="A6:A8"/>
    <mergeCell ref="A9:A11"/>
    <mergeCell ref="A12:A14"/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Sales Lead</vt:lpstr>
      <vt:lpstr>2023 Div5 Quotation Record</vt:lpstr>
      <vt:lpstr>2023 Div5 OS Record</vt:lpstr>
      <vt:lpstr>2023 Div5 Sales Record</vt:lpstr>
      <vt:lpstr>2023 Div5 QCD Record</vt:lpstr>
      <vt:lpstr>'Sales Lead'!Criteria</vt:lpstr>
      <vt:lpstr>'Sales Lead'!Print_Area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 伸弘</dc:creator>
  <cp:lastModifiedBy>Kariya Hiroe</cp:lastModifiedBy>
  <cp:lastPrinted>2023-03-27T05:33:37Z</cp:lastPrinted>
  <dcterms:created xsi:type="dcterms:W3CDTF">2021-03-02T02:03:06Z</dcterms:created>
  <dcterms:modified xsi:type="dcterms:W3CDTF">2023-04-17T06:03:10Z</dcterms:modified>
</cp:coreProperties>
</file>