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tmp" ContentType="image/png"/>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comments4.xml" ContentType="application/vnd.openxmlformats-officedocument.spreadsheetml.comments+xml"/>
  <Override PartName="/xl/drawings/drawing7.xml" ContentType="application/vnd.openxmlformats-officedocument.drawing+xml"/>
  <Override PartName="/xl/comments5.xml" ContentType="application/vnd.openxmlformats-officedocument.spreadsheetml.comments+xml"/>
  <Override PartName="/xl/drawings/drawing8.xml" ContentType="application/vnd.openxmlformats-officedocument.drawing+xml"/>
  <Override PartName="/xl/comments6.xml" ContentType="application/vnd.openxmlformats-officedocument.spreadsheetml.comments+xml"/>
  <Override PartName="/xl/drawings/drawing9.xml" ContentType="application/vnd.openxmlformats-officedocument.drawing+xml"/>
  <Override PartName="/xl/comments7.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omments8.xml" ContentType="application/vnd.openxmlformats-officedocument.spreadsheetml.comments+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chema\JOSEMARIA\Github\JosemariaTorres-portfolio\Wind_Turbine_5kW\"/>
    </mc:Choice>
  </mc:AlternateContent>
  <xr:revisionPtr revIDLastSave="0" documentId="13_ncr:1_{4BF52202-AE2C-42F7-93A7-63F276D73BEF}" xr6:coauthVersionLast="47" xr6:coauthVersionMax="47" xr10:uidLastSave="{00000000-0000-0000-0000-000000000000}"/>
  <bookViews>
    <workbookView xWindow="-120" yWindow="-120" windowWidth="29040" windowHeight="15720" tabRatio="833" xr2:uid="{00000000-000D-0000-FFFF-FFFF00000000}"/>
  </bookViews>
  <sheets>
    <sheet name="PRESENTACIÓN" sheetId="31" r:id="rId1"/>
    <sheet name="CASO DE ESTUDIO" sheetId="16" r:id="rId2"/>
    <sheet name="ÍNDICE" sheetId="15" r:id="rId3"/>
    <sheet name="Sist. Alabes" sheetId="12" r:id="rId4"/>
    <sheet name="Sist. Planetario" sheetId="9" r:id="rId5"/>
    <sheet name="Eje de palas" sheetId="13" r:id="rId6"/>
    <sheet name="Rodamientos(palas)" sheetId="22" r:id="rId7"/>
    <sheet name="Chavetas(palas)" sheetId="18" r:id="rId8"/>
    <sheet name="Eje de generador" sheetId="21" r:id="rId9"/>
    <sheet name="Rodamientos(generador)" sheetId="24" r:id="rId10"/>
    <sheet name="Chavetas(generador)" sheetId="26" r:id="rId11"/>
    <sheet name="Análisis estático a ejes" sheetId="28" r:id="rId12"/>
    <sheet name="Análisis de fatiga a ejes" sheetId="30" r:id="rId13"/>
    <sheet name="Análisis Cinemático" sheetId="32" r:id="rId14"/>
    <sheet name="Tablas para diseño de ejes" sheetId="17" r:id="rId15"/>
  </sheet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9" i="13" l="1"/>
  <c r="C37" i="13" l="1"/>
  <c r="I23" i="13"/>
  <c r="I20" i="13"/>
  <c r="P7" i="32" l="1"/>
  <c r="O7" i="32"/>
  <c r="H14" i="9" l="1"/>
  <c r="I8" i="9"/>
  <c r="J8" i="9" s="1"/>
  <c r="K13" i="9"/>
  <c r="K6" i="9"/>
  <c r="K11" i="9"/>
  <c r="K9" i="9"/>
  <c r="K7" i="9"/>
  <c r="F8" i="9"/>
  <c r="K10" i="9" s="1"/>
  <c r="H7" i="9"/>
  <c r="H12" i="9" s="1"/>
  <c r="H6" i="9"/>
  <c r="J6" i="9" s="1"/>
  <c r="J10" i="9" s="1"/>
  <c r="K14" i="9" l="1"/>
  <c r="J11" i="9"/>
  <c r="J13" i="9" s="1"/>
  <c r="H10" i="9"/>
  <c r="H11" i="9"/>
  <c r="K12" i="9"/>
  <c r="I6" i="9"/>
  <c r="H13" i="9" l="1"/>
  <c r="I10" i="9"/>
  <c r="I11" i="9"/>
  <c r="I13" i="9" s="1"/>
  <c r="C26" i="26"/>
  <c r="I25" i="13"/>
  <c r="C23" i="18" l="1"/>
  <c r="C8" i="9" l="1"/>
  <c r="H9" i="9" s="1"/>
  <c r="C26" i="18"/>
  <c r="D15" i="21" l="1"/>
  <c r="C23" i="21" s="1"/>
  <c r="C40" i="21" s="1"/>
  <c r="I40" i="21" s="1"/>
  <c r="E15" i="21"/>
  <c r="E14" i="21"/>
  <c r="D43" i="13"/>
  <c r="D46" i="21"/>
  <c r="C3" i="22"/>
  <c r="D45" i="21"/>
  <c r="J47" i="21" s="1"/>
  <c r="D44" i="21"/>
  <c r="J46" i="21" s="1"/>
  <c r="I37" i="21"/>
  <c r="C37" i="21"/>
  <c r="I35" i="21"/>
  <c r="C35" i="21"/>
  <c r="I28" i="21"/>
  <c r="C38" i="21" s="1"/>
  <c r="I38" i="21" s="1"/>
  <c r="I27" i="21"/>
  <c r="I26" i="21"/>
  <c r="E26" i="21"/>
  <c r="E25" i="21"/>
  <c r="E24" i="21"/>
  <c r="D42" i="21" s="1"/>
  <c r="D43" i="21" s="1"/>
  <c r="I23" i="21"/>
  <c r="E23" i="21"/>
  <c r="D41" i="21" s="1"/>
  <c r="D40" i="21" s="1"/>
  <c r="I22" i="21"/>
  <c r="E22" i="21"/>
  <c r="J21" i="21"/>
  <c r="D37" i="21" s="1"/>
  <c r="C6" i="24" l="1"/>
  <c r="C9" i="24" s="1"/>
  <c r="C41" i="21"/>
  <c r="I41" i="21" s="1"/>
  <c r="J30" i="21"/>
  <c r="D36" i="21" s="1"/>
  <c r="I29" i="21"/>
  <c r="C39" i="21" s="1"/>
  <c r="I39" i="21" s="1"/>
  <c r="C38" i="13"/>
  <c r="D42" i="13" l="1"/>
  <c r="J44" i="13" s="1"/>
  <c r="D41" i="13"/>
  <c r="J43" i="13" s="1"/>
  <c r="J18" i="13"/>
  <c r="J27" i="13" s="1"/>
  <c r="D33" i="13" s="1"/>
  <c r="I26" i="13"/>
  <c r="I24" i="13"/>
  <c r="E23" i="13"/>
  <c r="D34" i="13" l="1"/>
  <c r="E21" i="13"/>
  <c r="D39" i="13" s="1"/>
  <c r="D40" i="13" s="1"/>
  <c r="E20" i="13"/>
  <c r="D38" i="13" s="1"/>
  <c r="D37" i="13" s="1"/>
  <c r="E19" i="13"/>
  <c r="E22" i="13"/>
  <c r="C16" i="12"/>
  <c r="D16" i="16"/>
  <c r="C14" i="12" s="1"/>
  <c r="C8" i="12"/>
  <c r="C7" i="12"/>
  <c r="C6" i="12"/>
  <c r="C5" i="12"/>
  <c r="D8" i="16"/>
  <c r="I37" i="13" l="1"/>
  <c r="I38" i="13"/>
  <c r="C36" i="13"/>
  <c r="I36" i="13" s="1"/>
  <c r="C35" i="13"/>
  <c r="I35" i="13" s="1"/>
  <c r="I34" i="13"/>
  <c r="C34" i="13"/>
  <c r="I32" i="13"/>
  <c r="C32" i="13"/>
  <c r="C10" i="12"/>
  <c r="C15" i="12" s="1"/>
  <c r="C6" i="22" s="1"/>
  <c r="C9" i="22" s="1"/>
  <c r="D7" i="9" l="1"/>
  <c r="I14" i="9" s="1"/>
  <c r="I7" i="9" l="1"/>
  <c r="I12" i="9" s="1"/>
  <c r="E7" i="9"/>
  <c r="J14" i="9" s="1"/>
  <c r="J7" i="9"/>
  <c r="J12" i="9" s="1"/>
  <c r="D8" i="9"/>
  <c r="C27" i="18"/>
  <c r="E8" i="9" l="1"/>
  <c r="I9" i="9"/>
  <c r="C39" i="13"/>
  <c r="C22" i="13"/>
  <c r="C23" i="13" s="1"/>
  <c r="D22" i="13"/>
  <c r="C11" i="9"/>
  <c r="E6" i="9" l="1"/>
  <c r="J9" i="9"/>
  <c r="C12" i="9"/>
  <c r="D23" i="13"/>
  <c r="I21" i="13" s="1"/>
  <c r="I27" i="13" s="1"/>
  <c r="C33" i="13" s="1"/>
  <c r="C40" i="13"/>
  <c r="I40" i="13" s="1"/>
  <c r="I42" i="13" s="1"/>
  <c r="I39" i="13"/>
  <c r="I41" i="13" s="1"/>
  <c r="C13" i="9" l="1"/>
  <c r="C14" i="9" s="1"/>
  <c r="D14" i="9" s="1"/>
  <c r="D12" i="9"/>
  <c r="C17" i="9" s="1"/>
  <c r="C18" i="9" s="1"/>
  <c r="C41" i="13"/>
  <c r="C42" i="13" s="1"/>
  <c r="C43" i="13" s="1"/>
  <c r="I33" i="13"/>
  <c r="I43" i="13" s="1"/>
  <c r="I44" i="13" s="1"/>
  <c r="C3" i="24" l="1"/>
  <c r="O10" i="32"/>
  <c r="C19" i="9"/>
  <c r="C24" i="21" s="1"/>
  <c r="D25" i="21" s="1"/>
  <c r="D26" i="21" s="1"/>
  <c r="I24" i="21" s="1"/>
  <c r="I30" i="21" s="1"/>
  <c r="C25" i="21" l="1"/>
  <c r="C26" i="21" s="1"/>
  <c r="C42" i="21"/>
  <c r="C43" i="21" s="1"/>
  <c r="I43" i="21" s="1"/>
  <c r="I45" i="21" s="1"/>
  <c r="C36" i="21"/>
  <c r="I36" i="21"/>
  <c r="I42" i="21" l="1"/>
  <c r="I44" i="21" s="1"/>
  <c r="I46" i="21" s="1"/>
  <c r="I47" i="21" s="1"/>
  <c r="C44" i="21"/>
  <c r="C45" i="21" s="1"/>
  <c r="C46" i="21" s="1"/>
  <c r="C21" i="26" s="1"/>
  <c r="C23" i="26" s="1"/>
  <c r="C27" i="2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G6" authorId="0" shapeId="0" xr:uid="{00000000-0006-0000-0400-000001000000}">
      <text>
        <r>
          <rPr>
            <sz val="9"/>
            <color indexed="81"/>
            <rFont val="Tahoma"/>
            <family val="2"/>
          </rPr>
          <t xml:space="preserve">Paso diametral
</t>
        </r>
      </text>
    </comment>
    <comment ref="G7" authorId="0" shapeId="0" xr:uid="{00000000-0006-0000-0400-000002000000}">
      <text>
        <r>
          <rPr>
            <b/>
            <sz val="9"/>
            <color indexed="81"/>
            <rFont val="Tahoma"/>
            <family val="2"/>
          </rPr>
          <t>Paso circular</t>
        </r>
      </text>
    </comment>
    <comment ref="D12" authorId="0" shapeId="0" xr:uid="{00000000-0006-0000-0400-000003000000}">
      <text>
        <r>
          <rPr>
            <b/>
            <sz val="9"/>
            <color indexed="81"/>
            <rFont val="Tahoma"/>
            <family val="2"/>
          </rPr>
          <t>RPM</t>
        </r>
        <r>
          <rPr>
            <sz val="9"/>
            <color indexed="81"/>
            <rFont val="Tahoma"/>
            <family val="2"/>
          </rPr>
          <t xml:space="preserve">
</t>
        </r>
      </text>
    </comment>
    <comment ref="D14" authorId="0" shapeId="0" xr:uid="{00000000-0006-0000-0400-000004000000}">
      <text>
        <r>
          <rPr>
            <b/>
            <sz val="9"/>
            <color indexed="81"/>
            <rFont val="Tahoma"/>
            <family val="2"/>
          </rPr>
          <t>RPM</t>
        </r>
        <r>
          <rPr>
            <sz val="9"/>
            <color indexed="81"/>
            <rFont val="Tahoma"/>
            <family val="2"/>
          </rPr>
          <t xml:space="preserve">
</t>
        </r>
      </text>
    </comment>
    <comment ref="C19" authorId="0" shapeId="0" xr:uid="{00000000-0006-0000-0400-000005000000}">
      <text>
        <r>
          <rPr>
            <sz val="9"/>
            <color indexed="81"/>
            <rFont val="Tahoma"/>
            <family val="2"/>
          </rPr>
          <t xml:space="preserve">En el eje del generador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D2" authorId="0" shapeId="0" xr:uid="{00000000-0006-0000-0500-000001000000}">
      <text>
        <r>
          <rPr>
            <b/>
            <sz val="9"/>
            <color indexed="81"/>
            <rFont val="Tahoma"/>
            <family val="2"/>
          </rPr>
          <t>Escribir:
SI
ingles</t>
        </r>
        <r>
          <rPr>
            <sz val="9"/>
            <color indexed="81"/>
            <rFont val="Tahoma"/>
            <family val="2"/>
          </rPr>
          <t xml:space="preserve">
</t>
        </r>
      </text>
    </comment>
    <comment ref="D4" authorId="0" shapeId="0" xr:uid="{00000000-0006-0000-0500-000002000000}">
      <text>
        <r>
          <rPr>
            <sz val="9"/>
            <color indexed="81"/>
            <rFont val="Tahoma"/>
            <family val="2"/>
          </rPr>
          <t xml:space="preserve">Escribir:
1 = Esmerilado
2 =Maquinado o laminado en frío
3 = Laminado en caliente
4 = como sale de la forja
</t>
        </r>
      </text>
    </comment>
    <comment ref="D6" authorId="0" shapeId="0" xr:uid="{00000000-0006-0000-0500-000003000000}">
      <text>
        <r>
          <rPr>
            <b/>
            <sz val="9"/>
            <color indexed="81"/>
            <rFont val="Tahoma"/>
            <family val="2"/>
          </rPr>
          <t>Marcar "1" en caso tenga ese tipo de muesca o "0" en caso contrario.</t>
        </r>
      </text>
    </comment>
    <comment ref="I18" authorId="0" shapeId="0" xr:uid="{00000000-0006-0000-0500-000004000000}">
      <text>
        <r>
          <rPr>
            <sz val="9"/>
            <color indexed="81"/>
            <rFont val="Tahoma"/>
            <family val="2"/>
          </rPr>
          <t xml:space="preserve">
</t>
        </r>
      </text>
    </comment>
    <comment ref="C19" authorId="0" shapeId="0" xr:uid="{00000000-0006-0000-0500-000005000000}">
      <text>
        <r>
          <rPr>
            <sz val="9"/>
            <color indexed="81"/>
            <rFont val="Tahoma"/>
            <family val="2"/>
          </rPr>
          <t xml:space="preserve">
</t>
        </r>
      </text>
    </comment>
    <comment ref="J21" authorId="0" shapeId="0" xr:uid="{00000000-0006-0000-0500-000006000000}">
      <text>
        <r>
          <rPr>
            <sz val="9"/>
            <color indexed="81"/>
            <rFont val="Tahoma"/>
            <family val="2"/>
          </rPr>
          <t xml:space="preserve">Para efectos solamente de carga axial.
</t>
        </r>
      </text>
    </comment>
    <comment ref="I22" authorId="0" shapeId="0" xr:uid="{00000000-0006-0000-0500-000007000000}">
      <text>
        <r>
          <rPr>
            <sz val="9"/>
            <color indexed="81"/>
            <rFont val="Tahoma"/>
            <family val="2"/>
          </rPr>
          <t xml:space="preserve">Torsión
</t>
        </r>
      </text>
    </comment>
    <comment ref="I24" authorId="0" shapeId="0" xr:uid="{00000000-0006-0000-0500-000008000000}">
      <text>
        <r>
          <rPr>
            <b/>
            <sz val="9"/>
            <color indexed="81"/>
            <rFont val="Tahoma"/>
            <family val="2"/>
          </rPr>
          <t>confiabilidad de 95%</t>
        </r>
      </text>
    </comment>
    <comment ref="J24" authorId="0" shapeId="0" xr:uid="{00000000-0006-0000-0500-000009000000}">
      <text>
        <r>
          <rPr>
            <sz val="9"/>
            <color indexed="81"/>
            <rFont val="Tahoma"/>
            <family val="2"/>
          </rPr>
          <t>Porcentajes de confiabilidad válidos:
 - 50
 - 90
 - 95
 - 99
 - 99.9
 - 99.99
 - 99.999
 - 99.9999</t>
        </r>
      </text>
    </comment>
    <comment ref="H25" authorId="0" shapeId="0" xr:uid="{00000000-0006-0000-0500-00000A000000}">
      <text>
        <r>
          <rPr>
            <b/>
            <sz val="9"/>
            <color indexed="81"/>
            <rFont val="Tahoma"/>
            <family val="2"/>
          </rPr>
          <t>igual al Kt porque q=1</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C4" authorId="0" shapeId="0" xr:uid="{00000000-0006-0000-0600-000001000000}">
      <text>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C19" authorId="0" shapeId="0" xr:uid="{00000000-0006-0000-0700-000001000000}">
      <text>
        <r>
          <rPr>
            <b/>
            <sz val="9"/>
            <color indexed="81"/>
            <rFont val="Tahoma"/>
            <family val="2"/>
          </rPr>
          <t>Propiedades del Acero DIN C45</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D2" authorId="0" shapeId="0" xr:uid="{00000000-0006-0000-0800-000001000000}">
      <text>
        <r>
          <rPr>
            <b/>
            <sz val="9"/>
            <color indexed="81"/>
            <rFont val="Tahoma"/>
            <family val="2"/>
          </rPr>
          <t>Escribir:
SI
ingles</t>
        </r>
        <r>
          <rPr>
            <sz val="9"/>
            <color indexed="81"/>
            <rFont val="Tahoma"/>
            <family val="2"/>
          </rPr>
          <t xml:space="preserve">
</t>
        </r>
      </text>
    </comment>
    <comment ref="D4" authorId="0" shapeId="0" xr:uid="{00000000-0006-0000-0800-000002000000}">
      <text>
        <r>
          <rPr>
            <sz val="9"/>
            <color indexed="81"/>
            <rFont val="Tahoma"/>
            <family val="2"/>
          </rPr>
          <t xml:space="preserve">Escribir:
1 = Esmerilado
2 =Maquinado o laminado en frío
3 = Laminado en caliente
4 = como sale de la forja
</t>
        </r>
      </text>
    </comment>
    <comment ref="D6" authorId="0" shapeId="0" xr:uid="{00000000-0006-0000-0800-000003000000}">
      <text>
        <r>
          <rPr>
            <b/>
            <sz val="9"/>
            <color indexed="81"/>
            <rFont val="Tahoma"/>
            <family val="2"/>
          </rPr>
          <t>Marcar "1" en caso tenga ese tipo de muesca o "0" en caso contrario.</t>
        </r>
      </text>
    </comment>
    <comment ref="I21" authorId="0" shapeId="0" xr:uid="{00000000-0006-0000-0800-000004000000}">
      <text>
        <r>
          <rPr>
            <sz val="9"/>
            <color indexed="81"/>
            <rFont val="Tahoma"/>
            <family val="2"/>
          </rPr>
          <t xml:space="preserve">
</t>
        </r>
      </text>
    </comment>
    <comment ref="C22" authorId="0" shapeId="0" xr:uid="{00000000-0006-0000-0800-000005000000}">
      <text>
        <r>
          <rPr>
            <sz val="9"/>
            <color indexed="81"/>
            <rFont val="Tahoma"/>
            <family val="2"/>
          </rPr>
          <t xml:space="preserve">
</t>
        </r>
      </text>
    </comment>
    <comment ref="J24" authorId="0" shapeId="0" xr:uid="{00000000-0006-0000-0800-000006000000}">
      <text>
        <r>
          <rPr>
            <sz val="9"/>
            <color indexed="81"/>
            <rFont val="Tahoma"/>
            <family val="2"/>
          </rPr>
          <t xml:space="preserve">Para efectos solamente de carga axial.
</t>
        </r>
      </text>
    </comment>
    <comment ref="I25" authorId="0" shapeId="0" xr:uid="{00000000-0006-0000-0800-000007000000}">
      <text>
        <r>
          <rPr>
            <sz val="9"/>
            <color indexed="81"/>
            <rFont val="Tahoma"/>
            <family val="2"/>
          </rPr>
          <t xml:space="preserve">Torsión
</t>
        </r>
      </text>
    </comment>
    <comment ref="J27" authorId="0" shapeId="0" xr:uid="{00000000-0006-0000-0800-000008000000}">
      <text>
        <r>
          <rPr>
            <sz val="9"/>
            <color indexed="81"/>
            <rFont val="Tahoma"/>
            <family val="2"/>
          </rPr>
          <t>Porcentajes de confiabilidad válidos:
 - 50
 - 90
 - 95
 - 99
 - 99.9
 - 99.99
 - 99.999
 - 99.9999</t>
        </r>
      </text>
    </comment>
    <comment ref="H28" authorId="0" shapeId="0" xr:uid="{00000000-0006-0000-0800-000009000000}">
      <text>
        <r>
          <rPr>
            <b/>
            <sz val="9"/>
            <color indexed="81"/>
            <rFont val="Tahoma"/>
            <family val="2"/>
          </rPr>
          <t>igual al Kt porque q=1</t>
        </r>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C4" authorId="0" shapeId="0" xr:uid="{00000000-0006-0000-0900-000001000000}">
      <text>
        <r>
          <rPr>
            <sz val="9"/>
            <color indexed="81"/>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C19" authorId="0" shapeId="0" xr:uid="{00000000-0006-0000-0A00-000001000000}">
      <text>
        <r>
          <rPr>
            <b/>
            <sz val="9"/>
            <color indexed="81"/>
            <rFont val="Tahoma"/>
            <family val="2"/>
          </rPr>
          <t>Propiedades del Acero DIN C45</t>
        </r>
        <r>
          <rPr>
            <sz val="9"/>
            <color indexed="81"/>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N7" authorId="0" shapeId="0" xr:uid="{00000000-0006-0000-0D00-000001000000}">
      <text>
        <r>
          <rPr>
            <b/>
            <sz val="9"/>
            <color indexed="81"/>
            <rFont val="Tahoma"/>
            <family val="2"/>
          </rPr>
          <t>deg/s</t>
        </r>
        <r>
          <rPr>
            <sz val="9"/>
            <color indexed="81"/>
            <rFont val="Tahoma"/>
            <family val="2"/>
          </rPr>
          <t xml:space="preserve">
</t>
        </r>
      </text>
    </comment>
    <comment ref="O7" authorId="0" shapeId="0" xr:uid="{00000000-0006-0000-0D00-000002000000}">
      <text>
        <r>
          <rPr>
            <b/>
            <sz val="9"/>
            <color indexed="81"/>
            <rFont val="Tahoma"/>
            <family val="2"/>
          </rPr>
          <t>rad/s</t>
        </r>
        <r>
          <rPr>
            <sz val="9"/>
            <color indexed="81"/>
            <rFont val="Tahoma"/>
            <family val="2"/>
          </rPr>
          <t xml:space="preserve">
</t>
        </r>
      </text>
    </comment>
    <comment ref="P7" authorId="0" shapeId="0" xr:uid="{00000000-0006-0000-0D00-000003000000}">
      <text>
        <r>
          <rPr>
            <b/>
            <sz val="9"/>
            <color indexed="81"/>
            <rFont val="Tahoma"/>
            <family val="2"/>
          </rPr>
          <t>RPM</t>
        </r>
        <r>
          <rPr>
            <sz val="9"/>
            <color indexed="81"/>
            <rFont val="Tahoma"/>
            <family val="2"/>
          </rPr>
          <t xml:space="preserve">
</t>
        </r>
      </text>
    </comment>
  </commentList>
</comments>
</file>

<file path=xl/sharedStrings.xml><?xml version="1.0" encoding="utf-8"?>
<sst xmlns="http://schemas.openxmlformats.org/spreadsheetml/2006/main" count="271" uniqueCount="136">
  <si>
    <t>Ma</t>
  </si>
  <si>
    <t>Mm</t>
  </si>
  <si>
    <t>Ta</t>
  </si>
  <si>
    <t>Tm</t>
  </si>
  <si>
    <t>VON MISES</t>
  </si>
  <si>
    <t>TRESCA</t>
  </si>
  <si>
    <t>S'e</t>
  </si>
  <si>
    <r>
      <t>n</t>
    </r>
    <r>
      <rPr>
        <sz val="11"/>
        <color theme="1"/>
        <rFont val="Calibri"/>
        <family val="2"/>
        <scheme val="minor"/>
      </rPr>
      <t>s</t>
    </r>
  </si>
  <si>
    <t>Se</t>
  </si>
  <si>
    <t>M</t>
  </si>
  <si>
    <t>Ka</t>
  </si>
  <si>
    <t>T</t>
  </si>
  <si>
    <t>Kb</t>
  </si>
  <si>
    <t>Kc</t>
  </si>
  <si>
    <t>Kd</t>
  </si>
  <si>
    <t>Ke</t>
  </si>
  <si>
    <t>Goodman:</t>
  </si>
  <si>
    <t>Gerberg:</t>
  </si>
  <si>
    <t>Sut</t>
  </si>
  <si>
    <t>Kf</t>
  </si>
  <si>
    <t>Kfs</t>
  </si>
  <si>
    <t>d</t>
  </si>
  <si>
    <t>A</t>
  </si>
  <si>
    <t>B</t>
  </si>
  <si>
    <r>
      <t>d</t>
    </r>
    <r>
      <rPr>
        <vertAlign val="subscript"/>
        <sz val="11"/>
        <color theme="1"/>
        <rFont val="Calibri"/>
        <family val="2"/>
        <scheme val="minor"/>
      </rPr>
      <t>estático</t>
    </r>
  </si>
  <si>
    <t>m</t>
  </si>
  <si>
    <t>T(N.m)</t>
  </si>
  <si>
    <t>Z</t>
  </si>
  <si>
    <t>dpaso</t>
  </si>
  <si>
    <t>conductor</t>
  </si>
  <si>
    <t>conducido</t>
  </si>
  <si>
    <r>
      <t>W</t>
    </r>
    <r>
      <rPr>
        <vertAlign val="superscript"/>
        <sz val="11"/>
        <color theme="1"/>
        <rFont val="Calibri"/>
        <family val="2"/>
        <scheme val="minor"/>
      </rPr>
      <t>t</t>
    </r>
    <r>
      <rPr>
        <sz val="11"/>
        <color theme="1"/>
        <rFont val="Calibri"/>
        <family val="2"/>
        <scheme val="minor"/>
      </rPr>
      <t>(N)</t>
    </r>
  </si>
  <si>
    <r>
      <t>W</t>
    </r>
    <r>
      <rPr>
        <vertAlign val="superscript"/>
        <sz val="11"/>
        <color theme="1"/>
        <rFont val="Calibri"/>
        <family val="2"/>
        <scheme val="minor"/>
      </rPr>
      <t>n</t>
    </r>
    <r>
      <rPr>
        <sz val="11"/>
        <color theme="1"/>
        <rFont val="Calibri"/>
        <family val="2"/>
        <scheme val="minor"/>
      </rPr>
      <t>(N)</t>
    </r>
  </si>
  <si>
    <r>
      <rPr>
        <sz val="11"/>
        <color theme="1"/>
        <rFont val="Symbol"/>
        <family val="1"/>
        <charset val="2"/>
      </rPr>
      <t>w</t>
    </r>
    <r>
      <rPr>
        <vertAlign val="subscript"/>
        <sz val="11"/>
        <color theme="1"/>
        <rFont val="Calibri"/>
        <family val="2"/>
        <scheme val="minor"/>
      </rPr>
      <t>conductor</t>
    </r>
    <r>
      <rPr>
        <sz val="11"/>
        <color theme="1"/>
        <rFont val="Calibri"/>
        <family val="2"/>
        <scheme val="minor"/>
      </rPr>
      <t>(rad/s)</t>
    </r>
  </si>
  <si>
    <r>
      <rPr>
        <sz val="11"/>
        <color theme="1"/>
        <rFont val="Symbol"/>
        <family val="1"/>
        <charset val="2"/>
      </rPr>
      <t>w</t>
    </r>
    <r>
      <rPr>
        <vertAlign val="subscript"/>
        <sz val="11"/>
        <color theme="1"/>
        <rFont val="Calibri"/>
        <family val="2"/>
        <scheme val="minor"/>
      </rPr>
      <t>conducido</t>
    </r>
    <r>
      <rPr>
        <sz val="11"/>
        <color theme="1"/>
        <rFont val="Calibri"/>
        <family val="2"/>
        <scheme val="minor"/>
      </rPr>
      <t>(rad/s)</t>
    </r>
  </si>
  <si>
    <r>
      <t>V</t>
    </r>
    <r>
      <rPr>
        <vertAlign val="subscript"/>
        <sz val="11"/>
        <color theme="1"/>
        <rFont val="Calibri"/>
        <family val="2"/>
        <scheme val="minor"/>
      </rPr>
      <t>B</t>
    </r>
    <r>
      <rPr>
        <sz val="11"/>
        <color theme="1"/>
        <rFont val="Calibri"/>
        <family val="2"/>
        <scheme val="minor"/>
      </rPr>
      <t>(mm/s)</t>
    </r>
  </si>
  <si>
    <r>
      <t>V</t>
    </r>
    <r>
      <rPr>
        <vertAlign val="subscript"/>
        <sz val="11"/>
        <color theme="1"/>
        <rFont val="Calibri"/>
        <family val="2"/>
        <scheme val="minor"/>
      </rPr>
      <t>C</t>
    </r>
    <r>
      <rPr>
        <sz val="11"/>
        <color theme="1"/>
        <rFont val="Calibri"/>
        <family val="2"/>
        <scheme val="minor"/>
      </rPr>
      <t>(mm/s)</t>
    </r>
  </si>
  <si>
    <t>FD</t>
  </si>
  <si>
    <t>Mpa</t>
  </si>
  <si>
    <t>m^2</t>
  </si>
  <si>
    <t>m/s</t>
  </si>
  <si>
    <t>V</t>
  </si>
  <si>
    <t>CD</t>
  </si>
  <si>
    <t>densidad</t>
  </si>
  <si>
    <t>m^3/kg</t>
  </si>
  <si>
    <t>N</t>
  </si>
  <si>
    <t>mm</t>
  </si>
  <si>
    <t>Wpala</t>
  </si>
  <si>
    <t>kg</t>
  </si>
  <si>
    <t>carga axial</t>
  </si>
  <si>
    <t>Se tiene como datos :</t>
  </si>
  <si>
    <t>RPM</t>
  </si>
  <si>
    <t>W</t>
  </si>
  <si>
    <t>Potencia de transmisión:</t>
  </si>
  <si>
    <t>Velocidad máxima de rotación (entrada):</t>
  </si>
  <si>
    <t>Velocidad mínima de rotación (salida):</t>
  </si>
  <si>
    <t>Tentrada</t>
  </si>
  <si>
    <t>N.m</t>
  </si>
  <si>
    <t>Área frontal:</t>
  </si>
  <si>
    <t>Velocidad promedio del viento:</t>
  </si>
  <si>
    <t>Densidad del aire:</t>
  </si>
  <si>
    <t>Fuerza de arrastre sobre un álabe</t>
  </si>
  <si>
    <t>Masa de un álabe:</t>
  </si>
  <si>
    <t>Datos de los álabes</t>
  </si>
  <si>
    <t>Coeficiente de arrastre:</t>
  </si>
  <si>
    <t>Cargas en el primer eje de transmisión</t>
  </si>
  <si>
    <t>Longitud del eje</t>
  </si>
  <si>
    <t>Tratamiento térmico</t>
  </si>
  <si>
    <t>esmerilado</t>
  </si>
  <si>
    <t>Maquinado o laminado en frío</t>
  </si>
  <si>
    <t>laminado en caliente</t>
  </si>
  <si>
    <t>como sale de la forja</t>
  </si>
  <si>
    <t>Sistema de unidades:</t>
  </si>
  <si>
    <t>Acabado superficial</t>
  </si>
  <si>
    <t>b</t>
  </si>
  <si>
    <t>a</t>
  </si>
  <si>
    <t>SI</t>
  </si>
  <si>
    <t>kpsi</t>
  </si>
  <si>
    <t>kb</t>
  </si>
  <si>
    <t>Sy</t>
  </si>
  <si>
    <t>kc</t>
  </si>
  <si>
    <t>kd</t>
  </si>
  <si>
    <t>°C</t>
  </si>
  <si>
    <t>°F</t>
  </si>
  <si>
    <t>Temperatura máxima de trabajo:</t>
  </si>
  <si>
    <t>ke</t>
  </si>
  <si>
    <t>confiablidad</t>
  </si>
  <si>
    <t>Muescas presentes en el eje</t>
  </si>
  <si>
    <t>Canal chavetero</t>
  </si>
  <si>
    <t>Canal chavetero con salida en perfil</t>
  </si>
  <si>
    <t>Chaflán agudo</t>
  </si>
  <si>
    <t>Chaflán bien redondeado</t>
  </si>
  <si>
    <t>Tipos de muescas</t>
  </si>
  <si>
    <t>Para anillos de seguridad</t>
  </si>
  <si>
    <t>Kt</t>
  </si>
  <si>
    <t>kf y kfs</t>
  </si>
  <si>
    <t>Pd</t>
  </si>
  <si>
    <t>fL</t>
  </si>
  <si>
    <t>fN</t>
  </si>
  <si>
    <t>C</t>
  </si>
  <si>
    <t>L</t>
  </si>
  <si>
    <t>sy</t>
  </si>
  <si>
    <t>traccion</t>
  </si>
  <si>
    <t>MPa</t>
  </si>
  <si>
    <t>Velocidad</t>
  </si>
  <si>
    <t>Duración</t>
  </si>
  <si>
    <t>h</t>
  </si>
  <si>
    <t>Masa del acople</t>
  </si>
  <si>
    <t>Peso del acople</t>
  </si>
  <si>
    <t>esfuerzod</t>
  </si>
  <si>
    <t>Lseleccion</t>
  </si>
  <si>
    <t>p</t>
  </si>
  <si>
    <t>dbase</t>
  </si>
  <si>
    <t>f</t>
  </si>
  <si>
    <t>°</t>
  </si>
  <si>
    <t>Conductor</t>
  </si>
  <si>
    <t>P</t>
  </si>
  <si>
    <t>t</t>
  </si>
  <si>
    <t>c</t>
  </si>
  <si>
    <t>Conducido</t>
  </si>
  <si>
    <t>Cremallera</t>
  </si>
  <si>
    <t>cremallera</t>
  </si>
  <si>
    <t>DIMENSIONAMIENTO</t>
  </si>
  <si>
    <t>ANÁLISIS CINEMÁTICO</t>
  </si>
  <si>
    <t>EJE DE PALAS</t>
  </si>
  <si>
    <t>EJE DE GENERADOR</t>
  </si>
  <si>
    <t>DAÑO</t>
  </si>
  <si>
    <t>VIDA</t>
  </si>
  <si>
    <t>Factor de carga</t>
  </si>
  <si>
    <t>Ancho de cara</t>
  </si>
  <si>
    <t xml:space="preserve">    * En las celdas de color</t>
  </si>
  <si>
    <t>se ingresan datos.</t>
  </si>
  <si>
    <t>Se desea dimensionar un sistema de transmisión de potencia mecánica para un aerogenerador de 5 KW.</t>
  </si>
  <si>
    <t>El sistema cuenta con una caja diferencial de engranes planetarios, acoplado entre los ejes de transmisión que se desea dimensionar, teniendo en cuenta que cada eje se encuentra apoyado sobre 02 rodamientos.</t>
  </si>
  <si>
    <t>Velocidad angular a la salida del eje del generador</t>
  </si>
  <si>
    <t>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</si>
</sst>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6">
    <font>
      <sz val="11"/>
      <color theme="1"/>
      <name val="Calibri"/>
      <family val="2"/>
      <scheme val="minor"/>
    </font>
    <font>
      <b/>
      <sz val="12"/>
      <color theme="1"/>
      <name val="Calibri"/>
      <family val="2"/>
      <scheme val="minor"/>
    </font>
    <font>
      <sz val="16"/>
      <color theme="1"/>
      <name val="Calibri"/>
      <family val="2"/>
      <scheme val="minor"/>
    </font>
    <font>
      <sz val="9"/>
      <color indexed="81"/>
      <name val="Tahoma"/>
      <family val="2"/>
    </font>
    <font>
      <vertAlign val="superscript"/>
      <sz val="11"/>
      <color theme="1"/>
      <name val="Calibri"/>
      <family val="2"/>
      <scheme val="minor"/>
    </font>
    <font>
      <vertAlign val="subscript"/>
      <sz val="11"/>
      <color theme="1"/>
      <name val="Calibri"/>
      <family val="2"/>
      <scheme val="minor"/>
    </font>
    <font>
      <b/>
      <sz val="9"/>
      <color indexed="81"/>
      <name val="Tahoma"/>
      <family val="2"/>
    </font>
    <font>
      <sz val="11"/>
      <color rgb="FF000000"/>
      <name val="Arial"/>
      <family val="2"/>
    </font>
    <font>
      <sz val="11"/>
      <color theme="1"/>
      <name val="Symbol"/>
      <family val="1"/>
      <charset val="2"/>
    </font>
    <font>
      <sz val="11"/>
      <color theme="1"/>
      <name val="Calibri"/>
      <family val="1"/>
      <charset val="2"/>
      <scheme val="minor"/>
    </font>
    <font>
      <b/>
      <sz val="11"/>
      <color theme="1"/>
      <name val="Calibri"/>
      <family val="2"/>
      <scheme val="minor"/>
    </font>
    <font>
      <u/>
      <sz val="11"/>
      <color theme="10"/>
      <name val="Calibri"/>
      <family val="2"/>
      <scheme val="minor"/>
    </font>
    <font>
      <i/>
      <sz val="11"/>
      <color theme="1"/>
      <name val="Calibri"/>
      <family val="2"/>
      <scheme val="minor"/>
    </font>
    <font>
      <sz val="18"/>
      <color theme="1"/>
      <name val="Times New Roman"/>
      <family val="1"/>
    </font>
    <font>
      <sz val="20"/>
      <color theme="1"/>
      <name val="Calibri"/>
      <family val="2"/>
      <scheme val="minor"/>
    </font>
    <font>
      <sz val="11"/>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theme="4" tint="0.59999389629810485"/>
        <bgColor indexed="64"/>
      </patternFill>
    </fill>
  </fills>
  <borders count="14">
    <border>
      <left/>
      <right/>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style="double">
        <color indexed="64"/>
      </right>
      <top/>
      <bottom/>
      <diagonal/>
    </border>
    <border>
      <left/>
      <right style="thin">
        <color indexed="64"/>
      </right>
      <top style="thin">
        <color indexed="64"/>
      </top>
      <bottom style="thin">
        <color indexed="64"/>
      </bottom>
      <diagonal/>
    </border>
  </borders>
  <cellStyleXfs count="3">
    <xf numFmtId="0" fontId="0" fillId="0" borderId="0"/>
    <xf numFmtId="0" fontId="11" fillId="0" borderId="0" applyNumberFormat="0" applyFill="0" applyBorder="0" applyAlignment="0" applyProtection="0"/>
    <xf numFmtId="9" fontId="15" fillId="0" borderId="0" applyFont="0" applyFill="0" applyBorder="0" applyAlignment="0" applyProtection="0"/>
  </cellStyleXfs>
  <cellXfs count="53">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8" xfId="0" applyBorder="1"/>
    <xf numFmtId="0" fontId="0" fillId="3" borderId="8" xfId="0" applyFill="1" applyBorder="1"/>
    <xf numFmtId="0" fontId="2" fillId="4" borderId="8" xfId="0" applyFont="1" applyFill="1" applyBorder="1"/>
    <xf numFmtId="0" fontId="0" fillId="4" borderId="8" xfId="0" applyFill="1" applyBorder="1"/>
    <xf numFmtId="2" fontId="0" fillId="0" borderId="8" xfId="0" applyNumberFormat="1" applyBorder="1"/>
    <xf numFmtId="0" fontId="0" fillId="0" borderId="8" xfId="0" applyFill="1" applyBorder="1"/>
    <xf numFmtId="0" fontId="1" fillId="3" borderId="8" xfId="0" applyFont="1" applyFill="1" applyBorder="1"/>
    <xf numFmtId="164" fontId="0" fillId="0" borderId="8" xfId="0" applyNumberFormat="1" applyBorder="1"/>
    <xf numFmtId="2" fontId="0" fillId="0" borderId="8" xfId="0" applyNumberFormat="1" applyFill="1" applyBorder="1"/>
    <xf numFmtId="0" fontId="7" fillId="0" borderId="0" xfId="0" applyFont="1" applyAlignment="1">
      <alignment vertical="top"/>
    </xf>
    <xf numFmtId="0" fontId="0" fillId="0" borderId="9" xfId="0" applyBorder="1"/>
    <xf numFmtId="0" fontId="9" fillId="0" borderId="8" xfId="0" applyFont="1" applyBorder="1"/>
    <xf numFmtId="164" fontId="0" fillId="2" borderId="8" xfId="0" applyNumberFormat="1" applyFill="1" applyBorder="1"/>
    <xf numFmtId="164" fontId="0" fillId="0" borderId="0" xfId="0" applyNumberFormat="1"/>
    <xf numFmtId="0" fontId="0" fillId="4" borderId="8" xfId="0" applyFill="1" applyBorder="1" applyAlignment="1">
      <alignment horizontal="center" vertical="center"/>
    </xf>
    <xf numFmtId="0" fontId="0" fillId="4" borderId="8" xfId="0" applyFill="1" applyBorder="1" applyAlignment="1">
      <alignment horizontal="center" vertical="center"/>
    </xf>
    <xf numFmtId="2" fontId="0" fillId="2" borderId="8" xfId="0" applyNumberFormat="1" applyFill="1" applyBorder="1"/>
    <xf numFmtId="0" fontId="10" fillId="0" borderId="0" xfId="0" applyFont="1"/>
    <xf numFmtId="0" fontId="0" fillId="0" borderId="0" xfId="0" applyAlignment="1"/>
    <xf numFmtId="164" fontId="0" fillId="0" borderId="0" xfId="0" applyNumberFormat="1" applyBorder="1"/>
    <xf numFmtId="0" fontId="0" fillId="0" borderId="10" xfId="0" applyBorder="1"/>
    <xf numFmtId="0" fontId="0" fillId="0" borderId="10" xfId="0" applyBorder="1" applyAlignment="1">
      <alignment horizontal="right"/>
    </xf>
    <xf numFmtId="0" fontId="0" fillId="0" borderId="10" xfId="0" applyNumberFormat="1" applyBorder="1"/>
    <xf numFmtId="9" fontId="0" fillId="0" borderId="10" xfId="0" applyNumberFormat="1" applyBorder="1"/>
    <xf numFmtId="0" fontId="0" fillId="0" borderId="6" xfId="0" applyFill="1" applyBorder="1"/>
    <xf numFmtId="0" fontId="11" fillId="0" borderId="0" xfId="1"/>
    <xf numFmtId="0" fontId="12" fillId="0" borderId="8" xfId="0" applyFont="1" applyBorder="1"/>
    <xf numFmtId="0" fontId="8" fillId="0" borderId="8" xfId="0" applyFont="1" applyBorder="1"/>
    <xf numFmtId="0" fontId="0" fillId="0" borderId="11" xfId="0" applyBorder="1"/>
    <xf numFmtId="0" fontId="13" fillId="0" borderId="0" xfId="0" applyFont="1"/>
    <xf numFmtId="0" fontId="14" fillId="0" borderId="0" xfId="0" applyFont="1"/>
    <xf numFmtId="0" fontId="0" fillId="0" borderId="12" xfId="0" applyBorder="1"/>
    <xf numFmtId="0" fontId="0" fillId="5" borderId="8" xfId="0" applyFill="1" applyBorder="1"/>
    <xf numFmtId="0" fontId="0" fillId="5" borderId="0" xfId="0" applyFill="1" applyBorder="1"/>
    <xf numFmtId="0" fontId="0" fillId="5" borderId="0" xfId="0" applyFill="1"/>
    <xf numFmtId="2" fontId="0" fillId="5" borderId="0" xfId="0" applyNumberFormat="1" applyFill="1"/>
    <xf numFmtId="0" fontId="0" fillId="0" borderId="13" xfId="0" applyBorder="1"/>
    <xf numFmtId="0" fontId="0" fillId="5" borderId="8" xfId="0" applyFill="1" applyBorder="1" applyAlignment="1">
      <alignment wrapText="1"/>
    </xf>
    <xf numFmtId="9" fontId="0" fillId="0" borderId="8" xfId="2" applyFont="1" applyBorder="1"/>
    <xf numFmtId="0" fontId="0" fillId="2" borderId="0" xfId="0" applyFill="1"/>
    <xf numFmtId="0" fontId="0" fillId="0" borderId="8" xfId="0" applyBorder="1" applyAlignment="1">
      <alignment horizontal="center" wrapText="1"/>
    </xf>
    <xf numFmtId="0" fontId="0" fillId="0" borderId="8" xfId="0" applyBorder="1" applyAlignment="1">
      <alignment horizontal="left"/>
    </xf>
    <xf numFmtId="0" fontId="0" fillId="0" borderId="8" xfId="0" applyBorder="1" applyAlignment="1">
      <alignment horizontal="center" vertical="center"/>
    </xf>
    <xf numFmtId="0" fontId="0" fillId="0" borderId="8" xfId="0" applyBorder="1" applyAlignment="1">
      <alignment horizontal="center"/>
    </xf>
  </cellXfs>
  <cellStyles count="3">
    <cellStyle name="Hipervínculo" xfId="1" builtinId="8"/>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iagrams/_rels/data1.xml.rels><?xml version="1.0" encoding="UTF-8" standalone="yes"?>
<Relationships xmlns="http://schemas.openxmlformats.org/package/2006/relationships"><Relationship Id="rId2" Type="http://schemas.openxmlformats.org/officeDocument/2006/relationships/hyperlink" Target="#'Chavetas(palas)'!A1"/><Relationship Id="rId1" Type="http://schemas.openxmlformats.org/officeDocument/2006/relationships/hyperlink" Target="#'Rodamientos(palas)'!A1"/></Relationships>
</file>

<file path=xl/diagrams/_rels/data2.xml.rels><?xml version="1.0" encoding="UTF-8" standalone="yes"?>
<Relationships xmlns="http://schemas.openxmlformats.org/package/2006/relationships"><Relationship Id="rId2" Type="http://schemas.openxmlformats.org/officeDocument/2006/relationships/hyperlink" Target="#'Chavetas(generador)'!A1"/><Relationship Id="rId1" Type="http://schemas.openxmlformats.org/officeDocument/2006/relationships/hyperlink" Target="#'Rodamientos(generador)'!A1"/></Relationships>
</file>

<file path=xl/diagrams/_rels/data3.xml.rels><?xml version="1.0" encoding="UTF-8" standalone="yes"?>
<Relationships xmlns="http://schemas.openxmlformats.org/package/2006/relationships"><Relationship Id="rId2" Type="http://schemas.openxmlformats.org/officeDocument/2006/relationships/hyperlink" Target="#'An&#225;lisis de fatiga a ejes'!A1"/><Relationship Id="rId1" Type="http://schemas.openxmlformats.org/officeDocument/2006/relationships/hyperlink" Target="#'An&#225;lisis est&#225;tico a ejes'!A1"/></Relationships>
</file>

<file path=xl/diagrams/_rels/data4.xml.rels><?xml version="1.0" encoding="UTF-8" standalone="yes"?>
<Relationships xmlns="http://schemas.openxmlformats.org/package/2006/relationships"><Relationship Id="rId8" Type="http://schemas.openxmlformats.org/officeDocument/2006/relationships/hyperlink" Target="#'Eje de generador'!A1"/><Relationship Id="rId3" Type="http://schemas.openxmlformats.org/officeDocument/2006/relationships/image" Target="../media/image4.png"/><Relationship Id="rId7" Type="http://schemas.openxmlformats.org/officeDocument/2006/relationships/image" Target="../media/image6.png"/><Relationship Id="rId2" Type="http://schemas.openxmlformats.org/officeDocument/2006/relationships/hyperlink" Target="#'Sist. Alabes'!A1"/><Relationship Id="rId1" Type="http://schemas.openxmlformats.org/officeDocument/2006/relationships/image" Target="../media/image3.png"/><Relationship Id="rId6" Type="http://schemas.openxmlformats.org/officeDocument/2006/relationships/hyperlink" Target="#'Eje de palas'!A1"/><Relationship Id="rId11" Type="http://schemas.openxmlformats.org/officeDocument/2006/relationships/hyperlink" Target="#'An&#225;lisis Cinem&#225;tico'!A1"/><Relationship Id="rId5" Type="http://schemas.openxmlformats.org/officeDocument/2006/relationships/image" Target="../media/image5.png"/><Relationship Id="rId10" Type="http://schemas.openxmlformats.org/officeDocument/2006/relationships/image" Target="../media/image8.png"/><Relationship Id="rId4" Type="http://schemas.openxmlformats.org/officeDocument/2006/relationships/hyperlink" Target="#'Sist. Planetario'!A1"/><Relationship Id="rId9" Type="http://schemas.openxmlformats.org/officeDocument/2006/relationships/image" Target="../media/image7.png"/></Relationships>
</file>

<file path=xl/diagram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iagrams/colors1.xml><?xml version="1.0" encoding="utf-8"?>
<dgm:colorsDef xmlns:dgm="http://schemas.openxmlformats.org/drawingml/2006/diagram" xmlns:a="http://schemas.openxmlformats.org/drawingml/2006/main" uniqueId="urn:microsoft.com/office/officeart/2005/8/colors/colorful4">
  <dgm:title val=""/>
  <dgm:desc val=""/>
  <dgm:catLst>
    <dgm:cat type="colorful" pri="10400"/>
  </dgm:catLst>
  <dgm:styleLbl name="node0">
    <dgm:fillClrLst meth="repeat">
      <a:schemeClr val="accent3"/>
    </dgm:fillClrLst>
    <dgm:linClrLst meth="repeat">
      <a:schemeClr val="lt1"/>
    </dgm:linClrLst>
    <dgm:effectClrLst/>
    <dgm:txLinClrLst/>
    <dgm:txFillClrLst/>
    <dgm:txEffectClrLst/>
  </dgm:styleLbl>
  <dgm:styleLbl name="node1">
    <dgm:fillClrLst>
      <a:schemeClr val="accent4"/>
      <a:schemeClr val="accent5"/>
    </dgm:fillClrLst>
    <dgm:linClrLst meth="repeat">
      <a:schemeClr val="lt1"/>
    </dgm:linClrLst>
    <dgm:effectClrLst/>
    <dgm:txLinClrLst/>
    <dgm:txFillClrLst/>
    <dgm:txEffectClrLst/>
  </dgm:styleLbl>
  <dgm:styleLbl name="alignNode1">
    <dgm:fillClrLst>
      <a:schemeClr val="accent4"/>
      <a:schemeClr val="accent5"/>
    </dgm:fillClrLst>
    <dgm:linClrLst>
      <a:schemeClr val="accent4"/>
      <a:schemeClr val="accent5"/>
    </dgm:linClrLst>
    <dgm:effectClrLst/>
    <dgm:txLinClrLst/>
    <dgm:txFillClrLst/>
    <dgm:txEffectClrLst/>
  </dgm:styleLbl>
  <dgm:styleLbl name="lnNode1">
    <dgm:fillClrLst>
      <a:schemeClr val="accent4"/>
      <a:schemeClr val="accent5"/>
    </dgm:fillClrLst>
    <dgm:linClrLst meth="repeat">
      <a:schemeClr val="lt1"/>
    </dgm:linClrLst>
    <dgm:effectClrLst/>
    <dgm:txLinClrLst/>
    <dgm:txFillClrLst/>
    <dgm:txEffectClrLst/>
  </dgm:styleLbl>
  <dgm:styleLbl name="vennNode1">
    <dgm:fillClrLst>
      <a:schemeClr val="accent4">
        <a:alpha val="50000"/>
      </a:schemeClr>
      <a:schemeClr val="accent5">
        <a:alpha val="50000"/>
      </a:schemeClr>
    </dgm:fillClrLst>
    <dgm:linClrLst meth="repeat">
      <a:schemeClr val="lt1"/>
    </dgm:linClrLst>
    <dgm:effectClrLst/>
    <dgm:txLinClrLst/>
    <dgm:txFillClrLst/>
    <dgm:txEffectClrLst/>
  </dgm:styleLbl>
  <dgm:styleLbl name="node2">
    <dgm:fillClrLst>
      <a:schemeClr val="accent5"/>
    </dgm:fillClrLst>
    <dgm:linClrLst meth="repeat">
      <a:schemeClr val="lt1"/>
    </dgm:linClrLst>
    <dgm:effectClrLst/>
    <dgm:txLinClrLst/>
    <dgm:txFillClrLst/>
    <dgm:txEffectClrLst/>
  </dgm:styleLbl>
  <dgm:styleLbl name="node3">
    <dgm:fillClrLst>
      <a:schemeClr val="accent6"/>
    </dgm:fillClrLst>
    <dgm:linClrLst meth="repeat">
      <a:schemeClr val="lt1"/>
    </dgm:linClrLst>
    <dgm:effectClrLst/>
    <dgm:txLinClrLst/>
    <dgm:txFillClrLst/>
    <dgm:txEffectClrLst/>
  </dgm:styleLbl>
  <dgm:styleLbl name="node4">
    <dgm:fillClrLst>
      <a:schemeClr val="accent1"/>
    </dgm:fillClrLst>
    <dgm:linClrLst meth="repeat">
      <a:schemeClr val="lt1"/>
    </dgm:linClrLst>
    <dgm:effectClrLst/>
    <dgm:txLinClrLst/>
    <dgm:txFillClrLst/>
    <dgm:txEffectClrLst/>
  </dgm:styleLbl>
  <dgm:styleLbl name="fgImgPlace1">
    <dgm:fillClrLst>
      <a:schemeClr val="accent4">
        <a:tint val="50000"/>
      </a:schemeClr>
      <a:schemeClr val="accent5">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4">
        <a:tint val="50000"/>
      </a:schemeClr>
      <a:schemeClr val="accent5">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4">
        <a:tint val="50000"/>
      </a:schemeClr>
      <a:schemeClr val="accent5">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4"/>
      <a:schemeClr val="accent5"/>
    </dgm:fillClrLst>
    <dgm:linClrLst meth="repeat">
      <a:schemeClr val="lt1"/>
    </dgm:linClrLst>
    <dgm:effectClrLst/>
    <dgm:txLinClrLst/>
    <dgm:txFillClrLst/>
    <dgm:txEffectClrLst/>
  </dgm:styleLbl>
  <dgm:styleLbl name="fgSibTrans2D1">
    <dgm:fillClrLst>
      <a:schemeClr val="accent4"/>
      <a:schemeClr val="accent5"/>
    </dgm:fillClrLst>
    <dgm:linClrLst meth="repeat">
      <a:schemeClr val="lt1"/>
    </dgm:linClrLst>
    <dgm:effectClrLst/>
    <dgm:txLinClrLst/>
    <dgm:txFillClrLst meth="repeat">
      <a:schemeClr val="lt1"/>
    </dgm:txFillClrLst>
    <dgm:txEffectClrLst/>
  </dgm:styleLbl>
  <dgm:styleLbl name="bgSibTrans2D1">
    <dgm:fillClrLst>
      <a:schemeClr val="accent4"/>
      <a:schemeClr val="accent5"/>
    </dgm:fillClrLst>
    <dgm:linClrLst meth="repeat">
      <a:schemeClr val="lt1"/>
    </dgm:linClrLst>
    <dgm:effectClrLst/>
    <dgm:txLinClrLst/>
    <dgm:txFillClrLst meth="repeat">
      <a:schemeClr val="lt1"/>
    </dgm:txFillClrLst>
    <dgm:txEffectClrLst/>
  </dgm:styleLbl>
  <dgm:styleLbl name="sibTrans1D1">
    <dgm:fillClrLst/>
    <dgm:linClrLst>
      <a:schemeClr val="accent4"/>
      <a:schemeClr val="accent5"/>
    </dgm:linClrLst>
    <dgm:effectClrLst/>
    <dgm:txLinClrLst/>
    <dgm:txFillClrLst meth="repeat">
      <a:schemeClr val="tx1"/>
    </dgm:txFillClrLst>
    <dgm:txEffectClrLst/>
  </dgm:styleLbl>
  <dgm:styleLbl name="callout">
    <dgm:fillClrLst meth="repeat">
      <a:schemeClr val="accent4"/>
    </dgm:fillClrLst>
    <dgm:linClrLst meth="repeat">
      <a:schemeClr val="accent4">
        <a:tint val="50000"/>
      </a:schemeClr>
    </dgm:linClrLst>
    <dgm:effectClrLst/>
    <dgm:txLinClrLst/>
    <dgm:txFillClrLst meth="repeat">
      <a:schemeClr val="tx1"/>
    </dgm:txFillClrLst>
    <dgm:txEffectClrLst/>
  </dgm:styleLbl>
  <dgm:styleLbl name="asst0">
    <dgm:fillClrLst meth="repeat">
      <a:schemeClr val="accent4"/>
    </dgm:fillClrLst>
    <dgm:linClrLst meth="repeat">
      <a:schemeClr val="lt1">
        <a:shade val="80000"/>
      </a:schemeClr>
    </dgm:linClrLst>
    <dgm:effectClrLst/>
    <dgm:txLinClrLst/>
    <dgm:txFillClrLst/>
    <dgm:txEffectClrLst/>
  </dgm:styleLbl>
  <dgm:styleLbl name="asst1">
    <dgm:fillClrLst meth="repeat">
      <a:schemeClr val="accent5"/>
    </dgm:fillClrLst>
    <dgm:linClrLst meth="repeat">
      <a:schemeClr val="lt1">
        <a:shade val="80000"/>
      </a:schemeClr>
    </dgm:linClrLst>
    <dgm:effectClrLst/>
    <dgm:txLinClrLst/>
    <dgm:txFillClrLst/>
    <dgm:txEffectClrLst/>
  </dgm:styleLbl>
  <dgm:styleLbl name="asst2">
    <dgm:fillClrLst>
      <a:schemeClr val="accent6"/>
    </dgm:fillClrLst>
    <dgm:linClrLst meth="repeat">
      <a:schemeClr val="lt1"/>
    </dgm:linClrLst>
    <dgm:effectClrLst/>
    <dgm:txLinClrLst/>
    <dgm:txFillClrLst/>
    <dgm:txEffectClrLst/>
  </dgm:styleLbl>
  <dgm:styleLbl name="asst3">
    <dgm:fillClrLst>
      <a:schemeClr val="accent1"/>
    </dgm:fillClrLst>
    <dgm:linClrLst meth="repeat">
      <a:schemeClr val="lt1"/>
    </dgm:linClrLst>
    <dgm:effectClrLst/>
    <dgm:txLinClrLst/>
    <dgm:txFillClrLst/>
    <dgm:txEffectClrLst/>
  </dgm:styleLbl>
  <dgm:styleLbl name="asst4">
    <dgm:fillClrLst>
      <a:schemeClr val="accent2"/>
    </dgm:fillClrLst>
    <dgm:linClrLst meth="repeat">
      <a:schemeClr val="lt1"/>
    </dgm:linClrLst>
    <dgm:effectClrLst/>
    <dgm:txLinClrLst/>
    <dgm:txFillClrLst/>
    <dgm:txEffectClrLst/>
  </dgm:styleLbl>
  <dgm:styleLbl name="parChTrans2D1">
    <dgm:fillClrLst meth="repeat">
      <a:schemeClr val="accent4"/>
    </dgm:fillClrLst>
    <dgm:linClrLst meth="repeat">
      <a:schemeClr val="lt1"/>
    </dgm:linClrLst>
    <dgm:effectClrLst/>
    <dgm:txLinClrLst/>
    <dgm:txFillClrLst meth="repeat">
      <a:schemeClr val="lt1"/>
    </dgm:txFillClrLst>
    <dgm:txEffectClrLst/>
  </dgm:styleLbl>
  <dgm:styleLbl name="parChTrans2D2">
    <dgm:fillClrLst meth="repeat">
      <a:schemeClr val="accent5"/>
    </dgm:fillClrLst>
    <dgm:linClrLst meth="repeat">
      <a:schemeClr val="lt1"/>
    </dgm:linClrLst>
    <dgm:effectClrLst/>
    <dgm:txLinClrLst/>
    <dgm:txFillClrLst/>
    <dgm:txEffectClrLst/>
  </dgm:styleLbl>
  <dgm:styleLbl name="parChTrans2D3">
    <dgm:fillClrLst meth="repeat">
      <a:schemeClr val="accent5"/>
    </dgm:fillClrLst>
    <dgm:linClrLst meth="repeat">
      <a:schemeClr val="lt1"/>
    </dgm:linClrLst>
    <dgm:effectClrLst/>
    <dgm:txLinClrLst/>
    <dgm:txFillClrLst/>
    <dgm:txEffectClrLst/>
  </dgm:styleLbl>
  <dgm:styleLbl name="parChTrans2D4">
    <dgm:fillClrLst meth="repeat">
      <a:schemeClr val="accent6"/>
    </dgm:fillClrLst>
    <dgm:linClrLst meth="repeat">
      <a:schemeClr val="lt1"/>
    </dgm:linClrLst>
    <dgm:effectClrLst/>
    <dgm:txLinClrLst/>
    <dgm:txFillClrLst meth="repeat">
      <a:schemeClr val="lt1"/>
    </dgm:txFillClrLst>
    <dgm:txEffectClrLst/>
  </dgm:styleLbl>
  <dgm:styleLbl name="parChTrans1D1">
    <dgm:fillClrLst meth="repeat">
      <a:schemeClr val="accent4"/>
    </dgm:fillClrLst>
    <dgm:linClrLst meth="repeat">
      <a:schemeClr val="accent4"/>
    </dgm:linClrLst>
    <dgm:effectClrLst/>
    <dgm:txLinClrLst/>
    <dgm:txFillClrLst meth="repeat">
      <a:schemeClr val="tx1"/>
    </dgm:txFillClrLst>
    <dgm:txEffectClrLst/>
  </dgm:styleLbl>
  <dgm:styleLbl name="parChTrans1D2">
    <dgm:fillClrLst meth="repeat">
      <a:schemeClr val="accent4">
        <a:tint val="90000"/>
      </a:schemeClr>
    </dgm:fillClrLst>
    <dgm:linClrLst meth="repeat">
      <a:schemeClr val="accent5"/>
    </dgm:linClrLst>
    <dgm:effectClrLst/>
    <dgm:txLinClrLst/>
    <dgm:txFillClrLst meth="repeat">
      <a:schemeClr val="tx1"/>
    </dgm:txFillClrLst>
    <dgm:txEffectClrLst/>
  </dgm:styleLbl>
  <dgm:styleLbl name="parChTrans1D3">
    <dgm:fillClrLst meth="repeat">
      <a:schemeClr val="accent4">
        <a:tint val="70000"/>
      </a:schemeClr>
    </dgm:fillClrLst>
    <dgm:linClrLst meth="repeat">
      <a:schemeClr val="accent6"/>
    </dgm:linClrLst>
    <dgm:effectClrLst/>
    <dgm:txLinClrLst/>
    <dgm:txFillClrLst meth="repeat">
      <a:schemeClr val="tx1"/>
    </dgm:txFillClrLst>
    <dgm:txEffectClrLst/>
  </dgm:styleLbl>
  <dgm:styleLbl name="parChTrans1D4">
    <dgm:fillClrLst meth="repeat">
      <a:schemeClr val="accent4">
        <a:tint val="50000"/>
      </a:schemeClr>
    </dgm:fillClrLst>
    <dgm:linClrLst meth="repeat">
      <a:schemeClr val="accent1"/>
    </dgm:linClrLst>
    <dgm:effectClrLst/>
    <dgm:txLinClrLst/>
    <dgm:txFillClrLst meth="repeat">
      <a:schemeClr val="tx1"/>
    </dgm:txFillClrLst>
    <dgm:txEffectClrLst/>
  </dgm:styleLbl>
  <dgm:styleLbl name="f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conF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align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4"/>
    </dgm:linClrLst>
    <dgm:effectClrLst/>
    <dgm:txLinClrLst/>
    <dgm:txFillClrLst meth="repeat">
      <a:schemeClr val="dk1"/>
    </dgm:txFillClrLst>
    <dgm:txEffectClrLst/>
  </dgm:styleLbl>
  <dgm:styleLbl name="b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solidFgAcc1">
    <dgm:fillClrLst meth="repeat">
      <a:schemeClr val="lt1"/>
    </dgm:fillClrLst>
    <dgm:linClrLst>
      <a:schemeClr val="accent4"/>
      <a:schemeClr val="accent5"/>
    </dgm:linClrLst>
    <dgm:effectClrLst/>
    <dgm:txLinClrLst/>
    <dgm:txFillClrLst meth="repeat">
      <a:schemeClr val="dk1"/>
    </dgm:txFillClrLst>
    <dgm:txEffectClrLst/>
  </dgm:styleLbl>
  <dgm:styleLbl name="solidAlignAcc1">
    <dgm:fillClrLst meth="repeat">
      <a:schemeClr val="lt1"/>
    </dgm:fillClrLst>
    <dgm:linClrLst>
      <a:schemeClr val="accent4"/>
      <a:schemeClr val="accent5"/>
    </dgm:linClrLst>
    <dgm:effectClrLst/>
    <dgm:txLinClrLst/>
    <dgm:txFillClrLst meth="repeat">
      <a:schemeClr val="dk1"/>
    </dgm:txFillClrLst>
    <dgm:txEffectClrLst/>
  </dgm:styleLbl>
  <dgm:styleLbl name="solidBgAcc1">
    <dgm:fillClrLst meth="repeat">
      <a:schemeClr val="lt1"/>
    </dgm:fillClrLst>
    <dgm:linClrLst>
      <a:schemeClr val="accent4"/>
      <a:schemeClr val="accent5"/>
    </dgm:linClrLst>
    <dgm:effectClrLst/>
    <dgm:txLinClrLst/>
    <dgm:txFillClrLst meth="repeat">
      <a:schemeClr val="dk1"/>
    </dgm:txFillClrLst>
    <dgm:txEffectClrLst/>
  </dgm:styleLbl>
  <dgm:styleLbl name="fg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align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bg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3"/>
    </dgm:linClrLst>
    <dgm:effectClrLst/>
    <dgm:txLinClrLst/>
    <dgm:txFillClrLst meth="repeat">
      <a:schemeClr val="dk1"/>
    </dgm:txFillClrLst>
    <dgm:txEffectClrLst/>
  </dgm:styleLbl>
  <dgm:styleLbl name="fgAcc2">
    <dgm:fillClrLst meth="repeat">
      <a:schemeClr val="lt1">
        <a:alpha val="90000"/>
      </a:schemeClr>
    </dgm:fillClrLst>
    <dgm:linClrLst>
      <a:schemeClr val="accent5"/>
    </dgm:linClrLst>
    <dgm:effectClrLst/>
    <dgm:txLinClrLst/>
    <dgm:txFillClrLst meth="repeat">
      <a:schemeClr val="dk1"/>
    </dgm:txFillClrLst>
    <dgm:txEffectClrLst/>
  </dgm:styleLbl>
  <dgm:styleLbl name="fgAcc3">
    <dgm:fillClrLst meth="repeat">
      <a:schemeClr val="lt1">
        <a:alpha val="90000"/>
      </a:schemeClr>
    </dgm:fillClrLst>
    <dgm:linClrLst>
      <a:schemeClr val="accent6"/>
    </dgm:linClrLst>
    <dgm:effectClrLst/>
    <dgm:txLinClrLst/>
    <dgm:txFillClrLst meth="repeat">
      <a:schemeClr val="dk1"/>
    </dgm:txFillClrLst>
    <dgm:txEffectClrLst/>
  </dgm:styleLbl>
  <dgm:styleLbl name="fgAcc4">
    <dgm:fillClrLst meth="repeat">
      <a:schemeClr val="lt1">
        <a:alpha val="90000"/>
      </a:schemeClr>
    </dgm:fillClrLst>
    <dgm:linClrLst>
      <a:schemeClr val="accent1"/>
    </dgm:linClrLst>
    <dgm:effectClrLst/>
    <dgm:txLinClrLst/>
    <dgm:txFillClrLst meth="repeat">
      <a:schemeClr val="dk1"/>
    </dgm:txFillClrLst>
    <dgm:txEffectClrLst/>
  </dgm:styleLbl>
  <dgm:styleLbl name="bgShp">
    <dgm:fillClrLst meth="repeat">
      <a:schemeClr val="accent4">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4">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4">
        <a:tint val="50000"/>
        <a:alpha val="40000"/>
      </a:schemeClr>
    </dgm:fillClrLst>
    <dgm:linClrLst meth="repeat">
      <a:schemeClr val="accent4"/>
    </dgm:linClrLst>
    <dgm:effectClrLst/>
    <dgm:txLinClrLst/>
    <dgm:txFillClrLst meth="repeat">
      <a:schemeClr val="lt1"/>
    </dgm:txFillClrLst>
    <dgm:txEffectClrLst/>
  </dgm:styleLbl>
  <dgm:styleLbl name="fgShp">
    <dgm:fillClrLst meth="repeat">
      <a:schemeClr val="accent4">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5">
  <dgm:title val=""/>
  <dgm:desc val=""/>
  <dgm:catLst>
    <dgm:cat type="colorful" pri="10500"/>
  </dgm:catLst>
  <dgm:styleLbl name="node0">
    <dgm:fillClrLst meth="repeat">
      <a:schemeClr val="accent4"/>
    </dgm:fillClrLst>
    <dgm:linClrLst meth="repeat">
      <a:schemeClr val="lt1"/>
    </dgm:linClrLst>
    <dgm:effectClrLst/>
    <dgm:txLinClrLst/>
    <dgm:txFillClrLst/>
    <dgm:txEffectClrLst/>
  </dgm:styleLbl>
  <dgm:styleLbl name="node1">
    <dgm:fillClrLst>
      <a:schemeClr val="accent5"/>
      <a:schemeClr val="accent6"/>
    </dgm:fillClrLst>
    <dgm:linClrLst meth="repeat">
      <a:schemeClr val="lt1"/>
    </dgm:linClrLst>
    <dgm:effectClrLst/>
    <dgm:txLinClrLst/>
    <dgm:txFillClrLst/>
    <dgm:txEffectClrLst/>
  </dgm:styleLbl>
  <dgm:styleLbl name="alignNode1">
    <dgm:fillClrLst>
      <a:schemeClr val="accent5"/>
      <a:schemeClr val="accent6"/>
    </dgm:fillClrLst>
    <dgm:linClrLst>
      <a:schemeClr val="accent5"/>
      <a:schemeClr val="accent6"/>
    </dgm:linClrLst>
    <dgm:effectClrLst/>
    <dgm:txLinClrLst/>
    <dgm:txFillClrLst/>
    <dgm:txEffectClrLst/>
  </dgm:styleLbl>
  <dgm:styleLbl name="lnNode1">
    <dgm:fillClrLst>
      <a:schemeClr val="accent5"/>
      <a:schemeClr val="accent6"/>
    </dgm:fillClrLst>
    <dgm:linClrLst meth="repeat">
      <a:schemeClr val="lt1"/>
    </dgm:linClrLst>
    <dgm:effectClrLst/>
    <dgm:txLinClrLst/>
    <dgm:txFillClrLst/>
    <dgm:txEffectClrLst/>
  </dgm:styleLbl>
  <dgm:styleLbl name="vennNode1">
    <dgm:fillClrLst>
      <a:schemeClr val="accent5">
        <a:alpha val="50000"/>
      </a:schemeClr>
      <a:schemeClr val="accent6">
        <a:alpha val="50000"/>
      </a:schemeClr>
    </dgm:fillClrLst>
    <dgm:linClrLst meth="repeat">
      <a:schemeClr val="lt1"/>
    </dgm:linClrLst>
    <dgm:effectClrLst/>
    <dgm:txLinClrLst/>
    <dgm:txFillClrLst/>
    <dgm:txEffectClrLst/>
  </dgm:styleLbl>
  <dgm:styleLbl name="node2">
    <dgm:fillClrLst>
      <a:schemeClr val="accent6"/>
    </dgm:fillClrLst>
    <dgm:linClrLst meth="repeat">
      <a:schemeClr val="lt1"/>
    </dgm:linClrLst>
    <dgm:effectClrLst/>
    <dgm:txLinClrLst/>
    <dgm:txFillClrLst/>
    <dgm:txEffectClrLst/>
  </dgm:styleLbl>
  <dgm:styleLbl name="node3">
    <dgm:fillClrLst>
      <a:schemeClr val="accent1"/>
    </dgm:fillClrLst>
    <dgm:linClrLst meth="repeat">
      <a:schemeClr val="lt1"/>
    </dgm:linClrLst>
    <dgm:effectClrLst/>
    <dgm:txLinClrLst/>
    <dgm:txFillClrLst/>
    <dgm:txEffectClrLst/>
  </dgm:styleLbl>
  <dgm:styleLbl name="node4">
    <dgm:fillClrLst>
      <a:schemeClr val="accent2"/>
    </dgm:fillClrLst>
    <dgm:linClrLst meth="repeat">
      <a:schemeClr val="lt1"/>
    </dgm:linClrLst>
    <dgm:effectClrLst/>
    <dgm:txLinClrLst/>
    <dgm:txFillClrLst/>
    <dgm:txEffectClrLst/>
  </dgm:styleLbl>
  <dgm:styleLbl name="fgImgPlace1">
    <dgm:fillClrLst>
      <a:schemeClr val="accent5">
        <a:tint val="50000"/>
      </a:schemeClr>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5">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5">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5"/>
      <a:schemeClr val="accent6"/>
    </dgm:fillClrLst>
    <dgm:linClrLst meth="repeat">
      <a:schemeClr val="lt1"/>
    </dgm:linClrLst>
    <dgm:effectClrLst/>
    <dgm:txLinClrLst/>
    <dgm:txFillClrLst/>
    <dgm:txEffectClrLst/>
  </dgm:styleLbl>
  <dgm:styleLbl name="fgSibTrans2D1">
    <dgm:fillClrLst>
      <a:schemeClr val="accent5"/>
      <a:schemeClr val="accent6"/>
    </dgm:fillClrLst>
    <dgm:linClrLst meth="repeat">
      <a:schemeClr val="lt1"/>
    </dgm:linClrLst>
    <dgm:effectClrLst/>
    <dgm:txLinClrLst/>
    <dgm:txFillClrLst meth="repeat">
      <a:schemeClr val="lt1"/>
    </dgm:txFillClrLst>
    <dgm:txEffectClrLst/>
  </dgm:styleLbl>
  <dgm:styleLbl name="bgSibTrans2D1">
    <dgm:fillClrLst>
      <a:schemeClr val="accent5"/>
      <a:schemeClr val="accent6"/>
    </dgm:fillClrLst>
    <dgm:linClrLst meth="repeat">
      <a:schemeClr val="lt1"/>
    </dgm:linClrLst>
    <dgm:effectClrLst/>
    <dgm:txLinClrLst/>
    <dgm:txFillClrLst meth="repeat">
      <a:schemeClr val="lt1"/>
    </dgm:txFillClrLst>
    <dgm:txEffectClrLst/>
  </dgm:styleLbl>
  <dgm:styleLbl name="sibTrans1D1">
    <dgm:fillClrLst/>
    <dgm:linClrLst>
      <a:schemeClr val="accent5"/>
      <a:schemeClr val="accent6"/>
    </dgm:linClrLst>
    <dgm:effectClrLst/>
    <dgm:txLinClrLst/>
    <dgm:txFillClrLst meth="repeat">
      <a:schemeClr val="tx1"/>
    </dgm:txFillClrLst>
    <dgm:txEffectClrLst/>
  </dgm:styleLbl>
  <dgm:styleLbl name="callout">
    <dgm:fillClrLst meth="repeat">
      <a:schemeClr val="accent5"/>
    </dgm:fillClrLst>
    <dgm:linClrLst meth="repeat">
      <a:schemeClr val="accent5">
        <a:tint val="50000"/>
      </a:schemeClr>
    </dgm:linClrLst>
    <dgm:effectClrLst/>
    <dgm:txLinClrLst/>
    <dgm:txFillClrLst meth="repeat">
      <a:schemeClr val="tx1"/>
    </dgm:txFillClrLst>
    <dgm:txEffectClrLst/>
  </dgm:styleLbl>
  <dgm:styleLbl name="asst0">
    <dgm:fillClrLst meth="repeat">
      <a:schemeClr val="accent5"/>
    </dgm:fillClrLst>
    <dgm:linClrLst meth="repeat">
      <a:schemeClr val="lt1">
        <a:shade val="80000"/>
      </a:schemeClr>
    </dgm:linClrLst>
    <dgm:effectClrLst/>
    <dgm:txLinClrLst/>
    <dgm:txFillClrLst/>
    <dgm:txEffectClrLst/>
  </dgm:styleLbl>
  <dgm:styleLbl name="asst1">
    <dgm:fillClrLst meth="repeat">
      <a:schemeClr val="accent6"/>
    </dgm:fillClrLst>
    <dgm:linClrLst meth="repeat">
      <a:schemeClr val="lt1">
        <a:shade val="80000"/>
      </a:schemeClr>
    </dgm:linClrLst>
    <dgm:effectClrLst/>
    <dgm:txLinClrLst/>
    <dgm:txFillClrLst/>
    <dgm:txEffectClrLst/>
  </dgm:styleLbl>
  <dgm:styleLbl name="asst2">
    <dgm:fillClrLst>
      <a:schemeClr val="accent1"/>
    </dgm:fillClrLst>
    <dgm:linClrLst meth="repeat">
      <a:schemeClr val="lt1"/>
    </dgm:linClrLst>
    <dgm:effectClrLst/>
    <dgm:txLinClrLst/>
    <dgm:txFillClrLst/>
    <dgm:txEffectClrLst/>
  </dgm:styleLbl>
  <dgm:styleLbl name="asst3">
    <dgm:fillClrLst>
      <a:schemeClr val="accent2"/>
    </dgm:fillClrLst>
    <dgm:linClrLst meth="repeat">
      <a:schemeClr val="lt1"/>
    </dgm:linClrLst>
    <dgm:effectClrLst/>
    <dgm:txLinClrLst/>
    <dgm:txFillClrLst/>
    <dgm:txEffectClrLst/>
  </dgm:styleLbl>
  <dgm:styleLbl name="asst4">
    <dgm:fillClrLst>
      <a:schemeClr val="accent3"/>
    </dgm:fillClrLst>
    <dgm:linClrLst meth="repeat">
      <a:schemeClr val="lt1"/>
    </dgm:linClrLst>
    <dgm:effectClrLst/>
    <dgm:txLinClrLst/>
    <dgm:txFillClrLst/>
    <dgm:txEffectClrLst/>
  </dgm:styleLbl>
  <dgm:styleLbl name="parChTrans2D1">
    <dgm:fillClrLst meth="repeat">
      <a:schemeClr val="accent5"/>
    </dgm:fillClrLst>
    <dgm:linClrLst meth="repeat">
      <a:schemeClr val="lt1"/>
    </dgm:linClrLst>
    <dgm:effectClrLst/>
    <dgm:txLinClrLst/>
    <dgm:txFillClrLst meth="repeat">
      <a:schemeClr val="lt1"/>
    </dgm:txFillClrLst>
    <dgm:txEffectClrLst/>
  </dgm:styleLbl>
  <dgm:styleLbl name="parChTrans2D2">
    <dgm:fillClrLst meth="repeat">
      <a:schemeClr val="accent6"/>
    </dgm:fillClrLst>
    <dgm:linClrLst meth="repeat">
      <a:schemeClr val="lt1"/>
    </dgm:linClrLst>
    <dgm:effectClrLst/>
    <dgm:txLinClrLst/>
    <dgm:txFillClrLst/>
    <dgm:txEffectClrLst/>
  </dgm:styleLbl>
  <dgm:styleLbl name="parChTrans2D3">
    <dgm:fillClrLst meth="repeat">
      <a:schemeClr val="accent6"/>
    </dgm:fillClrLst>
    <dgm:linClrLst meth="repeat">
      <a:schemeClr val="lt1"/>
    </dgm:linClrLst>
    <dgm:effectClrLst/>
    <dgm:txLinClrLst/>
    <dgm:txFillClrLst/>
    <dgm:txEffectClrLst/>
  </dgm:styleLbl>
  <dgm:styleLbl name="parChTrans2D4">
    <dgm:fillClrLst meth="repeat">
      <a:schemeClr val="accent1"/>
    </dgm:fillClrLst>
    <dgm:linClrLst meth="repeat">
      <a:schemeClr val="lt1"/>
    </dgm:linClrLst>
    <dgm:effectClrLst/>
    <dgm:txLinClrLst/>
    <dgm:txFillClrLst meth="repeat">
      <a:schemeClr val="lt1"/>
    </dgm:txFillClrLst>
    <dgm:txEffectClrLst/>
  </dgm:styleLbl>
  <dgm:styleLbl name="parChTrans1D1">
    <dgm:fillClrLst meth="repeat">
      <a:schemeClr val="accent5"/>
    </dgm:fillClrLst>
    <dgm:linClrLst meth="repeat">
      <a:schemeClr val="accent5"/>
    </dgm:linClrLst>
    <dgm:effectClrLst/>
    <dgm:txLinClrLst/>
    <dgm:txFillClrLst meth="repeat">
      <a:schemeClr val="tx1"/>
    </dgm:txFillClrLst>
    <dgm:txEffectClrLst/>
  </dgm:styleLbl>
  <dgm:styleLbl name="parChTrans1D2">
    <dgm:fillClrLst meth="repeat">
      <a:schemeClr val="accent6">
        <a:tint val="90000"/>
      </a:schemeClr>
    </dgm:fillClrLst>
    <dgm:linClrLst meth="repeat">
      <a:schemeClr val="accent6"/>
    </dgm:linClrLst>
    <dgm:effectClrLst/>
    <dgm:txLinClrLst/>
    <dgm:txFillClrLst meth="repeat">
      <a:schemeClr val="tx1"/>
    </dgm:txFillClrLst>
    <dgm:txEffectClrLst/>
  </dgm:styleLbl>
  <dgm:styleLbl name="parChTrans1D3">
    <dgm:fillClrLst meth="repeat">
      <a:schemeClr val="accent6">
        <a:tint val="70000"/>
      </a:schemeClr>
    </dgm:fillClrLst>
    <dgm:linClrLst meth="repeat">
      <a:schemeClr val="accent1"/>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2"/>
    </dgm:linClrLst>
    <dgm:effectClrLst/>
    <dgm:txLinClrLst/>
    <dgm:txFillClrLst meth="repeat">
      <a:schemeClr val="tx1"/>
    </dgm:txFillClrLst>
    <dgm:txEffectClrLst/>
  </dgm:styleLbl>
  <dgm:styleLbl name="f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5"/>
    </dgm:linClrLst>
    <dgm:effectClrLst/>
    <dgm:txLinClrLst/>
    <dgm:txFillClrLst meth="repeat">
      <a:schemeClr val="dk1"/>
    </dgm:txFillClrLst>
    <dgm:txEffectClrLst/>
  </dgm:styleLbl>
  <dgm:styleLbl name="b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solidFgAcc1">
    <dgm:fillClrLst meth="repeat">
      <a:schemeClr val="lt1"/>
    </dgm:fillClrLst>
    <dgm:linClrLst>
      <a:schemeClr val="accent5"/>
      <a:schemeClr val="accent6"/>
    </dgm:linClrLst>
    <dgm:effectClrLst/>
    <dgm:txLinClrLst/>
    <dgm:txFillClrLst meth="repeat">
      <a:schemeClr val="dk1"/>
    </dgm:txFillClrLst>
    <dgm:txEffectClrLst/>
  </dgm:styleLbl>
  <dgm:styleLbl name="solidAlignAcc1">
    <dgm:fillClrLst meth="repeat">
      <a:schemeClr val="lt1"/>
    </dgm:fillClrLst>
    <dgm:linClrLst>
      <a:schemeClr val="accent5"/>
      <a:schemeClr val="accent6"/>
    </dgm:linClrLst>
    <dgm:effectClrLst/>
    <dgm:txLinClrLst/>
    <dgm:txFillClrLst meth="repeat">
      <a:schemeClr val="dk1"/>
    </dgm:txFillClrLst>
    <dgm:txEffectClrLst/>
  </dgm:styleLbl>
  <dgm:styleLbl name="solidBgAcc1">
    <dgm:fillClrLst meth="repeat">
      <a:schemeClr val="lt1"/>
    </dgm:fillClrLst>
    <dgm:linClrLst>
      <a:schemeClr val="accent5"/>
      <a:schemeClr val="accent6"/>
    </dgm:linClrLst>
    <dgm:effectClrLst/>
    <dgm:txLinClrLst/>
    <dgm:txFillClrLst meth="repeat">
      <a:schemeClr val="dk1"/>
    </dgm:txFillClrLst>
    <dgm:txEffectClrLst/>
  </dgm:styleLbl>
  <dgm:styleLbl name="fgAccFollowNode1">
    <dgm:fillClrLst>
      <a:schemeClr val="accent5">
        <a:tint val="40000"/>
        <a:alpha val="90000"/>
      </a:schemeClr>
      <a:schemeClr val="accent6">
        <a:tint val="40000"/>
        <a:alpha val="90000"/>
      </a:schemeClr>
    </dgm:fillClrLst>
    <dgm:linClrLst>
      <a:schemeClr val="accent5">
        <a:tint val="40000"/>
        <a:alpha val="90000"/>
      </a:schemeClr>
      <a:schemeClr val="accent5">
        <a:tint val="40000"/>
        <a:alpha val="90000"/>
      </a:schemeClr>
    </dgm:linClrLst>
    <dgm:effectClrLst/>
    <dgm:txLinClrLst/>
    <dgm:txFillClrLst meth="repeat">
      <a:schemeClr val="dk1"/>
    </dgm:txFillClrLst>
    <dgm:txEffectClrLst/>
  </dgm:styleLbl>
  <dgm:styleLbl name="alignAccFollowNode1">
    <dgm:fillClrLst>
      <a:schemeClr val="accent5">
        <a:tint val="40000"/>
        <a:alpha val="90000"/>
      </a:schemeClr>
      <a:schemeClr val="accent6">
        <a:tint val="40000"/>
        <a:alpha val="90000"/>
      </a:schemeClr>
    </dgm:fillClrLst>
    <dgm:linClrLst>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bgAccFollowNode1">
    <dgm:fillClrLst>
      <a:schemeClr val="accent5">
        <a:tint val="40000"/>
        <a:alpha val="90000"/>
      </a:schemeClr>
      <a:schemeClr val="accent6">
        <a:tint val="40000"/>
        <a:alpha val="90000"/>
      </a:schemeClr>
    </dgm:fillClrLst>
    <dgm:linClrLst>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4"/>
    </dgm:linClrLst>
    <dgm:effectClrLst/>
    <dgm:txLinClrLst/>
    <dgm:txFillClrLst meth="repeat">
      <a:schemeClr val="dk1"/>
    </dgm:txFillClrLst>
    <dgm:txEffectClrLst/>
  </dgm:styleLbl>
  <dgm:styleLbl name="fgAcc2">
    <dgm:fillClrLst meth="repeat">
      <a:schemeClr val="lt1">
        <a:alpha val="90000"/>
      </a:schemeClr>
    </dgm:fillClrLst>
    <dgm:linClrLst>
      <a:schemeClr val="accent6"/>
    </dgm:linClrLst>
    <dgm:effectClrLst/>
    <dgm:txLinClrLst/>
    <dgm:txFillClrLst meth="repeat">
      <a:schemeClr val="dk1"/>
    </dgm:txFillClrLst>
    <dgm:txEffectClrLst/>
  </dgm:styleLbl>
  <dgm:styleLbl name="fgAcc3">
    <dgm:fillClrLst meth="repeat">
      <a:schemeClr val="lt1">
        <a:alpha val="90000"/>
      </a:schemeClr>
    </dgm:fillClrLst>
    <dgm:linClrLst>
      <a:schemeClr val="accent1"/>
    </dgm:linClrLst>
    <dgm:effectClrLst/>
    <dgm:txLinClrLst/>
    <dgm:txFillClrLst meth="repeat">
      <a:schemeClr val="dk1"/>
    </dgm:txFillClrLst>
    <dgm:txEffectClrLst/>
  </dgm:styleLbl>
  <dgm:styleLbl name="fgAcc4">
    <dgm:fillClrLst meth="repeat">
      <a:schemeClr val="lt1">
        <a:alpha val="90000"/>
      </a:schemeClr>
    </dgm:fillClrLst>
    <dgm:linClrLst>
      <a:schemeClr val="accent2"/>
    </dgm:linClrLst>
    <dgm:effectClrLst/>
    <dgm:txLinClrLst/>
    <dgm:txFillClrLst meth="repeat">
      <a:schemeClr val="dk1"/>
    </dgm:txFillClrLst>
    <dgm:txEffectClrLst/>
  </dgm:styleLbl>
  <dgm:styleLbl name="bgShp">
    <dgm:fillClrLst meth="repeat">
      <a:schemeClr val="accent5">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5">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5">
        <a:tint val="50000"/>
        <a:alpha val="40000"/>
      </a:schemeClr>
    </dgm:fillClrLst>
    <dgm:linClrLst meth="repeat">
      <a:schemeClr val="accent5"/>
    </dgm:linClrLst>
    <dgm:effectClrLst/>
    <dgm:txLinClrLst/>
    <dgm:txFillClrLst meth="repeat">
      <a:schemeClr val="lt1"/>
    </dgm:txFillClrLst>
    <dgm:txEffectClrLst/>
  </dgm:styleLbl>
  <dgm:styleLbl name="fgShp">
    <dgm:fillClrLst meth="repeat">
      <a:schemeClr val="accent5">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colorful4">
  <dgm:title val=""/>
  <dgm:desc val=""/>
  <dgm:catLst>
    <dgm:cat type="colorful" pri="10400"/>
  </dgm:catLst>
  <dgm:styleLbl name="node0">
    <dgm:fillClrLst meth="repeat">
      <a:schemeClr val="accent3"/>
    </dgm:fillClrLst>
    <dgm:linClrLst meth="repeat">
      <a:schemeClr val="lt1"/>
    </dgm:linClrLst>
    <dgm:effectClrLst/>
    <dgm:txLinClrLst/>
    <dgm:txFillClrLst/>
    <dgm:txEffectClrLst/>
  </dgm:styleLbl>
  <dgm:styleLbl name="node1">
    <dgm:fillClrLst>
      <a:schemeClr val="accent4"/>
      <a:schemeClr val="accent5"/>
    </dgm:fillClrLst>
    <dgm:linClrLst meth="repeat">
      <a:schemeClr val="lt1"/>
    </dgm:linClrLst>
    <dgm:effectClrLst/>
    <dgm:txLinClrLst/>
    <dgm:txFillClrLst/>
    <dgm:txEffectClrLst/>
  </dgm:styleLbl>
  <dgm:styleLbl name="alignNode1">
    <dgm:fillClrLst>
      <a:schemeClr val="accent4"/>
      <a:schemeClr val="accent5"/>
    </dgm:fillClrLst>
    <dgm:linClrLst>
      <a:schemeClr val="accent4"/>
      <a:schemeClr val="accent5"/>
    </dgm:linClrLst>
    <dgm:effectClrLst/>
    <dgm:txLinClrLst/>
    <dgm:txFillClrLst/>
    <dgm:txEffectClrLst/>
  </dgm:styleLbl>
  <dgm:styleLbl name="lnNode1">
    <dgm:fillClrLst>
      <a:schemeClr val="accent4"/>
      <a:schemeClr val="accent5"/>
    </dgm:fillClrLst>
    <dgm:linClrLst meth="repeat">
      <a:schemeClr val="lt1"/>
    </dgm:linClrLst>
    <dgm:effectClrLst/>
    <dgm:txLinClrLst/>
    <dgm:txFillClrLst/>
    <dgm:txEffectClrLst/>
  </dgm:styleLbl>
  <dgm:styleLbl name="vennNode1">
    <dgm:fillClrLst>
      <a:schemeClr val="accent4">
        <a:alpha val="50000"/>
      </a:schemeClr>
      <a:schemeClr val="accent5">
        <a:alpha val="50000"/>
      </a:schemeClr>
    </dgm:fillClrLst>
    <dgm:linClrLst meth="repeat">
      <a:schemeClr val="lt1"/>
    </dgm:linClrLst>
    <dgm:effectClrLst/>
    <dgm:txLinClrLst/>
    <dgm:txFillClrLst/>
    <dgm:txEffectClrLst/>
  </dgm:styleLbl>
  <dgm:styleLbl name="node2">
    <dgm:fillClrLst>
      <a:schemeClr val="accent5"/>
    </dgm:fillClrLst>
    <dgm:linClrLst meth="repeat">
      <a:schemeClr val="lt1"/>
    </dgm:linClrLst>
    <dgm:effectClrLst/>
    <dgm:txLinClrLst/>
    <dgm:txFillClrLst/>
    <dgm:txEffectClrLst/>
  </dgm:styleLbl>
  <dgm:styleLbl name="node3">
    <dgm:fillClrLst>
      <a:schemeClr val="accent6"/>
    </dgm:fillClrLst>
    <dgm:linClrLst meth="repeat">
      <a:schemeClr val="lt1"/>
    </dgm:linClrLst>
    <dgm:effectClrLst/>
    <dgm:txLinClrLst/>
    <dgm:txFillClrLst/>
    <dgm:txEffectClrLst/>
  </dgm:styleLbl>
  <dgm:styleLbl name="node4">
    <dgm:fillClrLst>
      <a:schemeClr val="accent1"/>
    </dgm:fillClrLst>
    <dgm:linClrLst meth="repeat">
      <a:schemeClr val="lt1"/>
    </dgm:linClrLst>
    <dgm:effectClrLst/>
    <dgm:txLinClrLst/>
    <dgm:txFillClrLst/>
    <dgm:txEffectClrLst/>
  </dgm:styleLbl>
  <dgm:styleLbl name="fgImgPlace1">
    <dgm:fillClrLst>
      <a:schemeClr val="accent4">
        <a:tint val="50000"/>
      </a:schemeClr>
      <a:schemeClr val="accent5">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4">
        <a:tint val="50000"/>
      </a:schemeClr>
      <a:schemeClr val="accent5">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4">
        <a:tint val="50000"/>
      </a:schemeClr>
      <a:schemeClr val="accent5">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4"/>
      <a:schemeClr val="accent5"/>
    </dgm:fillClrLst>
    <dgm:linClrLst meth="repeat">
      <a:schemeClr val="lt1"/>
    </dgm:linClrLst>
    <dgm:effectClrLst/>
    <dgm:txLinClrLst/>
    <dgm:txFillClrLst/>
    <dgm:txEffectClrLst/>
  </dgm:styleLbl>
  <dgm:styleLbl name="fgSibTrans2D1">
    <dgm:fillClrLst>
      <a:schemeClr val="accent4"/>
      <a:schemeClr val="accent5"/>
    </dgm:fillClrLst>
    <dgm:linClrLst meth="repeat">
      <a:schemeClr val="lt1"/>
    </dgm:linClrLst>
    <dgm:effectClrLst/>
    <dgm:txLinClrLst/>
    <dgm:txFillClrLst meth="repeat">
      <a:schemeClr val="lt1"/>
    </dgm:txFillClrLst>
    <dgm:txEffectClrLst/>
  </dgm:styleLbl>
  <dgm:styleLbl name="bgSibTrans2D1">
    <dgm:fillClrLst>
      <a:schemeClr val="accent4"/>
      <a:schemeClr val="accent5"/>
    </dgm:fillClrLst>
    <dgm:linClrLst meth="repeat">
      <a:schemeClr val="lt1"/>
    </dgm:linClrLst>
    <dgm:effectClrLst/>
    <dgm:txLinClrLst/>
    <dgm:txFillClrLst meth="repeat">
      <a:schemeClr val="lt1"/>
    </dgm:txFillClrLst>
    <dgm:txEffectClrLst/>
  </dgm:styleLbl>
  <dgm:styleLbl name="sibTrans1D1">
    <dgm:fillClrLst/>
    <dgm:linClrLst>
      <a:schemeClr val="accent4"/>
      <a:schemeClr val="accent5"/>
    </dgm:linClrLst>
    <dgm:effectClrLst/>
    <dgm:txLinClrLst/>
    <dgm:txFillClrLst meth="repeat">
      <a:schemeClr val="tx1"/>
    </dgm:txFillClrLst>
    <dgm:txEffectClrLst/>
  </dgm:styleLbl>
  <dgm:styleLbl name="callout">
    <dgm:fillClrLst meth="repeat">
      <a:schemeClr val="accent4"/>
    </dgm:fillClrLst>
    <dgm:linClrLst meth="repeat">
      <a:schemeClr val="accent4">
        <a:tint val="50000"/>
      </a:schemeClr>
    </dgm:linClrLst>
    <dgm:effectClrLst/>
    <dgm:txLinClrLst/>
    <dgm:txFillClrLst meth="repeat">
      <a:schemeClr val="tx1"/>
    </dgm:txFillClrLst>
    <dgm:txEffectClrLst/>
  </dgm:styleLbl>
  <dgm:styleLbl name="asst0">
    <dgm:fillClrLst meth="repeat">
      <a:schemeClr val="accent4"/>
    </dgm:fillClrLst>
    <dgm:linClrLst meth="repeat">
      <a:schemeClr val="lt1">
        <a:shade val="80000"/>
      </a:schemeClr>
    </dgm:linClrLst>
    <dgm:effectClrLst/>
    <dgm:txLinClrLst/>
    <dgm:txFillClrLst/>
    <dgm:txEffectClrLst/>
  </dgm:styleLbl>
  <dgm:styleLbl name="asst1">
    <dgm:fillClrLst meth="repeat">
      <a:schemeClr val="accent5"/>
    </dgm:fillClrLst>
    <dgm:linClrLst meth="repeat">
      <a:schemeClr val="lt1">
        <a:shade val="80000"/>
      </a:schemeClr>
    </dgm:linClrLst>
    <dgm:effectClrLst/>
    <dgm:txLinClrLst/>
    <dgm:txFillClrLst/>
    <dgm:txEffectClrLst/>
  </dgm:styleLbl>
  <dgm:styleLbl name="asst2">
    <dgm:fillClrLst>
      <a:schemeClr val="accent6"/>
    </dgm:fillClrLst>
    <dgm:linClrLst meth="repeat">
      <a:schemeClr val="lt1"/>
    </dgm:linClrLst>
    <dgm:effectClrLst/>
    <dgm:txLinClrLst/>
    <dgm:txFillClrLst/>
    <dgm:txEffectClrLst/>
  </dgm:styleLbl>
  <dgm:styleLbl name="asst3">
    <dgm:fillClrLst>
      <a:schemeClr val="accent1"/>
    </dgm:fillClrLst>
    <dgm:linClrLst meth="repeat">
      <a:schemeClr val="lt1"/>
    </dgm:linClrLst>
    <dgm:effectClrLst/>
    <dgm:txLinClrLst/>
    <dgm:txFillClrLst/>
    <dgm:txEffectClrLst/>
  </dgm:styleLbl>
  <dgm:styleLbl name="asst4">
    <dgm:fillClrLst>
      <a:schemeClr val="accent2"/>
    </dgm:fillClrLst>
    <dgm:linClrLst meth="repeat">
      <a:schemeClr val="lt1"/>
    </dgm:linClrLst>
    <dgm:effectClrLst/>
    <dgm:txLinClrLst/>
    <dgm:txFillClrLst/>
    <dgm:txEffectClrLst/>
  </dgm:styleLbl>
  <dgm:styleLbl name="parChTrans2D1">
    <dgm:fillClrLst meth="repeat">
      <a:schemeClr val="accent4"/>
    </dgm:fillClrLst>
    <dgm:linClrLst meth="repeat">
      <a:schemeClr val="lt1"/>
    </dgm:linClrLst>
    <dgm:effectClrLst/>
    <dgm:txLinClrLst/>
    <dgm:txFillClrLst meth="repeat">
      <a:schemeClr val="lt1"/>
    </dgm:txFillClrLst>
    <dgm:txEffectClrLst/>
  </dgm:styleLbl>
  <dgm:styleLbl name="parChTrans2D2">
    <dgm:fillClrLst meth="repeat">
      <a:schemeClr val="accent5"/>
    </dgm:fillClrLst>
    <dgm:linClrLst meth="repeat">
      <a:schemeClr val="lt1"/>
    </dgm:linClrLst>
    <dgm:effectClrLst/>
    <dgm:txLinClrLst/>
    <dgm:txFillClrLst/>
    <dgm:txEffectClrLst/>
  </dgm:styleLbl>
  <dgm:styleLbl name="parChTrans2D3">
    <dgm:fillClrLst meth="repeat">
      <a:schemeClr val="accent5"/>
    </dgm:fillClrLst>
    <dgm:linClrLst meth="repeat">
      <a:schemeClr val="lt1"/>
    </dgm:linClrLst>
    <dgm:effectClrLst/>
    <dgm:txLinClrLst/>
    <dgm:txFillClrLst/>
    <dgm:txEffectClrLst/>
  </dgm:styleLbl>
  <dgm:styleLbl name="parChTrans2D4">
    <dgm:fillClrLst meth="repeat">
      <a:schemeClr val="accent6"/>
    </dgm:fillClrLst>
    <dgm:linClrLst meth="repeat">
      <a:schemeClr val="lt1"/>
    </dgm:linClrLst>
    <dgm:effectClrLst/>
    <dgm:txLinClrLst/>
    <dgm:txFillClrLst meth="repeat">
      <a:schemeClr val="lt1"/>
    </dgm:txFillClrLst>
    <dgm:txEffectClrLst/>
  </dgm:styleLbl>
  <dgm:styleLbl name="parChTrans1D1">
    <dgm:fillClrLst meth="repeat">
      <a:schemeClr val="accent4"/>
    </dgm:fillClrLst>
    <dgm:linClrLst meth="repeat">
      <a:schemeClr val="accent4"/>
    </dgm:linClrLst>
    <dgm:effectClrLst/>
    <dgm:txLinClrLst/>
    <dgm:txFillClrLst meth="repeat">
      <a:schemeClr val="tx1"/>
    </dgm:txFillClrLst>
    <dgm:txEffectClrLst/>
  </dgm:styleLbl>
  <dgm:styleLbl name="parChTrans1D2">
    <dgm:fillClrLst meth="repeat">
      <a:schemeClr val="accent4">
        <a:tint val="90000"/>
      </a:schemeClr>
    </dgm:fillClrLst>
    <dgm:linClrLst meth="repeat">
      <a:schemeClr val="accent5"/>
    </dgm:linClrLst>
    <dgm:effectClrLst/>
    <dgm:txLinClrLst/>
    <dgm:txFillClrLst meth="repeat">
      <a:schemeClr val="tx1"/>
    </dgm:txFillClrLst>
    <dgm:txEffectClrLst/>
  </dgm:styleLbl>
  <dgm:styleLbl name="parChTrans1D3">
    <dgm:fillClrLst meth="repeat">
      <a:schemeClr val="accent4">
        <a:tint val="70000"/>
      </a:schemeClr>
    </dgm:fillClrLst>
    <dgm:linClrLst meth="repeat">
      <a:schemeClr val="accent6"/>
    </dgm:linClrLst>
    <dgm:effectClrLst/>
    <dgm:txLinClrLst/>
    <dgm:txFillClrLst meth="repeat">
      <a:schemeClr val="tx1"/>
    </dgm:txFillClrLst>
    <dgm:txEffectClrLst/>
  </dgm:styleLbl>
  <dgm:styleLbl name="parChTrans1D4">
    <dgm:fillClrLst meth="repeat">
      <a:schemeClr val="accent4">
        <a:tint val="50000"/>
      </a:schemeClr>
    </dgm:fillClrLst>
    <dgm:linClrLst meth="repeat">
      <a:schemeClr val="accent1"/>
    </dgm:linClrLst>
    <dgm:effectClrLst/>
    <dgm:txLinClrLst/>
    <dgm:txFillClrLst meth="repeat">
      <a:schemeClr val="tx1"/>
    </dgm:txFillClrLst>
    <dgm:txEffectClrLst/>
  </dgm:styleLbl>
  <dgm:styleLbl name="f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conF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align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4"/>
    </dgm:linClrLst>
    <dgm:effectClrLst/>
    <dgm:txLinClrLst/>
    <dgm:txFillClrLst meth="repeat">
      <a:schemeClr val="dk1"/>
    </dgm:txFillClrLst>
    <dgm:txEffectClrLst/>
  </dgm:styleLbl>
  <dgm:styleLbl name="b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solidFgAcc1">
    <dgm:fillClrLst meth="repeat">
      <a:schemeClr val="lt1"/>
    </dgm:fillClrLst>
    <dgm:linClrLst>
      <a:schemeClr val="accent4"/>
      <a:schemeClr val="accent5"/>
    </dgm:linClrLst>
    <dgm:effectClrLst/>
    <dgm:txLinClrLst/>
    <dgm:txFillClrLst meth="repeat">
      <a:schemeClr val="dk1"/>
    </dgm:txFillClrLst>
    <dgm:txEffectClrLst/>
  </dgm:styleLbl>
  <dgm:styleLbl name="solidAlignAcc1">
    <dgm:fillClrLst meth="repeat">
      <a:schemeClr val="lt1"/>
    </dgm:fillClrLst>
    <dgm:linClrLst>
      <a:schemeClr val="accent4"/>
      <a:schemeClr val="accent5"/>
    </dgm:linClrLst>
    <dgm:effectClrLst/>
    <dgm:txLinClrLst/>
    <dgm:txFillClrLst meth="repeat">
      <a:schemeClr val="dk1"/>
    </dgm:txFillClrLst>
    <dgm:txEffectClrLst/>
  </dgm:styleLbl>
  <dgm:styleLbl name="solidBgAcc1">
    <dgm:fillClrLst meth="repeat">
      <a:schemeClr val="lt1"/>
    </dgm:fillClrLst>
    <dgm:linClrLst>
      <a:schemeClr val="accent4"/>
      <a:schemeClr val="accent5"/>
    </dgm:linClrLst>
    <dgm:effectClrLst/>
    <dgm:txLinClrLst/>
    <dgm:txFillClrLst meth="repeat">
      <a:schemeClr val="dk1"/>
    </dgm:txFillClrLst>
    <dgm:txEffectClrLst/>
  </dgm:styleLbl>
  <dgm:styleLbl name="fg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align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bg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3"/>
    </dgm:linClrLst>
    <dgm:effectClrLst/>
    <dgm:txLinClrLst/>
    <dgm:txFillClrLst meth="repeat">
      <a:schemeClr val="dk1"/>
    </dgm:txFillClrLst>
    <dgm:txEffectClrLst/>
  </dgm:styleLbl>
  <dgm:styleLbl name="fgAcc2">
    <dgm:fillClrLst meth="repeat">
      <a:schemeClr val="lt1">
        <a:alpha val="90000"/>
      </a:schemeClr>
    </dgm:fillClrLst>
    <dgm:linClrLst>
      <a:schemeClr val="accent5"/>
    </dgm:linClrLst>
    <dgm:effectClrLst/>
    <dgm:txLinClrLst/>
    <dgm:txFillClrLst meth="repeat">
      <a:schemeClr val="dk1"/>
    </dgm:txFillClrLst>
    <dgm:txEffectClrLst/>
  </dgm:styleLbl>
  <dgm:styleLbl name="fgAcc3">
    <dgm:fillClrLst meth="repeat">
      <a:schemeClr val="lt1">
        <a:alpha val="90000"/>
      </a:schemeClr>
    </dgm:fillClrLst>
    <dgm:linClrLst>
      <a:schemeClr val="accent6"/>
    </dgm:linClrLst>
    <dgm:effectClrLst/>
    <dgm:txLinClrLst/>
    <dgm:txFillClrLst meth="repeat">
      <a:schemeClr val="dk1"/>
    </dgm:txFillClrLst>
    <dgm:txEffectClrLst/>
  </dgm:styleLbl>
  <dgm:styleLbl name="fgAcc4">
    <dgm:fillClrLst meth="repeat">
      <a:schemeClr val="lt1">
        <a:alpha val="90000"/>
      </a:schemeClr>
    </dgm:fillClrLst>
    <dgm:linClrLst>
      <a:schemeClr val="accent1"/>
    </dgm:linClrLst>
    <dgm:effectClrLst/>
    <dgm:txLinClrLst/>
    <dgm:txFillClrLst meth="repeat">
      <a:schemeClr val="dk1"/>
    </dgm:txFillClrLst>
    <dgm:txEffectClrLst/>
  </dgm:styleLbl>
  <dgm:styleLbl name="bgShp">
    <dgm:fillClrLst meth="repeat">
      <a:schemeClr val="accent4">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4">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4">
        <a:tint val="50000"/>
        <a:alpha val="40000"/>
      </a:schemeClr>
    </dgm:fillClrLst>
    <dgm:linClrLst meth="repeat">
      <a:schemeClr val="accent4"/>
    </dgm:linClrLst>
    <dgm:effectClrLst/>
    <dgm:txLinClrLst/>
    <dgm:txFillClrLst meth="repeat">
      <a:schemeClr val="lt1"/>
    </dgm:txFillClrLst>
    <dgm:txEffectClrLst/>
  </dgm:styleLbl>
  <dgm:styleLbl name="fgShp">
    <dgm:fillClrLst meth="repeat">
      <a:schemeClr val="accent4">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9750FF8-613E-49EE-BA3A-1E020EB0565D}" type="doc">
      <dgm:prSet loTypeId="urn:microsoft.com/office/officeart/2005/8/layout/process1" loCatId="process" qsTypeId="urn:microsoft.com/office/officeart/2005/8/quickstyle/simple1" qsCatId="simple" csTypeId="urn:microsoft.com/office/officeart/2005/8/colors/colorful4" csCatId="colorful" phldr="1"/>
      <dgm:spPr/>
    </dgm:pt>
    <dgm:pt modelId="{07D4D802-7410-40BF-94B3-E1C4D3BCDE33}">
      <dgm:prSet phldrT="[Texto]" custT="1"/>
      <dgm:spPr/>
      <dgm:t>
        <a:bodyPr/>
        <a:lstStyle/>
        <a:p>
          <a:r>
            <a:rPr lang="es-PE" sz="1000">
              <a:solidFill>
                <a:sysClr val="windowText" lastClr="000000"/>
              </a:solidFill>
              <a:latin typeface="Comic Sans MS" panose="030F0702030302020204" pitchFamily="66" charset="0"/>
            </a:rPr>
            <a:t>Selección de rodamientos</a:t>
          </a:r>
        </a:p>
      </dgm:t>
      <dgm:extLst>
        <a:ext uri="{E40237B7-FDA0-4F09-8148-C483321AD2D9}">
          <dgm14:cNvPr xmlns:dgm14="http://schemas.microsoft.com/office/drawing/2010/diagram" id="0" name="">
            <a:hlinkClick xmlns:r="http://schemas.openxmlformats.org/officeDocument/2006/relationships" r:id="rId1"/>
          </dgm14:cNvPr>
        </a:ext>
      </dgm:extLst>
    </dgm:pt>
    <dgm:pt modelId="{BF93E7BF-4620-4B31-A7F2-32A74F338142}" type="parTrans" cxnId="{EC487566-7F47-4F72-A854-26CAEA20F043}">
      <dgm:prSet/>
      <dgm:spPr/>
      <dgm:t>
        <a:bodyPr/>
        <a:lstStyle/>
        <a:p>
          <a:endParaRPr lang="es-PE">
            <a:solidFill>
              <a:sysClr val="windowText" lastClr="000000"/>
            </a:solidFill>
            <a:latin typeface="Comic Sans MS" panose="030F0702030302020204" pitchFamily="66" charset="0"/>
          </a:endParaRPr>
        </a:p>
      </dgm:t>
    </dgm:pt>
    <dgm:pt modelId="{927B7AC3-3D05-433C-A5AC-6FFA31873B0A}" type="sibTrans" cxnId="{EC487566-7F47-4F72-A854-26CAEA20F043}">
      <dgm:prSet/>
      <dgm:spPr/>
      <dgm:t>
        <a:bodyPr/>
        <a:lstStyle/>
        <a:p>
          <a:endParaRPr lang="es-PE">
            <a:solidFill>
              <a:sysClr val="windowText" lastClr="000000"/>
            </a:solidFill>
            <a:latin typeface="Comic Sans MS" panose="030F0702030302020204" pitchFamily="66" charset="0"/>
          </a:endParaRPr>
        </a:p>
      </dgm:t>
    </dgm:pt>
    <dgm:pt modelId="{722525CF-CF2B-436B-A6BE-3BB14CC96E8E}">
      <dgm:prSet phldrT="[Texto]" custT="1"/>
      <dgm:spPr/>
      <dgm:t>
        <a:bodyPr/>
        <a:lstStyle/>
        <a:p>
          <a:r>
            <a:rPr lang="es-PE" sz="1000">
              <a:solidFill>
                <a:sysClr val="windowText" lastClr="000000"/>
              </a:solidFill>
              <a:latin typeface="Comic Sans MS" panose="030F0702030302020204" pitchFamily="66" charset="0"/>
            </a:rPr>
            <a:t>Selección de chavetas</a:t>
          </a:r>
        </a:p>
      </dgm:t>
      <dgm:extLst>
        <a:ext uri="{E40237B7-FDA0-4F09-8148-C483321AD2D9}">
          <dgm14:cNvPr xmlns:dgm14="http://schemas.microsoft.com/office/drawing/2010/diagram" id="0" name="">
            <a:hlinkClick xmlns:r="http://schemas.openxmlformats.org/officeDocument/2006/relationships" r:id="rId2"/>
          </dgm14:cNvPr>
        </a:ext>
      </dgm:extLst>
    </dgm:pt>
    <dgm:pt modelId="{96491F54-8EC0-42B1-A87D-BE256DA20FAF}" type="parTrans" cxnId="{604B09E1-6332-410C-8D12-787285CBF977}">
      <dgm:prSet/>
      <dgm:spPr/>
      <dgm:t>
        <a:bodyPr/>
        <a:lstStyle/>
        <a:p>
          <a:endParaRPr lang="es-PE">
            <a:solidFill>
              <a:sysClr val="windowText" lastClr="000000"/>
            </a:solidFill>
            <a:latin typeface="Comic Sans MS" panose="030F0702030302020204" pitchFamily="66" charset="0"/>
          </a:endParaRPr>
        </a:p>
      </dgm:t>
    </dgm:pt>
    <dgm:pt modelId="{70E1749C-9736-410D-B196-1C8423F777A5}" type="sibTrans" cxnId="{604B09E1-6332-410C-8D12-787285CBF977}">
      <dgm:prSet/>
      <dgm:spPr/>
      <dgm:t>
        <a:bodyPr/>
        <a:lstStyle/>
        <a:p>
          <a:endParaRPr lang="es-PE">
            <a:solidFill>
              <a:sysClr val="windowText" lastClr="000000"/>
            </a:solidFill>
            <a:latin typeface="Comic Sans MS" panose="030F0702030302020204" pitchFamily="66" charset="0"/>
          </a:endParaRPr>
        </a:p>
      </dgm:t>
    </dgm:pt>
    <dgm:pt modelId="{6E3D783F-6D9B-479F-A237-59783DD2F1DD}">
      <dgm:prSet phldrT="[Texto]" phldr="1"/>
      <dgm:spPr/>
      <dgm:t>
        <a:bodyPr/>
        <a:lstStyle/>
        <a:p>
          <a:endParaRPr lang="es-PE">
            <a:solidFill>
              <a:sysClr val="windowText" lastClr="000000"/>
            </a:solidFill>
            <a:latin typeface="Comic Sans MS" panose="030F0702030302020204" pitchFamily="66" charset="0"/>
          </a:endParaRPr>
        </a:p>
      </dgm:t>
    </dgm:pt>
    <dgm:pt modelId="{80AB60AD-8E34-499C-9088-885B1C973CF2}" type="sibTrans" cxnId="{552A858F-CCD6-4E2A-AC2A-80312800D493}">
      <dgm:prSet/>
      <dgm:spPr/>
      <dgm:t>
        <a:bodyPr/>
        <a:lstStyle/>
        <a:p>
          <a:endParaRPr lang="es-PE">
            <a:solidFill>
              <a:sysClr val="windowText" lastClr="000000"/>
            </a:solidFill>
            <a:latin typeface="Comic Sans MS" panose="030F0702030302020204" pitchFamily="66" charset="0"/>
          </a:endParaRPr>
        </a:p>
      </dgm:t>
    </dgm:pt>
    <dgm:pt modelId="{E85B3501-34C4-40DC-91B2-98B68DC2A5D5}" type="parTrans" cxnId="{552A858F-CCD6-4E2A-AC2A-80312800D493}">
      <dgm:prSet/>
      <dgm:spPr/>
      <dgm:t>
        <a:bodyPr/>
        <a:lstStyle/>
        <a:p>
          <a:endParaRPr lang="es-PE">
            <a:solidFill>
              <a:sysClr val="windowText" lastClr="000000"/>
            </a:solidFill>
            <a:latin typeface="Comic Sans MS" panose="030F0702030302020204" pitchFamily="66" charset="0"/>
          </a:endParaRPr>
        </a:p>
      </dgm:t>
    </dgm:pt>
    <dgm:pt modelId="{762CCCA4-295B-4830-BAFB-9F6EE3C7AF31}" type="pres">
      <dgm:prSet presAssocID="{19750FF8-613E-49EE-BA3A-1E020EB0565D}" presName="Name0" presStyleCnt="0">
        <dgm:presLayoutVars>
          <dgm:dir/>
          <dgm:resizeHandles val="exact"/>
        </dgm:presLayoutVars>
      </dgm:prSet>
      <dgm:spPr/>
    </dgm:pt>
    <dgm:pt modelId="{7C7CD19A-6536-4828-9DD2-96B65E8360F0}" type="pres">
      <dgm:prSet presAssocID="{6E3D783F-6D9B-479F-A237-59783DD2F1DD}" presName="node" presStyleLbl="node1" presStyleIdx="0" presStyleCnt="3">
        <dgm:presLayoutVars>
          <dgm:bulletEnabled val="1"/>
        </dgm:presLayoutVars>
      </dgm:prSet>
      <dgm:spPr/>
    </dgm:pt>
    <dgm:pt modelId="{7A52F389-F231-4989-8E14-7D75813ABD33}" type="pres">
      <dgm:prSet presAssocID="{80AB60AD-8E34-499C-9088-885B1C973CF2}" presName="sibTrans" presStyleLbl="sibTrans2D1" presStyleIdx="0" presStyleCnt="2"/>
      <dgm:spPr/>
    </dgm:pt>
    <dgm:pt modelId="{FB40088D-9B4C-405D-893B-2C8570D0BEB8}" type="pres">
      <dgm:prSet presAssocID="{80AB60AD-8E34-499C-9088-885B1C973CF2}" presName="connectorText" presStyleLbl="sibTrans2D1" presStyleIdx="0" presStyleCnt="2"/>
      <dgm:spPr/>
    </dgm:pt>
    <dgm:pt modelId="{10F1BDFF-CBF2-4F20-8E1F-6EEFB588389B}" type="pres">
      <dgm:prSet presAssocID="{07D4D802-7410-40BF-94B3-E1C4D3BCDE33}" presName="node" presStyleLbl="node1" presStyleIdx="1" presStyleCnt="3" custScaleX="236480">
        <dgm:presLayoutVars>
          <dgm:bulletEnabled val="1"/>
        </dgm:presLayoutVars>
      </dgm:prSet>
      <dgm:spPr/>
    </dgm:pt>
    <dgm:pt modelId="{3D07D035-2777-4191-8969-A1D19B018990}" type="pres">
      <dgm:prSet presAssocID="{927B7AC3-3D05-433C-A5AC-6FFA31873B0A}" presName="sibTrans" presStyleLbl="sibTrans2D1" presStyleIdx="1" presStyleCnt="2"/>
      <dgm:spPr/>
    </dgm:pt>
    <dgm:pt modelId="{BBAB2F0D-8BB1-46A5-B1EF-8841551D96C9}" type="pres">
      <dgm:prSet presAssocID="{927B7AC3-3D05-433C-A5AC-6FFA31873B0A}" presName="connectorText" presStyleLbl="sibTrans2D1" presStyleIdx="1" presStyleCnt="2"/>
      <dgm:spPr/>
    </dgm:pt>
    <dgm:pt modelId="{703DC7C8-FA36-4715-AB17-A6BB680F0393}" type="pres">
      <dgm:prSet presAssocID="{722525CF-CF2B-436B-A6BE-3BB14CC96E8E}" presName="node" presStyleLbl="node1" presStyleIdx="2" presStyleCnt="3" custScaleX="242976">
        <dgm:presLayoutVars>
          <dgm:bulletEnabled val="1"/>
        </dgm:presLayoutVars>
      </dgm:prSet>
      <dgm:spPr/>
    </dgm:pt>
  </dgm:ptLst>
  <dgm:cxnLst>
    <dgm:cxn modelId="{4C2E561D-F15F-4887-B112-7A4BD1AA01DE}" type="presOf" srcId="{19750FF8-613E-49EE-BA3A-1E020EB0565D}" destId="{762CCCA4-295B-4830-BAFB-9F6EE3C7AF31}" srcOrd="0" destOrd="0" presId="urn:microsoft.com/office/officeart/2005/8/layout/process1"/>
    <dgm:cxn modelId="{75440F66-8749-4996-9B1C-425686DAEA04}" type="presOf" srcId="{80AB60AD-8E34-499C-9088-885B1C973CF2}" destId="{FB40088D-9B4C-405D-893B-2C8570D0BEB8}" srcOrd="1" destOrd="0" presId="urn:microsoft.com/office/officeart/2005/8/layout/process1"/>
    <dgm:cxn modelId="{EC487566-7F47-4F72-A854-26CAEA20F043}" srcId="{19750FF8-613E-49EE-BA3A-1E020EB0565D}" destId="{07D4D802-7410-40BF-94B3-E1C4D3BCDE33}" srcOrd="1" destOrd="0" parTransId="{BF93E7BF-4620-4B31-A7F2-32A74F338142}" sibTransId="{927B7AC3-3D05-433C-A5AC-6FFA31873B0A}"/>
    <dgm:cxn modelId="{552A858F-CCD6-4E2A-AC2A-80312800D493}" srcId="{19750FF8-613E-49EE-BA3A-1E020EB0565D}" destId="{6E3D783F-6D9B-479F-A237-59783DD2F1DD}" srcOrd="0" destOrd="0" parTransId="{E85B3501-34C4-40DC-91B2-98B68DC2A5D5}" sibTransId="{80AB60AD-8E34-499C-9088-885B1C973CF2}"/>
    <dgm:cxn modelId="{23132491-0D77-4CDB-8088-EF69DC0D4603}" type="presOf" srcId="{80AB60AD-8E34-499C-9088-885B1C973CF2}" destId="{7A52F389-F231-4989-8E14-7D75813ABD33}" srcOrd="0" destOrd="0" presId="urn:microsoft.com/office/officeart/2005/8/layout/process1"/>
    <dgm:cxn modelId="{D48EB492-EEF0-4ABB-B3A2-8CA87B88E6F3}" type="presOf" srcId="{722525CF-CF2B-436B-A6BE-3BB14CC96E8E}" destId="{703DC7C8-FA36-4715-AB17-A6BB680F0393}" srcOrd="0" destOrd="0" presId="urn:microsoft.com/office/officeart/2005/8/layout/process1"/>
    <dgm:cxn modelId="{5D3C37A1-36C1-40F2-868D-56B656EEDDB5}" type="presOf" srcId="{927B7AC3-3D05-433C-A5AC-6FFA31873B0A}" destId="{BBAB2F0D-8BB1-46A5-B1EF-8841551D96C9}" srcOrd="1" destOrd="0" presId="urn:microsoft.com/office/officeart/2005/8/layout/process1"/>
    <dgm:cxn modelId="{79F3DCA9-BB75-44A5-AFCF-F09C6B4F64BB}" type="presOf" srcId="{927B7AC3-3D05-433C-A5AC-6FFA31873B0A}" destId="{3D07D035-2777-4191-8969-A1D19B018990}" srcOrd="0" destOrd="0" presId="urn:microsoft.com/office/officeart/2005/8/layout/process1"/>
    <dgm:cxn modelId="{604B09E1-6332-410C-8D12-787285CBF977}" srcId="{19750FF8-613E-49EE-BA3A-1E020EB0565D}" destId="{722525CF-CF2B-436B-A6BE-3BB14CC96E8E}" srcOrd="2" destOrd="0" parTransId="{96491F54-8EC0-42B1-A87D-BE256DA20FAF}" sibTransId="{70E1749C-9736-410D-B196-1C8423F777A5}"/>
    <dgm:cxn modelId="{DB1CA3E7-0B06-437E-9029-C6D7D2543344}" type="presOf" srcId="{07D4D802-7410-40BF-94B3-E1C4D3BCDE33}" destId="{10F1BDFF-CBF2-4F20-8E1F-6EEFB588389B}" srcOrd="0" destOrd="0" presId="urn:microsoft.com/office/officeart/2005/8/layout/process1"/>
    <dgm:cxn modelId="{D27C45EE-ED9A-4CAD-A117-B97838670D09}" type="presOf" srcId="{6E3D783F-6D9B-479F-A237-59783DD2F1DD}" destId="{7C7CD19A-6536-4828-9DD2-96B65E8360F0}" srcOrd="0" destOrd="0" presId="urn:microsoft.com/office/officeart/2005/8/layout/process1"/>
    <dgm:cxn modelId="{9FF607DD-6021-4669-843F-BF451E2E0CB0}" type="presParOf" srcId="{762CCCA4-295B-4830-BAFB-9F6EE3C7AF31}" destId="{7C7CD19A-6536-4828-9DD2-96B65E8360F0}" srcOrd="0" destOrd="0" presId="urn:microsoft.com/office/officeart/2005/8/layout/process1"/>
    <dgm:cxn modelId="{39BEB42D-423B-4D7D-9DFE-4638B81D0F52}" type="presParOf" srcId="{762CCCA4-295B-4830-BAFB-9F6EE3C7AF31}" destId="{7A52F389-F231-4989-8E14-7D75813ABD33}" srcOrd="1" destOrd="0" presId="urn:microsoft.com/office/officeart/2005/8/layout/process1"/>
    <dgm:cxn modelId="{47571D1F-FAFB-4EFE-B983-A48E95536C7A}" type="presParOf" srcId="{7A52F389-F231-4989-8E14-7D75813ABD33}" destId="{FB40088D-9B4C-405D-893B-2C8570D0BEB8}" srcOrd="0" destOrd="0" presId="urn:microsoft.com/office/officeart/2005/8/layout/process1"/>
    <dgm:cxn modelId="{6E9BCEFC-6116-4697-898F-CA04ECB3211C}" type="presParOf" srcId="{762CCCA4-295B-4830-BAFB-9F6EE3C7AF31}" destId="{10F1BDFF-CBF2-4F20-8E1F-6EEFB588389B}" srcOrd="2" destOrd="0" presId="urn:microsoft.com/office/officeart/2005/8/layout/process1"/>
    <dgm:cxn modelId="{5B839A4B-F124-461E-8C1D-61611AB8DDD6}" type="presParOf" srcId="{762CCCA4-295B-4830-BAFB-9F6EE3C7AF31}" destId="{3D07D035-2777-4191-8969-A1D19B018990}" srcOrd="3" destOrd="0" presId="urn:microsoft.com/office/officeart/2005/8/layout/process1"/>
    <dgm:cxn modelId="{BF5AFCB0-A2DC-449F-A2A3-B7051324FB66}" type="presParOf" srcId="{3D07D035-2777-4191-8969-A1D19B018990}" destId="{BBAB2F0D-8BB1-46A5-B1EF-8841551D96C9}" srcOrd="0" destOrd="0" presId="urn:microsoft.com/office/officeart/2005/8/layout/process1"/>
    <dgm:cxn modelId="{793C0E57-2830-48E3-B392-85DB61B9AC6A}" type="presParOf" srcId="{762CCCA4-295B-4830-BAFB-9F6EE3C7AF31}" destId="{703DC7C8-FA36-4715-AB17-A6BB680F0393}" srcOrd="4" destOrd="0" presId="urn:microsoft.com/office/officeart/2005/8/layout/process1"/>
  </dgm:cxnLst>
  <dgm:bg/>
  <dgm:whole/>
  <dgm:extLst>
    <a:ext uri="http://schemas.microsoft.com/office/drawing/2008/diagram">
      <dsp:dataModelExt xmlns:dsp="http://schemas.microsoft.com/office/drawing/2008/diagram" relId="rId7"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19750FF8-613E-49EE-BA3A-1E020EB0565D}" type="doc">
      <dgm:prSet loTypeId="urn:microsoft.com/office/officeart/2005/8/layout/process1" loCatId="process" qsTypeId="urn:microsoft.com/office/officeart/2005/8/quickstyle/simple1" qsCatId="simple" csTypeId="urn:microsoft.com/office/officeart/2005/8/colors/colorful5" csCatId="colorful" phldr="1"/>
      <dgm:spPr/>
    </dgm:pt>
    <dgm:pt modelId="{07D4D802-7410-40BF-94B3-E1C4D3BCDE33}">
      <dgm:prSet phldrT="[Texto]" custT="1"/>
      <dgm:spPr/>
      <dgm:t>
        <a:bodyPr/>
        <a:lstStyle/>
        <a:p>
          <a:r>
            <a:rPr lang="es-PE" sz="1000">
              <a:solidFill>
                <a:sysClr val="windowText" lastClr="000000"/>
              </a:solidFill>
              <a:latin typeface="Comic Sans MS" panose="030F0702030302020204" pitchFamily="66" charset="0"/>
            </a:rPr>
            <a:t>Selección de rodamientos</a:t>
          </a:r>
        </a:p>
      </dgm:t>
      <dgm:extLst>
        <a:ext uri="{E40237B7-FDA0-4F09-8148-C483321AD2D9}">
          <dgm14:cNvPr xmlns:dgm14="http://schemas.microsoft.com/office/drawing/2010/diagram" id="0" name="">
            <a:hlinkClick xmlns:r="http://schemas.openxmlformats.org/officeDocument/2006/relationships" r:id="rId1"/>
          </dgm14:cNvPr>
        </a:ext>
      </dgm:extLst>
    </dgm:pt>
    <dgm:pt modelId="{BF93E7BF-4620-4B31-A7F2-32A74F338142}" type="parTrans" cxnId="{EC487566-7F47-4F72-A854-26CAEA20F043}">
      <dgm:prSet/>
      <dgm:spPr/>
      <dgm:t>
        <a:bodyPr/>
        <a:lstStyle/>
        <a:p>
          <a:endParaRPr lang="es-PE">
            <a:solidFill>
              <a:sysClr val="windowText" lastClr="000000"/>
            </a:solidFill>
            <a:latin typeface="Comic Sans MS" panose="030F0702030302020204" pitchFamily="66" charset="0"/>
          </a:endParaRPr>
        </a:p>
      </dgm:t>
    </dgm:pt>
    <dgm:pt modelId="{927B7AC3-3D05-433C-A5AC-6FFA31873B0A}" type="sibTrans" cxnId="{EC487566-7F47-4F72-A854-26CAEA20F043}">
      <dgm:prSet/>
      <dgm:spPr/>
      <dgm:t>
        <a:bodyPr/>
        <a:lstStyle/>
        <a:p>
          <a:endParaRPr lang="es-PE">
            <a:solidFill>
              <a:sysClr val="windowText" lastClr="000000"/>
            </a:solidFill>
            <a:latin typeface="Comic Sans MS" panose="030F0702030302020204" pitchFamily="66" charset="0"/>
          </a:endParaRPr>
        </a:p>
      </dgm:t>
    </dgm:pt>
    <dgm:pt modelId="{722525CF-CF2B-436B-A6BE-3BB14CC96E8E}">
      <dgm:prSet phldrT="[Texto]" custT="1"/>
      <dgm:spPr/>
      <dgm:t>
        <a:bodyPr/>
        <a:lstStyle/>
        <a:p>
          <a:r>
            <a:rPr lang="es-PE" sz="1000">
              <a:solidFill>
                <a:sysClr val="windowText" lastClr="000000"/>
              </a:solidFill>
              <a:latin typeface="Comic Sans MS" panose="030F0702030302020204" pitchFamily="66" charset="0"/>
            </a:rPr>
            <a:t>Selección de chavetas</a:t>
          </a:r>
        </a:p>
      </dgm:t>
      <dgm:extLst>
        <a:ext uri="{E40237B7-FDA0-4F09-8148-C483321AD2D9}">
          <dgm14:cNvPr xmlns:dgm14="http://schemas.microsoft.com/office/drawing/2010/diagram" id="0" name="">
            <a:hlinkClick xmlns:r="http://schemas.openxmlformats.org/officeDocument/2006/relationships" r:id="rId2"/>
          </dgm14:cNvPr>
        </a:ext>
      </dgm:extLst>
    </dgm:pt>
    <dgm:pt modelId="{96491F54-8EC0-42B1-A87D-BE256DA20FAF}" type="parTrans" cxnId="{604B09E1-6332-410C-8D12-787285CBF977}">
      <dgm:prSet/>
      <dgm:spPr/>
      <dgm:t>
        <a:bodyPr/>
        <a:lstStyle/>
        <a:p>
          <a:endParaRPr lang="es-PE">
            <a:solidFill>
              <a:sysClr val="windowText" lastClr="000000"/>
            </a:solidFill>
            <a:latin typeface="Comic Sans MS" panose="030F0702030302020204" pitchFamily="66" charset="0"/>
          </a:endParaRPr>
        </a:p>
      </dgm:t>
    </dgm:pt>
    <dgm:pt modelId="{70E1749C-9736-410D-B196-1C8423F777A5}" type="sibTrans" cxnId="{604B09E1-6332-410C-8D12-787285CBF977}">
      <dgm:prSet/>
      <dgm:spPr/>
      <dgm:t>
        <a:bodyPr/>
        <a:lstStyle/>
        <a:p>
          <a:endParaRPr lang="es-PE">
            <a:solidFill>
              <a:sysClr val="windowText" lastClr="000000"/>
            </a:solidFill>
            <a:latin typeface="Comic Sans MS" panose="030F0702030302020204" pitchFamily="66" charset="0"/>
          </a:endParaRPr>
        </a:p>
      </dgm:t>
    </dgm:pt>
    <dgm:pt modelId="{6E3D783F-6D9B-479F-A237-59783DD2F1DD}">
      <dgm:prSet phldrT="[Texto]" phldr="1"/>
      <dgm:spPr/>
      <dgm:t>
        <a:bodyPr/>
        <a:lstStyle/>
        <a:p>
          <a:endParaRPr lang="es-PE">
            <a:solidFill>
              <a:sysClr val="windowText" lastClr="000000"/>
            </a:solidFill>
            <a:latin typeface="Comic Sans MS" panose="030F0702030302020204" pitchFamily="66" charset="0"/>
          </a:endParaRPr>
        </a:p>
      </dgm:t>
    </dgm:pt>
    <dgm:pt modelId="{80AB60AD-8E34-499C-9088-885B1C973CF2}" type="sibTrans" cxnId="{552A858F-CCD6-4E2A-AC2A-80312800D493}">
      <dgm:prSet/>
      <dgm:spPr/>
      <dgm:t>
        <a:bodyPr/>
        <a:lstStyle/>
        <a:p>
          <a:endParaRPr lang="es-PE">
            <a:solidFill>
              <a:sysClr val="windowText" lastClr="000000"/>
            </a:solidFill>
            <a:latin typeface="Comic Sans MS" panose="030F0702030302020204" pitchFamily="66" charset="0"/>
          </a:endParaRPr>
        </a:p>
      </dgm:t>
    </dgm:pt>
    <dgm:pt modelId="{E85B3501-34C4-40DC-91B2-98B68DC2A5D5}" type="parTrans" cxnId="{552A858F-CCD6-4E2A-AC2A-80312800D493}">
      <dgm:prSet/>
      <dgm:spPr/>
      <dgm:t>
        <a:bodyPr/>
        <a:lstStyle/>
        <a:p>
          <a:endParaRPr lang="es-PE">
            <a:solidFill>
              <a:sysClr val="windowText" lastClr="000000"/>
            </a:solidFill>
            <a:latin typeface="Comic Sans MS" panose="030F0702030302020204" pitchFamily="66" charset="0"/>
          </a:endParaRPr>
        </a:p>
      </dgm:t>
    </dgm:pt>
    <dgm:pt modelId="{762CCCA4-295B-4830-BAFB-9F6EE3C7AF31}" type="pres">
      <dgm:prSet presAssocID="{19750FF8-613E-49EE-BA3A-1E020EB0565D}" presName="Name0" presStyleCnt="0">
        <dgm:presLayoutVars>
          <dgm:dir/>
          <dgm:resizeHandles val="exact"/>
        </dgm:presLayoutVars>
      </dgm:prSet>
      <dgm:spPr/>
    </dgm:pt>
    <dgm:pt modelId="{7C7CD19A-6536-4828-9DD2-96B65E8360F0}" type="pres">
      <dgm:prSet presAssocID="{6E3D783F-6D9B-479F-A237-59783DD2F1DD}" presName="node" presStyleLbl="node1" presStyleIdx="0" presStyleCnt="3">
        <dgm:presLayoutVars>
          <dgm:bulletEnabled val="1"/>
        </dgm:presLayoutVars>
      </dgm:prSet>
      <dgm:spPr/>
    </dgm:pt>
    <dgm:pt modelId="{7A52F389-F231-4989-8E14-7D75813ABD33}" type="pres">
      <dgm:prSet presAssocID="{80AB60AD-8E34-499C-9088-885B1C973CF2}" presName="sibTrans" presStyleLbl="sibTrans2D1" presStyleIdx="0" presStyleCnt="2"/>
      <dgm:spPr/>
    </dgm:pt>
    <dgm:pt modelId="{FB40088D-9B4C-405D-893B-2C8570D0BEB8}" type="pres">
      <dgm:prSet presAssocID="{80AB60AD-8E34-499C-9088-885B1C973CF2}" presName="connectorText" presStyleLbl="sibTrans2D1" presStyleIdx="0" presStyleCnt="2"/>
      <dgm:spPr/>
    </dgm:pt>
    <dgm:pt modelId="{10F1BDFF-CBF2-4F20-8E1F-6EEFB588389B}" type="pres">
      <dgm:prSet presAssocID="{07D4D802-7410-40BF-94B3-E1C4D3BCDE33}" presName="node" presStyleLbl="node1" presStyleIdx="1" presStyleCnt="3" custScaleX="236480" custScaleY="97401">
        <dgm:presLayoutVars>
          <dgm:bulletEnabled val="1"/>
        </dgm:presLayoutVars>
      </dgm:prSet>
      <dgm:spPr/>
    </dgm:pt>
    <dgm:pt modelId="{3D07D035-2777-4191-8969-A1D19B018990}" type="pres">
      <dgm:prSet presAssocID="{927B7AC3-3D05-433C-A5AC-6FFA31873B0A}" presName="sibTrans" presStyleLbl="sibTrans2D1" presStyleIdx="1" presStyleCnt="2"/>
      <dgm:spPr/>
    </dgm:pt>
    <dgm:pt modelId="{BBAB2F0D-8BB1-46A5-B1EF-8841551D96C9}" type="pres">
      <dgm:prSet presAssocID="{927B7AC3-3D05-433C-A5AC-6FFA31873B0A}" presName="connectorText" presStyleLbl="sibTrans2D1" presStyleIdx="1" presStyleCnt="2"/>
      <dgm:spPr/>
    </dgm:pt>
    <dgm:pt modelId="{703DC7C8-FA36-4715-AB17-A6BB680F0393}" type="pres">
      <dgm:prSet presAssocID="{722525CF-CF2B-436B-A6BE-3BB14CC96E8E}" presName="node" presStyleLbl="node1" presStyleIdx="2" presStyleCnt="3" custScaleX="242976">
        <dgm:presLayoutVars>
          <dgm:bulletEnabled val="1"/>
        </dgm:presLayoutVars>
      </dgm:prSet>
      <dgm:spPr/>
    </dgm:pt>
  </dgm:ptLst>
  <dgm:cxnLst>
    <dgm:cxn modelId="{4C2E561D-F15F-4887-B112-7A4BD1AA01DE}" type="presOf" srcId="{19750FF8-613E-49EE-BA3A-1E020EB0565D}" destId="{762CCCA4-295B-4830-BAFB-9F6EE3C7AF31}" srcOrd="0" destOrd="0" presId="urn:microsoft.com/office/officeart/2005/8/layout/process1"/>
    <dgm:cxn modelId="{75440F66-8749-4996-9B1C-425686DAEA04}" type="presOf" srcId="{80AB60AD-8E34-499C-9088-885B1C973CF2}" destId="{FB40088D-9B4C-405D-893B-2C8570D0BEB8}" srcOrd="1" destOrd="0" presId="urn:microsoft.com/office/officeart/2005/8/layout/process1"/>
    <dgm:cxn modelId="{EC487566-7F47-4F72-A854-26CAEA20F043}" srcId="{19750FF8-613E-49EE-BA3A-1E020EB0565D}" destId="{07D4D802-7410-40BF-94B3-E1C4D3BCDE33}" srcOrd="1" destOrd="0" parTransId="{BF93E7BF-4620-4B31-A7F2-32A74F338142}" sibTransId="{927B7AC3-3D05-433C-A5AC-6FFA31873B0A}"/>
    <dgm:cxn modelId="{552A858F-CCD6-4E2A-AC2A-80312800D493}" srcId="{19750FF8-613E-49EE-BA3A-1E020EB0565D}" destId="{6E3D783F-6D9B-479F-A237-59783DD2F1DD}" srcOrd="0" destOrd="0" parTransId="{E85B3501-34C4-40DC-91B2-98B68DC2A5D5}" sibTransId="{80AB60AD-8E34-499C-9088-885B1C973CF2}"/>
    <dgm:cxn modelId="{23132491-0D77-4CDB-8088-EF69DC0D4603}" type="presOf" srcId="{80AB60AD-8E34-499C-9088-885B1C973CF2}" destId="{7A52F389-F231-4989-8E14-7D75813ABD33}" srcOrd="0" destOrd="0" presId="urn:microsoft.com/office/officeart/2005/8/layout/process1"/>
    <dgm:cxn modelId="{D48EB492-EEF0-4ABB-B3A2-8CA87B88E6F3}" type="presOf" srcId="{722525CF-CF2B-436B-A6BE-3BB14CC96E8E}" destId="{703DC7C8-FA36-4715-AB17-A6BB680F0393}" srcOrd="0" destOrd="0" presId="urn:microsoft.com/office/officeart/2005/8/layout/process1"/>
    <dgm:cxn modelId="{5D3C37A1-36C1-40F2-868D-56B656EEDDB5}" type="presOf" srcId="{927B7AC3-3D05-433C-A5AC-6FFA31873B0A}" destId="{BBAB2F0D-8BB1-46A5-B1EF-8841551D96C9}" srcOrd="1" destOrd="0" presId="urn:microsoft.com/office/officeart/2005/8/layout/process1"/>
    <dgm:cxn modelId="{79F3DCA9-BB75-44A5-AFCF-F09C6B4F64BB}" type="presOf" srcId="{927B7AC3-3D05-433C-A5AC-6FFA31873B0A}" destId="{3D07D035-2777-4191-8969-A1D19B018990}" srcOrd="0" destOrd="0" presId="urn:microsoft.com/office/officeart/2005/8/layout/process1"/>
    <dgm:cxn modelId="{604B09E1-6332-410C-8D12-787285CBF977}" srcId="{19750FF8-613E-49EE-BA3A-1E020EB0565D}" destId="{722525CF-CF2B-436B-A6BE-3BB14CC96E8E}" srcOrd="2" destOrd="0" parTransId="{96491F54-8EC0-42B1-A87D-BE256DA20FAF}" sibTransId="{70E1749C-9736-410D-B196-1C8423F777A5}"/>
    <dgm:cxn modelId="{DB1CA3E7-0B06-437E-9029-C6D7D2543344}" type="presOf" srcId="{07D4D802-7410-40BF-94B3-E1C4D3BCDE33}" destId="{10F1BDFF-CBF2-4F20-8E1F-6EEFB588389B}" srcOrd="0" destOrd="0" presId="urn:microsoft.com/office/officeart/2005/8/layout/process1"/>
    <dgm:cxn modelId="{D27C45EE-ED9A-4CAD-A117-B97838670D09}" type="presOf" srcId="{6E3D783F-6D9B-479F-A237-59783DD2F1DD}" destId="{7C7CD19A-6536-4828-9DD2-96B65E8360F0}" srcOrd="0" destOrd="0" presId="urn:microsoft.com/office/officeart/2005/8/layout/process1"/>
    <dgm:cxn modelId="{9FF607DD-6021-4669-843F-BF451E2E0CB0}" type="presParOf" srcId="{762CCCA4-295B-4830-BAFB-9F6EE3C7AF31}" destId="{7C7CD19A-6536-4828-9DD2-96B65E8360F0}" srcOrd="0" destOrd="0" presId="urn:microsoft.com/office/officeart/2005/8/layout/process1"/>
    <dgm:cxn modelId="{39BEB42D-423B-4D7D-9DFE-4638B81D0F52}" type="presParOf" srcId="{762CCCA4-295B-4830-BAFB-9F6EE3C7AF31}" destId="{7A52F389-F231-4989-8E14-7D75813ABD33}" srcOrd="1" destOrd="0" presId="urn:microsoft.com/office/officeart/2005/8/layout/process1"/>
    <dgm:cxn modelId="{47571D1F-FAFB-4EFE-B983-A48E95536C7A}" type="presParOf" srcId="{7A52F389-F231-4989-8E14-7D75813ABD33}" destId="{FB40088D-9B4C-405D-893B-2C8570D0BEB8}" srcOrd="0" destOrd="0" presId="urn:microsoft.com/office/officeart/2005/8/layout/process1"/>
    <dgm:cxn modelId="{6E9BCEFC-6116-4697-898F-CA04ECB3211C}" type="presParOf" srcId="{762CCCA4-295B-4830-BAFB-9F6EE3C7AF31}" destId="{10F1BDFF-CBF2-4F20-8E1F-6EEFB588389B}" srcOrd="2" destOrd="0" presId="urn:microsoft.com/office/officeart/2005/8/layout/process1"/>
    <dgm:cxn modelId="{5B839A4B-F124-461E-8C1D-61611AB8DDD6}" type="presParOf" srcId="{762CCCA4-295B-4830-BAFB-9F6EE3C7AF31}" destId="{3D07D035-2777-4191-8969-A1D19B018990}" srcOrd="3" destOrd="0" presId="urn:microsoft.com/office/officeart/2005/8/layout/process1"/>
    <dgm:cxn modelId="{BF5AFCB0-A2DC-449F-A2A3-B7051324FB66}" type="presParOf" srcId="{3D07D035-2777-4191-8969-A1D19B018990}" destId="{BBAB2F0D-8BB1-46A5-B1EF-8841551D96C9}" srcOrd="0" destOrd="0" presId="urn:microsoft.com/office/officeart/2005/8/layout/process1"/>
    <dgm:cxn modelId="{793C0E57-2830-48E3-B392-85DB61B9AC6A}" type="presParOf" srcId="{762CCCA4-295B-4830-BAFB-9F6EE3C7AF31}" destId="{703DC7C8-FA36-4715-AB17-A6BB680F0393}" srcOrd="4" destOrd="0" presId="urn:microsoft.com/office/officeart/2005/8/layout/process1"/>
  </dgm:cxnLst>
  <dgm:bg/>
  <dgm:whole/>
  <dgm:extLst>
    <a:ext uri="http://schemas.microsoft.com/office/drawing/2008/diagram">
      <dsp:dataModelExt xmlns:dsp="http://schemas.microsoft.com/office/drawing/2008/diagram" relId="rId12"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19750FF8-613E-49EE-BA3A-1E020EB0565D}" type="doc">
      <dgm:prSet loTypeId="urn:microsoft.com/office/officeart/2005/8/layout/process1" loCatId="process" qsTypeId="urn:microsoft.com/office/officeart/2005/8/quickstyle/simple1" qsCatId="simple" csTypeId="urn:microsoft.com/office/officeart/2005/8/colors/colorful3" csCatId="colorful" phldr="1"/>
      <dgm:spPr/>
    </dgm:pt>
    <dgm:pt modelId="{07D4D802-7410-40BF-94B3-E1C4D3BCDE33}">
      <dgm:prSet phldrT="[Texto]" custT="1"/>
      <dgm:spPr/>
      <dgm:t>
        <a:bodyPr/>
        <a:lstStyle/>
        <a:p>
          <a:r>
            <a:rPr lang="es-PE" sz="1000">
              <a:latin typeface="Comic Sans MS" panose="030F0702030302020204" pitchFamily="66" charset="0"/>
            </a:rPr>
            <a:t>Análisis Estático</a:t>
          </a:r>
        </a:p>
      </dgm:t>
      <dgm:extLst>
        <a:ext uri="{E40237B7-FDA0-4F09-8148-C483321AD2D9}">
          <dgm14:cNvPr xmlns:dgm14="http://schemas.microsoft.com/office/drawing/2010/diagram" id="0" name="">
            <a:hlinkClick xmlns:r="http://schemas.openxmlformats.org/officeDocument/2006/relationships" r:id="rId1"/>
          </dgm14:cNvPr>
        </a:ext>
      </dgm:extLst>
    </dgm:pt>
    <dgm:pt modelId="{BF93E7BF-4620-4B31-A7F2-32A74F338142}" type="parTrans" cxnId="{EC487566-7F47-4F72-A854-26CAEA20F043}">
      <dgm:prSet/>
      <dgm:spPr/>
      <dgm:t>
        <a:bodyPr/>
        <a:lstStyle/>
        <a:p>
          <a:endParaRPr lang="es-PE">
            <a:solidFill>
              <a:sysClr val="windowText" lastClr="000000"/>
            </a:solidFill>
            <a:latin typeface="Comic Sans MS" panose="030F0702030302020204" pitchFamily="66" charset="0"/>
          </a:endParaRPr>
        </a:p>
      </dgm:t>
    </dgm:pt>
    <dgm:pt modelId="{927B7AC3-3D05-433C-A5AC-6FFA31873B0A}" type="sibTrans" cxnId="{EC487566-7F47-4F72-A854-26CAEA20F043}">
      <dgm:prSet/>
      <dgm:spPr/>
      <dgm:t>
        <a:bodyPr/>
        <a:lstStyle/>
        <a:p>
          <a:endParaRPr lang="es-PE">
            <a:solidFill>
              <a:sysClr val="windowText" lastClr="000000"/>
            </a:solidFill>
            <a:latin typeface="Comic Sans MS" panose="030F0702030302020204" pitchFamily="66" charset="0"/>
          </a:endParaRPr>
        </a:p>
      </dgm:t>
    </dgm:pt>
    <dgm:pt modelId="{722525CF-CF2B-436B-A6BE-3BB14CC96E8E}">
      <dgm:prSet phldrT="[Texto]" custT="1"/>
      <dgm:spPr/>
      <dgm:t>
        <a:bodyPr/>
        <a:lstStyle/>
        <a:p>
          <a:r>
            <a:rPr lang="es-PE" sz="1000">
              <a:latin typeface="Comic Sans MS" panose="030F0702030302020204" pitchFamily="66" charset="0"/>
            </a:rPr>
            <a:t>Análisis de Fatiga</a:t>
          </a:r>
        </a:p>
      </dgm:t>
      <dgm:extLst>
        <a:ext uri="{E40237B7-FDA0-4F09-8148-C483321AD2D9}">
          <dgm14:cNvPr xmlns:dgm14="http://schemas.microsoft.com/office/drawing/2010/diagram" id="0" name="">
            <a:hlinkClick xmlns:r="http://schemas.openxmlformats.org/officeDocument/2006/relationships" r:id="rId2"/>
          </dgm14:cNvPr>
        </a:ext>
      </dgm:extLst>
    </dgm:pt>
    <dgm:pt modelId="{96491F54-8EC0-42B1-A87D-BE256DA20FAF}" type="parTrans" cxnId="{604B09E1-6332-410C-8D12-787285CBF977}">
      <dgm:prSet/>
      <dgm:spPr/>
      <dgm:t>
        <a:bodyPr/>
        <a:lstStyle/>
        <a:p>
          <a:endParaRPr lang="es-PE">
            <a:solidFill>
              <a:sysClr val="windowText" lastClr="000000"/>
            </a:solidFill>
            <a:latin typeface="Comic Sans MS" panose="030F0702030302020204" pitchFamily="66" charset="0"/>
          </a:endParaRPr>
        </a:p>
      </dgm:t>
    </dgm:pt>
    <dgm:pt modelId="{70E1749C-9736-410D-B196-1C8423F777A5}" type="sibTrans" cxnId="{604B09E1-6332-410C-8D12-787285CBF977}">
      <dgm:prSet/>
      <dgm:spPr/>
      <dgm:t>
        <a:bodyPr/>
        <a:lstStyle/>
        <a:p>
          <a:endParaRPr lang="es-PE">
            <a:solidFill>
              <a:sysClr val="windowText" lastClr="000000"/>
            </a:solidFill>
            <a:latin typeface="Comic Sans MS" panose="030F0702030302020204" pitchFamily="66" charset="0"/>
          </a:endParaRPr>
        </a:p>
      </dgm:t>
    </dgm:pt>
    <dgm:pt modelId="{6E3D783F-6D9B-479F-A237-59783DD2F1DD}">
      <dgm:prSet phldrT="[Texto]" phldr="1"/>
      <dgm:spPr/>
      <dgm:t>
        <a:bodyPr/>
        <a:lstStyle/>
        <a:p>
          <a:endParaRPr lang="es-PE">
            <a:solidFill>
              <a:sysClr val="windowText" lastClr="000000"/>
            </a:solidFill>
            <a:latin typeface="Comic Sans MS" panose="030F0702030302020204" pitchFamily="66" charset="0"/>
          </a:endParaRPr>
        </a:p>
      </dgm:t>
    </dgm:pt>
    <dgm:pt modelId="{80AB60AD-8E34-499C-9088-885B1C973CF2}" type="sibTrans" cxnId="{552A858F-CCD6-4E2A-AC2A-80312800D493}">
      <dgm:prSet/>
      <dgm:spPr/>
      <dgm:t>
        <a:bodyPr/>
        <a:lstStyle/>
        <a:p>
          <a:endParaRPr lang="es-PE">
            <a:solidFill>
              <a:sysClr val="windowText" lastClr="000000"/>
            </a:solidFill>
            <a:latin typeface="Comic Sans MS" panose="030F0702030302020204" pitchFamily="66" charset="0"/>
          </a:endParaRPr>
        </a:p>
      </dgm:t>
    </dgm:pt>
    <dgm:pt modelId="{E85B3501-34C4-40DC-91B2-98B68DC2A5D5}" type="parTrans" cxnId="{552A858F-CCD6-4E2A-AC2A-80312800D493}">
      <dgm:prSet/>
      <dgm:spPr/>
      <dgm:t>
        <a:bodyPr/>
        <a:lstStyle/>
        <a:p>
          <a:endParaRPr lang="es-PE">
            <a:solidFill>
              <a:sysClr val="windowText" lastClr="000000"/>
            </a:solidFill>
            <a:latin typeface="Comic Sans MS" panose="030F0702030302020204" pitchFamily="66" charset="0"/>
          </a:endParaRPr>
        </a:p>
      </dgm:t>
    </dgm:pt>
    <dgm:pt modelId="{762CCCA4-295B-4830-BAFB-9F6EE3C7AF31}" type="pres">
      <dgm:prSet presAssocID="{19750FF8-613E-49EE-BA3A-1E020EB0565D}" presName="Name0" presStyleCnt="0">
        <dgm:presLayoutVars>
          <dgm:dir/>
          <dgm:resizeHandles val="exact"/>
        </dgm:presLayoutVars>
      </dgm:prSet>
      <dgm:spPr/>
    </dgm:pt>
    <dgm:pt modelId="{7C7CD19A-6536-4828-9DD2-96B65E8360F0}" type="pres">
      <dgm:prSet presAssocID="{6E3D783F-6D9B-479F-A237-59783DD2F1DD}" presName="node" presStyleLbl="node1" presStyleIdx="0" presStyleCnt="3">
        <dgm:presLayoutVars>
          <dgm:bulletEnabled val="1"/>
        </dgm:presLayoutVars>
      </dgm:prSet>
      <dgm:spPr/>
    </dgm:pt>
    <dgm:pt modelId="{7A52F389-F231-4989-8E14-7D75813ABD33}" type="pres">
      <dgm:prSet presAssocID="{80AB60AD-8E34-499C-9088-885B1C973CF2}" presName="sibTrans" presStyleLbl="sibTrans2D1" presStyleIdx="0" presStyleCnt="2"/>
      <dgm:spPr/>
    </dgm:pt>
    <dgm:pt modelId="{FB40088D-9B4C-405D-893B-2C8570D0BEB8}" type="pres">
      <dgm:prSet presAssocID="{80AB60AD-8E34-499C-9088-885B1C973CF2}" presName="connectorText" presStyleLbl="sibTrans2D1" presStyleIdx="0" presStyleCnt="2"/>
      <dgm:spPr/>
    </dgm:pt>
    <dgm:pt modelId="{10F1BDFF-CBF2-4F20-8E1F-6EEFB588389B}" type="pres">
      <dgm:prSet presAssocID="{07D4D802-7410-40BF-94B3-E1C4D3BCDE33}" presName="node" presStyleLbl="node1" presStyleIdx="1" presStyleCnt="3" custScaleX="236480" custScaleY="97401">
        <dgm:presLayoutVars>
          <dgm:bulletEnabled val="1"/>
        </dgm:presLayoutVars>
      </dgm:prSet>
      <dgm:spPr/>
    </dgm:pt>
    <dgm:pt modelId="{3D07D035-2777-4191-8969-A1D19B018990}" type="pres">
      <dgm:prSet presAssocID="{927B7AC3-3D05-433C-A5AC-6FFA31873B0A}" presName="sibTrans" presStyleLbl="sibTrans2D1" presStyleIdx="1" presStyleCnt="2"/>
      <dgm:spPr/>
    </dgm:pt>
    <dgm:pt modelId="{BBAB2F0D-8BB1-46A5-B1EF-8841551D96C9}" type="pres">
      <dgm:prSet presAssocID="{927B7AC3-3D05-433C-A5AC-6FFA31873B0A}" presName="connectorText" presStyleLbl="sibTrans2D1" presStyleIdx="1" presStyleCnt="2"/>
      <dgm:spPr/>
    </dgm:pt>
    <dgm:pt modelId="{703DC7C8-FA36-4715-AB17-A6BB680F0393}" type="pres">
      <dgm:prSet presAssocID="{722525CF-CF2B-436B-A6BE-3BB14CC96E8E}" presName="node" presStyleLbl="node1" presStyleIdx="2" presStyleCnt="3" custScaleX="242976">
        <dgm:presLayoutVars>
          <dgm:bulletEnabled val="1"/>
        </dgm:presLayoutVars>
      </dgm:prSet>
      <dgm:spPr/>
    </dgm:pt>
  </dgm:ptLst>
  <dgm:cxnLst>
    <dgm:cxn modelId="{4C2E561D-F15F-4887-B112-7A4BD1AA01DE}" type="presOf" srcId="{19750FF8-613E-49EE-BA3A-1E020EB0565D}" destId="{762CCCA4-295B-4830-BAFB-9F6EE3C7AF31}" srcOrd="0" destOrd="0" presId="urn:microsoft.com/office/officeart/2005/8/layout/process1"/>
    <dgm:cxn modelId="{75440F66-8749-4996-9B1C-425686DAEA04}" type="presOf" srcId="{80AB60AD-8E34-499C-9088-885B1C973CF2}" destId="{FB40088D-9B4C-405D-893B-2C8570D0BEB8}" srcOrd="1" destOrd="0" presId="urn:microsoft.com/office/officeart/2005/8/layout/process1"/>
    <dgm:cxn modelId="{EC487566-7F47-4F72-A854-26CAEA20F043}" srcId="{19750FF8-613E-49EE-BA3A-1E020EB0565D}" destId="{07D4D802-7410-40BF-94B3-E1C4D3BCDE33}" srcOrd="1" destOrd="0" parTransId="{BF93E7BF-4620-4B31-A7F2-32A74F338142}" sibTransId="{927B7AC3-3D05-433C-A5AC-6FFA31873B0A}"/>
    <dgm:cxn modelId="{552A858F-CCD6-4E2A-AC2A-80312800D493}" srcId="{19750FF8-613E-49EE-BA3A-1E020EB0565D}" destId="{6E3D783F-6D9B-479F-A237-59783DD2F1DD}" srcOrd="0" destOrd="0" parTransId="{E85B3501-34C4-40DC-91B2-98B68DC2A5D5}" sibTransId="{80AB60AD-8E34-499C-9088-885B1C973CF2}"/>
    <dgm:cxn modelId="{23132491-0D77-4CDB-8088-EF69DC0D4603}" type="presOf" srcId="{80AB60AD-8E34-499C-9088-885B1C973CF2}" destId="{7A52F389-F231-4989-8E14-7D75813ABD33}" srcOrd="0" destOrd="0" presId="urn:microsoft.com/office/officeart/2005/8/layout/process1"/>
    <dgm:cxn modelId="{D48EB492-EEF0-4ABB-B3A2-8CA87B88E6F3}" type="presOf" srcId="{722525CF-CF2B-436B-A6BE-3BB14CC96E8E}" destId="{703DC7C8-FA36-4715-AB17-A6BB680F0393}" srcOrd="0" destOrd="0" presId="urn:microsoft.com/office/officeart/2005/8/layout/process1"/>
    <dgm:cxn modelId="{5D3C37A1-36C1-40F2-868D-56B656EEDDB5}" type="presOf" srcId="{927B7AC3-3D05-433C-A5AC-6FFA31873B0A}" destId="{BBAB2F0D-8BB1-46A5-B1EF-8841551D96C9}" srcOrd="1" destOrd="0" presId="urn:microsoft.com/office/officeart/2005/8/layout/process1"/>
    <dgm:cxn modelId="{79F3DCA9-BB75-44A5-AFCF-F09C6B4F64BB}" type="presOf" srcId="{927B7AC3-3D05-433C-A5AC-6FFA31873B0A}" destId="{3D07D035-2777-4191-8969-A1D19B018990}" srcOrd="0" destOrd="0" presId="urn:microsoft.com/office/officeart/2005/8/layout/process1"/>
    <dgm:cxn modelId="{604B09E1-6332-410C-8D12-787285CBF977}" srcId="{19750FF8-613E-49EE-BA3A-1E020EB0565D}" destId="{722525CF-CF2B-436B-A6BE-3BB14CC96E8E}" srcOrd="2" destOrd="0" parTransId="{96491F54-8EC0-42B1-A87D-BE256DA20FAF}" sibTransId="{70E1749C-9736-410D-B196-1C8423F777A5}"/>
    <dgm:cxn modelId="{DB1CA3E7-0B06-437E-9029-C6D7D2543344}" type="presOf" srcId="{07D4D802-7410-40BF-94B3-E1C4D3BCDE33}" destId="{10F1BDFF-CBF2-4F20-8E1F-6EEFB588389B}" srcOrd="0" destOrd="0" presId="urn:microsoft.com/office/officeart/2005/8/layout/process1"/>
    <dgm:cxn modelId="{D27C45EE-ED9A-4CAD-A117-B97838670D09}" type="presOf" srcId="{6E3D783F-6D9B-479F-A237-59783DD2F1DD}" destId="{7C7CD19A-6536-4828-9DD2-96B65E8360F0}" srcOrd="0" destOrd="0" presId="urn:microsoft.com/office/officeart/2005/8/layout/process1"/>
    <dgm:cxn modelId="{9FF607DD-6021-4669-843F-BF451E2E0CB0}" type="presParOf" srcId="{762CCCA4-295B-4830-BAFB-9F6EE3C7AF31}" destId="{7C7CD19A-6536-4828-9DD2-96B65E8360F0}" srcOrd="0" destOrd="0" presId="urn:microsoft.com/office/officeart/2005/8/layout/process1"/>
    <dgm:cxn modelId="{39BEB42D-423B-4D7D-9DFE-4638B81D0F52}" type="presParOf" srcId="{762CCCA4-295B-4830-BAFB-9F6EE3C7AF31}" destId="{7A52F389-F231-4989-8E14-7D75813ABD33}" srcOrd="1" destOrd="0" presId="urn:microsoft.com/office/officeart/2005/8/layout/process1"/>
    <dgm:cxn modelId="{47571D1F-FAFB-4EFE-B983-A48E95536C7A}" type="presParOf" srcId="{7A52F389-F231-4989-8E14-7D75813ABD33}" destId="{FB40088D-9B4C-405D-893B-2C8570D0BEB8}" srcOrd="0" destOrd="0" presId="urn:microsoft.com/office/officeart/2005/8/layout/process1"/>
    <dgm:cxn modelId="{6E9BCEFC-6116-4697-898F-CA04ECB3211C}" type="presParOf" srcId="{762CCCA4-295B-4830-BAFB-9F6EE3C7AF31}" destId="{10F1BDFF-CBF2-4F20-8E1F-6EEFB588389B}" srcOrd="2" destOrd="0" presId="urn:microsoft.com/office/officeart/2005/8/layout/process1"/>
    <dgm:cxn modelId="{5B839A4B-F124-461E-8C1D-61611AB8DDD6}" type="presParOf" srcId="{762CCCA4-295B-4830-BAFB-9F6EE3C7AF31}" destId="{3D07D035-2777-4191-8969-A1D19B018990}" srcOrd="3" destOrd="0" presId="urn:microsoft.com/office/officeart/2005/8/layout/process1"/>
    <dgm:cxn modelId="{BF5AFCB0-A2DC-449F-A2A3-B7051324FB66}" type="presParOf" srcId="{3D07D035-2777-4191-8969-A1D19B018990}" destId="{BBAB2F0D-8BB1-46A5-B1EF-8841551D96C9}" srcOrd="0" destOrd="0" presId="urn:microsoft.com/office/officeart/2005/8/layout/process1"/>
    <dgm:cxn modelId="{793C0E57-2830-48E3-B392-85DB61B9AC6A}" type="presParOf" srcId="{762CCCA4-295B-4830-BAFB-9F6EE3C7AF31}" destId="{703DC7C8-FA36-4715-AB17-A6BB680F0393}" srcOrd="4" destOrd="0" presId="urn:microsoft.com/office/officeart/2005/8/layout/process1"/>
  </dgm:cxnLst>
  <dgm:bg/>
  <dgm:whole/>
  <dgm:extLst>
    <a:ext uri="http://schemas.microsoft.com/office/drawing/2008/diagram">
      <dsp:dataModelExt xmlns:dsp="http://schemas.microsoft.com/office/drawing/2008/diagram" relId="rId17"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A476E5D7-304D-4EAE-B39D-509A71F24130}" type="doc">
      <dgm:prSet loTypeId="urn:microsoft.com/office/officeart/2005/8/layout/vList3" loCatId="list" qsTypeId="urn:microsoft.com/office/officeart/2005/8/quickstyle/simple1" qsCatId="simple" csTypeId="urn:microsoft.com/office/officeart/2005/8/colors/colorful4" csCatId="colorful" phldr="1"/>
      <dgm:spPr/>
      <dgm:t>
        <a:bodyPr/>
        <a:lstStyle/>
        <a:p>
          <a:endParaRPr lang="es-PE"/>
        </a:p>
      </dgm:t>
    </dgm:pt>
    <dgm:pt modelId="{BD770449-2678-4185-85D0-6061C5C27BFB}">
      <dgm:prSet phldrT="[Texto]"/>
      <dgm:spPr/>
      <dgm:t>
        <a:bodyPr/>
        <a:lstStyle/>
        <a:p>
          <a:r>
            <a:rPr lang="es-ES">
              <a:solidFill>
                <a:sysClr val="windowText" lastClr="000000"/>
              </a:solidFill>
              <a:latin typeface="Comic Sans MS" panose="030F0702030302020204" pitchFamily="66" charset="0"/>
            </a:rPr>
            <a:t>Sistema de alabes</a:t>
          </a:r>
        </a:p>
      </dgm:t>
    </dgm:pt>
    <dgm:pt modelId="{13A57B8F-BA13-4A08-800C-27907F63F3BF}" type="parTrans" cxnId="{FE8FC659-C928-4619-81A9-2AB7C04E90B4}">
      <dgm:prSet/>
      <dgm:spPr/>
      <dgm:t>
        <a:bodyPr/>
        <a:lstStyle/>
        <a:p>
          <a:endParaRPr lang="es-ES">
            <a:solidFill>
              <a:sysClr val="windowText" lastClr="000000"/>
            </a:solidFill>
            <a:latin typeface="Comic Sans MS" panose="030F0702030302020204" pitchFamily="66" charset="0"/>
          </a:endParaRPr>
        </a:p>
      </dgm:t>
    </dgm:pt>
    <dgm:pt modelId="{0383F920-5C04-40C3-AA3D-274B0D9171D0}" type="sibTrans" cxnId="{FE8FC659-C928-4619-81A9-2AB7C04E90B4}">
      <dgm:prSet/>
      <dgm:spPr/>
      <dgm:t>
        <a:bodyPr/>
        <a:lstStyle/>
        <a:p>
          <a:endParaRPr lang="es-ES">
            <a:solidFill>
              <a:sysClr val="windowText" lastClr="000000"/>
            </a:solidFill>
            <a:latin typeface="Comic Sans MS" panose="030F0702030302020204" pitchFamily="66" charset="0"/>
          </a:endParaRPr>
        </a:p>
      </dgm:t>
    </dgm:pt>
    <dgm:pt modelId="{F9E8646E-6EEC-4D03-B718-8311F70A45AA}">
      <dgm:prSet phldrT="[Texto]"/>
      <dgm:spPr/>
      <dgm:t>
        <a:bodyPr/>
        <a:lstStyle/>
        <a:p>
          <a:r>
            <a:rPr lang="es-ES">
              <a:solidFill>
                <a:sysClr val="windowText" lastClr="000000"/>
              </a:solidFill>
              <a:latin typeface="Comic Sans MS" panose="030F0702030302020204" pitchFamily="66" charset="0"/>
            </a:rPr>
            <a:t>Sistema Planetario</a:t>
          </a:r>
        </a:p>
      </dgm:t>
    </dgm:pt>
    <dgm:pt modelId="{BA1B42A4-AEC0-4286-BA5A-1C6F7E59D8B8}" type="parTrans" cxnId="{344915E7-B313-4261-A1A9-6842232EC4AD}">
      <dgm:prSet/>
      <dgm:spPr/>
      <dgm:t>
        <a:bodyPr/>
        <a:lstStyle/>
        <a:p>
          <a:endParaRPr lang="es-ES">
            <a:solidFill>
              <a:sysClr val="windowText" lastClr="000000"/>
            </a:solidFill>
            <a:latin typeface="Comic Sans MS" panose="030F0702030302020204" pitchFamily="66" charset="0"/>
          </a:endParaRPr>
        </a:p>
      </dgm:t>
    </dgm:pt>
    <dgm:pt modelId="{A1FC4C57-F83B-4AFD-BD37-9A883975D6C9}" type="sibTrans" cxnId="{344915E7-B313-4261-A1A9-6842232EC4AD}">
      <dgm:prSet/>
      <dgm:spPr/>
      <dgm:t>
        <a:bodyPr/>
        <a:lstStyle/>
        <a:p>
          <a:endParaRPr lang="es-ES">
            <a:solidFill>
              <a:sysClr val="windowText" lastClr="000000"/>
            </a:solidFill>
            <a:latin typeface="Comic Sans MS" panose="030F0702030302020204" pitchFamily="66" charset="0"/>
          </a:endParaRPr>
        </a:p>
      </dgm:t>
    </dgm:pt>
    <dgm:pt modelId="{4103412A-57A4-4008-B523-356B4901B205}">
      <dgm:prSet phldrT="[Texto]"/>
      <dgm:spPr/>
      <dgm:t>
        <a:bodyPr/>
        <a:lstStyle/>
        <a:p>
          <a:r>
            <a:rPr lang="es-ES">
              <a:solidFill>
                <a:sysClr val="windowText" lastClr="000000"/>
              </a:solidFill>
              <a:latin typeface="Comic Sans MS" panose="030F0702030302020204" pitchFamily="66" charset="0"/>
            </a:rPr>
            <a:t>Dimensionamiento del eje del generador</a:t>
          </a:r>
        </a:p>
      </dgm:t>
    </dgm:pt>
    <dgm:pt modelId="{7F9DF8B6-62E0-4E6A-85F5-97BDD1758C9F}" type="parTrans" cxnId="{BB15FD69-D4AD-4C6E-BB6E-75DFFA2C3692}">
      <dgm:prSet/>
      <dgm:spPr/>
      <dgm:t>
        <a:bodyPr/>
        <a:lstStyle/>
        <a:p>
          <a:endParaRPr lang="es-ES">
            <a:solidFill>
              <a:sysClr val="windowText" lastClr="000000"/>
            </a:solidFill>
            <a:latin typeface="Comic Sans MS" panose="030F0702030302020204" pitchFamily="66" charset="0"/>
          </a:endParaRPr>
        </a:p>
      </dgm:t>
    </dgm:pt>
    <dgm:pt modelId="{C6E9EA7F-CE72-4AB9-8537-EA5B7E895C50}" type="sibTrans" cxnId="{BB15FD69-D4AD-4C6E-BB6E-75DFFA2C3692}">
      <dgm:prSet/>
      <dgm:spPr/>
      <dgm:t>
        <a:bodyPr/>
        <a:lstStyle/>
        <a:p>
          <a:endParaRPr lang="es-ES">
            <a:solidFill>
              <a:sysClr val="windowText" lastClr="000000"/>
            </a:solidFill>
            <a:latin typeface="Comic Sans MS" panose="030F0702030302020204" pitchFamily="66" charset="0"/>
          </a:endParaRPr>
        </a:p>
      </dgm:t>
    </dgm:pt>
    <dgm:pt modelId="{6E80A419-3E02-4937-9B78-C8C4675B0E14}">
      <dgm:prSet/>
      <dgm:spPr/>
      <dgm:t>
        <a:bodyPr/>
        <a:lstStyle/>
        <a:p>
          <a:r>
            <a:rPr lang="es-PE">
              <a:solidFill>
                <a:sysClr val="windowText" lastClr="000000"/>
              </a:solidFill>
              <a:latin typeface="Comic Sans MS" panose="030F0702030302020204" pitchFamily="66" charset="0"/>
            </a:rPr>
            <a:t>Análisis estático y de fatiga en los ejes (computacional)</a:t>
          </a:r>
        </a:p>
      </dgm:t>
    </dgm:pt>
    <dgm:pt modelId="{AF22C6F5-D5D5-4801-AA43-74CE1D9DE3A7}" type="parTrans" cxnId="{16075996-F6DE-40B2-8794-9FDA490533FF}">
      <dgm:prSet/>
      <dgm:spPr/>
      <dgm:t>
        <a:bodyPr/>
        <a:lstStyle/>
        <a:p>
          <a:endParaRPr lang="es-PE">
            <a:solidFill>
              <a:sysClr val="windowText" lastClr="000000"/>
            </a:solidFill>
            <a:latin typeface="Comic Sans MS" panose="030F0702030302020204" pitchFamily="66" charset="0"/>
          </a:endParaRPr>
        </a:p>
      </dgm:t>
    </dgm:pt>
    <dgm:pt modelId="{175AEFF5-FBDC-41D5-A0CB-4A558D08835C}" type="sibTrans" cxnId="{16075996-F6DE-40B2-8794-9FDA490533FF}">
      <dgm:prSet/>
      <dgm:spPr/>
      <dgm:t>
        <a:bodyPr/>
        <a:lstStyle/>
        <a:p>
          <a:endParaRPr lang="es-PE">
            <a:solidFill>
              <a:sysClr val="windowText" lastClr="000000"/>
            </a:solidFill>
            <a:latin typeface="Comic Sans MS" panose="030F0702030302020204" pitchFamily="66" charset="0"/>
          </a:endParaRPr>
        </a:p>
      </dgm:t>
    </dgm:pt>
    <dgm:pt modelId="{7FC9174D-0BAB-418B-82AA-245E7CF000AE}">
      <dgm:prSet phldrT="[Texto]"/>
      <dgm:spPr/>
      <dgm:t>
        <a:bodyPr/>
        <a:lstStyle/>
        <a:p>
          <a:r>
            <a:rPr lang="es-ES">
              <a:solidFill>
                <a:sysClr val="windowText" lastClr="000000"/>
              </a:solidFill>
              <a:latin typeface="Comic Sans MS" panose="030F0702030302020204" pitchFamily="66" charset="0"/>
            </a:rPr>
            <a:t>Dimensionamiento del eje de palas</a:t>
          </a:r>
        </a:p>
      </dgm:t>
    </dgm:pt>
    <dgm:pt modelId="{E91AE348-1202-4CA5-9C1A-F21E8CBC245B}" type="sibTrans" cxnId="{31FDBDA9-6B73-4486-B3E5-42F148591884}">
      <dgm:prSet/>
      <dgm:spPr/>
      <dgm:t>
        <a:bodyPr/>
        <a:lstStyle/>
        <a:p>
          <a:endParaRPr lang="es-ES">
            <a:solidFill>
              <a:sysClr val="windowText" lastClr="000000"/>
            </a:solidFill>
            <a:latin typeface="Comic Sans MS" panose="030F0702030302020204" pitchFamily="66" charset="0"/>
          </a:endParaRPr>
        </a:p>
      </dgm:t>
    </dgm:pt>
    <dgm:pt modelId="{FB3B3829-EB75-4517-A50A-270DA802B239}" type="parTrans" cxnId="{31FDBDA9-6B73-4486-B3E5-42F148591884}">
      <dgm:prSet/>
      <dgm:spPr/>
      <dgm:t>
        <a:bodyPr/>
        <a:lstStyle/>
        <a:p>
          <a:endParaRPr lang="es-ES">
            <a:solidFill>
              <a:sysClr val="windowText" lastClr="000000"/>
            </a:solidFill>
            <a:latin typeface="Comic Sans MS" panose="030F0702030302020204" pitchFamily="66" charset="0"/>
          </a:endParaRPr>
        </a:p>
      </dgm:t>
    </dgm:pt>
    <dgm:pt modelId="{D5BA8B0A-0403-4C83-AF33-BDDC9E1D6C7C}">
      <dgm:prSet/>
      <dgm:spPr/>
      <dgm:t>
        <a:bodyPr/>
        <a:lstStyle/>
        <a:p>
          <a:r>
            <a:rPr lang="es-PE">
              <a:solidFill>
                <a:sysClr val="windowText" lastClr="000000"/>
              </a:solidFill>
              <a:latin typeface="Comic Sans MS" panose="030F0702030302020204" pitchFamily="66" charset="0"/>
            </a:rPr>
            <a:t>Análisis cinemático (computacional)</a:t>
          </a:r>
        </a:p>
      </dgm:t>
    </dgm:pt>
    <dgm:pt modelId="{65F0780D-214F-46FB-8671-CF39C5CA63B0}" type="parTrans" cxnId="{538B6A31-9A3E-4AE6-A493-02BB2EB365DA}">
      <dgm:prSet/>
      <dgm:spPr/>
      <dgm:t>
        <a:bodyPr/>
        <a:lstStyle/>
        <a:p>
          <a:endParaRPr lang="es-PE"/>
        </a:p>
      </dgm:t>
    </dgm:pt>
    <dgm:pt modelId="{C2ED435B-AEBB-45A4-9ACB-0EC419F61382}" type="sibTrans" cxnId="{538B6A31-9A3E-4AE6-A493-02BB2EB365DA}">
      <dgm:prSet/>
      <dgm:spPr/>
      <dgm:t>
        <a:bodyPr/>
        <a:lstStyle/>
        <a:p>
          <a:endParaRPr lang="es-PE"/>
        </a:p>
      </dgm:t>
    </dgm:pt>
    <dgm:pt modelId="{47B2570B-C681-4BAC-9E7C-B90B83E8AC5C}" type="pres">
      <dgm:prSet presAssocID="{A476E5D7-304D-4EAE-B39D-509A71F24130}" presName="linearFlow" presStyleCnt="0">
        <dgm:presLayoutVars>
          <dgm:dir/>
          <dgm:resizeHandles val="exact"/>
        </dgm:presLayoutVars>
      </dgm:prSet>
      <dgm:spPr/>
    </dgm:pt>
    <dgm:pt modelId="{336B9A52-B1F6-4237-9751-2A899F49D358}" type="pres">
      <dgm:prSet presAssocID="{BD770449-2678-4185-85D0-6061C5C27BFB}" presName="composite" presStyleCnt="0"/>
      <dgm:spPr/>
    </dgm:pt>
    <dgm:pt modelId="{0B464154-B19C-42E4-A715-C4CD84240209}" type="pres">
      <dgm:prSet presAssocID="{BD770449-2678-4185-85D0-6061C5C27BFB}" presName="imgShp" presStyleLbl="fgImgPlace1" presStyleIdx="0" presStyleCnt="6"/>
      <dgm:spPr>
        <a:blipFill>
          <a:blip xmlns:r="http://schemas.openxmlformats.org/officeDocument/2006/relationships" r:embed="rId1"/>
          <a:srcRect/>
          <a:stretch>
            <a:fillRect l="-2000" r="-2000"/>
          </a:stretch>
        </a:blipFill>
      </dgm:spPr>
      <dgm:extLst>
        <a:ext uri="{E40237B7-FDA0-4F09-8148-C483321AD2D9}">
          <dgm14:cNvPr xmlns:dgm14="http://schemas.microsoft.com/office/drawing/2010/diagram" id="0" name="">
            <a:hlinkClick xmlns:r="http://schemas.openxmlformats.org/officeDocument/2006/relationships" r:id="rId2"/>
          </dgm14:cNvPr>
        </a:ext>
      </dgm:extLst>
    </dgm:pt>
    <dgm:pt modelId="{2BA5BEB0-B788-4C32-8C36-F679E0BD0DFD}" type="pres">
      <dgm:prSet presAssocID="{BD770449-2678-4185-85D0-6061C5C27BFB}" presName="txShp" presStyleLbl="node1" presStyleIdx="0" presStyleCnt="6" custLinFactNeighborX="-313" custLinFactNeighborY="1700">
        <dgm:presLayoutVars>
          <dgm:bulletEnabled val="1"/>
        </dgm:presLayoutVars>
      </dgm:prSet>
      <dgm:spPr/>
    </dgm:pt>
    <dgm:pt modelId="{2D355133-FC6C-4529-ABCC-3528B5010C03}" type="pres">
      <dgm:prSet presAssocID="{0383F920-5C04-40C3-AA3D-274B0D9171D0}" presName="spacing" presStyleCnt="0"/>
      <dgm:spPr/>
    </dgm:pt>
    <dgm:pt modelId="{FC46FECF-FEBD-4714-AC58-1CA36D099BEA}" type="pres">
      <dgm:prSet presAssocID="{F9E8646E-6EEC-4D03-B718-8311F70A45AA}" presName="composite" presStyleCnt="0"/>
      <dgm:spPr/>
    </dgm:pt>
    <dgm:pt modelId="{9755E8DD-D2A8-4CB4-ABD4-C241BAA13469}" type="pres">
      <dgm:prSet presAssocID="{F9E8646E-6EEC-4D03-B718-8311F70A45AA}" presName="imgShp" presStyleLbl="fgImgPlace1" presStyleIdx="1" presStyleCnt="6"/>
      <dgm:spPr>
        <a:blipFill>
          <a:blip xmlns:r="http://schemas.openxmlformats.org/officeDocument/2006/relationships" r:embed="rId3"/>
          <a:srcRect/>
          <a:stretch>
            <a:fillRect l="-8000" r="-8000"/>
          </a:stretch>
        </a:blipFill>
      </dgm:spPr>
      <dgm:extLst>
        <a:ext uri="{E40237B7-FDA0-4F09-8148-C483321AD2D9}">
          <dgm14:cNvPr xmlns:dgm14="http://schemas.microsoft.com/office/drawing/2010/diagram" id="0" name="">
            <a:hlinkClick xmlns:r="http://schemas.openxmlformats.org/officeDocument/2006/relationships" r:id="rId4"/>
          </dgm14:cNvPr>
        </a:ext>
      </dgm:extLst>
    </dgm:pt>
    <dgm:pt modelId="{4F44CEC8-AC5D-49C5-A82E-492878D1A4C8}" type="pres">
      <dgm:prSet presAssocID="{F9E8646E-6EEC-4D03-B718-8311F70A45AA}" presName="txShp" presStyleLbl="node1" presStyleIdx="1" presStyleCnt="6">
        <dgm:presLayoutVars>
          <dgm:bulletEnabled val="1"/>
        </dgm:presLayoutVars>
      </dgm:prSet>
      <dgm:spPr/>
    </dgm:pt>
    <dgm:pt modelId="{D46E5BFE-CC39-4A58-9B78-64CAA3ABF83A}" type="pres">
      <dgm:prSet presAssocID="{A1FC4C57-F83B-4AFD-BD37-9A883975D6C9}" presName="spacing" presStyleCnt="0"/>
      <dgm:spPr/>
    </dgm:pt>
    <dgm:pt modelId="{0C493CB7-D41F-4D4B-8450-7A463831B3A7}" type="pres">
      <dgm:prSet presAssocID="{7FC9174D-0BAB-418B-82AA-245E7CF000AE}" presName="composite" presStyleCnt="0"/>
      <dgm:spPr/>
    </dgm:pt>
    <dgm:pt modelId="{5C927DDC-478D-4C4E-9D37-50D3AAE94DE6}" type="pres">
      <dgm:prSet presAssocID="{7FC9174D-0BAB-418B-82AA-245E7CF000AE}" presName="imgShp" presStyleLbl="fgImgPlace1" presStyleIdx="2" presStyleCnt="6"/>
      <dgm:spPr>
        <a:blipFill>
          <a:blip xmlns:r="http://schemas.openxmlformats.org/officeDocument/2006/relationships" r:embed="rId5"/>
          <a:srcRect/>
          <a:stretch>
            <a:fillRect l="-18000" r="-18000"/>
          </a:stretch>
        </a:blipFill>
      </dgm:spPr>
      <dgm:extLst>
        <a:ext uri="{E40237B7-FDA0-4F09-8148-C483321AD2D9}">
          <dgm14:cNvPr xmlns:dgm14="http://schemas.microsoft.com/office/drawing/2010/diagram" id="0" name="">
            <a:hlinkClick xmlns:r="http://schemas.openxmlformats.org/officeDocument/2006/relationships" r:id="rId6"/>
          </dgm14:cNvPr>
        </a:ext>
      </dgm:extLst>
    </dgm:pt>
    <dgm:pt modelId="{141E0CF1-7A4E-48C4-ADAB-3BEC0452D0BB}" type="pres">
      <dgm:prSet presAssocID="{7FC9174D-0BAB-418B-82AA-245E7CF000AE}" presName="txShp" presStyleLbl="node1" presStyleIdx="2" presStyleCnt="6" custLinFactNeighborX="-314" custLinFactNeighborY="2388">
        <dgm:presLayoutVars>
          <dgm:bulletEnabled val="1"/>
        </dgm:presLayoutVars>
      </dgm:prSet>
      <dgm:spPr/>
    </dgm:pt>
    <dgm:pt modelId="{95C39A36-1732-4B10-A539-549CB19EC2D5}" type="pres">
      <dgm:prSet presAssocID="{E91AE348-1202-4CA5-9C1A-F21E8CBC245B}" presName="spacing" presStyleCnt="0"/>
      <dgm:spPr/>
    </dgm:pt>
    <dgm:pt modelId="{5E8F5E71-7B37-4481-A5EA-86C3B9E73EB0}" type="pres">
      <dgm:prSet presAssocID="{4103412A-57A4-4008-B523-356B4901B205}" presName="composite" presStyleCnt="0"/>
      <dgm:spPr/>
    </dgm:pt>
    <dgm:pt modelId="{9D56643B-2BD8-4FEB-B6F6-B1A31881580F}" type="pres">
      <dgm:prSet presAssocID="{4103412A-57A4-4008-B523-356B4901B205}" presName="imgShp" presStyleLbl="fgImgPlace1" presStyleIdx="3" presStyleCnt="6"/>
      <dgm:spPr>
        <a:blipFill>
          <a:blip xmlns:r="http://schemas.openxmlformats.org/officeDocument/2006/relationships" r:embed="rId7"/>
          <a:srcRect/>
          <a:stretch>
            <a:fillRect l="-34000" r="-34000"/>
          </a:stretch>
        </a:blipFill>
      </dgm:spPr>
      <dgm:extLst>
        <a:ext uri="{E40237B7-FDA0-4F09-8148-C483321AD2D9}">
          <dgm14:cNvPr xmlns:dgm14="http://schemas.microsoft.com/office/drawing/2010/diagram" id="0" name="">
            <a:hlinkClick xmlns:r="http://schemas.openxmlformats.org/officeDocument/2006/relationships" r:id="rId8"/>
          </dgm14:cNvPr>
        </a:ext>
      </dgm:extLst>
    </dgm:pt>
    <dgm:pt modelId="{FA0EF1FA-5696-4364-9648-2E1B371E8275}" type="pres">
      <dgm:prSet presAssocID="{4103412A-57A4-4008-B523-356B4901B205}" presName="txShp" presStyleLbl="node1" presStyleIdx="3" presStyleCnt="6">
        <dgm:presLayoutVars>
          <dgm:bulletEnabled val="1"/>
        </dgm:presLayoutVars>
      </dgm:prSet>
      <dgm:spPr/>
    </dgm:pt>
    <dgm:pt modelId="{DB1437B4-665D-4CFD-A94B-79A9CA99E8A0}" type="pres">
      <dgm:prSet presAssocID="{C6E9EA7F-CE72-4AB9-8537-EA5B7E895C50}" presName="spacing" presStyleCnt="0"/>
      <dgm:spPr/>
    </dgm:pt>
    <dgm:pt modelId="{9F7D6218-4D9F-4196-956E-42D6CA1BBF7E}" type="pres">
      <dgm:prSet presAssocID="{6E80A419-3E02-4937-9B78-C8C4675B0E14}" presName="composite" presStyleCnt="0"/>
      <dgm:spPr/>
    </dgm:pt>
    <dgm:pt modelId="{3BD0822E-8CF3-4A37-9D2C-7D9A64393133}" type="pres">
      <dgm:prSet presAssocID="{6E80A419-3E02-4937-9B78-C8C4675B0E14}" presName="imgShp" presStyleLbl="fgImgPlace1" presStyleIdx="4" presStyleCnt="6"/>
      <dgm:spPr>
        <a:blipFill>
          <a:blip xmlns:r="http://schemas.openxmlformats.org/officeDocument/2006/relationships" r:embed="rId9"/>
          <a:srcRect/>
          <a:stretch>
            <a:fillRect l="-9000" r="-9000"/>
          </a:stretch>
        </a:blipFill>
      </dgm:spPr>
    </dgm:pt>
    <dgm:pt modelId="{39CF4B68-C99D-4D63-B120-B77F48894148}" type="pres">
      <dgm:prSet presAssocID="{6E80A419-3E02-4937-9B78-C8C4675B0E14}" presName="txShp" presStyleLbl="node1" presStyleIdx="4" presStyleCnt="6">
        <dgm:presLayoutVars>
          <dgm:bulletEnabled val="1"/>
        </dgm:presLayoutVars>
      </dgm:prSet>
      <dgm:spPr/>
    </dgm:pt>
    <dgm:pt modelId="{B75BA6D0-D486-4D27-866B-EF5440A7EFA6}" type="pres">
      <dgm:prSet presAssocID="{175AEFF5-FBDC-41D5-A0CB-4A558D08835C}" presName="spacing" presStyleCnt="0"/>
      <dgm:spPr/>
    </dgm:pt>
    <dgm:pt modelId="{61A1FF83-65A3-4F0F-BD21-48A06A37499C}" type="pres">
      <dgm:prSet presAssocID="{D5BA8B0A-0403-4C83-AF33-BDDC9E1D6C7C}" presName="composite" presStyleCnt="0"/>
      <dgm:spPr/>
    </dgm:pt>
    <dgm:pt modelId="{EA943DD3-103B-4F3D-A8E6-FE0C0EE20920}" type="pres">
      <dgm:prSet presAssocID="{D5BA8B0A-0403-4C83-AF33-BDDC9E1D6C7C}" presName="imgShp" presStyleLbl="fgImgPlace1" presStyleIdx="5" presStyleCnt="6"/>
      <dgm:spPr>
        <a:blipFill>
          <a:blip xmlns:r="http://schemas.openxmlformats.org/officeDocument/2006/relationships" r:embed="rId10"/>
          <a:srcRect/>
          <a:stretch>
            <a:fillRect l="-4000" r="-4000"/>
          </a:stretch>
        </a:blipFill>
      </dgm:spPr>
      <dgm:extLst>
        <a:ext uri="{E40237B7-FDA0-4F09-8148-C483321AD2D9}">
          <dgm14:cNvPr xmlns:dgm14="http://schemas.microsoft.com/office/drawing/2010/diagram" id="0" name="">
            <a:hlinkClick xmlns:r="http://schemas.openxmlformats.org/officeDocument/2006/relationships" r:id="rId11"/>
          </dgm14:cNvPr>
        </a:ext>
      </dgm:extLst>
    </dgm:pt>
    <dgm:pt modelId="{2E5A45CA-3031-4ECC-B21B-F70DD30695CD}" type="pres">
      <dgm:prSet presAssocID="{D5BA8B0A-0403-4C83-AF33-BDDC9E1D6C7C}" presName="txShp" presStyleLbl="node1" presStyleIdx="5" presStyleCnt="6">
        <dgm:presLayoutVars>
          <dgm:bulletEnabled val="1"/>
        </dgm:presLayoutVars>
      </dgm:prSet>
      <dgm:spPr/>
    </dgm:pt>
  </dgm:ptLst>
  <dgm:cxnLst>
    <dgm:cxn modelId="{538B6A31-9A3E-4AE6-A493-02BB2EB365DA}" srcId="{A476E5D7-304D-4EAE-B39D-509A71F24130}" destId="{D5BA8B0A-0403-4C83-AF33-BDDC9E1D6C7C}" srcOrd="5" destOrd="0" parTransId="{65F0780D-214F-46FB-8671-CF39C5CA63B0}" sibTransId="{C2ED435B-AEBB-45A4-9ACB-0EC419F61382}"/>
    <dgm:cxn modelId="{947CA23E-57C2-448A-B7A6-DB1A57804BF7}" type="presOf" srcId="{6E80A419-3E02-4937-9B78-C8C4675B0E14}" destId="{39CF4B68-C99D-4D63-B120-B77F48894148}" srcOrd="0" destOrd="0" presId="urn:microsoft.com/office/officeart/2005/8/layout/vList3"/>
    <dgm:cxn modelId="{BB15FD69-D4AD-4C6E-BB6E-75DFFA2C3692}" srcId="{A476E5D7-304D-4EAE-B39D-509A71F24130}" destId="{4103412A-57A4-4008-B523-356B4901B205}" srcOrd="3" destOrd="0" parTransId="{7F9DF8B6-62E0-4E6A-85F5-97BDD1758C9F}" sibTransId="{C6E9EA7F-CE72-4AB9-8537-EA5B7E895C50}"/>
    <dgm:cxn modelId="{6B2A5370-BB06-4A4B-840B-A2B7BB800114}" type="presOf" srcId="{F9E8646E-6EEC-4D03-B718-8311F70A45AA}" destId="{4F44CEC8-AC5D-49C5-A82E-492878D1A4C8}" srcOrd="0" destOrd="0" presId="urn:microsoft.com/office/officeart/2005/8/layout/vList3"/>
    <dgm:cxn modelId="{FE8FC659-C928-4619-81A9-2AB7C04E90B4}" srcId="{A476E5D7-304D-4EAE-B39D-509A71F24130}" destId="{BD770449-2678-4185-85D0-6061C5C27BFB}" srcOrd="0" destOrd="0" parTransId="{13A57B8F-BA13-4A08-800C-27907F63F3BF}" sibTransId="{0383F920-5C04-40C3-AA3D-274B0D9171D0}"/>
    <dgm:cxn modelId="{72B4D27C-A3D1-4CF8-883A-9E4AB0B870C3}" type="presOf" srcId="{D5BA8B0A-0403-4C83-AF33-BDDC9E1D6C7C}" destId="{2E5A45CA-3031-4ECC-B21B-F70DD30695CD}" srcOrd="0" destOrd="0" presId="urn:microsoft.com/office/officeart/2005/8/layout/vList3"/>
    <dgm:cxn modelId="{87B7E47F-4CAB-4A29-85BB-75056DA6864D}" type="presOf" srcId="{4103412A-57A4-4008-B523-356B4901B205}" destId="{FA0EF1FA-5696-4364-9648-2E1B371E8275}" srcOrd="0" destOrd="0" presId="urn:microsoft.com/office/officeart/2005/8/layout/vList3"/>
    <dgm:cxn modelId="{16075996-F6DE-40B2-8794-9FDA490533FF}" srcId="{A476E5D7-304D-4EAE-B39D-509A71F24130}" destId="{6E80A419-3E02-4937-9B78-C8C4675B0E14}" srcOrd="4" destOrd="0" parTransId="{AF22C6F5-D5D5-4801-AA43-74CE1D9DE3A7}" sibTransId="{175AEFF5-FBDC-41D5-A0CB-4A558D08835C}"/>
    <dgm:cxn modelId="{31FDBDA9-6B73-4486-B3E5-42F148591884}" srcId="{A476E5D7-304D-4EAE-B39D-509A71F24130}" destId="{7FC9174D-0BAB-418B-82AA-245E7CF000AE}" srcOrd="2" destOrd="0" parTransId="{FB3B3829-EB75-4517-A50A-270DA802B239}" sibTransId="{E91AE348-1202-4CA5-9C1A-F21E8CBC245B}"/>
    <dgm:cxn modelId="{30CDB5AA-F242-43FE-BF4B-89C031D5830B}" type="presOf" srcId="{7FC9174D-0BAB-418B-82AA-245E7CF000AE}" destId="{141E0CF1-7A4E-48C4-ADAB-3BEC0452D0BB}" srcOrd="0" destOrd="0" presId="urn:microsoft.com/office/officeart/2005/8/layout/vList3"/>
    <dgm:cxn modelId="{A25177C5-32C2-4870-ACD8-F99ADC519F85}" type="presOf" srcId="{BD770449-2678-4185-85D0-6061C5C27BFB}" destId="{2BA5BEB0-B788-4C32-8C36-F679E0BD0DFD}" srcOrd="0" destOrd="0" presId="urn:microsoft.com/office/officeart/2005/8/layout/vList3"/>
    <dgm:cxn modelId="{344915E7-B313-4261-A1A9-6842232EC4AD}" srcId="{A476E5D7-304D-4EAE-B39D-509A71F24130}" destId="{F9E8646E-6EEC-4D03-B718-8311F70A45AA}" srcOrd="1" destOrd="0" parTransId="{BA1B42A4-AEC0-4286-BA5A-1C6F7E59D8B8}" sibTransId="{A1FC4C57-F83B-4AFD-BD37-9A883975D6C9}"/>
    <dgm:cxn modelId="{C4624AEF-4AB1-4EF6-AC17-11F40382734F}" type="presOf" srcId="{A476E5D7-304D-4EAE-B39D-509A71F24130}" destId="{47B2570B-C681-4BAC-9E7C-B90B83E8AC5C}" srcOrd="0" destOrd="0" presId="urn:microsoft.com/office/officeart/2005/8/layout/vList3"/>
    <dgm:cxn modelId="{8CD585B7-5127-4EDC-9FA9-E12CD3600794}" type="presParOf" srcId="{47B2570B-C681-4BAC-9E7C-B90B83E8AC5C}" destId="{336B9A52-B1F6-4237-9751-2A899F49D358}" srcOrd="0" destOrd="0" presId="urn:microsoft.com/office/officeart/2005/8/layout/vList3"/>
    <dgm:cxn modelId="{838EE349-18FD-4834-A3CC-78B4A428D27C}" type="presParOf" srcId="{336B9A52-B1F6-4237-9751-2A899F49D358}" destId="{0B464154-B19C-42E4-A715-C4CD84240209}" srcOrd="0" destOrd="0" presId="urn:microsoft.com/office/officeart/2005/8/layout/vList3"/>
    <dgm:cxn modelId="{69A5981B-2D31-4F3D-8979-AD353174C5FE}" type="presParOf" srcId="{336B9A52-B1F6-4237-9751-2A899F49D358}" destId="{2BA5BEB0-B788-4C32-8C36-F679E0BD0DFD}" srcOrd="1" destOrd="0" presId="urn:microsoft.com/office/officeart/2005/8/layout/vList3"/>
    <dgm:cxn modelId="{B803E68D-02EC-450D-BA88-EFC6A795B9F5}" type="presParOf" srcId="{47B2570B-C681-4BAC-9E7C-B90B83E8AC5C}" destId="{2D355133-FC6C-4529-ABCC-3528B5010C03}" srcOrd="1" destOrd="0" presId="urn:microsoft.com/office/officeart/2005/8/layout/vList3"/>
    <dgm:cxn modelId="{9D91CAC2-73A9-4E63-9CA1-20BA1715A2D0}" type="presParOf" srcId="{47B2570B-C681-4BAC-9E7C-B90B83E8AC5C}" destId="{FC46FECF-FEBD-4714-AC58-1CA36D099BEA}" srcOrd="2" destOrd="0" presId="urn:microsoft.com/office/officeart/2005/8/layout/vList3"/>
    <dgm:cxn modelId="{571D90BF-318A-4DEB-AB1D-907F0CC1786E}" type="presParOf" srcId="{FC46FECF-FEBD-4714-AC58-1CA36D099BEA}" destId="{9755E8DD-D2A8-4CB4-ABD4-C241BAA13469}" srcOrd="0" destOrd="0" presId="urn:microsoft.com/office/officeart/2005/8/layout/vList3"/>
    <dgm:cxn modelId="{725982E9-286F-4CC1-AF7E-C71F311C4F24}" type="presParOf" srcId="{FC46FECF-FEBD-4714-AC58-1CA36D099BEA}" destId="{4F44CEC8-AC5D-49C5-A82E-492878D1A4C8}" srcOrd="1" destOrd="0" presId="urn:microsoft.com/office/officeart/2005/8/layout/vList3"/>
    <dgm:cxn modelId="{B15E476A-A4ED-4441-A99E-CD106338C14B}" type="presParOf" srcId="{47B2570B-C681-4BAC-9E7C-B90B83E8AC5C}" destId="{D46E5BFE-CC39-4A58-9B78-64CAA3ABF83A}" srcOrd="3" destOrd="0" presId="urn:microsoft.com/office/officeart/2005/8/layout/vList3"/>
    <dgm:cxn modelId="{BDB8EE79-6BC8-4312-ADDA-5798212B47D2}" type="presParOf" srcId="{47B2570B-C681-4BAC-9E7C-B90B83E8AC5C}" destId="{0C493CB7-D41F-4D4B-8450-7A463831B3A7}" srcOrd="4" destOrd="0" presId="urn:microsoft.com/office/officeart/2005/8/layout/vList3"/>
    <dgm:cxn modelId="{6085CBC5-DE73-4E61-9ED2-C62A1E357035}" type="presParOf" srcId="{0C493CB7-D41F-4D4B-8450-7A463831B3A7}" destId="{5C927DDC-478D-4C4E-9D37-50D3AAE94DE6}" srcOrd="0" destOrd="0" presId="urn:microsoft.com/office/officeart/2005/8/layout/vList3"/>
    <dgm:cxn modelId="{A8E2F458-4D5F-49C3-A518-E6B8140F29B7}" type="presParOf" srcId="{0C493CB7-D41F-4D4B-8450-7A463831B3A7}" destId="{141E0CF1-7A4E-48C4-ADAB-3BEC0452D0BB}" srcOrd="1" destOrd="0" presId="urn:microsoft.com/office/officeart/2005/8/layout/vList3"/>
    <dgm:cxn modelId="{60220F25-70BF-4CD1-8214-D7F75C0DB498}" type="presParOf" srcId="{47B2570B-C681-4BAC-9E7C-B90B83E8AC5C}" destId="{95C39A36-1732-4B10-A539-549CB19EC2D5}" srcOrd="5" destOrd="0" presId="urn:microsoft.com/office/officeart/2005/8/layout/vList3"/>
    <dgm:cxn modelId="{1755E036-BFF2-416F-84ED-1500B323D7D0}" type="presParOf" srcId="{47B2570B-C681-4BAC-9E7C-B90B83E8AC5C}" destId="{5E8F5E71-7B37-4481-A5EA-86C3B9E73EB0}" srcOrd="6" destOrd="0" presId="urn:microsoft.com/office/officeart/2005/8/layout/vList3"/>
    <dgm:cxn modelId="{CBFD23E0-CF3D-479F-80EC-5971C84FBF44}" type="presParOf" srcId="{5E8F5E71-7B37-4481-A5EA-86C3B9E73EB0}" destId="{9D56643B-2BD8-4FEB-B6F6-B1A31881580F}" srcOrd="0" destOrd="0" presId="urn:microsoft.com/office/officeart/2005/8/layout/vList3"/>
    <dgm:cxn modelId="{33E31E6B-85BC-401C-9905-29C8213A4BA0}" type="presParOf" srcId="{5E8F5E71-7B37-4481-A5EA-86C3B9E73EB0}" destId="{FA0EF1FA-5696-4364-9648-2E1B371E8275}" srcOrd="1" destOrd="0" presId="urn:microsoft.com/office/officeart/2005/8/layout/vList3"/>
    <dgm:cxn modelId="{F509DC05-D306-48F1-900E-6B373AD2404A}" type="presParOf" srcId="{47B2570B-C681-4BAC-9E7C-B90B83E8AC5C}" destId="{DB1437B4-665D-4CFD-A94B-79A9CA99E8A0}" srcOrd="7" destOrd="0" presId="urn:microsoft.com/office/officeart/2005/8/layout/vList3"/>
    <dgm:cxn modelId="{F5C426A1-87E2-4367-890D-75DC3CC72366}" type="presParOf" srcId="{47B2570B-C681-4BAC-9E7C-B90B83E8AC5C}" destId="{9F7D6218-4D9F-4196-956E-42D6CA1BBF7E}" srcOrd="8" destOrd="0" presId="urn:microsoft.com/office/officeart/2005/8/layout/vList3"/>
    <dgm:cxn modelId="{2EDC08E3-7697-4882-BB3A-E441195DE8F2}" type="presParOf" srcId="{9F7D6218-4D9F-4196-956E-42D6CA1BBF7E}" destId="{3BD0822E-8CF3-4A37-9D2C-7D9A64393133}" srcOrd="0" destOrd="0" presId="urn:microsoft.com/office/officeart/2005/8/layout/vList3"/>
    <dgm:cxn modelId="{419BA3E4-330C-4111-B2C7-D6B3E4F6F8C3}" type="presParOf" srcId="{9F7D6218-4D9F-4196-956E-42D6CA1BBF7E}" destId="{39CF4B68-C99D-4D63-B120-B77F48894148}" srcOrd="1" destOrd="0" presId="urn:microsoft.com/office/officeart/2005/8/layout/vList3"/>
    <dgm:cxn modelId="{0F0BBC16-F73C-4018-9B29-0FE15B1DAC1F}" type="presParOf" srcId="{47B2570B-C681-4BAC-9E7C-B90B83E8AC5C}" destId="{B75BA6D0-D486-4D27-866B-EF5440A7EFA6}" srcOrd="9" destOrd="0" presId="urn:microsoft.com/office/officeart/2005/8/layout/vList3"/>
    <dgm:cxn modelId="{821BCABE-96CB-4EE6-86E4-F68B578414F9}" type="presParOf" srcId="{47B2570B-C681-4BAC-9E7C-B90B83E8AC5C}" destId="{61A1FF83-65A3-4F0F-BD21-48A06A37499C}" srcOrd="10" destOrd="0" presId="urn:microsoft.com/office/officeart/2005/8/layout/vList3"/>
    <dgm:cxn modelId="{FF64A9F4-F8F3-425A-B809-4043E9D86F82}" type="presParOf" srcId="{61A1FF83-65A3-4F0F-BD21-48A06A37499C}" destId="{EA943DD3-103B-4F3D-A8E6-FE0C0EE20920}" srcOrd="0" destOrd="0" presId="urn:microsoft.com/office/officeart/2005/8/layout/vList3"/>
    <dgm:cxn modelId="{644EC853-1B5B-4ABD-B413-BE3481DDA3D0}" type="presParOf" srcId="{61A1FF83-65A3-4F0F-BD21-48A06A37499C}" destId="{2E5A45CA-3031-4ECC-B21B-F70DD30695CD}" srcOrd="1" destOrd="0" presId="urn:microsoft.com/office/officeart/2005/8/layout/vList3"/>
  </dgm:cxnLst>
  <dgm:bg/>
  <dgm:whole/>
  <dgm:extLst>
    <a:ext uri="http://schemas.microsoft.com/office/drawing/2008/diagram">
      <dsp:dataModelExt xmlns:dsp="http://schemas.microsoft.com/office/drawing/2008/diagram" relId="rId22"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7C7CD19A-6536-4828-9DD2-96B65E8360F0}">
      <dsp:nvSpPr>
        <dsp:cNvPr id="0" name=""/>
        <dsp:cNvSpPr/>
      </dsp:nvSpPr>
      <dsp:spPr>
        <a:xfrm>
          <a:off x="2682" y="36509"/>
          <a:ext cx="696585" cy="418359"/>
        </a:xfrm>
        <a:prstGeom prst="roundRect">
          <a:avLst>
            <a:gd name="adj" fmla="val 10000"/>
          </a:avLst>
        </a:prstGeom>
        <a:solidFill>
          <a:schemeClr val="accent4">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45720" tIns="45720" rIns="45720" bIns="45720" numCol="1" spcCol="1270" anchor="ctr" anchorCtr="0">
          <a:noAutofit/>
        </a:bodyPr>
        <a:lstStyle/>
        <a:p>
          <a:pPr marL="0" lvl="0" indent="0" algn="ctr" defTabSz="533400">
            <a:lnSpc>
              <a:spcPct val="90000"/>
            </a:lnSpc>
            <a:spcBef>
              <a:spcPct val="0"/>
            </a:spcBef>
            <a:spcAft>
              <a:spcPct val="35000"/>
            </a:spcAft>
            <a:buNone/>
          </a:pPr>
          <a:endParaRPr lang="es-PE" sz="1200" kern="1200">
            <a:solidFill>
              <a:sysClr val="windowText" lastClr="000000"/>
            </a:solidFill>
            <a:latin typeface="Comic Sans MS" panose="030F0702030302020204" pitchFamily="66" charset="0"/>
          </a:endParaRPr>
        </a:p>
      </dsp:txBody>
      <dsp:txXfrm>
        <a:off x="14935" y="48762"/>
        <a:ext cx="672079" cy="393853"/>
      </dsp:txXfrm>
    </dsp:sp>
    <dsp:sp modelId="{7A52F389-F231-4989-8E14-7D75813ABD33}">
      <dsp:nvSpPr>
        <dsp:cNvPr id="0" name=""/>
        <dsp:cNvSpPr/>
      </dsp:nvSpPr>
      <dsp:spPr>
        <a:xfrm>
          <a:off x="768925" y="159312"/>
          <a:ext cx="147676" cy="172753"/>
        </a:xfrm>
        <a:prstGeom prst="rightArrow">
          <a:avLst>
            <a:gd name="adj1" fmla="val 60000"/>
            <a:gd name="adj2" fmla="val 50000"/>
          </a:avLst>
        </a:prstGeom>
        <a:solidFill>
          <a:schemeClr val="accent4">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266700">
            <a:lnSpc>
              <a:spcPct val="90000"/>
            </a:lnSpc>
            <a:spcBef>
              <a:spcPct val="0"/>
            </a:spcBef>
            <a:spcAft>
              <a:spcPct val="35000"/>
            </a:spcAft>
            <a:buNone/>
          </a:pPr>
          <a:endParaRPr lang="es-PE" sz="600" kern="1200">
            <a:solidFill>
              <a:sysClr val="windowText" lastClr="000000"/>
            </a:solidFill>
            <a:latin typeface="Comic Sans MS" panose="030F0702030302020204" pitchFamily="66" charset="0"/>
          </a:endParaRPr>
        </a:p>
      </dsp:txBody>
      <dsp:txXfrm>
        <a:off x="768925" y="193863"/>
        <a:ext cx="103373" cy="103651"/>
      </dsp:txXfrm>
    </dsp:sp>
    <dsp:sp modelId="{10F1BDFF-CBF2-4F20-8E1F-6EEFB588389B}">
      <dsp:nvSpPr>
        <dsp:cNvPr id="0" name=""/>
        <dsp:cNvSpPr/>
      </dsp:nvSpPr>
      <dsp:spPr>
        <a:xfrm>
          <a:off x="977901" y="36509"/>
          <a:ext cx="1647285" cy="418359"/>
        </a:xfrm>
        <a:prstGeom prst="roundRect">
          <a:avLst>
            <a:gd name="adj" fmla="val 10000"/>
          </a:avLst>
        </a:prstGeom>
        <a:solidFill>
          <a:schemeClr val="accent4">
            <a:hueOff val="4900445"/>
            <a:satOff val="-20388"/>
            <a:lumOff val="4804"/>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8100" tIns="38100" rIns="38100" bIns="38100" numCol="1" spcCol="1270" anchor="ctr" anchorCtr="0">
          <a:noAutofit/>
        </a:bodyPr>
        <a:lstStyle/>
        <a:p>
          <a:pPr marL="0" lvl="0" indent="0" algn="ctr" defTabSz="444500">
            <a:lnSpc>
              <a:spcPct val="90000"/>
            </a:lnSpc>
            <a:spcBef>
              <a:spcPct val="0"/>
            </a:spcBef>
            <a:spcAft>
              <a:spcPct val="35000"/>
            </a:spcAft>
            <a:buNone/>
          </a:pPr>
          <a:r>
            <a:rPr lang="es-PE" sz="1000" kern="1200">
              <a:solidFill>
                <a:sysClr val="windowText" lastClr="000000"/>
              </a:solidFill>
              <a:latin typeface="Comic Sans MS" panose="030F0702030302020204" pitchFamily="66" charset="0"/>
            </a:rPr>
            <a:t>Selección de rodamientos</a:t>
          </a:r>
        </a:p>
      </dsp:txBody>
      <dsp:txXfrm>
        <a:off x="990154" y="48762"/>
        <a:ext cx="1622779" cy="393853"/>
      </dsp:txXfrm>
    </dsp:sp>
    <dsp:sp modelId="{3D07D035-2777-4191-8969-A1D19B018990}">
      <dsp:nvSpPr>
        <dsp:cNvPr id="0" name=""/>
        <dsp:cNvSpPr/>
      </dsp:nvSpPr>
      <dsp:spPr>
        <a:xfrm>
          <a:off x="2694845" y="159312"/>
          <a:ext cx="147676" cy="172753"/>
        </a:xfrm>
        <a:prstGeom prst="rightArrow">
          <a:avLst>
            <a:gd name="adj1" fmla="val 60000"/>
            <a:gd name="adj2" fmla="val 50000"/>
          </a:avLst>
        </a:prstGeom>
        <a:solidFill>
          <a:schemeClr val="accent4">
            <a:hueOff val="9800891"/>
            <a:satOff val="-40777"/>
            <a:lumOff val="9608"/>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266700">
            <a:lnSpc>
              <a:spcPct val="90000"/>
            </a:lnSpc>
            <a:spcBef>
              <a:spcPct val="0"/>
            </a:spcBef>
            <a:spcAft>
              <a:spcPct val="35000"/>
            </a:spcAft>
            <a:buNone/>
          </a:pPr>
          <a:endParaRPr lang="es-PE" sz="600" kern="1200">
            <a:solidFill>
              <a:sysClr val="windowText" lastClr="000000"/>
            </a:solidFill>
            <a:latin typeface="Comic Sans MS" panose="030F0702030302020204" pitchFamily="66" charset="0"/>
          </a:endParaRPr>
        </a:p>
      </dsp:txBody>
      <dsp:txXfrm>
        <a:off x="2694845" y="193863"/>
        <a:ext cx="103373" cy="103651"/>
      </dsp:txXfrm>
    </dsp:sp>
    <dsp:sp modelId="{703DC7C8-FA36-4715-AB17-A6BB680F0393}">
      <dsp:nvSpPr>
        <dsp:cNvPr id="0" name=""/>
        <dsp:cNvSpPr/>
      </dsp:nvSpPr>
      <dsp:spPr>
        <a:xfrm>
          <a:off x="2903820" y="36509"/>
          <a:ext cx="1692535" cy="418359"/>
        </a:xfrm>
        <a:prstGeom prst="roundRect">
          <a:avLst>
            <a:gd name="adj" fmla="val 10000"/>
          </a:avLst>
        </a:prstGeom>
        <a:solidFill>
          <a:schemeClr val="accent4">
            <a:hueOff val="9800891"/>
            <a:satOff val="-40777"/>
            <a:lumOff val="9608"/>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8100" tIns="38100" rIns="38100" bIns="38100" numCol="1" spcCol="1270" anchor="ctr" anchorCtr="0">
          <a:noAutofit/>
        </a:bodyPr>
        <a:lstStyle/>
        <a:p>
          <a:pPr marL="0" lvl="0" indent="0" algn="ctr" defTabSz="444500">
            <a:lnSpc>
              <a:spcPct val="90000"/>
            </a:lnSpc>
            <a:spcBef>
              <a:spcPct val="0"/>
            </a:spcBef>
            <a:spcAft>
              <a:spcPct val="35000"/>
            </a:spcAft>
            <a:buNone/>
          </a:pPr>
          <a:r>
            <a:rPr lang="es-PE" sz="1000" kern="1200">
              <a:solidFill>
                <a:sysClr val="windowText" lastClr="000000"/>
              </a:solidFill>
              <a:latin typeface="Comic Sans MS" panose="030F0702030302020204" pitchFamily="66" charset="0"/>
            </a:rPr>
            <a:t>Selección de chavetas</a:t>
          </a:r>
        </a:p>
      </dsp:txBody>
      <dsp:txXfrm>
        <a:off x="2916073" y="48762"/>
        <a:ext cx="1668029" cy="393853"/>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7C7CD19A-6536-4828-9DD2-96B65E8360F0}">
      <dsp:nvSpPr>
        <dsp:cNvPr id="0" name=""/>
        <dsp:cNvSpPr/>
      </dsp:nvSpPr>
      <dsp:spPr>
        <a:xfrm>
          <a:off x="2673" y="37191"/>
          <a:ext cx="694312" cy="416994"/>
        </a:xfrm>
        <a:prstGeom prst="roundRect">
          <a:avLst>
            <a:gd name="adj" fmla="val 10000"/>
          </a:avLst>
        </a:prstGeom>
        <a:solidFill>
          <a:schemeClr val="accent5">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45720" tIns="45720" rIns="45720" bIns="45720" numCol="1" spcCol="1270" anchor="ctr" anchorCtr="0">
          <a:noAutofit/>
        </a:bodyPr>
        <a:lstStyle/>
        <a:p>
          <a:pPr marL="0" lvl="0" indent="0" algn="ctr" defTabSz="533400">
            <a:lnSpc>
              <a:spcPct val="90000"/>
            </a:lnSpc>
            <a:spcBef>
              <a:spcPct val="0"/>
            </a:spcBef>
            <a:spcAft>
              <a:spcPct val="35000"/>
            </a:spcAft>
            <a:buNone/>
          </a:pPr>
          <a:endParaRPr lang="es-PE" sz="1200" kern="1200">
            <a:solidFill>
              <a:sysClr val="windowText" lastClr="000000"/>
            </a:solidFill>
            <a:latin typeface="Comic Sans MS" panose="030F0702030302020204" pitchFamily="66" charset="0"/>
          </a:endParaRPr>
        </a:p>
      </dsp:txBody>
      <dsp:txXfrm>
        <a:off x="14886" y="49404"/>
        <a:ext cx="669886" cy="392568"/>
      </dsp:txXfrm>
    </dsp:sp>
    <dsp:sp modelId="{7A52F389-F231-4989-8E14-7D75813ABD33}">
      <dsp:nvSpPr>
        <dsp:cNvPr id="0" name=""/>
        <dsp:cNvSpPr/>
      </dsp:nvSpPr>
      <dsp:spPr>
        <a:xfrm>
          <a:off x="766416" y="159593"/>
          <a:ext cx="147194" cy="172189"/>
        </a:xfrm>
        <a:prstGeom prst="rightArrow">
          <a:avLst>
            <a:gd name="adj1" fmla="val 60000"/>
            <a:gd name="adj2" fmla="val 50000"/>
          </a:avLst>
        </a:prstGeom>
        <a:solidFill>
          <a:schemeClr val="accent5">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266700">
            <a:lnSpc>
              <a:spcPct val="90000"/>
            </a:lnSpc>
            <a:spcBef>
              <a:spcPct val="0"/>
            </a:spcBef>
            <a:spcAft>
              <a:spcPct val="35000"/>
            </a:spcAft>
            <a:buNone/>
          </a:pPr>
          <a:endParaRPr lang="es-PE" sz="600" kern="1200">
            <a:solidFill>
              <a:sysClr val="windowText" lastClr="000000"/>
            </a:solidFill>
            <a:latin typeface="Comic Sans MS" panose="030F0702030302020204" pitchFamily="66" charset="0"/>
          </a:endParaRPr>
        </a:p>
      </dsp:txBody>
      <dsp:txXfrm>
        <a:off x="766416" y="194031"/>
        <a:ext cx="103036" cy="103313"/>
      </dsp:txXfrm>
    </dsp:sp>
    <dsp:sp modelId="{10F1BDFF-CBF2-4F20-8E1F-6EEFB588389B}">
      <dsp:nvSpPr>
        <dsp:cNvPr id="0" name=""/>
        <dsp:cNvSpPr/>
      </dsp:nvSpPr>
      <dsp:spPr>
        <a:xfrm>
          <a:off x="974710" y="42610"/>
          <a:ext cx="1641909" cy="406156"/>
        </a:xfrm>
        <a:prstGeom prst="roundRect">
          <a:avLst>
            <a:gd name="adj" fmla="val 10000"/>
          </a:avLst>
        </a:prstGeom>
        <a:solidFill>
          <a:schemeClr val="accent5">
            <a:hueOff val="-3379271"/>
            <a:satOff val="-8710"/>
            <a:lumOff val="-5883"/>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8100" tIns="38100" rIns="38100" bIns="38100" numCol="1" spcCol="1270" anchor="ctr" anchorCtr="0">
          <a:noAutofit/>
        </a:bodyPr>
        <a:lstStyle/>
        <a:p>
          <a:pPr marL="0" lvl="0" indent="0" algn="ctr" defTabSz="444500">
            <a:lnSpc>
              <a:spcPct val="90000"/>
            </a:lnSpc>
            <a:spcBef>
              <a:spcPct val="0"/>
            </a:spcBef>
            <a:spcAft>
              <a:spcPct val="35000"/>
            </a:spcAft>
            <a:buNone/>
          </a:pPr>
          <a:r>
            <a:rPr lang="es-PE" sz="1000" kern="1200">
              <a:solidFill>
                <a:sysClr val="windowText" lastClr="000000"/>
              </a:solidFill>
              <a:latin typeface="Comic Sans MS" panose="030F0702030302020204" pitchFamily="66" charset="0"/>
            </a:rPr>
            <a:t>Selección de rodamientos</a:t>
          </a:r>
        </a:p>
      </dsp:txBody>
      <dsp:txXfrm>
        <a:off x="986606" y="54506"/>
        <a:ext cx="1618117" cy="382364"/>
      </dsp:txXfrm>
    </dsp:sp>
    <dsp:sp modelId="{3D07D035-2777-4191-8969-A1D19B018990}">
      <dsp:nvSpPr>
        <dsp:cNvPr id="0" name=""/>
        <dsp:cNvSpPr/>
      </dsp:nvSpPr>
      <dsp:spPr>
        <a:xfrm>
          <a:off x="2686051" y="159593"/>
          <a:ext cx="147194" cy="172189"/>
        </a:xfrm>
        <a:prstGeom prst="rightArrow">
          <a:avLst>
            <a:gd name="adj1" fmla="val 60000"/>
            <a:gd name="adj2" fmla="val 50000"/>
          </a:avLst>
        </a:prstGeom>
        <a:solidFill>
          <a:schemeClr val="accent5">
            <a:hueOff val="-6758543"/>
            <a:satOff val="-17419"/>
            <a:lumOff val="-11765"/>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266700">
            <a:lnSpc>
              <a:spcPct val="90000"/>
            </a:lnSpc>
            <a:spcBef>
              <a:spcPct val="0"/>
            </a:spcBef>
            <a:spcAft>
              <a:spcPct val="35000"/>
            </a:spcAft>
            <a:buNone/>
          </a:pPr>
          <a:endParaRPr lang="es-PE" sz="600" kern="1200">
            <a:solidFill>
              <a:sysClr val="windowText" lastClr="000000"/>
            </a:solidFill>
            <a:latin typeface="Comic Sans MS" panose="030F0702030302020204" pitchFamily="66" charset="0"/>
          </a:endParaRPr>
        </a:p>
      </dsp:txBody>
      <dsp:txXfrm>
        <a:off x="2686051" y="194031"/>
        <a:ext cx="103036" cy="103313"/>
      </dsp:txXfrm>
    </dsp:sp>
    <dsp:sp modelId="{703DC7C8-FA36-4715-AB17-A6BB680F0393}">
      <dsp:nvSpPr>
        <dsp:cNvPr id="0" name=""/>
        <dsp:cNvSpPr/>
      </dsp:nvSpPr>
      <dsp:spPr>
        <a:xfrm>
          <a:off x="2894345" y="37191"/>
          <a:ext cx="1687012" cy="416994"/>
        </a:xfrm>
        <a:prstGeom prst="roundRect">
          <a:avLst>
            <a:gd name="adj" fmla="val 10000"/>
          </a:avLst>
        </a:prstGeom>
        <a:solidFill>
          <a:schemeClr val="accent5">
            <a:hueOff val="-6758543"/>
            <a:satOff val="-17419"/>
            <a:lumOff val="-11765"/>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8100" tIns="38100" rIns="38100" bIns="38100" numCol="1" spcCol="1270" anchor="ctr" anchorCtr="0">
          <a:noAutofit/>
        </a:bodyPr>
        <a:lstStyle/>
        <a:p>
          <a:pPr marL="0" lvl="0" indent="0" algn="ctr" defTabSz="444500">
            <a:lnSpc>
              <a:spcPct val="90000"/>
            </a:lnSpc>
            <a:spcBef>
              <a:spcPct val="0"/>
            </a:spcBef>
            <a:spcAft>
              <a:spcPct val="35000"/>
            </a:spcAft>
            <a:buNone/>
          </a:pPr>
          <a:r>
            <a:rPr lang="es-PE" sz="1000" kern="1200">
              <a:solidFill>
                <a:sysClr val="windowText" lastClr="000000"/>
              </a:solidFill>
              <a:latin typeface="Comic Sans MS" panose="030F0702030302020204" pitchFamily="66" charset="0"/>
            </a:rPr>
            <a:t>Selección de chavetas</a:t>
          </a:r>
        </a:p>
      </dsp:txBody>
      <dsp:txXfrm>
        <a:off x="2906558" y="49404"/>
        <a:ext cx="1662586" cy="392568"/>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7C7CD19A-6536-4828-9DD2-96B65E8360F0}">
      <dsp:nvSpPr>
        <dsp:cNvPr id="0" name=""/>
        <dsp:cNvSpPr/>
      </dsp:nvSpPr>
      <dsp:spPr>
        <a:xfrm>
          <a:off x="2673" y="37191"/>
          <a:ext cx="694312" cy="416994"/>
        </a:xfrm>
        <a:prstGeom prst="roundRect">
          <a:avLst>
            <a:gd name="adj" fmla="val 1000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45720" tIns="45720" rIns="45720" bIns="45720" numCol="1" spcCol="1270" anchor="ctr" anchorCtr="0">
          <a:noAutofit/>
        </a:bodyPr>
        <a:lstStyle/>
        <a:p>
          <a:pPr marL="0" lvl="0" indent="0" algn="ctr" defTabSz="533400">
            <a:lnSpc>
              <a:spcPct val="90000"/>
            </a:lnSpc>
            <a:spcBef>
              <a:spcPct val="0"/>
            </a:spcBef>
            <a:spcAft>
              <a:spcPct val="35000"/>
            </a:spcAft>
            <a:buNone/>
          </a:pPr>
          <a:endParaRPr lang="es-PE" sz="1200" kern="1200">
            <a:solidFill>
              <a:sysClr val="windowText" lastClr="000000"/>
            </a:solidFill>
            <a:latin typeface="Comic Sans MS" panose="030F0702030302020204" pitchFamily="66" charset="0"/>
          </a:endParaRPr>
        </a:p>
      </dsp:txBody>
      <dsp:txXfrm>
        <a:off x="14886" y="49404"/>
        <a:ext cx="669886" cy="392568"/>
      </dsp:txXfrm>
    </dsp:sp>
    <dsp:sp modelId="{7A52F389-F231-4989-8E14-7D75813ABD33}">
      <dsp:nvSpPr>
        <dsp:cNvPr id="0" name=""/>
        <dsp:cNvSpPr/>
      </dsp:nvSpPr>
      <dsp:spPr>
        <a:xfrm>
          <a:off x="766416" y="159593"/>
          <a:ext cx="147194" cy="172189"/>
        </a:xfrm>
        <a:prstGeom prst="rightArrow">
          <a:avLst>
            <a:gd name="adj1" fmla="val 60000"/>
            <a:gd name="adj2" fmla="val 50000"/>
          </a:avLst>
        </a:prstGeom>
        <a:solidFill>
          <a:schemeClr val="accent3">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266700">
            <a:lnSpc>
              <a:spcPct val="90000"/>
            </a:lnSpc>
            <a:spcBef>
              <a:spcPct val="0"/>
            </a:spcBef>
            <a:spcAft>
              <a:spcPct val="35000"/>
            </a:spcAft>
            <a:buNone/>
          </a:pPr>
          <a:endParaRPr lang="es-PE" sz="600" kern="1200">
            <a:solidFill>
              <a:sysClr val="windowText" lastClr="000000"/>
            </a:solidFill>
            <a:latin typeface="Comic Sans MS" panose="030F0702030302020204" pitchFamily="66" charset="0"/>
          </a:endParaRPr>
        </a:p>
      </dsp:txBody>
      <dsp:txXfrm>
        <a:off x="766416" y="194031"/>
        <a:ext cx="103036" cy="103313"/>
      </dsp:txXfrm>
    </dsp:sp>
    <dsp:sp modelId="{10F1BDFF-CBF2-4F20-8E1F-6EEFB588389B}">
      <dsp:nvSpPr>
        <dsp:cNvPr id="0" name=""/>
        <dsp:cNvSpPr/>
      </dsp:nvSpPr>
      <dsp:spPr>
        <a:xfrm>
          <a:off x="974710" y="42610"/>
          <a:ext cx="1641909" cy="406156"/>
        </a:xfrm>
        <a:prstGeom prst="roundRect">
          <a:avLst>
            <a:gd name="adj" fmla="val 10000"/>
          </a:avLst>
        </a:prstGeom>
        <a:solidFill>
          <a:schemeClr val="accent3">
            <a:hueOff val="1355300"/>
            <a:satOff val="50000"/>
            <a:lumOff val="-7353"/>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8100" tIns="38100" rIns="38100" bIns="38100" numCol="1" spcCol="1270" anchor="ctr" anchorCtr="0">
          <a:noAutofit/>
        </a:bodyPr>
        <a:lstStyle/>
        <a:p>
          <a:pPr marL="0" lvl="0" indent="0" algn="ctr" defTabSz="444500">
            <a:lnSpc>
              <a:spcPct val="90000"/>
            </a:lnSpc>
            <a:spcBef>
              <a:spcPct val="0"/>
            </a:spcBef>
            <a:spcAft>
              <a:spcPct val="35000"/>
            </a:spcAft>
            <a:buNone/>
          </a:pPr>
          <a:r>
            <a:rPr lang="es-PE" sz="1000" kern="1200">
              <a:latin typeface="Comic Sans MS" panose="030F0702030302020204" pitchFamily="66" charset="0"/>
            </a:rPr>
            <a:t>Análisis Estático</a:t>
          </a:r>
        </a:p>
      </dsp:txBody>
      <dsp:txXfrm>
        <a:off x="986606" y="54506"/>
        <a:ext cx="1618117" cy="382364"/>
      </dsp:txXfrm>
    </dsp:sp>
    <dsp:sp modelId="{3D07D035-2777-4191-8969-A1D19B018990}">
      <dsp:nvSpPr>
        <dsp:cNvPr id="0" name=""/>
        <dsp:cNvSpPr/>
      </dsp:nvSpPr>
      <dsp:spPr>
        <a:xfrm>
          <a:off x="2686051" y="159593"/>
          <a:ext cx="147194" cy="172189"/>
        </a:xfrm>
        <a:prstGeom prst="rightArrow">
          <a:avLst>
            <a:gd name="adj1" fmla="val 60000"/>
            <a:gd name="adj2" fmla="val 50000"/>
          </a:avLst>
        </a:prstGeom>
        <a:solidFill>
          <a:schemeClr val="accent3">
            <a:hueOff val="2710599"/>
            <a:satOff val="100000"/>
            <a:lumOff val="-14706"/>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266700">
            <a:lnSpc>
              <a:spcPct val="90000"/>
            </a:lnSpc>
            <a:spcBef>
              <a:spcPct val="0"/>
            </a:spcBef>
            <a:spcAft>
              <a:spcPct val="35000"/>
            </a:spcAft>
            <a:buNone/>
          </a:pPr>
          <a:endParaRPr lang="es-PE" sz="600" kern="1200">
            <a:solidFill>
              <a:sysClr val="windowText" lastClr="000000"/>
            </a:solidFill>
            <a:latin typeface="Comic Sans MS" panose="030F0702030302020204" pitchFamily="66" charset="0"/>
          </a:endParaRPr>
        </a:p>
      </dsp:txBody>
      <dsp:txXfrm>
        <a:off x="2686051" y="194031"/>
        <a:ext cx="103036" cy="103313"/>
      </dsp:txXfrm>
    </dsp:sp>
    <dsp:sp modelId="{703DC7C8-FA36-4715-AB17-A6BB680F0393}">
      <dsp:nvSpPr>
        <dsp:cNvPr id="0" name=""/>
        <dsp:cNvSpPr/>
      </dsp:nvSpPr>
      <dsp:spPr>
        <a:xfrm>
          <a:off x="2894345" y="37191"/>
          <a:ext cx="1687012" cy="416994"/>
        </a:xfrm>
        <a:prstGeom prst="roundRect">
          <a:avLst>
            <a:gd name="adj" fmla="val 10000"/>
          </a:avLst>
        </a:prstGeom>
        <a:solidFill>
          <a:schemeClr val="accent3">
            <a:hueOff val="2710599"/>
            <a:satOff val="100000"/>
            <a:lumOff val="-14706"/>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8100" tIns="38100" rIns="38100" bIns="38100" numCol="1" spcCol="1270" anchor="ctr" anchorCtr="0">
          <a:noAutofit/>
        </a:bodyPr>
        <a:lstStyle/>
        <a:p>
          <a:pPr marL="0" lvl="0" indent="0" algn="ctr" defTabSz="444500">
            <a:lnSpc>
              <a:spcPct val="90000"/>
            </a:lnSpc>
            <a:spcBef>
              <a:spcPct val="0"/>
            </a:spcBef>
            <a:spcAft>
              <a:spcPct val="35000"/>
            </a:spcAft>
            <a:buNone/>
          </a:pPr>
          <a:r>
            <a:rPr lang="es-PE" sz="1000" kern="1200">
              <a:latin typeface="Comic Sans MS" panose="030F0702030302020204" pitchFamily="66" charset="0"/>
            </a:rPr>
            <a:t>Análisis de Fatiga</a:t>
          </a:r>
        </a:p>
      </dsp:txBody>
      <dsp:txXfrm>
        <a:off x="2906558" y="49404"/>
        <a:ext cx="1662586" cy="392568"/>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2BA5BEB0-B788-4C32-8C36-F679E0BD0DFD}">
      <dsp:nvSpPr>
        <dsp:cNvPr id="0" name=""/>
        <dsp:cNvSpPr/>
      </dsp:nvSpPr>
      <dsp:spPr>
        <a:xfrm rot="10800000">
          <a:off x="880854" y="8831"/>
          <a:ext cx="3079746" cy="459072"/>
        </a:xfrm>
        <a:prstGeom prst="homePlate">
          <a:avLst/>
        </a:prstGeom>
        <a:solidFill>
          <a:schemeClr val="accent4">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02438" tIns="41910" rIns="78232" bIns="41910" numCol="1" spcCol="1270" anchor="ctr" anchorCtr="0">
          <a:noAutofit/>
        </a:bodyPr>
        <a:lstStyle/>
        <a:p>
          <a:pPr marL="0" lvl="0" indent="0" algn="ctr" defTabSz="488950">
            <a:lnSpc>
              <a:spcPct val="90000"/>
            </a:lnSpc>
            <a:spcBef>
              <a:spcPct val="0"/>
            </a:spcBef>
            <a:spcAft>
              <a:spcPct val="35000"/>
            </a:spcAft>
            <a:buNone/>
          </a:pPr>
          <a:r>
            <a:rPr lang="es-ES" sz="1100" kern="1200">
              <a:solidFill>
                <a:sysClr val="windowText" lastClr="000000"/>
              </a:solidFill>
              <a:latin typeface="Comic Sans MS" panose="030F0702030302020204" pitchFamily="66" charset="0"/>
            </a:rPr>
            <a:t>Sistema de alabes</a:t>
          </a:r>
        </a:p>
      </dsp:txBody>
      <dsp:txXfrm rot="10800000">
        <a:off x="995622" y="8831"/>
        <a:ext cx="2964978" cy="459072"/>
      </dsp:txXfrm>
    </dsp:sp>
    <dsp:sp modelId="{0B464154-B19C-42E4-A715-C4CD84240209}">
      <dsp:nvSpPr>
        <dsp:cNvPr id="0" name=""/>
        <dsp:cNvSpPr/>
      </dsp:nvSpPr>
      <dsp:spPr>
        <a:xfrm>
          <a:off x="660957" y="1026"/>
          <a:ext cx="459072" cy="459072"/>
        </a:xfrm>
        <a:prstGeom prst="ellipse">
          <a:avLst/>
        </a:prstGeom>
        <a:blipFill>
          <a:blip xmlns:r="http://schemas.openxmlformats.org/officeDocument/2006/relationships" r:embed="rId1"/>
          <a:srcRect/>
          <a:stretch>
            <a:fillRect l="-2000" r="-2000"/>
          </a:stretch>
        </a:blip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4F44CEC8-AC5D-49C5-A82E-492878D1A4C8}">
      <dsp:nvSpPr>
        <dsp:cNvPr id="0" name=""/>
        <dsp:cNvSpPr/>
      </dsp:nvSpPr>
      <dsp:spPr>
        <a:xfrm rot="10800000">
          <a:off x="890493" y="597135"/>
          <a:ext cx="3079746" cy="459072"/>
        </a:xfrm>
        <a:prstGeom prst="homePlate">
          <a:avLst/>
        </a:prstGeom>
        <a:solidFill>
          <a:schemeClr val="accent4">
            <a:hueOff val="1960178"/>
            <a:satOff val="-8155"/>
            <a:lumOff val="1922"/>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02438" tIns="41910" rIns="78232" bIns="41910" numCol="1" spcCol="1270" anchor="ctr" anchorCtr="0">
          <a:noAutofit/>
        </a:bodyPr>
        <a:lstStyle/>
        <a:p>
          <a:pPr marL="0" lvl="0" indent="0" algn="ctr" defTabSz="488950">
            <a:lnSpc>
              <a:spcPct val="90000"/>
            </a:lnSpc>
            <a:spcBef>
              <a:spcPct val="0"/>
            </a:spcBef>
            <a:spcAft>
              <a:spcPct val="35000"/>
            </a:spcAft>
            <a:buNone/>
          </a:pPr>
          <a:r>
            <a:rPr lang="es-ES" sz="1100" kern="1200">
              <a:solidFill>
                <a:sysClr val="windowText" lastClr="000000"/>
              </a:solidFill>
              <a:latin typeface="Comic Sans MS" panose="030F0702030302020204" pitchFamily="66" charset="0"/>
            </a:rPr>
            <a:t>Sistema Planetario</a:t>
          </a:r>
        </a:p>
      </dsp:txBody>
      <dsp:txXfrm rot="10800000">
        <a:off x="1005261" y="597135"/>
        <a:ext cx="2964978" cy="459072"/>
      </dsp:txXfrm>
    </dsp:sp>
    <dsp:sp modelId="{9755E8DD-D2A8-4CB4-ABD4-C241BAA13469}">
      <dsp:nvSpPr>
        <dsp:cNvPr id="0" name=""/>
        <dsp:cNvSpPr/>
      </dsp:nvSpPr>
      <dsp:spPr>
        <a:xfrm>
          <a:off x="660957" y="597135"/>
          <a:ext cx="459072" cy="459072"/>
        </a:xfrm>
        <a:prstGeom prst="ellipse">
          <a:avLst/>
        </a:prstGeom>
        <a:blipFill>
          <a:blip xmlns:r="http://schemas.openxmlformats.org/officeDocument/2006/relationships" r:embed="rId2"/>
          <a:srcRect/>
          <a:stretch>
            <a:fillRect l="-8000" r="-8000"/>
          </a:stretch>
        </a:blip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141E0CF1-7A4E-48C4-ADAB-3BEC0452D0BB}">
      <dsp:nvSpPr>
        <dsp:cNvPr id="0" name=""/>
        <dsp:cNvSpPr/>
      </dsp:nvSpPr>
      <dsp:spPr>
        <a:xfrm rot="10800000">
          <a:off x="880823" y="1204206"/>
          <a:ext cx="3079746" cy="459072"/>
        </a:xfrm>
        <a:prstGeom prst="homePlate">
          <a:avLst/>
        </a:prstGeom>
        <a:solidFill>
          <a:schemeClr val="accent4">
            <a:hueOff val="3920356"/>
            <a:satOff val="-16311"/>
            <a:lumOff val="3843"/>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02438" tIns="41910" rIns="78232" bIns="41910" numCol="1" spcCol="1270" anchor="ctr" anchorCtr="0">
          <a:noAutofit/>
        </a:bodyPr>
        <a:lstStyle/>
        <a:p>
          <a:pPr marL="0" lvl="0" indent="0" algn="ctr" defTabSz="488950">
            <a:lnSpc>
              <a:spcPct val="90000"/>
            </a:lnSpc>
            <a:spcBef>
              <a:spcPct val="0"/>
            </a:spcBef>
            <a:spcAft>
              <a:spcPct val="35000"/>
            </a:spcAft>
            <a:buNone/>
          </a:pPr>
          <a:r>
            <a:rPr lang="es-ES" sz="1100" kern="1200">
              <a:solidFill>
                <a:sysClr val="windowText" lastClr="000000"/>
              </a:solidFill>
              <a:latin typeface="Comic Sans MS" panose="030F0702030302020204" pitchFamily="66" charset="0"/>
            </a:rPr>
            <a:t>Dimensionamiento del eje de palas</a:t>
          </a:r>
        </a:p>
      </dsp:txBody>
      <dsp:txXfrm rot="10800000">
        <a:off x="995591" y="1204206"/>
        <a:ext cx="2964978" cy="459072"/>
      </dsp:txXfrm>
    </dsp:sp>
    <dsp:sp modelId="{5C927DDC-478D-4C4E-9D37-50D3AAE94DE6}">
      <dsp:nvSpPr>
        <dsp:cNvPr id="0" name=""/>
        <dsp:cNvSpPr/>
      </dsp:nvSpPr>
      <dsp:spPr>
        <a:xfrm>
          <a:off x="660957" y="1193243"/>
          <a:ext cx="459072" cy="459072"/>
        </a:xfrm>
        <a:prstGeom prst="ellipse">
          <a:avLst/>
        </a:prstGeom>
        <a:blipFill>
          <a:blip xmlns:r="http://schemas.openxmlformats.org/officeDocument/2006/relationships" r:embed="rId3"/>
          <a:srcRect/>
          <a:stretch>
            <a:fillRect l="-18000" r="-18000"/>
          </a:stretch>
        </a:blip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FA0EF1FA-5696-4364-9648-2E1B371E8275}">
      <dsp:nvSpPr>
        <dsp:cNvPr id="0" name=""/>
        <dsp:cNvSpPr/>
      </dsp:nvSpPr>
      <dsp:spPr>
        <a:xfrm rot="10800000">
          <a:off x="890493" y="1789352"/>
          <a:ext cx="3079746" cy="459072"/>
        </a:xfrm>
        <a:prstGeom prst="homePlate">
          <a:avLst/>
        </a:prstGeom>
        <a:solidFill>
          <a:schemeClr val="accent4">
            <a:hueOff val="5880535"/>
            <a:satOff val="-24466"/>
            <a:lumOff val="5765"/>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02438" tIns="41910" rIns="78232" bIns="41910" numCol="1" spcCol="1270" anchor="ctr" anchorCtr="0">
          <a:noAutofit/>
        </a:bodyPr>
        <a:lstStyle/>
        <a:p>
          <a:pPr marL="0" lvl="0" indent="0" algn="ctr" defTabSz="488950">
            <a:lnSpc>
              <a:spcPct val="90000"/>
            </a:lnSpc>
            <a:spcBef>
              <a:spcPct val="0"/>
            </a:spcBef>
            <a:spcAft>
              <a:spcPct val="35000"/>
            </a:spcAft>
            <a:buNone/>
          </a:pPr>
          <a:r>
            <a:rPr lang="es-ES" sz="1100" kern="1200">
              <a:solidFill>
                <a:sysClr val="windowText" lastClr="000000"/>
              </a:solidFill>
              <a:latin typeface="Comic Sans MS" panose="030F0702030302020204" pitchFamily="66" charset="0"/>
            </a:rPr>
            <a:t>Dimensionamiento del eje del generador</a:t>
          </a:r>
        </a:p>
      </dsp:txBody>
      <dsp:txXfrm rot="10800000">
        <a:off x="1005261" y="1789352"/>
        <a:ext cx="2964978" cy="459072"/>
      </dsp:txXfrm>
    </dsp:sp>
    <dsp:sp modelId="{9D56643B-2BD8-4FEB-B6F6-B1A31881580F}">
      <dsp:nvSpPr>
        <dsp:cNvPr id="0" name=""/>
        <dsp:cNvSpPr/>
      </dsp:nvSpPr>
      <dsp:spPr>
        <a:xfrm>
          <a:off x="660957" y="1789352"/>
          <a:ext cx="459072" cy="459072"/>
        </a:xfrm>
        <a:prstGeom prst="ellipse">
          <a:avLst/>
        </a:prstGeom>
        <a:blipFill>
          <a:blip xmlns:r="http://schemas.openxmlformats.org/officeDocument/2006/relationships" r:embed="rId4"/>
          <a:srcRect/>
          <a:stretch>
            <a:fillRect l="-34000" r="-34000"/>
          </a:stretch>
        </a:blip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39CF4B68-C99D-4D63-B120-B77F48894148}">
      <dsp:nvSpPr>
        <dsp:cNvPr id="0" name=""/>
        <dsp:cNvSpPr/>
      </dsp:nvSpPr>
      <dsp:spPr>
        <a:xfrm rot="10800000">
          <a:off x="890493" y="2385460"/>
          <a:ext cx="3079746" cy="459072"/>
        </a:xfrm>
        <a:prstGeom prst="homePlate">
          <a:avLst/>
        </a:prstGeom>
        <a:solidFill>
          <a:schemeClr val="accent4">
            <a:hueOff val="7840713"/>
            <a:satOff val="-32622"/>
            <a:lumOff val="7686"/>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02438" tIns="41910" rIns="78232" bIns="41910" numCol="1" spcCol="1270" anchor="ctr" anchorCtr="0">
          <a:noAutofit/>
        </a:bodyPr>
        <a:lstStyle/>
        <a:p>
          <a:pPr marL="0" lvl="0" indent="0" algn="ctr" defTabSz="488950">
            <a:lnSpc>
              <a:spcPct val="90000"/>
            </a:lnSpc>
            <a:spcBef>
              <a:spcPct val="0"/>
            </a:spcBef>
            <a:spcAft>
              <a:spcPct val="35000"/>
            </a:spcAft>
            <a:buNone/>
          </a:pPr>
          <a:r>
            <a:rPr lang="es-PE" sz="1100" kern="1200">
              <a:solidFill>
                <a:sysClr val="windowText" lastClr="000000"/>
              </a:solidFill>
              <a:latin typeface="Comic Sans MS" panose="030F0702030302020204" pitchFamily="66" charset="0"/>
            </a:rPr>
            <a:t>Análisis estático y de fatiga en los ejes (computacional)</a:t>
          </a:r>
        </a:p>
      </dsp:txBody>
      <dsp:txXfrm rot="10800000">
        <a:off x="1005261" y="2385460"/>
        <a:ext cx="2964978" cy="459072"/>
      </dsp:txXfrm>
    </dsp:sp>
    <dsp:sp modelId="{3BD0822E-8CF3-4A37-9D2C-7D9A64393133}">
      <dsp:nvSpPr>
        <dsp:cNvPr id="0" name=""/>
        <dsp:cNvSpPr/>
      </dsp:nvSpPr>
      <dsp:spPr>
        <a:xfrm>
          <a:off x="660957" y="2385460"/>
          <a:ext cx="459072" cy="459072"/>
        </a:xfrm>
        <a:prstGeom prst="ellipse">
          <a:avLst/>
        </a:prstGeom>
        <a:blipFill>
          <a:blip xmlns:r="http://schemas.openxmlformats.org/officeDocument/2006/relationships" r:embed="rId5"/>
          <a:srcRect/>
          <a:stretch>
            <a:fillRect l="-9000" r="-9000"/>
          </a:stretch>
        </a:blip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2E5A45CA-3031-4ECC-B21B-F70DD30695CD}">
      <dsp:nvSpPr>
        <dsp:cNvPr id="0" name=""/>
        <dsp:cNvSpPr/>
      </dsp:nvSpPr>
      <dsp:spPr>
        <a:xfrm rot="10800000">
          <a:off x="890493" y="2981569"/>
          <a:ext cx="3079746" cy="459072"/>
        </a:xfrm>
        <a:prstGeom prst="homePlate">
          <a:avLst/>
        </a:prstGeom>
        <a:solidFill>
          <a:schemeClr val="accent4">
            <a:hueOff val="9800891"/>
            <a:satOff val="-40777"/>
            <a:lumOff val="9608"/>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02438" tIns="41910" rIns="78232" bIns="41910" numCol="1" spcCol="1270" anchor="ctr" anchorCtr="0">
          <a:noAutofit/>
        </a:bodyPr>
        <a:lstStyle/>
        <a:p>
          <a:pPr marL="0" lvl="0" indent="0" algn="ctr" defTabSz="488950">
            <a:lnSpc>
              <a:spcPct val="90000"/>
            </a:lnSpc>
            <a:spcBef>
              <a:spcPct val="0"/>
            </a:spcBef>
            <a:spcAft>
              <a:spcPct val="35000"/>
            </a:spcAft>
            <a:buNone/>
          </a:pPr>
          <a:r>
            <a:rPr lang="es-PE" sz="1100" kern="1200">
              <a:solidFill>
                <a:sysClr val="windowText" lastClr="000000"/>
              </a:solidFill>
              <a:latin typeface="Comic Sans MS" panose="030F0702030302020204" pitchFamily="66" charset="0"/>
            </a:rPr>
            <a:t>Análisis cinemático (computacional)</a:t>
          </a:r>
        </a:p>
      </dsp:txBody>
      <dsp:txXfrm rot="10800000">
        <a:off x="1005261" y="2981569"/>
        <a:ext cx="2964978" cy="459072"/>
      </dsp:txXfrm>
    </dsp:sp>
    <dsp:sp modelId="{EA943DD3-103B-4F3D-A8E6-FE0C0EE20920}">
      <dsp:nvSpPr>
        <dsp:cNvPr id="0" name=""/>
        <dsp:cNvSpPr/>
      </dsp:nvSpPr>
      <dsp:spPr>
        <a:xfrm>
          <a:off x="660957" y="2981569"/>
          <a:ext cx="459072" cy="459072"/>
        </a:xfrm>
        <a:prstGeom prst="ellipse">
          <a:avLst/>
        </a:prstGeom>
        <a:blipFill>
          <a:blip xmlns:r="http://schemas.openxmlformats.org/officeDocument/2006/relationships" r:embed="rId6"/>
          <a:srcRect/>
          <a:stretch>
            <a:fillRect l="-4000" r="-4000"/>
          </a:stretch>
        </a:blip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Tree>
</dsp:drawing>
</file>

<file path=xl/diagrams/layout1.xml><?xml version="1.0" encoding="utf-8"?>
<dgm:layoutDef xmlns:dgm="http://schemas.openxmlformats.org/drawingml/2006/diagram" xmlns:a="http://schemas.openxmlformats.org/drawingml/2006/main" uniqueId="urn:microsoft.com/office/officeart/2005/8/layout/process1">
  <dgm:title val=""/>
  <dgm:desc val=""/>
  <dgm:catLst>
    <dgm:cat type="process" pri="1000"/>
    <dgm:cat type="convert" pri="15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resizeHandles val="exact"/>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presOf/>
    <dgm:constrLst>
      <dgm:constr type="w" for="ch" ptType="node" refType="w"/>
      <dgm:constr type="h" for="ch" ptType="node" op="equ"/>
      <dgm:constr type="primFontSz" for="ch" ptType="node" op="equ" val="65"/>
      <dgm:constr type="w" for="ch" ptType="sibTrans" refType="w" refFor="ch" refPtType="node" op="equ" fact="0.4"/>
      <dgm:constr type="h" for="ch" ptType="sibTrans" op="equ"/>
      <dgm:constr type="primFontSz" for="des" forName="connectorText" op="equ" val="55"/>
      <dgm:constr type="primFontSz" for="des" forName="connectorText" refType="primFontSz" refFor="ch" refPtType="node" op="lte" fact="0.8"/>
    </dgm:constrLst>
    <dgm:ruleLst/>
    <dgm:forEach name="nodesForEach" axis="ch" ptType="node">
      <dgm:layoutNode name="node">
        <dgm:varLst>
          <dgm:bulletEnabled val="1"/>
        </dgm:varLst>
        <dgm:alg type="tx"/>
        <dgm:shape xmlns:r="http://schemas.openxmlformats.org/officeDocument/2006/relationships" type="roundRect" r:blip="">
          <dgm:adjLst>
            <dgm:adj idx="1" val="0.1"/>
          </dgm:adjLst>
        </dgm:shape>
        <dgm:presOf axis="desOrSelf" ptType="node"/>
        <dgm:constrLst>
          <dgm:constr type="h" refType="w" fact="0.6"/>
          <dgm:constr type="tMarg" refType="primFontSz" fact="0.3"/>
          <dgm:constr type="bMarg" refType="primFontSz" fact="0.3"/>
          <dgm:constr type="lMarg" refType="primFontSz" fact="0.3"/>
          <dgm:constr type="rMarg" refType="primFontSz" fact="0.3"/>
        </dgm:constrLst>
        <dgm:ruleLst>
          <dgm:rule type="primFontSz" val="18" fact="NaN" max="NaN"/>
          <dgm:rule type="h" val="NaN" fact="1.5" max="NaN"/>
          <dgm:rule type="primFontSz" val="5" fact="NaN" max="NaN"/>
          <dgm:rule type="h" val="INF" fact="NaN" max="NaN"/>
        </dgm:ruleLst>
      </dgm:layoutNode>
      <dgm:forEach name="sibTransForEach" axis="followSib" ptType="sibTrans" cnt="1">
        <dgm:layoutNode name="sibTrans">
          <dgm:alg type="conn">
            <dgm:param type="begPts" val="auto"/>
            <dgm:param type="endPts" val="auto"/>
          </dgm:alg>
          <dgm:shape xmlns:r="http://schemas.openxmlformats.org/officeDocument/2006/relationships" type="conn" r:blip="">
            <dgm:adjLst/>
          </dgm:shape>
          <dgm:presOf axis="self"/>
          <dgm:constrLst>
            <dgm:constr type="h" refType="w" fact="0.62"/>
            <dgm:constr type="connDist"/>
            <dgm:constr type="begPad" refType="connDist" fact="0.25"/>
            <dgm:constr type="endPad" refType="connDist" fact="0.22"/>
          </dgm:constrLst>
          <dgm:ruleLst/>
          <dgm:layoutNode name="connectorText">
            <dgm:alg type="tx">
              <dgm:param type="autoTxRot" val="grav"/>
            </dgm:alg>
            <dgm:shape xmlns:r="http://schemas.openxmlformats.org/officeDocument/2006/relationships" type="conn" r:blip="" hideGeom="1">
              <dgm:adjLst/>
            </dgm:shape>
            <dgm:presOf axis="self"/>
            <dgm:constrLst>
              <dgm:constr type="lMarg"/>
              <dgm:constr type="rMarg"/>
              <dgm:constr type="tMarg"/>
              <dgm:constr type="bMarg"/>
            </dgm:constrLst>
            <dgm:ruleLst>
              <dgm:rule type="primFontSz" val="5" fact="NaN" max="NaN"/>
            </dgm:ruleLst>
          </dgm:layoutNod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process1">
  <dgm:title val=""/>
  <dgm:desc val=""/>
  <dgm:catLst>
    <dgm:cat type="process" pri="1000"/>
    <dgm:cat type="convert" pri="15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resizeHandles val="exact"/>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presOf/>
    <dgm:constrLst>
      <dgm:constr type="w" for="ch" ptType="node" refType="w"/>
      <dgm:constr type="h" for="ch" ptType="node" op="equ"/>
      <dgm:constr type="primFontSz" for="ch" ptType="node" op="equ" val="65"/>
      <dgm:constr type="w" for="ch" ptType="sibTrans" refType="w" refFor="ch" refPtType="node" op="equ" fact="0.4"/>
      <dgm:constr type="h" for="ch" ptType="sibTrans" op="equ"/>
      <dgm:constr type="primFontSz" for="des" forName="connectorText" op="equ" val="55"/>
      <dgm:constr type="primFontSz" for="des" forName="connectorText" refType="primFontSz" refFor="ch" refPtType="node" op="lte" fact="0.8"/>
    </dgm:constrLst>
    <dgm:ruleLst/>
    <dgm:forEach name="nodesForEach" axis="ch" ptType="node">
      <dgm:layoutNode name="node">
        <dgm:varLst>
          <dgm:bulletEnabled val="1"/>
        </dgm:varLst>
        <dgm:alg type="tx"/>
        <dgm:shape xmlns:r="http://schemas.openxmlformats.org/officeDocument/2006/relationships" type="roundRect" r:blip="">
          <dgm:adjLst>
            <dgm:adj idx="1" val="0.1"/>
          </dgm:adjLst>
        </dgm:shape>
        <dgm:presOf axis="desOrSelf" ptType="node"/>
        <dgm:constrLst>
          <dgm:constr type="h" refType="w" fact="0.6"/>
          <dgm:constr type="tMarg" refType="primFontSz" fact="0.3"/>
          <dgm:constr type="bMarg" refType="primFontSz" fact="0.3"/>
          <dgm:constr type="lMarg" refType="primFontSz" fact="0.3"/>
          <dgm:constr type="rMarg" refType="primFontSz" fact="0.3"/>
        </dgm:constrLst>
        <dgm:ruleLst>
          <dgm:rule type="primFontSz" val="18" fact="NaN" max="NaN"/>
          <dgm:rule type="h" val="NaN" fact="1.5" max="NaN"/>
          <dgm:rule type="primFontSz" val="5" fact="NaN" max="NaN"/>
          <dgm:rule type="h" val="INF" fact="NaN" max="NaN"/>
        </dgm:ruleLst>
      </dgm:layoutNode>
      <dgm:forEach name="sibTransForEach" axis="followSib" ptType="sibTrans" cnt="1">
        <dgm:layoutNode name="sibTrans">
          <dgm:alg type="conn">
            <dgm:param type="begPts" val="auto"/>
            <dgm:param type="endPts" val="auto"/>
          </dgm:alg>
          <dgm:shape xmlns:r="http://schemas.openxmlformats.org/officeDocument/2006/relationships" type="conn" r:blip="">
            <dgm:adjLst/>
          </dgm:shape>
          <dgm:presOf axis="self"/>
          <dgm:constrLst>
            <dgm:constr type="h" refType="w" fact="0.62"/>
            <dgm:constr type="connDist"/>
            <dgm:constr type="begPad" refType="connDist" fact="0.25"/>
            <dgm:constr type="endPad" refType="connDist" fact="0.22"/>
          </dgm:constrLst>
          <dgm:ruleLst/>
          <dgm:layoutNode name="connectorText">
            <dgm:alg type="tx">
              <dgm:param type="autoTxRot" val="grav"/>
            </dgm:alg>
            <dgm:shape xmlns:r="http://schemas.openxmlformats.org/officeDocument/2006/relationships" type="conn" r:blip="" hideGeom="1">
              <dgm:adjLst/>
            </dgm:shape>
            <dgm:presOf axis="self"/>
            <dgm:constrLst>
              <dgm:constr type="lMarg"/>
              <dgm:constr type="rMarg"/>
              <dgm:constr type="tMarg"/>
              <dgm:constr type="bMarg"/>
            </dgm:constrLst>
            <dgm:ruleLst>
              <dgm:rule type="primFontSz" val="5" fact="NaN" max="NaN"/>
            </dgm:ruleLst>
          </dgm:layoutNode>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process1">
  <dgm:title val=""/>
  <dgm:desc val=""/>
  <dgm:catLst>
    <dgm:cat type="process" pri="1000"/>
    <dgm:cat type="convert" pri="15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resizeHandles val="exact"/>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presOf/>
    <dgm:constrLst>
      <dgm:constr type="w" for="ch" ptType="node" refType="w"/>
      <dgm:constr type="h" for="ch" ptType="node" op="equ"/>
      <dgm:constr type="primFontSz" for="ch" ptType="node" op="equ" val="65"/>
      <dgm:constr type="w" for="ch" ptType="sibTrans" refType="w" refFor="ch" refPtType="node" op="equ" fact="0.4"/>
      <dgm:constr type="h" for="ch" ptType="sibTrans" op="equ"/>
      <dgm:constr type="primFontSz" for="des" forName="connectorText" op="equ" val="55"/>
      <dgm:constr type="primFontSz" for="des" forName="connectorText" refType="primFontSz" refFor="ch" refPtType="node" op="lte" fact="0.8"/>
    </dgm:constrLst>
    <dgm:ruleLst/>
    <dgm:forEach name="nodesForEach" axis="ch" ptType="node">
      <dgm:layoutNode name="node">
        <dgm:varLst>
          <dgm:bulletEnabled val="1"/>
        </dgm:varLst>
        <dgm:alg type="tx"/>
        <dgm:shape xmlns:r="http://schemas.openxmlformats.org/officeDocument/2006/relationships" type="roundRect" r:blip="">
          <dgm:adjLst>
            <dgm:adj idx="1" val="0.1"/>
          </dgm:adjLst>
        </dgm:shape>
        <dgm:presOf axis="desOrSelf" ptType="node"/>
        <dgm:constrLst>
          <dgm:constr type="h" refType="w" fact="0.6"/>
          <dgm:constr type="tMarg" refType="primFontSz" fact="0.3"/>
          <dgm:constr type="bMarg" refType="primFontSz" fact="0.3"/>
          <dgm:constr type="lMarg" refType="primFontSz" fact="0.3"/>
          <dgm:constr type="rMarg" refType="primFontSz" fact="0.3"/>
        </dgm:constrLst>
        <dgm:ruleLst>
          <dgm:rule type="primFontSz" val="18" fact="NaN" max="NaN"/>
          <dgm:rule type="h" val="NaN" fact="1.5" max="NaN"/>
          <dgm:rule type="primFontSz" val="5" fact="NaN" max="NaN"/>
          <dgm:rule type="h" val="INF" fact="NaN" max="NaN"/>
        </dgm:ruleLst>
      </dgm:layoutNode>
      <dgm:forEach name="sibTransForEach" axis="followSib" ptType="sibTrans" cnt="1">
        <dgm:layoutNode name="sibTrans">
          <dgm:alg type="conn">
            <dgm:param type="begPts" val="auto"/>
            <dgm:param type="endPts" val="auto"/>
          </dgm:alg>
          <dgm:shape xmlns:r="http://schemas.openxmlformats.org/officeDocument/2006/relationships" type="conn" r:blip="">
            <dgm:adjLst/>
          </dgm:shape>
          <dgm:presOf axis="self"/>
          <dgm:constrLst>
            <dgm:constr type="h" refType="w" fact="0.62"/>
            <dgm:constr type="connDist"/>
            <dgm:constr type="begPad" refType="connDist" fact="0.25"/>
            <dgm:constr type="endPad" refType="connDist" fact="0.22"/>
          </dgm:constrLst>
          <dgm:ruleLst/>
          <dgm:layoutNode name="connectorText">
            <dgm:alg type="tx">
              <dgm:param type="autoTxRot" val="grav"/>
            </dgm:alg>
            <dgm:shape xmlns:r="http://schemas.openxmlformats.org/officeDocument/2006/relationships" type="conn" r:blip="" hideGeom="1">
              <dgm:adjLst/>
            </dgm:shape>
            <dgm:presOf axis="self"/>
            <dgm:constrLst>
              <dgm:constr type="lMarg"/>
              <dgm:constr type="rMarg"/>
              <dgm:constr type="tMarg"/>
              <dgm:constr type="bMarg"/>
            </dgm:constrLst>
            <dgm:ruleLst>
              <dgm:rule type="primFontSz" val="5" fact="NaN" max="NaN"/>
            </dgm:ruleLst>
          </dgm:layoutNode>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vList3">
  <dgm:title val=""/>
  <dgm:desc val=""/>
  <dgm:catLst>
    <dgm:cat type="list" pri="14000"/>
    <dgm:cat type="convert" pri="3000"/>
    <dgm:cat type="picture" pri="27000"/>
    <dgm:cat type="pictureconvert" pri="27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Flow">
    <dgm:varLst>
      <dgm:dir/>
      <dgm:resizeHandles val="exact"/>
    </dgm:varLst>
    <dgm:alg type="lin">
      <dgm:param type="linDir" val="fromT"/>
      <dgm:param type="vertAlign" val="mid"/>
      <dgm:param type="horzAlign" val="ctr"/>
    </dgm:alg>
    <dgm:shape xmlns:r="http://schemas.openxmlformats.org/officeDocument/2006/relationships" r:blip="">
      <dgm:adjLst/>
    </dgm:shape>
    <dgm:presOf/>
    <dgm:constrLst>
      <dgm:constr type="w" for="ch" forName="composite" refType="w"/>
      <dgm:constr type="h" for="ch" forName="composite" refType="h"/>
      <dgm:constr type="h" for="ch" forName="spacing" refType="h" refFor="ch" refForName="composite" fact="0.25"/>
      <dgm:constr type="h" for="ch" forName="spacing" refType="w" op="lte" fact="0.1"/>
      <dgm:constr type="primFontSz" for="des" ptType="node"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w" for="ch" forName="imgShp" refType="w" fact="0.335"/>
              <dgm:constr type="h" for="ch" forName="imgShp" refType="w" refFor="ch" refForName="imgShp" op="equ"/>
              <dgm:constr type="h" for="ch" forName="imgShp" refType="h" op="lte"/>
              <dgm:constr type="ctrY" for="ch" forName="imgShp" refType="h" fact="0.5"/>
              <dgm:constr type="l" for="ch" forName="imgShp"/>
              <dgm:constr type="w" for="ch" forName="txShp" refType="w" op="equ" fact="0.665"/>
              <dgm:constr type="h" for="ch" forName="txShp" refType="h" refFor="ch" refForName="imgShp" op="equ"/>
              <dgm:constr type="ctrY" for="ch" forName="txShp" refType="h" fact="0.5"/>
              <dgm:constr type="l" for="ch" forName="txShp" refType="w" refFor="ch" refForName="imgShp" fact="0.5"/>
              <dgm:constr type="lMarg" for="ch" forName="txShp" refType="w" refFor="ch" refForName="imgShp" fact="1.25"/>
            </dgm:constrLst>
          </dgm:if>
          <dgm:else name="Name3">
            <dgm:constrLst>
              <dgm:constr type="w" for="ch" forName="imgShp" refType="w" fact="0.335"/>
              <dgm:constr type="h" for="ch" forName="imgShp" refType="w" refFor="ch" refForName="imgShp" op="equ"/>
              <dgm:constr type="h" for="ch" forName="imgShp" refType="h" op="lte"/>
              <dgm:constr type="ctrY" for="ch" forName="imgShp" refType="h" fact="0.5"/>
              <dgm:constr type="r" for="ch" forName="imgShp" refType="w"/>
              <dgm:constr type="w" for="ch" forName="txShp" refType="w" op="equ" fact="0.665"/>
              <dgm:constr type="h" for="ch" forName="txShp" refType="h" refFor="ch" refForName="imgShp" op="equ"/>
              <dgm:constr type="ctrY" for="ch" forName="txShp" refType="h" fact="0.5"/>
              <dgm:constr type="r" for="ch" forName="txShp" refType="ctrX" refFor="ch" refForName="imgShp"/>
              <dgm:constr type="rMarg" for="ch" forName="txShp" refType="w" refFor="ch" refForName="imgShp" fact="1.25"/>
            </dgm:constrLst>
          </dgm:else>
        </dgm:choose>
        <dgm:ruleLst/>
        <dgm:layoutNode name="imgShp" styleLbl="fgImgPlace1">
          <dgm:alg type="sp"/>
          <dgm:shape xmlns:r="http://schemas.openxmlformats.org/officeDocument/2006/relationships" type="ellipse" r:blip="" blipPhldr="1">
            <dgm:adjLst/>
          </dgm:shape>
          <dgm:presOf/>
          <dgm:constrLst/>
          <dgm:ruleLst/>
        </dgm:layoutNode>
        <dgm:layoutNode name="txShp">
          <dgm:varLst>
            <dgm:bulletEnabled val="1"/>
          </dgm:varLst>
          <dgm:alg type="tx"/>
          <dgm:choose name="Name4">
            <dgm:if name="Name5" func="var" arg="dir" op="equ" val="norm">
              <dgm:shape xmlns:r="http://schemas.openxmlformats.org/officeDocument/2006/relationships" rot="180" type="homePlate" r:blip="" zOrderOff="-1">
                <dgm:adjLst/>
              </dgm:shape>
            </dgm:if>
            <dgm:else name="Name6">
              <dgm:shape xmlns:r="http://schemas.openxmlformats.org/officeDocument/2006/relationships" type="homePlate" r:blip="" zOrderOff="-1">
                <dgm:adjLst/>
              </dgm:shape>
            </dgm:else>
          </dgm:choose>
          <dgm:presOf axis="desOrSelf" ptType="node"/>
          <dgm:constrLst>
            <dgm:constr type="tMarg" refType="primFontSz" fact="0.3"/>
            <dgm:constr type="bMarg" refType="primFontSz" fact="0.3"/>
          </dgm:constrLst>
          <dgm:ruleLst>
            <dgm:rule type="primFontSz" val="5" fact="NaN" max="NaN"/>
          </dgm:ruleLst>
        </dgm:layoutNode>
      </dgm:layoutNode>
      <dgm:forEach name="Name7" axis="followSib" ptType="sibTrans" cnt="1">
        <dgm:layoutNode name="spacing">
          <dgm:alg type="sp"/>
          <dgm:shape xmlns:r="http://schemas.openxmlformats.org/officeDocument/2006/relationships" r:blip="">
            <dgm:adjLst/>
          </dgm:shape>
          <dgm:presOf axis="self"/>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_rels/drawing2.xml.rels><?xml version="1.0" encoding="UTF-8" standalone="yes"?>
<Relationships xmlns="http://schemas.openxmlformats.org/package/2006/relationships"><Relationship Id="rId8" Type="http://schemas.openxmlformats.org/officeDocument/2006/relationships/diagramData" Target="../diagrams/data2.xml"/><Relationship Id="rId13" Type="http://schemas.openxmlformats.org/officeDocument/2006/relationships/diagramData" Target="../diagrams/data3.xml"/><Relationship Id="rId18" Type="http://schemas.openxmlformats.org/officeDocument/2006/relationships/diagramData" Target="../diagrams/data4.xml"/><Relationship Id="rId3" Type="http://schemas.openxmlformats.org/officeDocument/2006/relationships/diagramData" Target="../diagrams/data1.xml"/><Relationship Id="rId21" Type="http://schemas.openxmlformats.org/officeDocument/2006/relationships/diagramColors" Target="../diagrams/colors4.xml"/><Relationship Id="rId7" Type="http://schemas.microsoft.com/office/2007/relationships/diagramDrawing" Target="../diagrams/drawing1.xml"/><Relationship Id="rId12" Type="http://schemas.microsoft.com/office/2007/relationships/diagramDrawing" Target="../diagrams/drawing2.xml"/><Relationship Id="rId17" Type="http://schemas.microsoft.com/office/2007/relationships/diagramDrawing" Target="../diagrams/drawing3.xml"/><Relationship Id="rId2" Type="http://schemas.microsoft.com/office/2007/relationships/hdphoto" Target="../media/hdphoto1.wdp"/><Relationship Id="rId16" Type="http://schemas.openxmlformats.org/officeDocument/2006/relationships/diagramColors" Target="../diagrams/colors3.xml"/><Relationship Id="rId20" Type="http://schemas.openxmlformats.org/officeDocument/2006/relationships/diagramQuickStyle" Target="../diagrams/quickStyle4.xml"/><Relationship Id="rId1" Type="http://schemas.openxmlformats.org/officeDocument/2006/relationships/image" Target="../media/image2.png"/><Relationship Id="rId6" Type="http://schemas.openxmlformats.org/officeDocument/2006/relationships/diagramColors" Target="../diagrams/colors1.xml"/><Relationship Id="rId11" Type="http://schemas.openxmlformats.org/officeDocument/2006/relationships/diagramColors" Target="../diagrams/colors2.xml"/><Relationship Id="rId5" Type="http://schemas.openxmlformats.org/officeDocument/2006/relationships/diagramQuickStyle" Target="../diagrams/quickStyle1.xml"/><Relationship Id="rId15" Type="http://schemas.openxmlformats.org/officeDocument/2006/relationships/diagramQuickStyle" Target="../diagrams/quickStyle3.xml"/><Relationship Id="rId10" Type="http://schemas.openxmlformats.org/officeDocument/2006/relationships/diagramQuickStyle" Target="../diagrams/quickStyle2.xml"/><Relationship Id="rId19" Type="http://schemas.openxmlformats.org/officeDocument/2006/relationships/diagramLayout" Target="../diagrams/layout4.xml"/><Relationship Id="rId4" Type="http://schemas.openxmlformats.org/officeDocument/2006/relationships/diagramLayout" Target="../diagrams/layout1.xml"/><Relationship Id="rId9" Type="http://schemas.openxmlformats.org/officeDocument/2006/relationships/diagramLayout" Target="../diagrams/layout2.xml"/><Relationship Id="rId14" Type="http://schemas.openxmlformats.org/officeDocument/2006/relationships/diagramLayout" Target="../diagrams/layout3.xml"/><Relationship Id="rId22" Type="http://schemas.microsoft.com/office/2007/relationships/diagramDrawing" Target="../diagrams/drawing4.xml"/></Relationships>
</file>

<file path=xl/drawings/_rels/drawing3.xml.rels><?xml version="1.0" encoding="UTF-8" standalone="yes"?>
<Relationships xmlns="http://schemas.openxmlformats.org/package/2006/relationships"><Relationship Id="rId2" Type="http://schemas.openxmlformats.org/officeDocument/2006/relationships/image" Target="../media/image10.tmp"/><Relationship Id="rId1"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11.tmp"/></Relationships>
</file>

<file path=xl/drawings/_rels/drawing5.xml.rels><?xml version="1.0" encoding="UTF-8" standalone="yes"?>
<Relationships xmlns="http://schemas.openxmlformats.org/package/2006/relationships"><Relationship Id="rId3" Type="http://schemas.openxmlformats.org/officeDocument/2006/relationships/image" Target="../media/image15.tmp"/><Relationship Id="rId2" Type="http://schemas.openxmlformats.org/officeDocument/2006/relationships/hyperlink" Target="https://www.skf.com/group/products/rolling-bearings/roller-bearings/tapered-roller-bearings/single-row-tapered-roller-bearings/productid-30203?system=metric" TargetMode="External"/><Relationship Id="rId1" Type="http://schemas.openxmlformats.org/officeDocument/2006/relationships/image" Target="../media/image14.tmp"/></Relationships>
</file>

<file path=xl/drawings/_rels/drawing6.xml.rels><?xml version="1.0" encoding="UTF-8" standalone="yes"?>
<Relationships xmlns="http://schemas.openxmlformats.org/package/2006/relationships"><Relationship Id="rId2" Type="http://schemas.openxmlformats.org/officeDocument/2006/relationships/image" Target="../media/image18.emf"/><Relationship Id="rId1" Type="http://schemas.openxmlformats.org/officeDocument/2006/relationships/image" Target="../media/image17.emf"/></Relationships>
</file>

<file path=xl/drawings/_rels/drawing7.xml.rels><?xml version="1.0" encoding="UTF-8" standalone="yes"?>
<Relationships xmlns="http://schemas.openxmlformats.org/package/2006/relationships"><Relationship Id="rId1" Type="http://schemas.openxmlformats.org/officeDocument/2006/relationships/image" Target="../media/image19.tmp"/></Relationships>
</file>

<file path=xl/drawings/_rels/drawing8.xml.rels><?xml version="1.0" encoding="UTF-8" standalone="yes"?>
<Relationships xmlns="http://schemas.openxmlformats.org/package/2006/relationships"><Relationship Id="rId3" Type="http://schemas.openxmlformats.org/officeDocument/2006/relationships/image" Target="../media/image20.tmp"/><Relationship Id="rId2" Type="http://schemas.openxmlformats.org/officeDocument/2006/relationships/hyperlink" Target="https://www.skf.com/group/products/rolling-bearings/ball-bearings/deep-groove-ball-bearings/productid-16005?system=metric" TargetMode="External"/><Relationship Id="rId1" Type="http://schemas.openxmlformats.org/officeDocument/2006/relationships/image" Target="../media/image14.tmp"/></Relationships>
</file>

<file path=xl/drawings/_rels/drawing9.xml.rels><?xml version="1.0" encoding="UTF-8" standalone="yes"?>
<Relationships xmlns="http://schemas.openxmlformats.org/package/2006/relationships"><Relationship Id="rId2" Type="http://schemas.openxmlformats.org/officeDocument/2006/relationships/image" Target="../media/image18.emf"/><Relationship Id="rId1" Type="http://schemas.openxmlformats.org/officeDocument/2006/relationships/image" Target="../media/image17.emf"/></Relationships>
</file>

<file path=xl/drawings/_rels/drawing10.xml.rels><?xml version="1.0" encoding="UTF-8" standalone="yes"?>
<Relationships xmlns="http://schemas.openxmlformats.org/package/2006/relationships"><Relationship Id="rId2" Type="http://schemas.openxmlformats.org/officeDocument/2006/relationships/image" Target="../media/image22.tmp"/><Relationship Id="rId1" Type="http://schemas.openxmlformats.org/officeDocument/2006/relationships/image" Target="../media/image21.jpg"/></Relationships>
</file>

<file path=xl/drawings/_rels/drawing11.xml.rels><?xml version="1.0" encoding="UTF-8" standalone="yes"?>
<Relationships xmlns="http://schemas.openxmlformats.org/package/2006/relationships"><Relationship Id="rId3" Type="http://schemas.openxmlformats.org/officeDocument/2006/relationships/image" Target="../media/image25.jpg"/><Relationship Id="rId2" Type="http://schemas.openxmlformats.org/officeDocument/2006/relationships/image" Target="../media/image24.jpg"/><Relationship Id="rId1" Type="http://schemas.openxmlformats.org/officeDocument/2006/relationships/image" Target="../media/image23.jpg"/><Relationship Id="rId6" Type="http://schemas.openxmlformats.org/officeDocument/2006/relationships/image" Target="../media/image28.jpg"/><Relationship Id="rId5" Type="http://schemas.openxmlformats.org/officeDocument/2006/relationships/image" Target="../media/image27.jpg"/><Relationship Id="rId4" Type="http://schemas.openxmlformats.org/officeDocument/2006/relationships/image" Target="../media/image26.jpg"/></Relationships>
</file>

<file path=xl/drawings/_rels/drawing12.xml.rels><?xml version="1.0" encoding="UTF-8" standalone="yes"?>
<Relationships xmlns="http://schemas.openxmlformats.org/package/2006/relationships"><Relationship Id="rId1" Type="http://schemas.openxmlformats.org/officeDocument/2006/relationships/image" Target="../media/image29.tmp"/></Relationships>
</file>

<file path=xl/drawings/_rels/drawing13.xml.rels><?xml version="1.0" encoding="UTF-8" standalone="yes"?>
<Relationships xmlns="http://schemas.openxmlformats.org/package/2006/relationships"><Relationship Id="rId2" Type="http://schemas.openxmlformats.org/officeDocument/2006/relationships/image" Target="../media/image31.emf"/><Relationship Id="rId1" Type="http://schemas.openxmlformats.org/officeDocument/2006/relationships/image" Target="../media/image30.emf"/></Relationships>
</file>

<file path=xl/drawings/_rels/vmlDrawing2.v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6.jpeg"/></Relationships>
</file>

<file path=xl/drawings/_rels/vmlDrawing5.v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6.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31750</xdr:colOff>
      <xdr:row>35</xdr:row>
      <xdr:rowOff>146539</xdr:rowOff>
    </xdr:to>
    <xdr:pic>
      <xdr:nvPicPr>
        <xdr:cNvPr id="5" name="Imagen 4">
          <a:extLst>
            <a:ext uri="{FF2B5EF4-FFF2-40B4-BE49-F238E27FC236}">
              <a16:creationId xmlns:a16="http://schemas.microsoft.com/office/drawing/2014/main" id="{7090188B-26F3-4B8C-B879-2481E70C84E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509750" cy="6814039"/>
        </a:xfrm>
        <a:prstGeom prst="rect">
          <a:avLst/>
        </a:prstGeom>
      </xdr:spPr>
    </xdr:pic>
    <xdr:clientData/>
  </xdr:twoCellAnchor>
  <xdr:twoCellAnchor>
    <xdr:from>
      <xdr:col>1</xdr:col>
      <xdr:colOff>719665</xdr:colOff>
      <xdr:row>4</xdr:row>
      <xdr:rowOff>42333</xdr:rowOff>
    </xdr:from>
    <xdr:to>
      <xdr:col>14</xdr:col>
      <xdr:colOff>338666</xdr:colOff>
      <xdr:row>25</xdr:row>
      <xdr:rowOff>31751</xdr:rowOff>
    </xdr:to>
    <xdr:sp macro="" textlink="">
      <xdr:nvSpPr>
        <xdr:cNvPr id="3" name="CuadroTexto 2">
          <a:extLst>
            <a:ext uri="{FF2B5EF4-FFF2-40B4-BE49-F238E27FC236}">
              <a16:creationId xmlns:a16="http://schemas.microsoft.com/office/drawing/2014/main" id="{E6A45EED-5E54-457F-8C8E-8E5AED5F0DB6}"/>
            </a:ext>
          </a:extLst>
        </xdr:cNvPr>
        <xdr:cNvSpPr txBox="1"/>
      </xdr:nvSpPr>
      <xdr:spPr>
        <a:xfrm>
          <a:off x="1481665" y="804333"/>
          <a:ext cx="9525001" cy="3989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PE" sz="1600" b="1" cap="none" spc="0">
              <a:ln w="22225">
                <a:solidFill>
                  <a:schemeClr val="accent2"/>
                </a:solidFill>
                <a:prstDash val="solid"/>
              </a:ln>
              <a:solidFill>
                <a:schemeClr val="accent2">
                  <a:lumMod val="40000"/>
                  <a:lumOff val="60000"/>
                </a:schemeClr>
              </a:solidFill>
              <a:effectLst/>
              <a:latin typeface="Comic Sans MS" panose="030F0702030302020204" pitchFamily="66" charset="0"/>
            </a:rPr>
            <a:t>DISEÑO</a:t>
          </a:r>
          <a:r>
            <a:rPr lang="es-PE" sz="1600" b="1" cap="none" spc="0" baseline="0">
              <a:ln w="22225">
                <a:solidFill>
                  <a:schemeClr val="accent2"/>
                </a:solidFill>
                <a:prstDash val="solid"/>
              </a:ln>
              <a:solidFill>
                <a:schemeClr val="accent2">
                  <a:lumMod val="40000"/>
                  <a:lumOff val="60000"/>
                </a:schemeClr>
              </a:solidFill>
              <a:effectLst/>
              <a:latin typeface="Comic Sans MS" panose="030F0702030302020204" pitchFamily="66" charset="0"/>
            </a:rPr>
            <a:t> DE EJES PARA UN SISTEMA DE TRANSMISIÓN DE POTENCIA DE UN AEROGENERADOR DE 5kW</a:t>
          </a:r>
        </a:p>
        <a:p>
          <a:endParaRPr lang="es-PE" sz="1600" b="1" cap="none" spc="0" baseline="0">
            <a:ln w="22225">
              <a:solidFill>
                <a:schemeClr val="accent2"/>
              </a:solidFill>
              <a:prstDash val="solid"/>
            </a:ln>
            <a:solidFill>
              <a:schemeClr val="accent2">
                <a:lumMod val="40000"/>
                <a:lumOff val="60000"/>
              </a:schemeClr>
            </a:solidFill>
            <a:effectLst/>
            <a:latin typeface="Comic Sans MS" panose="030F0702030302020204" pitchFamily="66" charset="0"/>
          </a:endParaRPr>
        </a:p>
        <a:p>
          <a:endParaRPr lang="es-PE" sz="1600" b="1" cap="none" spc="0" baseline="0">
            <a:ln w="22225">
              <a:solidFill>
                <a:schemeClr val="accent2"/>
              </a:solidFill>
              <a:prstDash val="solid"/>
            </a:ln>
            <a:solidFill>
              <a:schemeClr val="accent2">
                <a:lumMod val="40000"/>
                <a:lumOff val="60000"/>
              </a:schemeClr>
            </a:solidFill>
            <a:effectLst/>
            <a:latin typeface="Comic Sans MS" panose="030F0702030302020204" pitchFamily="66" charset="0"/>
          </a:endParaRPr>
        </a:p>
        <a:p>
          <a:endParaRPr lang="es-PE" sz="1100" baseline="0">
            <a:latin typeface="Comic Sans MS" panose="030F0702030302020204" pitchFamily="66" charset="0"/>
          </a:endParaRPr>
        </a:p>
        <a:p>
          <a:endParaRPr lang="es-PE" sz="1100" baseline="0">
            <a:latin typeface="Comic Sans MS" panose="030F0702030302020204" pitchFamily="66" charset="0"/>
          </a:endParaRPr>
        </a:p>
        <a:p>
          <a:endParaRPr lang="es-PE" sz="1100" baseline="0">
            <a:latin typeface="Comic Sans MS" panose="030F0702030302020204" pitchFamily="66" charset="0"/>
          </a:endParaRPr>
        </a:p>
        <a:p>
          <a:r>
            <a:rPr lang="es-PE" sz="1100" baseline="0">
              <a:latin typeface="Comic Sans MS" panose="030F0702030302020204" pitchFamily="66" charset="0"/>
            </a:rPr>
            <a:t>INTEGRANTES</a:t>
          </a:r>
        </a:p>
        <a:p>
          <a:pPr marL="0" marR="0" lvl="0" indent="0" defTabSz="914400" eaLnBrk="1" fontAlgn="auto" latinLnBrk="0" hangingPunct="1">
            <a:lnSpc>
              <a:spcPct val="100000"/>
            </a:lnSpc>
            <a:spcBef>
              <a:spcPts val="0"/>
            </a:spcBef>
            <a:spcAft>
              <a:spcPts val="0"/>
            </a:spcAft>
            <a:buClrTx/>
            <a:buSzTx/>
            <a:buFontTx/>
            <a:buNone/>
            <a:tabLst/>
            <a:defRPr/>
          </a:pPr>
          <a:r>
            <a:rPr lang="es-PE" sz="1100" baseline="0">
              <a:solidFill>
                <a:schemeClr val="dk1"/>
              </a:solidFill>
              <a:effectLst/>
              <a:latin typeface="Comic Sans MS" panose="030F0702030302020204" pitchFamily="66" charset="0"/>
              <a:ea typeface="+mn-ea"/>
              <a:cs typeface="+mn-cs"/>
            </a:rPr>
            <a:t>- Member 1</a:t>
          </a:r>
          <a:endParaRPr lang="es-PE" sz="1100" baseline="0">
            <a:latin typeface="Comic Sans MS" panose="030F0702030302020204" pitchFamily="66" charset="0"/>
          </a:endParaRPr>
        </a:p>
        <a:p>
          <a:r>
            <a:rPr lang="es-PE" sz="1100">
              <a:latin typeface="Comic Sans MS" panose="030F0702030302020204" pitchFamily="66" charset="0"/>
            </a:rPr>
            <a:t>-</a:t>
          </a:r>
          <a:r>
            <a:rPr lang="es-PE" sz="1100" baseline="0">
              <a:latin typeface="Comic Sans MS" panose="030F0702030302020204" pitchFamily="66" charset="0"/>
            </a:rPr>
            <a:t> Member 2</a:t>
          </a:r>
        </a:p>
        <a:p>
          <a:r>
            <a:rPr lang="es-PE" sz="1100" baseline="0">
              <a:latin typeface="Comic Sans MS" panose="030F0702030302020204" pitchFamily="66" charset="0"/>
            </a:rPr>
            <a:t>- Member 3</a:t>
          </a:r>
        </a:p>
        <a:p>
          <a:pPr marL="0" marR="0" lvl="0" indent="0" defTabSz="914400" eaLnBrk="1" fontAlgn="auto" latinLnBrk="0" hangingPunct="1">
            <a:lnSpc>
              <a:spcPct val="100000"/>
            </a:lnSpc>
            <a:spcBef>
              <a:spcPts val="0"/>
            </a:spcBef>
            <a:spcAft>
              <a:spcPts val="0"/>
            </a:spcAft>
            <a:buClrTx/>
            <a:buSzTx/>
            <a:buFontTx/>
            <a:buNone/>
            <a:tabLst/>
            <a:defRPr/>
          </a:pPr>
          <a:r>
            <a:rPr lang="es-PE" sz="1100" baseline="0">
              <a:solidFill>
                <a:schemeClr val="dk1"/>
              </a:solidFill>
              <a:effectLst/>
              <a:latin typeface="Comic Sans MS" panose="030F0702030302020204" pitchFamily="66" charset="0"/>
              <a:ea typeface="+mn-ea"/>
              <a:cs typeface="+mn-cs"/>
            </a:rPr>
            <a:t>- Member 4</a:t>
          </a:r>
          <a:endParaRPr lang="es-PE" sz="1100" baseline="0">
            <a:latin typeface="Comic Sans MS" panose="030F0702030302020204" pitchFamily="66" charset="0"/>
          </a:endParaRPr>
        </a:p>
        <a:p>
          <a:r>
            <a:rPr lang="es-PE" sz="1100" baseline="0">
              <a:latin typeface="Comic Sans MS" panose="030F0702030302020204" pitchFamily="66" charset="0"/>
            </a:rPr>
            <a:t>- Torres Villarreal, Josemaría</a:t>
          </a:r>
        </a:p>
        <a:p>
          <a:endParaRPr lang="es-PE" sz="1100" baseline="0">
            <a:latin typeface="Comic Sans MS" panose="030F0702030302020204" pitchFamily="66" charset="0"/>
          </a:endParaRPr>
        </a:p>
        <a:p>
          <a:endParaRPr lang="es-PE" sz="1100" baseline="0">
            <a:latin typeface="Comic Sans MS" panose="030F0702030302020204" pitchFamily="66" charset="0"/>
          </a:endParaRPr>
        </a:p>
        <a:p>
          <a:r>
            <a:rPr lang="es-PE" sz="1400"/>
            <a:t>This end-of-course project was supervised by a faculty member from Santo Toribio de Mogrovejo Catholic University</a:t>
          </a:r>
          <a:endParaRPr lang="es-PE" sz="1400" baseline="0">
            <a:latin typeface="Comic Sans MS" panose="030F0702030302020204" pitchFamily="66"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23813</xdr:rowOff>
    </xdr:from>
    <xdr:to>
      <xdr:col>18</xdr:col>
      <xdr:colOff>359833</xdr:colOff>
      <xdr:row>31</xdr:row>
      <xdr:rowOff>116417</xdr:rowOff>
    </xdr:to>
    <xdr:grpSp>
      <xdr:nvGrpSpPr>
        <xdr:cNvPr id="10" name="Grupo 9">
          <a:extLst>
            <a:ext uri="{FF2B5EF4-FFF2-40B4-BE49-F238E27FC236}">
              <a16:creationId xmlns:a16="http://schemas.microsoft.com/office/drawing/2014/main" id="{EF09EB13-4366-48A3-AD0A-8F1716E2FDF8}"/>
            </a:ext>
          </a:extLst>
        </xdr:cNvPr>
        <xdr:cNvGrpSpPr/>
      </xdr:nvGrpSpPr>
      <xdr:grpSpPr>
        <a:xfrm>
          <a:off x="0" y="23813"/>
          <a:ext cx="14075833" cy="5998104"/>
          <a:chOff x="3424766" y="605896"/>
          <a:chExt cx="13895911" cy="5813445"/>
        </a:xfrm>
      </xdr:grpSpPr>
      <xdr:pic>
        <xdr:nvPicPr>
          <xdr:cNvPr id="11" name="Imagen 10">
            <a:extLst>
              <a:ext uri="{FF2B5EF4-FFF2-40B4-BE49-F238E27FC236}">
                <a16:creationId xmlns:a16="http://schemas.microsoft.com/office/drawing/2014/main" id="{F32A08F3-9C1C-4363-90A8-E39A320BFB1B}"/>
              </a:ext>
            </a:extLst>
          </xdr:cNvPr>
          <xdr:cNvPicPr>
            <a:picLocks noChangeAspect="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brightnessContrast bright="20000" contrast="20000"/>
                    </a14:imgEffect>
                  </a14:imgLayer>
                </a14:imgProps>
              </a:ext>
              <a:ext uri="{28A0092B-C50C-407E-A947-70E740481C1C}">
                <a14:useLocalDpi xmlns:a14="http://schemas.microsoft.com/office/drawing/2010/main" val="0"/>
              </a:ext>
            </a:extLst>
          </a:blip>
          <a:srcRect l="1" t="-605" r="171" b="-605"/>
          <a:stretch/>
        </xdr:blipFill>
        <xdr:spPr>
          <a:xfrm>
            <a:off x="3424766" y="605896"/>
            <a:ext cx="13895911" cy="5813445"/>
          </a:xfrm>
          <a:prstGeom prst="rect">
            <a:avLst/>
          </a:prstGeom>
        </xdr:spPr>
      </xdr:pic>
      <xdr:graphicFrame macro="">
        <xdr:nvGraphicFramePr>
          <xdr:cNvPr id="12" name="Diagrama 11">
            <a:extLst>
              <a:ext uri="{FF2B5EF4-FFF2-40B4-BE49-F238E27FC236}">
                <a16:creationId xmlns:a16="http://schemas.microsoft.com/office/drawing/2014/main" id="{830C60D8-1934-43BD-AE30-A3C9802FDCDF}"/>
              </a:ext>
            </a:extLst>
          </xdr:cNvPr>
          <xdr:cNvGraphicFramePr/>
        </xdr:nvGraphicFramePr>
        <xdr:xfrm>
          <a:off x="7105911" y="2689955"/>
          <a:ext cx="4540252" cy="476250"/>
        </xdr:xfrm>
        <a:graphic>
          <a:graphicData uri="http://schemas.openxmlformats.org/drawingml/2006/diagram">
            <dgm:relIds xmlns:dgm="http://schemas.openxmlformats.org/drawingml/2006/diagram" xmlns:r="http://schemas.openxmlformats.org/officeDocument/2006/relationships" r:dm="rId3" r:lo="rId4" r:qs="rId5" r:cs="rId6"/>
          </a:graphicData>
        </a:graphic>
      </xdr:graphicFrame>
      <xdr:graphicFrame macro="">
        <xdr:nvGraphicFramePr>
          <xdr:cNvPr id="13" name="Diagrama 12">
            <a:extLst>
              <a:ext uri="{FF2B5EF4-FFF2-40B4-BE49-F238E27FC236}">
                <a16:creationId xmlns:a16="http://schemas.microsoft.com/office/drawing/2014/main" id="{765E32D3-F3B7-405E-9F4B-22D9F4262957}"/>
              </a:ext>
            </a:extLst>
          </xdr:cNvPr>
          <xdr:cNvGraphicFramePr/>
        </xdr:nvGraphicFramePr>
        <xdr:xfrm>
          <a:off x="7120726" y="3253475"/>
          <a:ext cx="4525436" cy="476249"/>
        </xdr:xfrm>
        <a:graphic>
          <a:graphicData uri="http://schemas.openxmlformats.org/drawingml/2006/diagram">
            <dgm:relIds xmlns:dgm="http://schemas.openxmlformats.org/drawingml/2006/diagram" xmlns:r="http://schemas.openxmlformats.org/officeDocument/2006/relationships" r:dm="rId8" r:lo="rId9" r:qs="rId10" r:cs="rId11"/>
          </a:graphicData>
        </a:graphic>
      </xdr:graphicFrame>
      <xdr:graphicFrame macro="">
        <xdr:nvGraphicFramePr>
          <xdr:cNvPr id="14" name="Diagrama 13">
            <a:extLst>
              <a:ext uri="{FF2B5EF4-FFF2-40B4-BE49-F238E27FC236}">
                <a16:creationId xmlns:a16="http://schemas.microsoft.com/office/drawing/2014/main" id="{BD4A3FD4-7E2F-43A5-B08F-7AFCCAF8F95E}"/>
              </a:ext>
            </a:extLst>
          </xdr:cNvPr>
          <xdr:cNvGraphicFramePr/>
        </xdr:nvGraphicFramePr>
        <xdr:xfrm>
          <a:off x="7114378" y="3829209"/>
          <a:ext cx="4525436" cy="476249"/>
        </xdr:xfrm>
        <a:graphic>
          <a:graphicData uri="http://schemas.openxmlformats.org/drawingml/2006/diagram">
            <dgm:relIds xmlns:dgm="http://schemas.openxmlformats.org/drawingml/2006/diagram" xmlns:r="http://schemas.openxmlformats.org/officeDocument/2006/relationships" r:dm="rId13" r:lo="rId14" r:qs="rId15" r:cs="rId16"/>
          </a:graphicData>
        </a:graphic>
      </xdr:graphicFrame>
      <xdr:graphicFrame macro="">
        <xdr:nvGraphicFramePr>
          <xdr:cNvPr id="15" name="Diagrama 14">
            <a:extLst>
              <a:ext uri="{FF2B5EF4-FFF2-40B4-BE49-F238E27FC236}">
                <a16:creationId xmlns:a16="http://schemas.microsoft.com/office/drawing/2014/main" id="{668740D5-4429-4C17-A36A-810DA2AFA56A}"/>
              </a:ext>
            </a:extLst>
          </xdr:cNvPr>
          <xdr:cNvGraphicFramePr/>
        </xdr:nvGraphicFramePr>
        <xdr:xfrm>
          <a:off x="3894928" y="1534744"/>
          <a:ext cx="4572000" cy="3335712"/>
        </xdr:xfrm>
        <a:graphic>
          <a:graphicData uri="http://schemas.openxmlformats.org/drawingml/2006/diagram">
            <dgm:relIds xmlns:dgm="http://schemas.openxmlformats.org/drawingml/2006/diagram" xmlns:r="http://schemas.openxmlformats.org/officeDocument/2006/relationships" r:dm="rId18" r:lo="rId19" r:qs="rId20" r:cs="rId21"/>
          </a:graphicData>
        </a:graphic>
      </xdr:graphicFrame>
    </xdr:grp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559593</xdr:colOff>
      <xdr:row>1</xdr:row>
      <xdr:rowOff>71434</xdr:rowOff>
    </xdr:from>
    <xdr:to>
      <xdr:col>18</xdr:col>
      <xdr:colOff>752278</xdr:colOff>
      <xdr:row>27</xdr:row>
      <xdr:rowOff>190499</xdr:rowOff>
    </xdr:to>
    <xdr:grpSp>
      <xdr:nvGrpSpPr>
        <xdr:cNvPr id="22" name="Grupo 21">
          <a:extLst>
            <a:ext uri="{FF2B5EF4-FFF2-40B4-BE49-F238E27FC236}">
              <a16:creationId xmlns:a16="http://schemas.microsoft.com/office/drawing/2014/main" id="{AB738F3A-E92E-455F-9D58-818D3E12363D}"/>
            </a:ext>
          </a:extLst>
        </xdr:cNvPr>
        <xdr:cNvGrpSpPr/>
      </xdr:nvGrpSpPr>
      <xdr:grpSpPr>
        <a:xfrm>
          <a:off x="10322718" y="261934"/>
          <a:ext cx="4764685" cy="5262565"/>
          <a:chOff x="9703593" y="535778"/>
          <a:chExt cx="4764685" cy="5262565"/>
        </a:xfrm>
      </xdr:grpSpPr>
      <xdr:pic>
        <xdr:nvPicPr>
          <xdr:cNvPr id="3" name="Imagen 2">
            <a:extLst>
              <a:ext uri="{FF2B5EF4-FFF2-40B4-BE49-F238E27FC236}">
                <a16:creationId xmlns:a16="http://schemas.microsoft.com/office/drawing/2014/main" id="{00000000-0008-0000-0300-000003000000}"/>
              </a:ext>
            </a:extLst>
          </xdr:cNvPr>
          <xdr:cNvPicPr>
            <a:picLocks noChangeAspect="1"/>
          </xdr:cNvPicPr>
        </xdr:nvPicPr>
        <xdr:blipFill rotWithShape="1">
          <a:blip xmlns:r="http://schemas.openxmlformats.org/officeDocument/2006/relationships" r:embed="rId1"/>
          <a:srcRect l="30077" t="48264" r="262" b="4520"/>
          <a:stretch/>
        </xdr:blipFill>
        <xdr:spPr>
          <a:xfrm>
            <a:off x="9703593" y="3119436"/>
            <a:ext cx="4764685" cy="2678907"/>
          </a:xfrm>
          <a:prstGeom prst="rect">
            <a:avLst/>
          </a:prstGeom>
        </xdr:spPr>
      </xdr:pic>
      <xdr:grpSp>
        <xdr:nvGrpSpPr>
          <xdr:cNvPr id="19" name="Grupo 18">
            <a:extLst>
              <a:ext uri="{FF2B5EF4-FFF2-40B4-BE49-F238E27FC236}">
                <a16:creationId xmlns:a16="http://schemas.microsoft.com/office/drawing/2014/main" id="{294D0F6C-C301-431A-8E31-DE6847086E50}"/>
              </a:ext>
            </a:extLst>
          </xdr:cNvPr>
          <xdr:cNvGrpSpPr/>
        </xdr:nvGrpSpPr>
        <xdr:grpSpPr>
          <a:xfrm>
            <a:off x="9824749" y="535778"/>
            <a:ext cx="4250531" cy="4308259"/>
            <a:chOff x="9455654" y="1500184"/>
            <a:chExt cx="4250531" cy="4308259"/>
          </a:xfrm>
        </xdr:grpSpPr>
        <xdr:grpSp>
          <xdr:nvGrpSpPr>
            <xdr:cNvPr id="14" name="Grupo 13">
              <a:extLst>
                <a:ext uri="{FF2B5EF4-FFF2-40B4-BE49-F238E27FC236}">
                  <a16:creationId xmlns:a16="http://schemas.microsoft.com/office/drawing/2014/main" id="{ACD1D51A-4869-45C9-B0CA-993C53E8444C}"/>
                </a:ext>
              </a:extLst>
            </xdr:cNvPr>
            <xdr:cNvGrpSpPr/>
          </xdr:nvGrpSpPr>
          <xdr:grpSpPr>
            <a:xfrm>
              <a:off x="9455654" y="1631156"/>
              <a:ext cx="4250531" cy="4177287"/>
              <a:chOff x="9455654" y="1631156"/>
              <a:chExt cx="4250531" cy="4177287"/>
            </a:xfrm>
          </xdr:grpSpPr>
          <xdr:grpSp>
            <xdr:nvGrpSpPr>
              <xdr:cNvPr id="6" name="Grupo 5">
                <a:extLst>
                  <a:ext uri="{FF2B5EF4-FFF2-40B4-BE49-F238E27FC236}">
                    <a16:creationId xmlns:a16="http://schemas.microsoft.com/office/drawing/2014/main" id="{0AD34275-8A43-4298-83DC-593677ECD7F9}"/>
                  </a:ext>
                </a:extLst>
              </xdr:cNvPr>
              <xdr:cNvGrpSpPr/>
            </xdr:nvGrpSpPr>
            <xdr:grpSpPr>
              <a:xfrm>
                <a:off x="9455654" y="1643056"/>
                <a:ext cx="4250531" cy="4165387"/>
                <a:chOff x="9455654" y="1643056"/>
                <a:chExt cx="4250531" cy="4165387"/>
              </a:xfrm>
            </xdr:grpSpPr>
            <xdr:sp macro="" textlink="">
              <xdr:nvSpPr>
                <xdr:cNvPr id="2" name="Elipse 1">
                  <a:extLst>
                    <a:ext uri="{FF2B5EF4-FFF2-40B4-BE49-F238E27FC236}">
                      <a16:creationId xmlns:a16="http://schemas.microsoft.com/office/drawing/2014/main" id="{C6A7F1F2-0D24-41D2-8A8B-284F162A3281}"/>
                    </a:ext>
                  </a:extLst>
                </xdr:cNvPr>
                <xdr:cNvSpPr/>
              </xdr:nvSpPr>
              <xdr:spPr>
                <a:xfrm>
                  <a:off x="11299031" y="3107531"/>
                  <a:ext cx="714375" cy="714375"/>
                </a:xfrm>
                <a:prstGeom prst="ellipse">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s-PE" sz="1100"/>
                </a:p>
              </xdr:txBody>
            </xdr:sp>
            <xdr:sp macro="" textlink="">
              <xdr:nvSpPr>
                <xdr:cNvPr id="4" name="Elipse 3">
                  <a:extLst>
                    <a:ext uri="{FF2B5EF4-FFF2-40B4-BE49-F238E27FC236}">
                      <a16:creationId xmlns:a16="http://schemas.microsoft.com/office/drawing/2014/main" id="{A5B75D81-6A24-4643-8A56-8B4A9D2E18E2}"/>
                    </a:ext>
                  </a:extLst>
                </xdr:cNvPr>
                <xdr:cNvSpPr/>
              </xdr:nvSpPr>
              <xdr:spPr>
                <a:xfrm>
                  <a:off x="10906127" y="1643056"/>
                  <a:ext cx="1476375" cy="1464469"/>
                </a:xfrm>
                <a:prstGeom prst="ellipse">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s-PE" sz="1100"/>
                </a:p>
              </xdr:txBody>
            </xdr:sp>
            <xdr:sp macro="" textlink="">
              <xdr:nvSpPr>
                <xdr:cNvPr id="5" name="Arco 4">
                  <a:extLst>
                    <a:ext uri="{FF2B5EF4-FFF2-40B4-BE49-F238E27FC236}">
                      <a16:creationId xmlns:a16="http://schemas.microsoft.com/office/drawing/2014/main" id="{E02104CE-A866-466C-AC19-5CAAE7CED336}"/>
                    </a:ext>
                  </a:extLst>
                </xdr:cNvPr>
                <xdr:cNvSpPr/>
              </xdr:nvSpPr>
              <xdr:spPr>
                <a:xfrm rot="18924546">
                  <a:off x="9455654" y="1669225"/>
                  <a:ext cx="4250531" cy="4139218"/>
                </a:xfrm>
                <a:prstGeom prst="arc">
                  <a:avLst/>
                </a:prstGeom>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s-PE" sz="1100"/>
                </a:p>
              </xdr:txBody>
            </xdr:sp>
          </xdr:grpSp>
          <xdr:cxnSp macro="">
            <xdr:nvCxnSpPr>
              <xdr:cNvPr id="8" name="Conector recto de flecha 7">
                <a:extLst>
                  <a:ext uri="{FF2B5EF4-FFF2-40B4-BE49-F238E27FC236}">
                    <a16:creationId xmlns:a16="http://schemas.microsoft.com/office/drawing/2014/main" id="{0846E66A-AF01-461B-8745-B9DEE48D212C}"/>
                  </a:ext>
                </a:extLst>
              </xdr:cNvPr>
              <xdr:cNvCxnSpPr/>
            </xdr:nvCxnSpPr>
            <xdr:spPr>
              <a:xfrm>
                <a:off x="11632406" y="1631156"/>
                <a:ext cx="1381125" cy="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xnSp macro="">
            <xdr:nvCxnSpPr>
              <xdr:cNvPr id="9" name="Conector recto de flecha 8">
                <a:extLst>
                  <a:ext uri="{FF2B5EF4-FFF2-40B4-BE49-F238E27FC236}">
                    <a16:creationId xmlns:a16="http://schemas.microsoft.com/office/drawing/2014/main" id="{C7D24C6D-650A-443F-9D9B-17DA16B1756C}"/>
                  </a:ext>
                </a:extLst>
              </xdr:cNvPr>
              <xdr:cNvCxnSpPr/>
            </xdr:nvCxnSpPr>
            <xdr:spPr>
              <a:xfrm>
                <a:off x="11618119" y="2390772"/>
                <a:ext cx="1381125" cy="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xnSp macro="">
            <xdr:nvCxnSpPr>
              <xdr:cNvPr id="10" name="Conector recto de flecha 9">
                <a:extLst>
                  <a:ext uri="{FF2B5EF4-FFF2-40B4-BE49-F238E27FC236}">
                    <a16:creationId xmlns:a16="http://schemas.microsoft.com/office/drawing/2014/main" id="{EECB1552-1BEB-4A84-BF66-22FC6ABD8F60}"/>
                  </a:ext>
                </a:extLst>
              </xdr:cNvPr>
              <xdr:cNvCxnSpPr/>
            </xdr:nvCxnSpPr>
            <xdr:spPr>
              <a:xfrm>
                <a:off x="11615740" y="3102755"/>
                <a:ext cx="1381125" cy="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grpSp>
        <mc:AlternateContent xmlns:mc="http://schemas.openxmlformats.org/markup-compatibility/2006" xmlns:a14="http://schemas.microsoft.com/office/drawing/2010/main">
          <mc:Choice Requires="a14">
            <xdr:sp macro="" textlink="">
              <xdr:nvSpPr>
                <xdr:cNvPr id="11" name="CuadroTexto 10">
                  <a:extLst>
                    <a:ext uri="{FF2B5EF4-FFF2-40B4-BE49-F238E27FC236}">
                      <a16:creationId xmlns:a16="http://schemas.microsoft.com/office/drawing/2014/main" id="{270F99A6-7D74-4596-A7B0-324A49260165}"/>
                    </a:ext>
                  </a:extLst>
                </xdr:cNvPr>
                <xdr:cNvSpPr txBox="1"/>
              </xdr:nvSpPr>
              <xdr:spPr>
                <a:xfrm>
                  <a:off x="12953999" y="1500184"/>
                  <a:ext cx="333375" cy="309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
                          <m:sSubPr>
                            <m:ctrlPr>
                              <a:rPr lang="es-PE" sz="1400" i="1">
                                <a:latin typeface="Cambria Math" panose="02040503050406030204" pitchFamily="18" charset="0"/>
                              </a:rPr>
                            </m:ctrlPr>
                          </m:sSubPr>
                          <m:e>
                            <m:r>
                              <a:rPr lang="es-PE" sz="1400" b="0" i="1">
                                <a:latin typeface="Cambria Math" panose="02040503050406030204" pitchFamily="18" charset="0"/>
                              </a:rPr>
                              <m:t>𝑉</m:t>
                            </m:r>
                          </m:e>
                          <m:sub>
                            <m:r>
                              <a:rPr lang="es-PE" sz="1400" b="0" i="1">
                                <a:latin typeface="Cambria Math" panose="02040503050406030204" pitchFamily="18" charset="0"/>
                              </a:rPr>
                              <m:t>𝐴</m:t>
                            </m:r>
                          </m:sub>
                        </m:sSub>
                      </m:oMath>
                    </m:oMathPara>
                  </a14:m>
                  <a:endParaRPr lang="es-PE" sz="1400"/>
                </a:p>
              </xdr:txBody>
            </xdr:sp>
          </mc:Choice>
          <mc:Fallback xmlns="">
            <xdr:sp macro="" textlink="">
              <xdr:nvSpPr>
                <xdr:cNvPr id="11" name="CuadroTexto 10">
                  <a:extLst>
                    <a:ext uri="{FF2B5EF4-FFF2-40B4-BE49-F238E27FC236}">
                      <a16:creationId xmlns:a16="http://schemas.microsoft.com/office/drawing/2014/main" id="{270F99A6-7D74-4596-A7B0-324A49260165}"/>
                    </a:ext>
                  </a:extLst>
                </xdr:cNvPr>
                <xdr:cNvSpPr txBox="1"/>
              </xdr:nvSpPr>
              <xdr:spPr>
                <a:xfrm>
                  <a:off x="12953999" y="1500184"/>
                  <a:ext cx="333375" cy="309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es-PE" sz="1400" b="0" i="0">
                      <a:latin typeface="Cambria Math" panose="02040503050406030204" pitchFamily="18" charset="0"/>
                    </a:rPr>
                    <a:t>𝑉_𝐴</a:t>
                  </a:r>
                  <a:endParaRPr lang="es-PE" sz="1400"/>
                </a:p>
              </xdr:txBody>
            </xdr:sp>
          </mc:Fallback>
        </mc:AlternateContent>
        <mc:AlternateContent xmlns:mc="http://schemas.openxmlformats.org/markup-compatibility/2006" xmlns:a14="http://schemas.microsoft.com/office/drawing/2010/main">
          <mc:Choice Requires="a14">
            <xdr:sp macro="" textlink="">
              <xdr:nvSpPr>
                <xdr:cNvPr id="12" name="CuadroTexto 11">
                  <a:extLst>
                    <a:ext uri="{FF2B5EF4-FFF2-40B4-BE49-F238E27FC236}">
                      <a16:creationId xmlns:a16="http://schemas.microsoft.com/office/drawing/2014/main" id="{B24850ED-0377-4555-82D1-9B77D8220549}"/>
                    </a:ext>
                  </a:extLst>
                </xdr:cNvPr>
                <xdr:cNvSpPr txBox="1"/>
              </xdr:nvSpPr>
              <xdr:spPr>
                <a:xfrm>
                  <a:off x="12987337" y="2247891"/>
                  <a:ext cx="333375" cy="309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
                          <m:sSubPr>
                            <m:ctrlPr>
                              <a:rPr lang="es-PE" sz="1400" i="1">
                                <a:latin typeface="Cambria Math" panose="02040503050406030204" pitchFamily="18" charset="0"/>
                              </a:rPr>
                            </m:ctrlPr>
                          </m:sSubPr>
                          <m:e>
                            <m:r>
                              <a:rPr lang="es-PE" sz="1400" b="0" i="1">
                                <a:latin typeface="Cambria Math" panose="02040503050406030204" pitchFamily="18" charset="0"/>
                              </a:rPr>
                              <m:t>𝑉</m:t>
                            </m:r>
                          </m:e>
                          <m:sub>
                            <m:r>
                              <a:rPr lang="es-PE" sz="1400" b="0" i="1">
                                <a:latin typeface="Cambria Math" panose="02040503050406030204" pitchFamily="18" charset="0"/>
                              </a:rPr>
                              <m:t>𝐵</m:t>
                            </m:r>
                          </m:sub>
                        </m:sSub>
                      </m:oMath>
                    </m:oMathPara>
                  </a14:m>
                  <a:endParaRPr lang="es-PE" sz="1400"/>
                </a:p>
              </xdr:txBody>
            </xdr:sp>
          </mc:Choice>
          <mc:Fallback xmlns="">
            <xdr:sp macro="" textlink="">
              <xdr:nvSpPr>
                <xdr:cNvPr id="12" name="CuadroTexto 11">
                  <a:extLst>
                    <a:ext uri="{FF2B5EF4-FFF2-40B4-BE49-F238E27FC236}">
                      <a16:creationId xmlns:a16="http://schemas.microsoft.com/office/drawing/2014/main" id="{B24850ED-0377-4555-82D1-9B77D8220549}"/>
                    </a:ext>
                  </a:extLst>
                </xdr:cNvPr>
                <xdr:cNvSpPr txBox="1"/>
              </xdr:nvSpPr>
              <xdr:spPr>
                <a:xfrm>
                  <a:off x="12987337" y="2247891"/>
                  <a:ext cx="333375" cy="309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es-PE" sz="1400" b="0" i="0">
                      <a:latin typeface="Cambria Math" panose="02040503050406030204" pitchFamily="18" charset="0"/>
                    </a:rPr>
                    <a:t>𝑉_𝐵</a:t>
                  </a:r>
                  <a:endParaRPr lang="es-PE" sz="1400"/>
                </a:p>
              </xdr:txBody>
            </xdr:sp>
          </mc:Fallback>
        </mc:AlternateContent>
        <mc:AlternateContent xmlns:mc="http://schemas.openxmlformats.org/markup-compatibility/2006" xmlns:a14="http://schemas.microsoft.com/office/drawing/2010/main">
          <mc:Choice Requires="a14">
            <xdr:sp macro="" textlink="">
              <xdr:nvSpPr>
                <xdr:cNvPr id="13" name="CuadroTexto 12">
                  <a:extLst>
                    <a:ext uri="{FF2B5EF4-FFF2-40B4-BE49-F238E27FC236}">
                      <a16:creationId xmlns:a16="http://schemas.microsoft.com/office/drawing/2014/main" id="{DE95C5B7-4C5A-493D-A184-DFEBE0714BE6}"/>
                    </a:ext>
                  </a:extLst>
                </xdr:cNvPr>
                <xdr:cNvSpPr txBox="1"/>
              </xdr:nvSpPr>
              <xdr:spPr>
                <a:xfrm>
                  <a:off x="12961144" y="2947979"/>
                  <a:ext cx="333375" cy="309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
                          <m:sSubPr>
                            <m:ctrlPr>
                              <a:rPr lang="es-PE" sz="1400" i="1">
                                <a:latin typeface="Cambria Math" panose="02040503050406030204" pitchFamily="18" charset="0"/>
                              </a:rPr>
                            </m:ctrlPr>
                          </m:sSubPr>
                          <m:e>
                            <m:r>
                              <a:rPr lang="es-PE" sz="1400" b="0" i="1">
                                <a:latin typeface="Cambria Math" panose="02040503050406030204" pitchFamily="18" charset="0"/>
                              </a:rPr>
                              <m:t>𝑉</m:t>
                            </m:r>
                          </m:e>
                          <m:sub>
                            <m:r>
                              <a:rPr lang="es-PE" sz="1400" b="0" i="1">
                                <a:latin typeface="Cambria Math" panose="02040503050406030204" pitchFamily="18" charset="0"/>
                              </a:rPr>
                              <m:t>𝐶</m:t>
                            </m:r>
                          </m:sub>
                        </m:sSub>
                      </m:oMath>
                    </m:oMathPara>
                  </a14:m>
                  <a:endParaRPr lang="es-PE" sz="1400"/>
                </a:p>
              </xdr:txBody>
            </xdr:sp>
          </mc:Choice>
          <mc:Fallback xmlns="">
            <xdr:sp macro="" textlink="">
              <xdr:nvSpPr>
                <xdr:cNvPr id="13" name="CuadroTexto 12">
                  <a:extLst>
                    <a:ext uri="{FF2B5EF4-FFF2-40B4-BE49-F238E27FC236}">
                      <a16:creationId xmlns:a16="http://schemas.microsoft.com/office/drawing/2014/main" id="{DE95C5B7-4C5A-493D-A184-DFEBE0714BE6}"/>
                    </a:ext>
                  </a:extLst>
                </xdr:cNvPr>
                <xdr:cNvSpPr txBox="1"/>
              </xdr:nvSpPr>
              <xdr:spPr>
                <a:xfrm>
                  <a:off x="12961144" y="2947979"/>
                  <a:ext cx="333375" cy="309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es-PE" sz="1400" b="0" i="0">
                      <a:latin typeface="Cambria Math" panose="02040503050406030204" pitchFamily="18" charset="0"/>
                    </a:rPr>
                    <a:t>𝑉_𝐶</a:t>
                  </a:r>
                  <a:endParaRPr lang="es-PE" sz="1400"/>
                </a:p>
              </xdr:txBody>
            </xdr:sp>
          </mc:Fallback>
        </mc:AlternateContent>
        <xdr:sp macro="" textlink="">
          <xdr:nvSpPr>
            <xdr:cNvPr id="15" name="Flecha: curvada hacia la izquierda 14">
              <a:extLst>
                <a:ext uri="{FF2B5EF4-FFF2-40B4-BE49-F238E27FC236}">
                  <a16:creationId xmlns:a16="http://schemas.microsoft.com/office/drawing/2014/main" id="{B6BE0E06-0BE2-45D4-972A-93543BE26F7F}"/>
                </a:ext>
              </a:extLst>
            </xdr:cNvPr>
            <xdr:cNvSpPr/>
          </xdr:nvSpPr>
          <xdr:spPr>
            <a:xfrm rot="10551506">
              <a:off x="11115237" y="3102123"/>
              <a:ext cx="278848" cy="881062"/>
            </a:xfrm>
            <a:prstGeom prst="curvedLeftArrow">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solidFill>
                  <a:schemeClr val="tx1"/>
                </a:solidFill>
              </a:endParaRPr>
            </a:p>
          </xdr:txBody>
        </xdr:sp>
        <xdr:sp macro="" textlink="">
          <xdr:nvSpPr>
            <xdr:cNvPr id="16" name="Flecha: curvada hacia la derecha 15">
              <a:extLst>
                <a:ext uri="{FF2B5EF4-FFF2-40B4-BE49-F238E27FC236}">
                  <a16:creationId xmlns:a16="http://schemas.microsoft.com/office/drawing/2014/main" id="{44D63930-78EF-4ADC-B93B-C7D2D1D72394}"/>
                </a:ext>
              </a:extLst>
            </xdr:cNvPr>
            <xdr:cNvSpPr/>
          </xdr:nvSpPr>
          <xdr:spPr>
            <a:xfrm>
              <a:off x="10620375" y="1785937"/>
              <a:ext cx="345281" cy="1214438"/>
            </a:xfrm>
            <a:prstGeom prst="curvedRightArrow">
              <a:avLst/>
            </a:prstGeom>
            <a:solidFill>
              <a:schemeClr val="accent4">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solidFill>
                  <a:schemeClr val="tx1"/>
                </a:solidFill>
              </a:endParaRPr>
            </a:p>
          </xdr:txBody>
        </xdr:sp>
        <mc:AlternateContent xmlns:mc="http://schemas.openxmlformats.org/markup-compatibility/2006" xmlns:a14="http://schemas.microsoft.com/office/drawing/2010/main">
          <mc:Choice Requires="a14">
            <xdr:sp macro="" textlink="">
              <xdr:nvSpPr>
                <xdr:cNvPr id="17" name="CuadroTexto 16">
                  <a:extLst>
                    <a:ext uri="{FF2B5EF4-FFF2-40B4-BE49-F238E27FC236}">
                      <a16:creationId xmlns:a16="http://schemas.microsoft.com/office/drawing/2014/main" id="{519F9309-63A9-4E88-84B8-1A116E3EA61C}"/>
                    </a:ext>
                  </a:extLst>
                </xdr:cNvPr>
                <xdr:cNvSpPr txBox="1"/>
              </xdr:nvSpPr>
              <xdr:spPr>
                <a:xfrm>
                  <a:off x="9641680" y="2295521"/>
                  <a:ext cx="1133476" cy="309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
                          <m:sSubPr>
                            <m:ctrlPr>
                              <a:rPr lang="es-PE" sz="1400" i="1">
                                <a:latin typeface="Cambria Math" panose="02040503050406030204" pitchFamily="18" charset="0"/>
                              </a:rPr>
                            </m:ctrlPr>
                          </m:sSubPr>
                          <m:e>
                            <m:r>
                              <a:rPr lang="es-PE" sz="1400" i="1">
                                <a:latin typeface="Cambria Math" panose="02040503050406030204" pitchFamily="18" charset="0"/>
                                <a:ea typeface="Cambria Math" panose="02040503050406030204" pitchFamily="18" charset="0"/>
                              </a:rPr>
                              <m:t>𝜔</m:t>
                            </m:r>
                          </m:e>
                          <m:sub>
                            <m:r>
                              <a:rPr lang="es-PE" sz="1400" b="0" i="1">
                                <a:latin typeface="Cambria Math" panose="02040503050406030204" pitchFamily="18" charset="0"/>
                              </a:rPr>
                              <m:t>𝑐𝑜𝑛𝑑𝑢𝑐𝑡𝑜𝑟</m:t>
                            </m:r>
                          </m:sub>
                        </m:sSub>
                      </m:oMath>
                    </m:oMathPara>
                  </a14:m>
                  <a:endParaRPr lang="es-PE" sz="1400"/>
                </a:p>
              </xdr:txBody>
            </xdr:sp>
          </mc:Choice>
          <mc:Fallback xmlns="">
            <xdr:sp macro="" textlink="">
              <xdr:nvSpPr>
                <xdr:cNvPr id="17" name="CuadroTexto 16">
                  <a:extLst>
                    <a:ext uri="{FF2B5EF4-FFF2-40B4-BE49-F238E27FC236}">
                      <a16:creationId xmlns:a16="http://schemas.microsoft.com/office/drawing/2014/main" id="{519F9309-63A9-4E88-84B8-1A116E3EA61C}"/>
                    </a:ext>
                  </a:extLst>
                </xdr:cNvPr>
                <xdr:cNvSpPr txBox="1"/>
              </xdr:nvSpPr>
              <xdr:spPr>
                <a:xfrm>
                  <a:off x="9641680" y="2295521"/>
                  <a:ext cx="1133476" cy="309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es-PE" sz="1400" i="0">
                      <a:latin typeface="Cambria Math" panose="02040503050406030204" pitchFamily="18" charset="0"/>
                      <a:ea typeface="Cambria Math" panose="02040503050406030204" pitchFamily="18" charset="0"/>
                    </a:rPr>
                    <a:t>𝜔_</a:t>
                  </a:r>
                  <a:r>
                    <a:rPr lang="es-PE" sz="1400" b="0" i="0">
                      <a:latin typeface="Cambria Math" panose="02040503050406030204" pitchFamily="18" charset="0"/>
                    </a:rPr>
                    <a:t>𝑐𝑜𝑛𝑑𝑢𝑐𝑡𝑜𝑟</a:t>
                  </a:r>
                  <a:endParaRPr lang="es-PE" sz="1400"/>
                </a:p>
              </xdr:txBody>
            </xdr:sp>
          </mc:Fallback>
        </mc:AlternateContent>
        <mc:AlternateContent xmlns:mc="http://schemas.openxmlformats.org/markup-compatibility/2006" xmlns:a14="http://schemas.microsoft.com/office/drawing/2010/main">
          <mc:Choice Requires="a14">
            <xdr:sp macro="" textlink="">
              <xdr:nvSpPr>
                <xdr:cNvPr id="18" name="CuadroTexto 17">
                  <a:extLst>
                    <a:ext uri="{FF2B5EF4-FFF2-40B4-BE49-F238E27FC236}">
                      <a16:creationId xmlns:a16="http://schemas.microsoft.com/office/drawing/2014/main" id="{60BDAEDE-D259-4D9B-9B66-D59CAE4B6061}"/>
                    </a:ext>
                  </a:extLst>
                </xdr:cNvPr>
                <xdr:cNvSpPr txBox="1"/>
              </xdr:nvSpPr>
              <xdr:spPr>
                <a:xfrm>
                  <a:off x="10056018" y="3388515"/>
                  <a:ext cx="1133476" cy="309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
                          <m:sSubPr>
                            <m:ctrlPr>
                              <a:rPr lang="es-PE" sz="1400" i="1">
                                <a:latin typeface="Cambria Math" panose="02040503050406030204" pitchFamily="18" charset="0"/>
                              </a:rPr>
                            </m:ctrlPr>
                          </m:sSubPr>
                          <m:e>
                            <m:r>
                              <a:rPr lang="es-PE" sz="1400" i="1">
                                <a:latin typeface="Cambria Math" panose="02040503050406030204" pitchFamily="18" charset="0"/>
                                <a:ea typeface="Cambria Math" panose="02040503050406030204" pitchFamily="18" charset="0"/>
                              </a:rPr>
                              <m:t>𝜔</m:t>
                            </m:r>
                          </m:e>
                          <m:sub>
                            <m:r>
                              <a:rPr lang="es-PE" sz="1400" b="0" i="1">
                                <a:latin typeface="Cambria Math" panose="02040503050406030204" pitchFamily="18" charset="0"/>
                              </a:rPr>
                              <m:t>𝑐𝑜𝑛𝑑𝑢𝑐𝑖𝑑𝑜</m:t>
                            </m:r>
                          </m:sub>
                        </m:sSub>
                      </m:oMath>
                    </m:oMathPara>
                  </a14:m>
                  <a:endParaRPr lang="es-PE" sz="1400"/>
                </a:p>
              </xdr:txBody>
            </xdr:sp>
          </mc:Choice>
          <mc:Fallback xmlns="">
            <xdr:sp macro="" textlink="">
              <xdr:nvSpPr>
                <xdr:cNvPr id="18" name="CuadroTexto 17">
                  <a:extLst>
                    <a:ext uri="{FF2B5EF4-FFF2-40B4-BE49-F238E27FC236}">
                      <a16:creationId xmlns:a16="http://schemas.microsoft.com/office/drawing/2014/main" id="{60BDAEDE-D259-4D9B-9B66-D59CAE4B6061}"/>
                    </a:ext>
                  </a:extLst>
                </xdr:cNvPr>
                <xdr:cNvSpPr txBox="1"/>
              </xdr:nvSpPr>
              <xdr:spPr>
                <a:xfrm>
                  <a:off x="10056018" y="3388515"/>
                  <a:ext cx="1133476" cy="309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es-PE" sz="1400" i="0">
                      <a:latin typeface="Cambria Math" panose="02040503050406030204" pitchFamily="18" charset="0"/>
                      <a:ea typeface="Cambria Math" panose="02040503050406030204" pitchFamily="18" charset="0"/>
                    </a:rPr>
                    <a:t>𝜔_</a:t>
                  </a:r>
                  <a:r>
                    <a:rPr lang="es-PE" sz="1400" b="0" i="0">
                      <a:latin typeface="Cambria Math" panose="02040503050406030204" pitchFamily="18" charset="0"/>
                    </a:rPr>
                    <a:t>𝑐𝑜𝑛𝑑𝑢𝑐𝑖𝑑𝑜</a:t>
                  </a:r>
                  <a:endParaRPr lang="es-PE" sz="1400"/>
                </a:p>
              </xdr:txBody>
            </xdr:sp>
          </mc:Fallback>
        </mc:AlternateContent>
      </xdr:grpSp>
    </xdr:grpSp>
    <xdr:clientData/>
  </xdr:twoCellAnchor>
  <xdr:twoCellAnchor editAs="oneCell">
    <xdr:from>
      <xdr:col>4</xdr:col>
      <xdr:colOff>738187</xdr:colOff>
      <xdr:row>15</xdr:row>
      <xdr:rowOff>11907</xdr:rowOff>
    </xdr:from>
    <xdr:to>
      <xdr:col>12</xdr:col>
      <xdr:colOff>153199</xdr:colOff>
      <xdr:row>39</xdr:row>
      <xdr:rowOff>88762</xdr:rowOff>
    </xdr:to>
    <xdr:pic>
      <xdr:nvPicPr>
        <xdr:cNvPr id="21" name="Imagen 20">
          <a:extLst>
            <a:ext uri="{FF2B5EF4-FFF2-40B4-BE49-F238E27FC236}">
              <a16:creationId xmlns:a16="http://schemas.microsoft.com/office/drawing/2014/main" id="{ADDA013E-41DE-43EE-93FE-2801B630A8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191000" y="3012282"/>
          <a:ext cx="5725324" cy="46964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349251</xdr:colOff>
      <xdr:row>0</xdr:row>
      <xdr:rowOff>158751</xdr:rowOff>
    </xdr:from>
    <xdr:to>
      <xdr:col>16</xdr:col>
      <xdr:colOff>626153</xdr:colOff>
      <xdr:row>31</xdr:row>
      <xdr:rowOff>225229</xdr:rowOff>
    </xdr:to>
    <xdr:pic>
      <xdr:nvPicPr>
        <xdr:cNvPr id="4" name="Imagen 3">
          <a:extLst>
            <a:ext uri="{FF2B5EF4-FFF2-40B4-BE49-F238E27FC236}">
              <a16:creationId xmlns:a16="http://schemas.microsoft.com/office/drawing/2014/main" id="{81CF2E1E-EE21-4FBA-87EE-C10569E72ED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487834" y="158751"/>
          <a:ext cx="4848902" cy="617306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28574</xdr:colOff>
      <xdr:row>0</xdr:row>
      <xdr:rowOff>0</xdr:rowOff>
    </xdr:from>
    <xdr:to>
      <xdr:col>13</xdr:col>
      <xdr:colOff>400050</xdr:colOff>
      <xdr:row>10</xdr:row>
      <xdr:rowOff>187211</xdr:rowOff>
    </xdr:to>
    <xdr:pic>
      <xdr:nvPicPr>
        <xdr:cNvPr id="3" name="Imagen 2">
          <a:extLst>
            <a:ext uri="{FF2B5EF4-FFF2-40B4-BE49-F238E27FC236}">
              <a16:creationId xmlns:a16="http://schemas.microsoft.com/office/drawing/2014/main" id="{B56E1A5B-71F6-44E2-BEAF-00871915F1F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67149" y="0"/>
          <a:ext cx="6467476" cy="2092211"/>
        </a:xfrm>
        <a:prstGeom prst="rect">
          <a:avLst/>
        </a:prstGeom>
      </xdr:spPr>
    </xdr:pic>
    <xdr:clientData/>
  </xdr:twoCellAnchor>
  <xdr:twoCellAnchor>
    <xdr:from>
      <xdr:col>0</xdr:col>
      <xdr:colOff>738187</xdr:colOff>
      <xdr:row>12</xdr:row>
      <xdr:rowOff>11905</xdr:rowOff>
    </xdr:from>
    <xdr:to>
      <xdr:col>7</xdr:col>
      <xdr:colOff>11905</xdr:colOff>
      <xdr:row>29</xdr:row>
      <xdr:rowOff>47625</xdr:rowOff>
    </xdr:to>
    <xdr:grpSp>
      <xdr:nvGrpSpPr>
        <xdr:cNvPr id="12" name="Grupo 11">
          <a:hlinkClick xmlns:r="http://schemas.openxmlformats.org/officeDocument/2006/relationships" r:id="rId2"/>
          <a:extLst>
            <a:ext uri="{FF2B5EF4-FFF2-40B4-BE49-F238E27FC236}">
              <a16:creationId xmlns:a16="http://schemas.microsoft.com/office/drawing/2014/main" id="{417E80CA-54B0-49B0-8231-D25EA2A19FFE}"/>
            </a:ext>
          </a:extLst>
        </xdr:cNvPr>
        <xdr:cNvGrpSpPr/>
      </xdr:nvGrpSpPr>
      <xdr:grpSpPr>
        <a:xfrm>
          <a:off x="738187" y="2297905"/>
          <a:ext cx="4631531" cy="3274220"/>
          <a:chOff x="1012032" y="2559844"/>
          <a:chExt cx="5760244" cy="3738563"/>
        </a:xfrm>
      </xdr:grpSpPr>
      <xdr:pic>
        <xdr:nvPicPr>
          <xdr:cNvPr id="10" name="Imagen 9">
            <a:extLst>
              <a:ext uri="{FF2B5EF4-FFF2-40B4-BE49-F238E27FC236}">
                <a16:creationId xmlns:a16="http://schemas.microsoft.com/office/drawing/2014/main" id="{F304ABFF-645A-4772-8B0E-5768F6BB99F3}"/>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4484" r="47132" b="18241"/>
          <a:stretch/>
        </xdr:blipFill>
        <xdr:spPr>
          <a:xfrm>
            <a:off x="1012032" y="2559844"/>
            <a:ext cx="3726656" cy="3738563"/>
          </a:xfrm>
          <a:prstGeom prst="rect">
            <a:avLst/>
          </a:prstGeom>
        </xdr:spPr>
      </xdr:pic>
      <xdr:pic>
        <xdr:nvPicPr>
          <xdr:cNvPr id="11" name="Imagen 10">
            <a:extLst>
              <a:ext uri="{FF2B5EF4-FFF2-40B4-BE49-F238E27FC236}">
                <a16:creationId xmlns:a16="http://schemas.microsoft.com/office/drawing/2014/main" id="{AA5F3623-8AF5-42F0-861D-27ACA14CAF94}"/>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59546" t="4948" r="1221" b="63495"/>
          <a:stretch/>
        </xdr:blipFill>
        <xdr:spPr>
          <a:xfrm>
            <a:off x="3750470" y="2581276"/>
            <a:ext cx="3021806" cy="1443037"/>
          </a:xfrm>
          <a:prstGeom prst="rect">
            <a:avLst/>
          </a:prstGeom>
        </xdr:spPr>
      </xdr:pic>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371474</xdr:colOff>
      <xdr:row>0</xdr:row>
      <xdr:rowOff>95249</xdr:rowOff>
    </xdr:from>
    <xdr:to>
      <xdr:col>13</xdr:col>
      <xdr:colOff>589364</xdr:colOff>
      <xdr:row>15</xdr:row>
      <xdr:rowOff>81643</xdr:rowOff>
    </xdr:to>
    <xdr:pic>
      <xdr:nvPicPr>
        <xdr:cNvPr id="4" name="Imagen 3">
          <a:extLst>
            <a:ext uri="{FF2B5EF4-FFF2-40B4-BE49-F238E27FC236}">
              <a16:creationId xmlns:a16="http://schemas.microsoft.com/office/drawing/2014/main" id="{4FC97932-2E56-4C6C-AC70-7027BE6BDE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1474" y="95249"/>
          <a:ext cx="10273569" cy="28438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269421</xdr:colOff>
      <xdr:row>0</xdr:row>
      <xdr:rowOff>187069</xdr:rowOff>
    </xdr:from>
    <xdr:to>
      <xdr:col>19</xdr:col>
      <xdr:colOff>693964</xdr:colOff>
      <xdr:row>36</xdr:row>
      <xdr:rowOff>122464</xdr:rowOff>
    </xdr:to>
    <xdr:grpSp>
      <xdr:nvGrpSpPr>
        <xdr:cNvPr id="2" name="Grupo 1">
          <a:extLst>
            <a:ext uri="{FF2B5EF4-FFF2-40B4-BE49-F238E27FC236}">
              <a16:creationId xmlns:a16="http://schemas.microsoft.com/office/drawing/2014/main" id="{92C42056-C0D6-44E1-8CE2-2E02D6A613BB}"/>
            </a:ext>
          </a:extLst>
        </xdr:cNvPr>
        <xdr:cNvGrpSpPr/>
      </xdr:nvGrpSpPr>
      <xdr:grpSpPr>
        <a:xfrm>
          <a:off x="11087100" y="187069"/>
          <a:ext cx="4234543" cy="6793395"/>
          <a:chOff x="8039100" y="114300"/>
          <a:chExt cx="3667125" cy="5441540"/>
        </a:xfrm>
      </xdr:grpSpPr>
      <xdr:pic>
        <xdr:nvPicPr>
          <xdr:cNvPr id="3" name="Imagen 2">
            <a:extLst>
              <a:ext uri="{FF2B5EF4-FFF2-40B4-BE49-F238E27FC236}">
                <a16:creationId xmlns:a16="http://schemas.microsoft.com/office/drawing/2014/main" id="{D445137F-FF4E-44DA-AB99-A982659960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39100" y="114300"/>
            <a:ext cx="3667125" cy="544154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5" name="Rectángulo 4">
            <a:extLst>
              <a:ext uri="{FF2B5EF4-FFF2-40B4-BE49-F238E27FC236}">
                <a16:creationId xmlns:a16="http://schemas.microsoft.com/office/drawing/2014/main" id="{000C4C38-F4DB-4B59-9977-26316C507037}"/>
              </a:ext>
            </a:extLst>
          </xdr:cNvPr>
          <xdr:cNvSpPr/>
        </xdr:nvSpPr>
        <xdr:spPr>
          <a:xfrm>
            <a:off x="10893141" y="324137"/>
            <a:ext cx="278323" cy="5145934"/>
          </a:xfrm>
          <a:prstGeom prst="rect">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grpSp>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71437</xdr:colOff>
      <xdr:row>0</xdr:row>
      <xdr:rowOff>107155</xdr:rowOff>
    </xdr:from>
    <xdr:to>
      <xdr:col>19</xdr:col>
      <xdr:colOff>5029</xdr:colOff>
      <xdr:row>39</xdr:row>
      <xdr:rowOff>95249</xdr:rowOff>
    </xdr:to>
    <xdr:pic>
      <xdr:nvPicPr>
        <xdr:cNvPr id="4" name="Imagen 3">
          <a:extLst>
            <a:ext uri="{FF2B5EF4-FFF2-40B4-BE49-F238E27FC236}">
              <a16:creationId xmlns:a16="http://schemas.microsoft.com/office/drawing/2014/main" id="{7689AADA-DC2F-439C-8CA9-26ADC305B0F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965406" y="107155"/>
          <a:ext cx="6029592" cy="764381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731042</xdr:colOff>
      <xdr:row>1</xdr:row>
      <xdr:rowOff>107155</xdr:rowOff>
    </xdr:from>
    <xdr:to>
      <xdr:col>15</xdr:col>
      <xdr:colOff>742895</xdr:colOff>
      <xdr:row>10</xdr:row>
      <xdr:rowOff>95248</xdr:rowOff>
    </xdr:to>
    <xdr:pic>
      <xdr:nvPicPr>
        <xdr:cNvPr id="2" name="Imagen 1">
          <a:extLst>
            <a:ext uri="{FF2B5EF4-FFF2-40B4-BE49-F238E27FC236}">
              <a16:creationId xmlns:a16="http://schemas.microsoft.com/office/drawing/2014/main" id="{F0033C5F-7B3B-4586-813A-9FF066B5AB1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7299"/>
        <a:stretch/>
      </xdr:blipFill>
      <xdr:spPr>
        <a:xfrm>
          <a:off x="3802855" y="297655"/>
          <a:ext cx="8393853" cy="1702593"/>
        </a:xfrm>
        <a:prstGeom prst="rect">
          <a:avLst/>
        </a:prstGeom>
      </xdr:spPr>
    </xdr:pic>
    <xdr:clientData/>
  </xdr:twoCellAnchor>
  <xdr:twoCellAnchor>
    <xdr:from>
      <xdr:col>1</xdr:col>
      <xdr:colOff>35719</xdr:colOff>
      <xdr:row>13</xdr:row>
      <xdr:rowOff>35718</xdr:rowOff>
    </xdr:from>
    <xdr:to>
      <xdr:col>7</xdr:col>
      <xdr:colOff>378618</xdr:colOff>
      <xdr:row>28</xdr:row>
      <xdr:rowOff>31397</xdr:rowOff>
    </xdr:to>
    <xdr:grpSp>
      <xdr:nvGrpSpPr>
        <xdr:cNvPr id="12" name="Grupo 11">
          <a:hlinkClick xmlns:r="http://schemas.openxmlformats.org/officeDocument/2006/relationships" r:id="rId2"/>
          <a:extLst>
            <a:ext uri="{FF2B5EF4-FFF2-40B4-BE49-F238E27FC236}">
              <a16:creationId xmlns:a16="http://schemas.microsoft.com/office/drawing/2014/main" id="{F22F3C30-2E48-4265-9A7E-6322DA68CE19}"/>
            </a:ext>
          </a:extLst>
        </xdr:cNvPr>
        <xdr:cNvGrpSpPr/>
      </xdr:nvGrpSpPr>
      <xdr:grpSpPr>
        <a:xfrm>
          <a:off x="797719" y="2512218"/>
          <a:ext cx="4938712" cy="2853179"/>
          <a:chOff x="892969" y="2345531"/>
          <a:chExt cx="4938712" cy="2853179"/>
        </a:xfrm>
      </xdr:grpSpPr>
      <xdr:pic>
        <xdr:nvPicPr>
          <xdr:cNvPr id="10" name="Imagen 9">
            <a:extLst>
              <a:ext uri="{FF2B5EF4-FFF2-40B4-BE49-F238E27FC236}">
                <a16:creationId xmlns:a16="http://schemas.microsoft.com/office/drawing/2014/main" id="{FB81B738-E1B6-4C8E-97BF-45542EA95B5C}"/>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9788" r="55981"/>
          <a:stretch/>
        </xdr:blipFill>
        <xdr:spPr>
          <a:xfrm>
            <a:off x="892969" y="2345531"/>
            <a:ext cx="2667000" cy="2853179"/>
          </a:xfrm>
          <a:prstGeom prst="rect">
            <a:avLst/>
          </a:prstGeom>
        </xdr:spPr>
      </xdr:pic>
      <xdr:pic>
        <xdr:nvPicPr>
          <xdr:cNvPr id="11" name="Imagen 10">
            <a:extLst>
              <a:ext uri="{FF2B5EF4-FFF2-40B4-BE49-F238E27FC236}">
                <a16:creationId xmlns:a16="http://schemas.microsoft.com/office/drawing/2014/main" id="{08677ACE-37E3-4354-A558-4BFC3D479E3B}"/>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60763" t="3388" r="1153" b="54750"/>
          <a:stretch/>
        </xdr:blipFill>
        <xdr:spPr>
          <a:xfrm>
            <a:off x="3524249" y="2414587"/>
            <a:ext cx="2307432" cy="1323976"/>
          </a:xfrm>
          <a:prstGeom prst="rect">
            <a:avLst/>
          </a:prstGeom>
        </xdr:spPr>
      </xdr:pic>
    </xdr:grp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371474</xdr:colOff>
      <xdr:row>0</xdr:row>
      <xdr:rowOff>95249</xdr:rowOff>
    </xdr:from>
    <xdr:to>
      <xdr:col>13</xdr:col>
      <xdr:colOff>589364</xdr:colOff>
      <xdr:row>15</xdr:row>
      <xdr:rowOff>81643</xdr:rowOff>
    </xdr:to>
    <xdr:pic>
      <xdr:nvPicPr>
        <xdr:cNvPr id="2" name="Imagen 1">
          <a:extLst>
            <a:ext uri="{FF2B5EF4-FFF2-40B4-BE49-F238E27FC236}">
              <a16:creationId xmlns:a16="http://schemas.microsoft.com/office/drawing/2014/main" id="{1D537AE5-DD3E-4CD3-BBA2-CD8358DD71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1474" y="95249"/>
          <a:ext cx="10266765" cy="28438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269421</xdr:colOff>
      <xdr:row>0</xdr:row>
      <xdr:rowOff>187069</xdr:rowOff>
    </xdr:from>
    <xdr:to>
      <xdr:col>19</xdr:col>
      <xdr:colOff>693964</xdr:colOff>
      <xdr:row>36</xdr:row>
      <xdr:rowOff>122464</xdr:rowOff>
    </xdr:to>
    <xdr:grpSp>
      <xdr:nvGrpSpPr>
        <xdr:cNvPr id="3" name="Grupo 2">
          <a:extLst>
            <a:ext uri="{FF2B5EF4-FFF2-40B4-BE49-F238E27FC236}">
              <a16:creationId xmlns:a16="http://schemas.microsoft.com/office/drawing/2014/main" id="{5868F84E-3A00-4E9B-B702-2A3D6E058DE5}"/>
            </a:ext>
          </a:extLst>
        </xdr:cNvPr>
        <xdr:cNvGrpSpPr/>
      </xdr:nvGrpSpPr>
      <xdr:grpSpPr>
        <a:xfrm>
          <a:off x="11075966" y="187069"/>
          <a:ext cx="4234543" cy="6793395"/>
          <a:chOff x="8039100" y="114300"/>
          <a:chExt cx="3667125" cy="5441540"/>
        </a:xfrm>
      </xdr:grpSpPr>
      <xdr:pic>
        <xdr:nvPicPr>
          <xdr:cNvPr id="4" name="Imagen 3">
            <a:extLst>
              <a:ext uri="{FF2B5EF4-FFF2-40B4-BE49-F238E27FC236}">
                <a16:creationId xmlns:a16="http://schemas.microsoft.com/office/drawing/2014/main" id="{58807ECE-27ED-47A2-B23E-EDDBD7DDE5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39100" y="114300"/>
            <a:ext cx="3667125" cy="544154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5" name="Rectángulo 4">
            <a:extLst>
              <a:ext uri="{FF2B5EF4-FFF2-40B4-BE49-F238E27FC236}">
                <a16:creationId xmlns:a16="http://schemas.microsoft.com/office/drawing/2014/main" id="{24C56752-DB2B-45BD-B71C-431C174D8211}"/>
              </a:ext>
            </a:extLst>
          </xdr:cNvPr>
          <xdr:cNvSpPr/>
        </xdr:nvSpPr>
        <xdr:spPr>
          <a:xfrm>
            <a:off x="11364486" y="324137"/>
            <a:ext cx="278323" cy="5145934"/>
          </a:xfrm>
          <a:prstGeom prst="rect">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grpSp>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23814</xdr:colOff>
      <xdr:row>37</xdr:row>
      <xdr:rowOff>21447</xdr:rowOff>
    </xdr:from>
    <xdr:to>
      <xdr:col>11</xdr:col>
      <xdr:colOff>11906</xdr:colOff>
      <xdr:row>66</xdr:row>
      <xdr:rowOff>89805</xdr:rowOff>
    </xdr:to>
    <xdr:pic>
      <xdr:nvPicPr>
        <xdr:cNvPr id="23" name="Imagen 22">
          <a:extLst>
            <a:ext uri="{FF2B5EF4-FFF2-40B4-BE49-F238E27FC236}">
              <a16:creationId xmlns:a16="http://schemas.microsoft.com/office/drawing/2014/main" id="{C2B90223-B0FB-4113-9B73-E4B85819CA4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47814" y="7379510"/>
          <a:ext cx="9882186" cy="5592858"/>
        </a:xfrm>
        <a:prstGeom prst="rect">
          <a:avLst/>
        </a:prstGeom>
      </xdr:spPr>
    </xdr:pic>
    <xdr:clientData/>
  </xdr:twoCellAnchor>
  <xdr:twoCellAnchor editAs="oneCell">
    <xdr:from>
      <xdr:col>2</xdr:col>
      <xdr:colOff>0</xdr:colOff>
      <xdr:row>4</xdr:row>
      <xdr:rowOff>0</xdr:rowOff>
    </xdr:from>
    <xdr:to>
      <xdr:col>11</xdr:col>
      <xdr:colOff>518184</xdr:colOff>
      <xdr:row>30</xdr:row>
      <xdr:rowOff>19744</xdr:rowOff>
    </xdr:to>
    <xdr:pic>
      <xdr:nvPicPr>
        <xdr:cNvPr id="3" name="Imagen 2">
          <a:extLst>
            <a:ext uri="{FF2B5EF4-FFF2-40B4-BE49-F238E27FC236}">
              <a16:creationId xmlns:a16="http://schemas.microsoft.com/office/drawing/2014/main" id="{A2D38F51-7ECE-4553-95DE-D22414F0E84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928688"/>
          <a:ext cx="10412278" cy="4972744"/>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35718</xdr:colOff>
      <xdr:row>5</xdr:row>
      <xdr:rowOff>35718</xdr:rowOff>
    </xdr:from>
    <xdr:to>
      <xdr:col>11</xdr:col>
      <xdr:colOff>200024</xdr:colOff>
      <xdr:row>33</xdr:row>
      <xdr:rowOff>139621</xdr:rowOff>
    </xdr:to>
    <xdr:pic>
      <xdr:nvPicPr>
        <xdr:cNvPr id="5" name="Imagen 4">
          <a:extLst>
            <a:ext uri="{FF2B5EF4-FFF2-40B4-BE49-F238E27FC236}">
              <a16:creationId xmlns:a16="http://schemas.microsoft.com/office/drawing/2014/main" id="{B0325B15-4DB3-438B-88D1-90904A4C595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59718" y="1154906"/>
          <a:ext cx="10058400" cy="5437903"/>
        </a:xfrm>
        <a:prstGeom prst="rect">
          <a:avLst/>
        </a:prstGeom>
      </xdr:spPr>
    </xdr:pic>
    <xdr:clientData/>
  </xdr:twoCellAnchor>
  <xdr:twoCellAnchor editAs="oneCell">
    <xdr:from>
      <xdr:col>2</xdr:col>
      <xdr:colOff>0</xdr:colOff>
      <xdr:row>38</xdr:row>
      <xdr:rowOff>0</xdr:rowOff>
    </xdr:from>
    <xdr:to>
      <xdr:col>11</xdr:col>
      <xdr:colOff>164306</xdr:colOff>
      <xdr:row>66</xdr:row>
      <xdr:rowOff>176857</xdr:rowOff>
    </xdr:to>
    <xdr:pic>
      <xdr:nvPicPr>
        <xdr:cNvPr id="7" name="Imagen 6">
          <a:extLst>
            <a:ext uri="{FF2B5EF4-FFF2-40B4-BE49-F238E27FC236}">
              <a16:creationId xmlns:a16="http://schemas.microsoft.com/office/drawing/2014/main" id="{EE114AA3-F17C-4BA7-AE0D-2F3064E1A9C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7548563"/>
          <a:ext cx="10058400" cy="5510857"/>
        </a:xfrm>
        <a:prstGeom prst="rect">
          <a:avLst/>
        </a:prstGeom>
      </xdr:spPr>
    </xdr:pic>
    <xdr:clientData/>
  </xdr:twoCellAnchor>
  <xdr:twoCellAnchor editAs="oneCell">
    <xdr:from>
      <xdr:col>2</xdr:col>
      <xdr:colOff>0</xdr:colOff>
      <xdr:row>70</xdr:row>
      <xdr:rowOff>0</xdr:rowOff>
    </xdr:from>
    <xdr:to>
      <xdr:col>11</xdr:col>
      <xdr:colOff>164306</xdr:colOff>
      <xdr:row>99</xdr:row>
      <xdr:rowOff>129417</xdr:rowOff>
    </xdr:to>
    <xdr:pic>
      <xdr:nvPicPr>
        <xdr:cNvPr id="9" name="Imagen 8">
          <a:extLst>
            <a:ext uri="{FF2B5EF4-FFF2-40B4-BE49-F238E27FC236}">
              <a16:creationId xmlns:a16="http://schemas.microsoft.com/office/drawing/2014/main" id="{57F302A4-81D7-444B-9B4F-60F4AEDE7FA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524000" y="13644563"/>
          <a:ext cx="10058400" cy="5653917"/>
        </a:xfrm>
        <a:prstGeom prst="rect">
          <a:avLst/>
        </a:prstGeom>
      </xdr:spPr>
    </xdr:pic>
    <xdr:clientData/>
  </xdr:twoCellAnchor>
  <xdr:twoCellAnchor editAs="oneCell">
    <xdr:from>
      <xdr:col>14</xdr:col>
      <xdr:colOff>0</xdr:colOff>
      <xdr:row>5</xdr:row>
      <xdr:rowOff>0</xdr:rowOff>
    </xdr:from>
    <xdr:to>
      <xdr:col>27</xdr:col>
      <xdr:colOff>152400</xdr:colOff>
      <xdr:row>34</xdr:row>
      <xdr:rowOff>45618</xdr:rowOff>
    </xdr:to>
    <xdr:pic>
      <xdr:nvPicPr>
        <xdr:cNvPr id="11" name="Imagen 10">
          <a:extLst>
            <a:ext uri="{FF2B5EF4-FFF2-40B4-BE49-F238E27FC236}">
              <a16:creationId xmlns:a16="http://schemas.microsoft.com/office/drawing/2014/main" id="{DD3BB25E-B759-4867-BEE6-C0C8E62DAC03}"/>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3716000" y="1127125"/>
          <a:ext cx="10058400" cy="5570118"/>
        </a:xfrm>
        <a:prstGeom prst="rect">
          <a:avLst/>
        </a:prstGeom>
      </xdr:spPr>
    </xdr:pic>
    <xdr:clientData/>
  </xdr:twoCellAnchor>
  <xdr:twoCellAnchor editAs="oneCell">
    <xdr:from>
      <xdr:col>14</xdr:col>
      <xdr:colOff>0</xdr:colOff>
      <xdr:row>37</xdr:row>
      <xdr:rowOff>0</xdr:rowOff>
    </xdr:from>
    <xdr:to>
      <xdr:col>27</xdr:col>
      <xdr:colOff>152400</xdr:colOff>
      <xdr:row>65</xdr:row>
      <xdr:rowOff>146093</xdr:rowOff>
    </xdr:to>
    <xdr:pic>
      <xdr:nvPicPr>
        <xdr:cNvPr id="13" name="Imagen 12">
          <a:extLst>
            <a:ext uri="{FF2B5EF4-FFF2-40B4-BE49-F238E27FC236}">
              <a16:creationId xmlns:a16="http://schemas.microsoft.com/office/drawing/2014/main" id="{22860D98-5151-4FD9-A990-E3685A65844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3716000" y="7223125"/>
          <a:ext cx="10058400" cy="5480093"/>
        </a:xfrm>
        <a:prstGeom prst="rect">
          <a:avLst/>
        </a:prstGeom>
      </xdr:spPr>
    </xdr:pic>
    <xdr:clientData/>
  </xdr:twoCellAnchor>
  <xdr:twoCellAnchor editAs="oneCell">
    <xdr:from>
      <xdr:col>14</xdr:col>
      <xdr:colOff>0</xdr:colOff>
      <xdr:row>70</xdr:row>
      <xdr:rowOff>0</xdr:rowOff>
    </xdr:from>
    <xdr:to>
      <xdr:col>27</xdr:col>
      <xdr:colOff>152400</xdr:colOff>
      <xdr:row>98</xdr:row>
      <xdr:rowOff>111794</xdr:rowOff>
    </xdr:to>
    <xdr:pic>
      <xdr:nvPicPr>
        <xdr:cNvPr id="15" name="Imagen 14">
          <a:extLst>
            <a:ext uri="{FF2B5EF4-FFF2-40B4-BE49-F238E27FC236}">
              <a16:creationId xmlns:a16="http://schemas.microsoft.com/office/drawing/2014/main" id="{D5A58FAE-C8BB-4313-ACDC-74DF4518C88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3716000" y="13509625"/>
          <a:ext cx="10058400" cy="5445794"/>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12</xdr:col>
      <xdr:colOff>638175</xdr:colOff>
      <xdr:row>27</xdr:row>
      <xdr:rowOff>87993</xdr:rowOff>
    </xdr:to>
    <xdr:pic>
      <xdr:nvPicPr>
        <xdr:cNvPr id="5" name="Imagen 4">
          <a:extLst>
            <a:ext uri="{FF2B5EF4-FFF2-40B4-BE49-F238E27FC236}">
              <a16:creationId xmlns:a16="http://schemas.microsoft.com/office/drawing/2014/main" id="{947B7C8B-0671-4187-B4F5-876DEFDD31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 y="1"/>
          <a:ext cx="9782174" cy="523149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742951</xdr:colOff>
      <xdr:row>10</xdr:row>
      <xdr:rowOff>28576</xdr:rowOff>
    </xdr:from>
    <xdr:to>
      <xdr:col>7</xdr:col>
      <xdr:colOff>571500</xdr:colOff>
      <xdr:row>18</xdr:row>
      <xdr:rowOff>5475</xdr:rowOff>
    </xdr:to>
    <xdr:pic>
      <xdr:nvPicPr>
        <xdr:cNvPr id="3" name="Imagen 2">
          <a:extLst>
            <a:ext uri="{FF2B5EF4-FFF2-40B4-BE49-F238E27FC236}">
              <a16:creationId xmlns:a16="http://schemas.microsoft.com/office/drawing/2014/main" id="{0AB49FB5-E135-4C21-9CC5-DA4EA30708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2951" y="1933576"/>
          <a:ext cx="4705349" cy="15008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21</xdr:row>
      <xdr:rowOff>1</xdr:rowOff>
    </xdr:from>
    <xdr:to>
      <xdr:col>5</xdr:col>
      <xdr:colOff>238125</xdr:colOff>
      <xdr:row>26</xdr:row>
      <xdr:rowOff>56011</xdr:rowOff>
    </xdr:to>
    <xdr:pic>
      <xdr:nvPicPr>
        <xdr:cNvPr id="4" name="Imagen 3">
          <a:extLst>
            <a:ext uri="{FF2B5EF4-FFF2-40B4-BE49-F238E27FC236}">
              <a16:creationId xmlns:a16="http://schemas.microsoft.com/office/drawing/2014/main" id="{83EFBE45-760A-475E-A710-6EFBF2DC12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1050" y="4000501"/>
          <a:ext cx="2809875" cy="10085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8.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9.xml"/><Relationship Id="rId1" Type="http://schemas.openxmlformats.org/officeDocument/2006/relationships/printerSettings" Target="../printerSettings/printerSettings8.bin"/><Relationship Id="rId4" Type="http://schemas.openxmlformats.org/officeDocument/2006/relationships/comments" Target="../comments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abSelected="1" zoomScale="90" zoomScaleNormal="90" workbookViewId="0">
      <selection activeCell="U15" sqref="U15"/>
    </sheetView>
  </sheetViews>
  <sheetFormatPr baseColWidth="10" defaultRowHeight="1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E19"/>
  <sheetViews>
    <sheetView zoomScaleNormal="100" workbookViewId="0">
      <selection activeCell="D10" sqref="D10"/>
    </sheetView>
  </sheetViews>
  <sheetFormatPr baseColWidth="10" defaultRowHeight="15"/>
  <cols>
    <col min="3" max="3" width="13.7109375" customWidth="1"/>
    <col min="4" max="4" width="7.5703125" customWidth="1"/>
  </cols>
  <sheetData>
    <row r="3" spans="1:5">
      <c r="A3" t="s">
        <v>132</v>
      </c>
    </row>
    <row r="4" spans="1:5">
      <c r="A4" t="s">
        <v>133</v>
      </c>
    </row>
    <row r="5" spans="1:5">
      <c r="A5" s="26" t="s">
        <v>50</v>
      </c>
    </row>
    <row r="6" spans="1:5">
      <c r="A6" t="s">
        <v>53</v>
      </c>
      <c r="D6" s="42">
        <v>5000</v>
      </c>
      <c r="E6" t="s">
        <v>52</v>
      </c>
    </row>
    <row r="7" spans="1:5">
      <c r="A7" t="s">
        <v>54</v>
      </c>
      <c r="D7" s="42">
        <v>110</v>
      </c>
      <c r="E7" t="s">
        <v>51</v>
      </c>
    </row>
    <row r="8" spans="1:5">
      <c r="A8" t="s">
        <v>55</v>
      </c>
      <c r="D8" s="42">
        <f>110*5</f>
        <v>550</v>
      </c>
      <c r="E8" t="s">
        <v>51</v>
      </c>
    </row>
    <row r="9" spans="1:5">
      <c r="A9" t="s">
        <v>84</v>
      </c>
      <c r="D9" s="43">
        <v>26</v>
      </c>
      <c r="E9" t="s">
        <v>82</v>
      </c>
    </row>
    <row r="11" spans="1:5">
      <c r="A11" s="26" t="s">
        <v>63</v>
      </c>
    </row>
    <row r="12" spans="1:5">
      <c r="A12" t="s">
        <v>64</v>
      </c>
      <c r="D12" s="42">
        <v>9.7599999999999996E-3</v>
      </c>
    </row>
    <row r="13" spans="1:5">
      <c r="A13" t="s">
        <v>58</v>
      </c>
      <c r="D13" s="42">
        <v>14.5</v>
      </c>
      <c r="E13" t="s">
        <v>39</v>
      </c>
    </row>
    <row r="14" spans="1:5">
      <c r="A14" t="s">
        <v>59</v>
      </c>
      <c r="D14" s="42">
        <v>12.5</v>
      </c>
      <c r="E14" t="s">
        <v>40</v>
      </c>
    </row>
    <row r="15" spans="1:5">
      <c r="A15" t="s">
        <v>60</v>
      </c>
      <c r="D15" s="42">
        <v>1.2250000000000001</v>
      </c>
      <c r="E15" t="s">
        <v>44</v>
      </c>
    </row>
    <row r="16" spans="1:5">
      <c r="A16" s="8" t="s">
        <v>62</v>
      </c>
      <c r="D16" s="42">
        <f>11.011</f>
        <v>11.010999999999999</v>
      </c>
      <c r="E16" t="s">
        <v>48</v>
      </c>
    </row>
    <row r="19" spans="1:4">
      <c r="A19" t="s">
        <v>130</v>
      </c>
      <c r="C19" s="43"/>
      <c r="D19" t="s">
        <v>131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zoomScale="90" zoomScaleNormal="90" workbookViewId="0">
      <selection activeCell="K36" sqref="K36"/>
    </sheetView>
  </sheetViews>
  <sheetFormatPr baseColWidth="10" defaultRowHeight="1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M16"/>
  <sheetViews>
    <sheetView zoomScaleNormal="100" workbookViewId="0">
      <selection activeCell="E10" sqref="E10"/>
    </sheetView>
  </sheetViews>
  <sheetFormatPr baseColWidth="10" defaultRowHeight="15"/>
  <cols>
    <col min="1" max="1" width="14.42578125" customWidth="1"/>
    <col min="3" max="4" width="11.42578125" customWidth="1"/>
    <col min="9" max="9" width="25.7109375" customWidth="1"/>
    <col min="10" max="10" width="83.42578125" customWidth="1"/>
  </cols>
  <sheetData>
    <row r="3" spans="2:13">
      <c r="B3" t="s">
        <v>61</v>
      </c>
    </row>
    <row r="4" spans="2:13">
      <c r="K4" s="18"/>
      <c r="L4" s="18"/>
      <c r="M4" s="18"/>
    </row>
    <row r="5" spans="2:13">
      <c r="B5" s="9" t="s">
        <v>42</v>
      </c>
      <c r="C5" s="9">
        <f>'CASO DE ESTUDIO'!D12</f>
        <v>9.7599999999999996E-3</v>
      </c>
    </row>
    <row r="6" spans="2:13">
      <c r="B6" s="9" t="s">
        <v>22</v>
      </c>
      <c r="C6" s="9">
        <f>'CASO DE ESTUDIO'!D13</f>
        <v>14.5</v>
      </c>
      <c r="D6" t="s">
        <v>39</v>
      </c>
    </row>
    <row r="7" spans="2:13">
      <c r="B7" s="9" t="s">
        <v>41</v>
      </c>
      <c r="C7" s="9">
        <f>'CASO DE ESTUDIO'!D14</f>
        <v>12.5</v>
      </c>
      <c r="D7" t="s">
        <v>40</v>
      </c>
    </row>
    <row r="8" spans="2:13">
      <c r="B8" s="9" t="s">
        <v>43</v>
      </c>
      <c r="C8" s="9">
        <f>'CASO DE ESTUDIO'!D15</f>
        <v>1.2250000000000001</v>
      </c>
      <c r="D8" t="s">
        <v>44</v>
      </c>
    </row>
    <row r="10" spans="2:13">
      <c r="B10" s="9" t="s">
        <v>37</v>
      </c>
      <c r="C10" s="16">
        <f>C6*C5*C8*C7^2/2</f>
        <v>13.543906250000001</v>
      </c>
      <c r="D10" t="s">
        <v>45</v>
      </c>
    </row>
    <row r="13" spans="2:13">
      <c r="B13" t="s">
        <v>65</v>
      </c>
    </row>
    <row r="14" spans="2:13">
      <c r="B14" s="9" t="s">
        <v>47</v>
      </c>
      <c r="C14" s="21">
        <f>'CASO DE ESTUDIO'!D16*9.81</f>
        <v>108.01791</v>
      </c>
      <c r="D14" t="s">
        <v>45</v>
      </c>
    </row>
    <row r="15" spans="2:13">
      <c r="B15" s="9" t="s">
        <v>49</v>
      </c>
      <c r="C15" s="21">
        <f>3*C10</f>
        <v>40.631718750000005</v>
      </c>
      <c r="D15" t="s">
        <v>45</v>
      </c>
    </row>
    <row r="16" spans="2:13">
      <c r="B16" s="9" t="s">
        <v>56</v>
      </c>
      <c r="C16" s="25">
        <f>'CASO DE ESTUDIO'!D6/'CASO DE ESTUDIO'!D7</f>
        <v>45.454545454545453</v>
      </c>
      <c r="D16" t="s">
        <v>57</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K19"/>
  <sheetViews>
    <sheetView zoomScale="80" zoomScaleNormal="80" workbookViewId="0">
      <selection activeCell="L9" sqref="L9"/>
    </sheetView>
  </sheetViews>
  <sheetFormatPr baseColWidth="10" defaultRowHeight="15"/>
  <cols>
    <col min="2" max="2" width="17.42578125" customWidth="1"/>
    <col min="6" max="6" width="11.42578125" customWidth="1"/>
    <col min="7" max="7" width="14.7109375" customWidth="1"/>
  </cols>
  <sheetData>
    <row r="3" spans="2:11">
      <c r="B3" t="s">
        <v>123</v>
      </c>
      <c r="G3" t="s">
        <v>122</v>
      </c>
    </row>
    <row r="5" spans="2:11">
      <c r="C5" s="9" t="s">
        <v>29</v>
      </c>
      <c r="D5" s="9" t="s">
        <v>30</v>
      </c>
      <c r="E5" s="9" t="s">
        <v>121</v>
      </c>
      <c r="H5" s="9" t="s">
        <v>115</v>
      </c>
      <c r="I5" s="9" t="s">
        <v>119</v>
      </c>
      <c r="J5" s="9" t="s">
        <v>120</v>
      </c>
    </row>
    <row r="6" spans="2:11">
      <c r="B6" s="19" t="s">
        <v>27</v>
      </c>
      <c r="C6" s="41">
        <v>28</v>
      </c>
      <c r="D6" s="41">
        <v>18</v>
      </c>
      <c r="E6" s="9">
        <f>E8/E7</f>
        <v>74</v>
      </c>
      <c r="G6" s="19" t="s">
        <v>116</v>
      </c>
      <c r="H6" s="9">
        <f>1/C7</f>
        <v>0.25</v>
      </c>
      <c r="I6" s="9">
        <f>H6</f>
        <v>0.25</v>
      </c>
      <c r="J6" s="9">
        <f>H6</f>
        <v>0.25</v>
      </c>
      <c r="K6" t="str">
        <f>IF(MID(F7,1,2)="mm","dientes/mm","dientes/in")</f>
        <v>dientes/mm</v>
      </c>
    </row>
    <row r="7" spans="2:11">
      <c r="B7" s="9" t="s">
        <v>25</v>
      </c>
      <c r="C7" s="41">
        <v>4</v>
      </c>
      <c r="D7" s="9">
        <f>C7</f>
        <v>4</v>
      </c>
      <c r="E7" s="9">
        <f>D7</f>
        <v>4</v>
      </c>
      <c r="F7" t="s">
        <v>46</v>
      </c>
      <c r="G7" s="35" t="s">
        <v>111</v>
      </c>
      <c r="H7" s="9">
        <f>PI()*C7</f>
        <v>12.566370614359172</v>
      </c>
      <c r="I7" s="9">
        <f>PI()*D7</f>
        <v>12.566370614359172</v>
      </c>
      <c r="J7" s="9">
        <f>PI()*D7</f>
        <v>12.566370614359172</v>
      </c>
      <c r="K7" t="str">
        <f>F7</f>
        <v>mm</v>
      </c>
    </row>
    <row r="8" spans="2:11">
      <c r="B8" s="9" t="s">
        <v>28</v>
      </c>
      <c r="C8" s="9">
        <f>C6*C7</f>
        <v>112</v>
      </c>
      <c r="D8" s="9">
        <f>D6*D7</f>
        <v>72</v>
      </c>
      <c r="E8" s="9">
        <f>D8+2*C8</f>
        <v>296</v>
      </c>
      <c r="F8" t="str">
        <f>F7</f>
        <v>mm</v>
      </c>
      <c r="G8" s="36" t="s">
        <v>113</v>
      </c>
      <c r="H8" s="41">
        <v>20</v>
      </c>
      <c r="I8" s="9">
        <f>H8</f>
        <v>20</v>
      </c>
      <c r="J8" s="9">
        <f>I8</f>
        <v>20</v>
      </c>
      <c r="K8" t="s">
        <v>114</v>
      </c>
    </row>
    <row r="9" spans="2:11">
      <c r="G9" s="9" t="s">
        <v>112</v>
      </c>
      <c r="H9" s="9">
        <f>'Sist. Planetario'!C8*COS('Sist. Planetario'!H8*PI()/180)</f>
        <v>105.24557352802174</v>
      </c>
      <c r="I9" s="9">
        <f>'Sist. Planetario'!D8*COS('Sist. Planetario'!I8*PI()/180)</f>
        <v>67.65786869658541</v>
      </c>
      <c r="J9" s="9">
        <f>'Sist. Planetario'!E8*COS('Sist. Planetario'!J8*PI()/180)</f>
        <v>278.14901575262888</v>
      </c>
      <c r="K9" t="str">
        <f>F7</f>
        <v>mm</v>
      </c>
    </row>
    <row r="10" spans="2:11">
      <c r="G10" s="9" t="s">
        <v>75</v>
      </c>
      <c r="H10" s="9">
        <f>1/H6</f>
        <v>4</v>
      </c>
      <c r="I10" s="9">
        <f t="shared" ref="I10:J10" si="0">1/I6</f>
        <v>4</v>
      </c>
      <c r="J10" s="9">
        <f t="shared" si="0"/>
        <v>4</v>
      </c>
      <c r="K10" t="str">
        <f>F8</f>
        <v>mm</v>
      </c>
    </row>
    <row r="11" spans="2:11" ht="18">
      <c r="B11" s="9" t="s">
        <v>35</v>
      </c>
      <c r="C11" s="16">
        <f>2*PI()*'CASO DE ESTUDIO'!D7*(C8+D8)/(2*60)</f>
        <v>1059.7639218109568</v>
      </c>
      <c r="G11" s="9" t="s">
        <v>74</v>
      </c>
      <c r="H11" s="9">
        <f>1.25/H6</f>
        <v>5</v>
      </c>
      <c r="I11" s="9">
        <f t="shared" ref="I11:J11" si="1">1.25/I6</f>
        <v>5</v>
      </c>
      <c r="J11" s="9">
        <f t="shared" si="1"/>
        <v>5</v>
      </c>
      <c r="K11" t="str">
        <f>F7</f>
        <v>mm</v>
      </c>
    </row>
    <row r="12" spans="2:11" ht="18">
      <c r="B12" s="20" t="s">
        <v>33</v>
      </c>
      <c r="C12" s="16">
        <f>C11/(C8/2)</f>
        <v>18.924355746624229</v>
      </c>
      <c r="D12" s="9">
        <f>C12*60/(2*PI())</f>
        <v>180.71428571428572</v>
      </c>
      <c r="G12" s="9" t="s">
        <v>117</v>
      </c>
      <c r="H12" s="9">
        <f>H7/2</f>
        <v>6.2831853071795862</v>
      </c>
      <c r="I12" s="9">
        <f t="shared" ref="I12:J12" si="2">I7/2</f>
        <v>6.2831853071795862</v>
      </c>
      <c r="J12" s="9">
        <f t="shared" si="2"/>
        <v>6.2831853071795862</v>
      </c>
      <c r="K12" t="str">
        <f>F8</f>
        <v>mm</v>
      </c>
    </row>
    <row r="13" spans="2:11" ht="18">
      <c r="B13" s="9" t="s">
        <v>36</v>
      </c>
      <c r="C13" s="16">
        <f>C12*C8</f>
        <v>2119.5278436219137</v>
      </c>
      <c r="G13" s="9" t="s">
        <v>118</v>
      </c>
      <c r="H13" s="9">
        <f>H11-H10</f>
        <v>1</v>
      </c>
      <c r="I13" s="37">
        <f t="shared" ref="I13:J13" si="3">I11-I10</f>
        <v>1</v>
      </c>
      <c r="J13" s="37">
        <f t="shared" si="3"/>
        <v>1</v>
      </c>
      <c r="K13" t="str">
        <f>F7</f>
        <v>mm</v>
      </c>
    </row>
    <row r="14" spans="2:11" ht="18">
      <c r="B14" s="20" t="s">
        <v>34</v>
      </c>
      <c r="C14" s="16">
        <f>C13/(D8/2)</f>
        <v>58.875773433942044</v>
      </c>
      <c r="D14" s="21">
        <f>C14*60/(2*PI())</f>
        <v>562.22222222222217</v>
      </c>
      <c r="G14" s="14" t="s">
        <v>129</v>
      </c>
      <c r="H14" s="9">
        <f>C7*10</f>
        <v>40</v>
      </c>
      <c r="I14" s="9">
        <f t="shared" ref="I14:J14" si="4">D7*10</f>
        <v>40</v>
      </c>
      <c r="J14" s="45">
        <f t="shared" si="4"/>
        <v>40</v>
      </c>
      <c r="K14" t="str">
        <f>F8</f>
        <v>mm</v>
      </c>
    </row>
    <row r="17" spans="2:3" ht="17.25">
      <c r="B17" s="9" t="s">
        <v>31</v>
      </c>
      <c r="C17" s="16">
        <f>60000*'CASO DE ESTUDIO'!D6/(PI()*C8*'Sist. Planetario'!D12)</f>
        <v>4718.0319098387945</v>
      </c>
    </row>
    <row r="18" spans="2:3" ht="17.25">
      <c r="B18" s="9" t="s">
        <v>32</v>
      </c>
      <c r="C18" s="16">
        <f>C17*TAN(20*PI()/180)</f>
        <v>1717.2231794994441</v>
      </c>
    </row>
    <row r="19" spans="2:3">
      <c r="B19" s="9" t="s">
        <v>26</v>
      </c>
      <c r="C19" s="16">
        <f>C17*D8/2000</f>
        <v>169.84914875419659</v>
      </c>
    </row>
  </sheetData>
  <pageMargins left="0.7" right="0.7" top="0.75" bottom="0.75" header="0.3" footer="0.3"/>
  <pageSetup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J44"/>
  <sheetViews>
    <sheetView zoomScale="90" zoomScaleNormal="90" workbookViewId="0">
      <selection activeCell="D14" sqref="D14"/>
    </sheetView>
  </sheetViews>
  <sheetFormatPr baseColWidth="10" defaultRowHeight="15"/>
  <cols>
    <col min="4" max="4" width="11.85546875" bestFit="1" customWidth="1"/>
    <col min="9" max="9" width="18.7109375" bestFit="1" customWidth="1"/>
  </cols>
  <sheetData>
    <row r="2" spans="2:10">
      <c r="B2" t="s">
        <v>72</v>
      </c>
      <c r="D2" s="43" t="s">
        <v>76</v>
      </c>
    </row>
    <row r="3" spans="2:10">
      <c r="B3" t="s">
        <v>66</v>
      </c>
      <c r="D3">
        <v>680</v>
      </c>
      <c r="E3" t="s">
        <v>46</v>
      </c>
    </row>
    <row r="4" spans="2:10">
      <c r="B4" t="s">
        <v>67</v>
      </c>
      <c r="D4" s="43">
        <v>2</v>
      </c>
    </row>
    <row r="6" spans="2:10" ht="15.75" customHeight="1">
      <c r="B6" t="s">
        <v>87</v>
      </c>
    </row>
    <row r="7" spans="2:10">
      <c r="B7" s="27" t="s">
        <v>88</v>
      </c>
      <c r="C7" s="27"/>
      <c r="E7" s="41">
        <v>1</v>
      </c>
    </row>
    <row r="8" spans="2:10">
      <c r="B8" t="s">
        <v>89</v>
      </c>
      <c r="E8" s="41">
        <v>1</v>
      </c>
    </row>
    <row r="9" spans="2:10">
      <c r="B9" t="s">
        <v>90</v>
      </c>
      <c r="E9" s="41">
        <v>1</v>
      </c>
    </row>
    <row r="10" spans="2:10" ht="18" customHeight="1">
      <c r="B10" t="s">
        <v>91</v>
      </c>
      <c r="E10" s="41">
        <v>0</v>
      </c>
    </row>
    <row r="11" spans="2:10">
      <c r="B11" t="s">
        <v>93</v>
      </c>
      <c r="E11" s="9">
        <v>0</v>
      </c>
    </row>
    <row r="14" spans="2:10" ht="15.75" thickBot="1">
      <c r="B14" s="33"/>
      <c r="C14" s="33"/>
      <c r="D14" s="33"/>
    </row>
    <row r="15" spans="2:10">
      <c r="B15" s="3"/>
      <c r="C15" s="8"/>
      <c r="D15" s="8"/>
      <c r="E15" s="1"/>
      <c r="F15" s="1"/>
      <c r="G15" s="1"/>
      <c r="H15" s="1"/>
      <c r="I15" s="1"/>
      <c r="J15" s="2"/>
    </row>
    <row r="16" spans="2:10">
      <c r="B16" s="3"/>
      <c r="J16" s="4"/>
    </row>
    <row r="17" spans="1:10" ht="15.75">
      <c r="B17" s="10"/>
      <c r="C17" s="10" t="s">
        <v>4</v>
      </c>
      <c r="D17" s="10" t="s">
        <v>5</v>
      </c>
      <c r="H17" s="15" t="s">
        <v>6</v>
      </c>
      <c r="I17" s="10"/>
      <c r="J17" s="4"/>
    </row>
    <row r="18" spans="1:10" ht="21">
      <c r="B18" s="11" t="s">
        <v>7</v>
      </c>
      <c r="C18" s="41">
        <v>1.5</v>
      </c>
      <c r="D18" s="9"/>
      <c r="G18" s="48"/>
      <c r="H18" s="12" t="s">
        <v>18</v>
      </c>
      <c r="I18" s="41">
        <v>470</v>
      </c>
      <c r="J18" s="29" t="str">
        <f>IF(MID($D$2,1,2)="SI","MPa","kspi")</f>
        <v>MPa</v>
      </c>
    </row>
    <row r="19" spans="1:10">
      <c r="A19" s="48"/>
      <c r="B19" s="12" t="s">
        <v>79</v>
      </c>
      <c r="C19" s="41">
        <v>390</v>
      </c>
      <c r="D19" s="9"/>
      <c r="E19" t="str">
        <f>IF(MID($D$2,1,2)="SI","MPa","kpsi")</f>
        <v>MPa</v>
      </c>
      <c r="H19" s="12" t="s">
        <v>6</v>
      </c>
      <c r="I19" s="9">
        <f>0.29*I18</f>
        <v>136.29999999999998</v>
      </c>
      <c r="J19" s="29"/>
    </row>
    <row r="20" spans="1:10">
      <c r="A20" s="48"/>
      <c r="B20" s="12" t="s">
        <v>9</v>
      </c>
      <c r="C20" s="43">
        <v>7.5068443020000002</v>
      </c>
      <c r="D20" s="9"/>
      <c r="E20" t="str">
        <f>IF(MID($D$2,1,2)="SI","N.m","lb.in")</f>
        <v>N.m</v>
      </c>
      <c r="H20" s="12" t="s">
        <v>10</v>
      </c>
      <c r="I20" s="16">
        <f>IF(MID(D2,1,2)="SI",IF('Eje de palas'!D4=1,'Tablas para diseño de ejes'!G5,IF('Eje de palas'!D4=2,'Tablas para diseño de ejes'!G6,IF('Eje de palas'!D4=3,'Tablas para diseño de ejes'!G7,IF('Eje de palas'!D4=4,'Tablas para diseño de ejes'!G8,"imposible 0o0"))))*(I18)^IF(D4=1,'Tablas para diseño de ejes'!H5,IF('Eje de palas'!D4=2,'Tablas para diseño de ejes'!H6,IF('Eje de palas'!D4=3,'Tablas para diseño de ejes'!H7,IF('Eje de palas'!D4=4,'Tablas para diseño de ejes'!H8,"imposible 0o0")))),IF('Eje de palas'!D4=1,'Tablas para diseño de ejes'!F5,IF('Eje de palas'!D4=2,'Tablas para diseño de ejes'!F6,IF('Eje de palas'!D4=3,'Tablas para diseño de ejes'!F7,IF('Eje de palas'!D4=4,'Tablas para diseño de ejes'!F8,"imposible 0o0"))))*(I18)^IF(D4=1,'Tablas para diseño de ejes'!H5,IF('Eje de palas'!D4=2,'Tablas para diseño de ejes'!H6,IF('Eje de palas'!D4=3,'Tablas para diseño de ejes'!H7,IF('Eje de palas'!D4=4,'Tablas para diseño de ejes'!H8,"imposible 0o0")))))</f>
        <v>0.88322348714153021</v>
      </c>
      <c r="J20" s="30"/>
    </row>
    <row r="21" spans="1:10">
      <c r="A21" s="48"/>
      <c r="B21" s="12" t="s">
        <v>11</v>
      </c>
      <c r="C21" s="13">
        <v>2.1467999999999998</v>
      </c>
      <c r="D21" s="9"/>
      <c r="E21" t="str">
        <f>IF(MID($D$2,1,2)="SI","N.m","lb.in")</f>
        <v>N.m</v>
      </c>
      <c r="H21" s="12" t="s">
        <v>12</v>
      </c>
      <c r="I21" s="16">
        <f>IF(MID(D2,1,2)="SI",IF(AND(D23&gt;=2.79,D23&lt;=51),1.24*D23^-0.107,IF(AND(D23&gt;51,D23&lt;=254),1.51*D23^-0.157,"error")),IF(AND(D23&gt;=0.11,D23&lt;=2),0.879*D23^-0.107,IF(AND(D23&gt;2,D23&lt;=10),0.91*D23^-0.157,"-")))</f>
        <v>1.0110444356388284</v>
      </c>
      <c r="J21" s="30">
        <v>1</v>
      </c>
    </row>
    <row r="22" spans="1:10" ht="18">
      <c r="B22" s="23" t="s">
        <v>24</v>
      </c>
      <c r="C22" s="9">
        <f>(((32*C18)/(PI()*C19*1000000)*(C20^2+3/4*C21^2)^(1/2)))^(1/3)</f>
        <v>6.7164070332721782E-3</v>
      </c>
      <c r="D22" s="9">
        <f>(((32*C18)/(PI()*C19*1000000)*(C20^2+C21^2)^(1/2)))^(1/3)</f>
        <v>6.7378004993464552E-3</v>
      </c>
      <c r="E22" t="str">
        <f>IF(MID($D$2,1,2)="SI","m","in")</f>
        <v>m</v>
      </c>
      <c r="H22" s="12" t="s">
        <v>13</v>
      </c>
      <c r="I22" s="9">
        <v>0.59</v>
      </c>
      <c r="J22" s="30"/>
    </row>
    <row r="23" spans="1:10">
      <c r="B23" s="23"/>
      <c r="C23" s="9">
        <f>IF(MID($D$2,1,2)="SI",C22*1000,"-")</f>
        <v>6.7164070332721781</v>
      </c>
      <c r="D23" s="9">
        <f>IF(MID($D$2,1,2)="SI",D22*1000,"-")</f>
        <v>6.7378004993464549</v>
      </c>
      <c r="E23" t="str">
        <f>IF(MID($D$2,1,2)="SI","mm","-")</f>
        <v>mm</v>
      </c>
      <c r="H23" s="12" t="s">
        <v>14</v>
      </c>
      <c r="I23" s="9">
        <f>IF(MID('CASO DE ESTUDIO'!E9,1,2)="°C",IF(AND('CASO DE ESTUDIO'!D9&gt;=20,'CASO DE ESTUDIO'!D9&lt;=50),(('CASO DE ESTUDIO'!D9-'Tablas para diseño de ejes'!C31)/('Tablas para diseño de ejes'!C30-'Tablas para diseño de ejes'!C31))*('Tablas para diseño de ejes'!D30-'Tablas para diseño de ejes'!D31)+'Tablas para diseño de ejes'!D31,IF(AND('CASO DE ESTUDIO'!D9&gt;50,'CASO DE ESTUDIO'!D9&lt;=100),(('CASO DE ESTUDIO'!D9-'Tablas para diseño de ejes'!C32)/('Tablas para diseño de ejes'!C31-'Tablas para diseño de ejes'!C32))*('Tablas para diseño de ejes'!D31-'Tablas para diseño de ejes'!D32)+'Tablas para diseño de ejes'!D32,IF(AND('CASO DE ESTUDIO'!D9&gt;100,'CASO DE ESTUDIO'!D9&lt;=150),(('CASO DE ESTUDIO'!D9-'Tablas para diseño de ejes'!C33)/('Tablas para diseño de ejes'!C32-'Tablas para diseño de ejes'!C33))*('Tablas para diseño de ejes'!D32-'Tablas para diseño de ejes'!D33)+'Tablas para diseño de ejes'!D33,IF(AND('CASO DE ESTUDIO'!D9&gt;150,'CASO DE ESTUDIO'!D9&lt;=200),(('CASO DE ESTUDIO'!D9-'Tablas para diseño de ejes'!C34)/('Tablas para diseño de ejes'!C33-'Tablas para diseño de ejes'!C34))*('Tablas para diseño de ejes'!D33-'Tablas para diseño de ejes'!D34)+'Tablas para diseño de ejes'!D34,IF(AND('CASO DE ESTUDIO'!D9&gt;200,'CASO DE ESTUDIO'!D9&lt;=250),(('CASO DE ESTUDIO'!D9-'Tablas para diseño de ejes'!C35)/('Tablas para diseño de ejes'!C34-'Tablas para diseño de ejes'!C35)*('Tablas para diseño de ejes'!D34-'Tablas para diseño de ejes'!D35)+'Tablas para diseño de ejes'!D35,IF(AND('CASO DE ESTUDIO'!D9&gt;250,'CASO DE ESTUDIO'!D9&lt;=300),(('CASO DE ESTUDIO'!D9-'Tablas para diseño de ejes'!C36)/('Tablas para diseño de ejes'!C35-'Tablas para diseño de ejes'!C36))*('Tablas para diseño de ejes'!D35-'Tablas para diseño de ejes'!D36)+'Tablas para diseño de ejes'!D36,IF(AND('CASO DE ESTUDIO'!D9&gt;300,'CASO DE ESTUDIO'!D9&lt;=350),(('CASO DE ESTUDIO'!D9-'Tablas para diseño de ejes'!C37)/('Tablas para diseño de ejes'!C36-'Tablas para diseño de ejes'!C37))*('Tablas para diseño de ejes'!D36-'Tablas para diseño de ejes'!D37)+'Tablas para diseño de ejes'!D37,IF(AND('CASO DE ESTUDIO'!D9&gt;350,'CASO DE ESTUDIO'!D9&lt;=400),(('CASO DE ESTUDIO'!D9-'Tablas para diseño de ejes'!C38)/('Tablas para diseño de ejes'!C37-'Tablas para diseño de ejes'!C38))*('Tablas para diseño de ejes'!D37-'Tablas para diseño de ejes'!D38)+'Tablas para diseño de ejes'!D38,IF(AND('CASO DE ESTUDIO'!D9&gt;400,'CASO DE ESTUDIO'!D9&lt;=450),(('CASO DE ESTUDIO'!D9-'Tablas para diseño de ejes'!C39)/('Tablas para diseño de ejes'!C38-'Tablas para diseño de ejes'!C39)/('Tablas para diseño de ejes'!D38-'Tablas para diseño de ejes'!D39))*('Tablas para diseño de ejes'!D38-'Tablas para diseño de ejes'!D39)+'Tablas para diseño de ejes'!D39,IF(AND('CASO DE ESTUDIO'!D9&gt;450,'CASO DE ESTUDIO'!D9&lt;=500),(('CASO DE ESTUDIO'!D9-'Tablas para diseño de ejes'!C40)/('Tablas para diseño de ejes'!C39-'Tablas para diseño de ejes'!C40))*('Tablas para diseño de ejes'!D39-'Tablas para diseño de ejes'!D40)+'Tablas para diseño de ejes'!D40,IF(AND('CASO DE ESTUDIO'!D9&gt;500,'CASO DE ESTUDIO'!D9&lt;=550),(('CASO DE ESTUDIO'!D9-'Tablas para diseño de ejes'!C41)/('Tablas para diseño de ejes'!C40-'Tablas para diseño de ejes'!C41))*('Tablas para diseño de ejes'!D40-'Tablas para diseño de ejes'!D41)+'Tablas para diseño de ejes'!D41,IF(AND('CASO DE ESTUDIO'!D9&gt;550,'CASO DE ESTUDIO'!D9&lt;=600),(('CASO DE ESTUDIO'!D9-'Tablas para diseño de ejes'!C42)/('Tablas para diseño de ejes'!C41-'Tablas para diseño de ejes'!C42))*('Tablas para diseño de ejes'!D41-'Tablas para diseño de ejes'!D42)+'Tablas para diseño de ejes'!D42,"error"))))))))))))),"error")</f>
        <v>1.002</v>
      </c>
      <c r="J23" s="30"/>
    </row>
    <row r="24" spans="1:10">
      <c r="B24" s="3"/>
      <c r="H24" s="12" t="s">
        <v>15</v>
      </c>
      <c r="I24" s="9">
        <f>IF('Eje de palas'!J24=50,'Tablas para diseño de ejes'!D47,IF('Eje de palas'!J24=90,'Tablas para diseño de ejes'!D48,IF(J24=95,'Tablas para diseño de ejes'!D49,IF(J24=99,'Tablas para diseño de ejes'!D50,IF(J24=99.9,'Tablas para diseño de ejes'!D51,IF(J24=99.99,'Tablas para diseño de ejes'!D52,IF(J24=99.999,'Tablas para diseño de ejes'!D53,IF(J24=99.999,'Tablas para diseño de ejes'!D54,"elegir uno de los valores del comentario"))))))))</f>
        <v>0.81399999999999995</v>
      </c>
      <c r="J24" s="31">
        <v>99</v>
      </c>
    </row>
    <row r="25" spans="1:10" ht="15" customHeight="1">
      <c r="B25" s="3"/>
      <c r="C25">
        <v>7506.8443020000004</v>
      </c>
      <c r="H25" s="12" t="s">
        <v>19</v>
      </c>
      <c r="I25" s="9">
        <f>IF(MAX(IF(E7=1,'Tablas para diseño de ejes'!N4,0.01),IF('Eje de palas'!E8=1,'Tablas para diseño de ejes'!N5,0.01),IF('Eje de palas'!E9=1,'Tablas para diseño de ejes'!N6,0.01),IF('Eje de palas'!E10=1,'Tablas para diseño de ejes'!N7,0.01),IF('Eje de palas'!E11=1,'Tablas para diseño de ejes'!N8,0.01))=0.01,1,MAX(IF(E7=1,'Tablas para diseño de ejes'!N4,0.01),IF('Eje de palas'!E8=1,'Tablas para diseño de ejes'!N5,0.01),IF('Eje de palas'!E9=1,'Tablas para diseño de ejes'!N6,0.01),IF('Eje de palas'!E10=1,'Tablas para diseño de ejes'!N7,0.01),IF('Eje de palas'!E11=1,'Tablas para diseño de ejes'!N8,0.01)))</f>
        <v>2.5</v>
      </c>
      <c r="J25" s="32"/>
    </row>
    <row r="26" spans="1:10">
      <c r="B26" s="3"/>
      <c r="H26" s="12" t="s">
        <v>20</v>
      </c>
      <c r="I26" s="9">
        <f>I25</f>
        <v>2.5</v>
      </c>
      <c r="J26" s="32"/>
    </row>
    <row r="27" spans="1:10">
      <c r="B27" s="3"/>
      <c r="H27" s="12" t="s">
        <v>8</v>
      </c>
      <c r="I27" s="16">
        <f>I20*I21*I22*I23*I24*I19*I25*I26</f>
        <v>366.06723938951296</v>
      </c>
      <c r="J27" s="9" t="str">
        <f>J18</f>
        <v>MPa</v>
      </c>
    </row>
    <row r="28" spans="1:10">
      <c r="B28" s="3"/>
      <c r="H28" s="8"/>
      <c r="I28" s="28"/>
      <c r="J28" s="4"/>
    </row>
    <row r="29" spans="1:10">
      <c r="B29" s="3"/>
      <c r="H29" s="8"/>
      <c r="I29" s="8"/>
      <c r="J29" s="4"/>
    </row>
    <row r="30" spans="1:10">
      <c r="B30" s="3"/>
      <c r="J30" s="4"/>
    </row>
    <row r="31" spans="1:10" ht="15.75">
      <c r="B31" s="15" t="s">
        <v>16</v>
      </c>
      <c r="C31" s="10"/>
      <c r="H31" s="15" t="s">
        <v>17</v>
      </c>
      <c r="I31" s="10"/>
      <c r="J31" s="4"/>
    </row>
    <row r="32" spans="1:10" ht="21">
      <c r="B32" s="11" t="s">
        <v>7</v>
      </c>
      <c r="C32" s="9">
        <f>C18</f>
        <v>1.5</v>
      </c>
      <c r="H32" s="11" t="s">
        <v>7</v>
      </c>
      <c r="I32" s="9">
        <f>C18</f>
        <v>1.5</v>
      </c>
      <c r="J32" s="4"/>
    </row>
    <row r="33" spans="1:10">
      <c r="B33" s="12" t="s">
        <v>8</v>
      </c>
      <c r="C33" s="16">
        <f>I27</f>
        <v>366.06723938951296</v>
      </c>
      <c r="D33" t="str">
        <f>J27</f>
        <v>MPa</v>
      </c>
      <c r="H33" s="12" t="s">
        <v>8</v>
      </c>
      <c r="I33" s="9">
        <f>I27</f>
        <v>366.06723938951296</v>
      </c>
      <c r="J33" s="4"/>
    </row>
    <row r="34" spans="1:10">
      <c r="B34" s="12" t="s">
        <v>18</v>
      </c>
      <c r="C34" s="9">
        <f>I18</f>
        <v>470</v>
      </c>
      <c r="D34" t="str">
        <f>J18</f>
        <v>MPa</v>
      </c>
      <c r="H34" s="12" t="s">
        <v>18</v>
      </c>
      <c r="I34" s="9">
        <f>I18</f>
        <v>470</v>
      </c>
      <c r="J34" s="4"/>
    </row>
    <row r="35" spans="1:10">
      <c r="B35" s="12" t="s">
        <v>19</v>
      </c>
      <c r="C35" s="9">
        <f>I25</f>
        <v>2.5</v>
      </c>
      <c r="H35" s="12" t="s">
        <v>19</v>
      </c>
      <c r="I35" s="9">
        <f t="shared" ref="I35:I40" si="0">C35</f>
        <v>2.5</v>
      </c>
      <c r="J35" s="4"/>
    </row>
    <row r="36" spans="1:10">
      <c r="B36" s="12" t="s">
        <v>20</v>
      </c>
      <c r="C36" s="9">
        <f>I26</f>
        <v>2.5</v>
      </c>
      <c r="H36" s="12" t="s">
        <v>20</v>
      </c>
      <c r="I36" s="9">
        <f t="shared" si="0"/>
        <v>2.5</v>
      </c>
      <c r="J36" s="4"/>
    </row>
    <row r="37" spans="1:10">
      <c r="A37" s="48"/>
      <c r="B37" s="12" t="s">
        <v>0</v>
      </c>
      <c r="C37" s="17">
        <f>C20</f>
        <v>7.5068443020000002</v>
      </c>
      <c r="D37" t="str">
        <f>D38</f>
        <v>N.m</v>
      </c>
      <c r="H37" s="12" t="s">
        <v>0</v>
      </c>
      <c r="I37" s="9">
        <f t="shared" si="0"/>
        <v>7.5068443020000002</v>
      </c>
      <c r="J37" s="4"/>
    </row>
    <row r="38" spans="1:10">
      <c r="A38" s="48"/>
      <c r="B38" s="12" t="s">
        <v>1</v>
      </c>
      <c r="C38" s="14">
        <f>C37/2</f>
        <v>3.7534221510000001</v>
      </c>
      <c r="D38" t="str">
        <f t="shared" ref="D38" si="1">E20</f>
        <v>N.m</v>
      </c>
      <c r="H38" s="12" t="s">
        <v>1</v>
      </c>
      <c r="I38" s="9">
        <f t="shared" si="0"/>
        <v>3.7534221510000001</v>
      </c>
      <c r="J38" s="4"/>
    </row>
    <row r="39" spans="1:10">
      <c r="A39" s="48"/>
      <c r="B39" s="12" t="s">
        <v>2</v>
      </c>
      <c r="C39" s="14">
        <f>(C21-0)/2</f>
        <v>1.0733999999999999</v>
      </c>
      <c r="D39" t="str">
        <f>E21</f>
        <v>N.m</v>
      </c>
      <c r="H39" s="12" t="s">
        <v>2</v>
      </c>
      <c r="I39" s="9">
        <f t="shared" si="0"/>
        <v>1.0733999999999999</v>
      </c>
      <c r="J39" s="4"/>
    </row>
    <row r="40" spans="1:10">
      <c r="A40" s="48"/>
      <c r="B40" s="12" t="s">
        <v>3</v>
      </c>
      <c r="C40" s="14">
        <f>C39</f>
        <v>1.0733999999999999</v>
      </c>
      <c r="D40" t="str">
        <f>D39</f>
        <v>N.m</v>
      </c>
      <c r="H40" s="12" t="s">
        <v>3</v>
      </c>
      <c r="I40" s="9">
        <f t="shared" si="0"/>
        <v>1.0733999999999999</v>
      </c>
      <c r="J40" s="4"/>
    </row>
    <row r="41" spans="1:10">
      <c r="B41" s="12" t="s">
        <v>21</v>
      </c>
      <c r="C41" s="21">
        <f>(((16*C32)/PI())*((1/(C33*1000000))*(4*(C35*C37)^2+3*(C36*C39)^2)^(1/2)+(1/(C34*1000000))*(4*(C35*C38)^2+3*(C36*C40)^2)^(1/2)))^(1/3)</f>
        <v>1.0333867755697211E-2</v>
      </c>
      <c r="D41" t="str">
        <f>IF(MID($D$2,1,2)="SI","m","in")</f>
        <v>m</v>
      </c>
      <c r="H41" s="12" t="s">
        <v>22</v>
      </c>
      <c r="I41" s="9">
        <f>(4*(I35*I37)^2+3*(I36*I39)^2)^(1/2)</f>
        <v>37.82091089743539</v>
      </c>
      <c r="J41" s="4"/>
    </row>
    <row r="42" spans="1:10">
      <c r="B42" s="3"/>
      <c r="C42" s="21">
        <f>C41*1000</f>
        <v>10.333867755697211</v>
      </c>
      <c r="D42" t="str">
        <f>IF(MID($D$2,1,2)="SI","mm","-")</f>
        <v>mm</v>
      </c>
      <c r="H42" s="12" t="s">
        <v>23</v>
      </c>
      <c r="I42" s="9">
        <f>(4*(I35*I38)^2+3*(I36*I40)^2)^(1/2)</f>
        <v>19.334113965745537</v>
      </c>
      <c r="J42" s="4"/>
    </row>
    <row r="43" spans="1:10">
      <c r="B43" s="3"/>
      <c r="C43">
        <f>IF(C42+0.5&gt;INT(C42),INT(C42)+1,INT(C42)-1)</f>
        <v>11</v>
      </c>
      <c r="D43" t="str">
        <f>IF(MID($D$2,1,2)="SI","mm","-")</f>
        <v>mm</v>
      </c>
      <c r="H43" s="12" t="s">
        <v>21</v>
      </c>
      <c r="I43" s="16">
        <f>(((8*I32*I41)/(PI()*I33*1000000))*(1+(1+((2*I42*I33)/(I41*I34))^2)^(1/2)))^(1/3)</f>
        <v>9.6517519952853924E-3</v>
      </c>
      <c r="J43" s="4" t="str">
        <f>D41</f>
        <v>m</v>
      </c>
    </row>
    <row r="44" spans="1:10" ht="15.75" thickBot="1">
      <c r="B44" s="5"/>
      <c r="C44" s="6"/>
      <c r="D44" s="6"/>
      <c r="E44" s="6"/>
      <c r="F44" s="6"/>
      <c r="G44" s="6"/>
      <c r="H44" s="6"/>
      <c r="I44" s="16">
        <f>I43*1000</f>
        <v>9.6517519952853927</v>
      </c>
      <c r="J44" s="7" t="str">
        <f>D42</f>
        <v>mm</v>
      </c>
    </row>
  </sheetData>
  <pageMargins left="0.7" right="0.7" top="0.75" bottom="0.75" header="0.3" footer="0.3"/>
  <pageSetup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D11"/>
  <sheetViews>
    <sheetView zoomScale="80" zoomScaleNormal="80" workbookViewId="0">
      <selection activeCell="M20" sqref="M20"/>
    </sheetView>
  </sheetViews>
  <sheetFormatPr baseColWidth="10" defaultRowHeight="15"/>
  <cols>
    <col min="3" max="3" width="11.85546875" bestFit="1" customWidth="1"/>
  </cols>
  <sheetData>
    <row r="3" spans="2:4">
      <c r="B3" t="s">
        <v>104</v>
      </c>
      <c r="C3">
        <f>'CASO DE ESTUDIO'!D7</f>
        <v>110</v>
      </c>
      <c r="D3" t="s">
        <v>51</v>
      </c>
    </row>
    <row r="4" spans="2:4">
      <c r="B4" t="s">
        <v>105</v>
      </c>
      <c r="C4" s="43">
        <v>30000</v>
      </c>
      <c r="D4" t="s">
        <v>106</v>
      </c>
    </row>
    <row r="6" spans="2:4">
      <c r="B6" t="s">
        <v>96</v>
      </c>
      <c r="C6" s="22">
        <f>SQRT('Sist. Alabes'!C15^2+'Sist. Alabes'!C14^2)</f>
        <v>115.40712910971835</v>
      </c>
      <c r="D6" t="s">
        <v>45</v>
      </c>
    </row>
    <row r="7" spans="2:4">
      <c r="B7" t="s">
        <v>98</v>
      </c>
      <c r="C7" s="43">
        <v>0.69</v>
      </c>
    </row>
    <row r="8" spans="2:4">
      <c r="B8" t="s">
        <v>97</v>
      </c>
      <c r="C8" s="43">
        <v>3.9</v>
      </c>
    </row>
    <row r="9" spans="2:4">
      <c r="B9" t="s">
        <v>99</v>
      </c>
      <c r="C9" s="22">
        <f>C6*C8/C7</f>
        <v>652.30116453319079</v>
      </c>
      <c r="D9" t="s">
        <v>45</v>
      </c>
    </row>
    <row r="11" spans="2:4">
      <c r="C11" s="34"/>
    </row>
  </sheetData>
  <pageMargins left="0.7" right="0.7" top="0.75" bottom="0.75" header="0.3" footer="0.3"/>
  <pageSetup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9:D28"/>
  <sheetViews>
    <sheetView topLeftCell="A4" zoomScale="70" zoomScaleNormal="70" workbookViewId="0">
      <selection activeCell="F23" sqref="F23"/>
    </sheetView>
  </sheetViews>
  <sheetFormatPr baseColWidth="10" defaultRowHeight="15"/>
  <cols>
    <col min="4" max="4" width="13.5703125" bestFit="1" customWidth="1"/>
  </cols>
  <sheetData>
    <row r="19" spans="2:4">
      <c r="B19" t="s">
        <v>102</v>
      </c>
      <c r="C19" s="43">
        <v>600</v>
      </c>
      <c r="D19" t="s">
        <v>103</v>
      </c>
    </row>
    <row r="20" spans="2:4">
      <c r="B20" t="s">
        <v>101</v>
      </c>
      <c r="C20" s="43">
        <v>330</v>
      </c>
      <c r="D20" t="s">
        <v>103</v>
      </c>
    </row>
    <row r="21" spans="2:4">
      <c r="B21" t="s">
        <v>21</v>
      </c>
      <c r="C21" s="43">
        <v>17</v>
      </c>
      <c r="D21" t="s">
        <v>46</v>
      </c>
    </row>
    <row r="22" spans="2:4">
      <c r="B22" t="s">
        <v>74</v>
      </c>
      <c r="C22" s="43">
        <v>6</v>
      </c>
      <c r="D22" t="s">
        <v>46</v>
      </c>
    </row>
    <row r="23" spans="2:4">
      <c r="B23" t="s">
        <v>106</v>
      </c>
      <c r="C23">
        <f>IF(C21*0.03937&gt;6.5,4,6)</f>
        <v>6</v>
      </c>
      <c r="D23" t="s">
        <v>46</v>
      </c>
    </row>
    <row r="24" spans="2:4">
      <c r="B24" t="s">
        <v>45</v>
      </c>
      <c r="C24">
        <v>3</v>
      </c>
    </row>
    <row r="26" spans="2:4">
      <c r="B26" t="s">
        <v>109</v>
      </c>
      <c r="C26">
        <f>C20/C24</f>
        <v>110</v>
      </c>
      <c r="D26" t="s">
        <v>103</v>
      </c>
    </row>
    <row r="27" spans="2:4">
      <c r="B27" t="s">
        <v>100</v>
      </c>
      <c r="C27">
        <f>IF(C21*0.03937&gt;6.5,4*'Eje de palas'!C21/('Chavetas(palas)'!C26*'Chavetas(palas)'!C21*C23),4*1000*'Eje de palas'!C21*C24/('Chavetas(palas)'!C21*'Chavetas(palas)'!C22*'Chavetas(palas)'!C20))</f>
        <v>0.76534759358288762</v>
      </c>
      <c r="D27" t="s">
        <v>46</v>
      </c>
    </row>
    <row r="28" spans="2:4">
      <c r="B28" t="s">
        <v>110</v>
      </c>
      <c r="C28">
        <v>18</v>
      </c>
      <c r="D28" t="s">
        <v>46</v>
      </c>
    </row>
  </sheetData>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J47"/>
  <sheetViews>
    <sheetView zoomScale="80" zoomScaleNormal="80" workbookViewId="0">
      <selection activeCell="I12" sqref="I12"/>
    </sheetView>
  </sheetViews>
  <sheetFormatPr baseColWidth="10" defaultRowHeight="15"/>
  <cols>
    <col min="4" max="4" width="11.85546875" bestFit="1" customWidth="1"/>
    <col min="9" max="9" width="18.7109375" bestFit="1" customWidth="1"/>
  </cols>
  <sheetData>
    <row r="2" spans="2:5">
      <c r="B2" t="s">
        <v>72</v>
      </c>
      <c r="D2" s="43" t="s">
        <v>76</v>
      </c>
    </row>
    <row r="3" spans="2:5">
      <c r="B3" t="s">
        <v>66</v>
      </c>
      <c r="D3">
        <v>300</v>
      </c>
      <c r="E3" t="s">
        <v>46</v>
      </c>
    </row>
    <row r="4" spans="2:5">
      <c r="B4" t="s">
        <v>67</v>
      </c>
      <c r="D4" s="43">
        <v>2</v>
      </c>
    </row>
    <row r="6" spans="2:5" ht="15.75" customHeight="1">
      <c r="B6" t="s">
        <v>87</v>
      </c>
    </row>
    <row r="7" spans="2:5">
      <c r="B7" s="27" t="s">
        <v>88</v>
      </c>
      <c r="C7" s="27"/>
      <c r="E7" s="41">
        <v>1</v>
      </c>
    </row>
    <row r="8" spans="2:5">
      <c r="B8" t="s">
        <v>89</v>
      </c>
      <c r="E8" s="41">
        <v>0</v>
      </c>
    </row>
    <row r="9" spans="2:5">
      <c r="B9" t="s">
        <v>90</v>
      </c>
      <c r="E9" s="41">
        <v>1</v>
      </c>
    </row>
    <row r="10" spans="2:5" ht="18" customHeight="1">
      <c r="B10" t="s">
        <v>91</v>
      </c>
      <c r="E10" s="41">
        <v>1</v>
      </c>
    </row>
    <row r="11" spans="2:5">
      <c r="B11" t="s">
        <v>93</v>
      </c>
      <c r="E11" s="41">
        <v>0</v>
      </c>
    </row>
    <row r="14" spans="2:5">
      <c r="B14" t="s">
        <v>107</v>
      </c>
      <c r="D14" s="43">
        <v>3.1</v>
      </c>
      <c r="E14" t="str">
        <f>IF(MID($D$2,1,2)="SI","kg","lb")</f>
        <v>kg</v>
      </c>
    </row>
    <row r="15" spans="2:5">
      <c r="B15" t="s">
        <v>108</v>
      </c>
      <c r="D15">
        <f>IF(MID($D$2,1,2)="SI",D14*9.81,D14*9.81*0.224809)</f>
        <v>30.411000000000001</v>
      </c>
      <c r="E15" t="str">
        <f>IF(MID($D$2,1,2)="SI","N","lbf")</f>
        <v>N</v>
      </c>
    </row>
    <row r="17" spans="2:10" ht="15.75" thickBot="1">
      <c r="B17" s="33"/>
      <c r="C17" s="33"/>
      <c r="D17" s="33"/>
    </row>
    <row r="18" spans="2:10">
      <c r="B18" s="3"/>
      <c r="C18" s="8"/>
      <c r="D18" s="8"/>
      <c r="E18" s="1"/>
      <c r="F18" s="1"/>
      <c r="G18" s="1"/>
      <c r="H18" s="1"/>
      <c r="I18" s="1"/>
      <c r="J18" s="2"/>
    </row>
    <row r="19" spans="2:10">
      <c r="B19" s="3"/>
      <c r="J19" s="4"/>
    </row>
    <row r="20" spans="2:10" ht="15.75">
      <c r="B20" s="10"/>
      <c r="C20" s="10" t="s">
        <v>4</v>
      </c>
      <c r="D20" s="10" t="s">
        <v>5</v>
      </c>
      <c r="H20" s="15" t="s">
        <v>6</v>
      </c>
      <c r="I20" s="10"/>
      <c r="J20" s="4"/>
    </row>
    <row r="21" spans="2:10" ht="21">
      <c r="B21" s="11" t="s">
        <v>7</v>
      </c>
      <c r="C21" s="41">
        <v>2.5</v>
      </c>
      <c r="D21" s="9"/>
      <c r="H21" s="12" t="s">
        <v>18</v>
      </c>
      <c r="I21" s="41">
        <v>814</v>
      </c>
      <c r="J21" s="29" t="str">
        <f>IF(MID($D$2,1,2)="SI","MPa","kspi")</f>
        <v>MPa</v>
      </c>
    </row>
    <row r="22" spans="2:10">
      <c r="B22" s="12" t="s">
        <v>79</v>
      </c>
      <c r="C22" s="41">
        <v>703</v>
      </c>
      <c r="D22" s="9"/>
      <c r="E22" t="str">
        <f>IF(MID($D$2,1,2)="SI","MPa","kpsi")</f>
        <v>MPa</v>
      </c>
      <c r="H22" s="12" t="s">
        <v>6</v>
      </c>
      <c r="I22" s="9">
        <f>0.29*I21</f>
        <v>236.05999999999997</v>
      </c>
      <c r="J22" s="29"/>
    </row>
    <row r="23" spans="2:10">
      <c r="B23" s="12" t="s">
        <v>9</v>
      </c>
      <c r="C23">
        <f>D15*0.079</f>
        <v>2.402469</v>
      </c>
      <c r="D23" s="9"/>
      <c r="E23" t="str">
        <f>IF(MID($D$2,1,2)="SI","N.m","lb.in")</f>
        <v>N.m</v>
      </c>
      <c r="H23" s="12" t="s">
        <v>10</v>
      </c>
      <c r="I23" s="16">
        <f>IF(MID(D2,1,2)="SI",IF('Eje de generador'!D4=1,'Tablas para diseño de ejes'!G5,IF('Eje de generador'!D4=2,'Tablas para diseño de ejes'!G6,IF('Eje de generador'!D4=3,'Tablas para diseño de ejes'!G7,IF('Eje de generador'!D4=4,'Tablas para diseño de ejes'!G8,"imposible 0o0"))))*(I21)^IF(D4=1,'Tablas para diseño de ejes'!H5,IF('Eje de generador'!D4=2,'Tablas para diseño de ejes'!H6,IF('Eje de generador'!D4=3,'Tablas para diseño de ejes'!H7,IF('Eje de generador'!D4=4,'Tablas para diseño de ejes'!H8,"imposible 0o0")))),IF('Eje de generador'!D4=1,'Tablas para diseño de ejes'!F5,IF('Eje de generador'!D4=2,'Tablas para diseño de ejes'!F6,IF('Eje de generador'!D4=3,'Tablas para diseño de ejes'!F7,IF('Eje de generador'!D4=4,'Tablas para diseño de ejes'!F8,"imposible 0o0"))))*(I21)^IF(D4=1,'Tablas para diseño de ejes'!H5,IF('Eje de generador'!D4=2,'Tablas para diseño de ejes'!H6,IF('Eje de generador'!D4=3,'Tablas para diseño de ejes'!H7,IF('Eje de generador'!D4=4,'Tablas para diseño de ejes'!H8,"imposible 0o0")))))</f>
        <v>0.76359148106206465</v>
      </c>
      <c r="J23" s="30"/>
    </row>
    <row r="24" spans="2:10">
      <c r="B24" s="12" t="s">
        <v>11</v>
      </c>
      <c r="C24" s="13">
        <f>'Sist. Planetario'!C19</f>
        <v>169.84914875419659</v>
      </c>
      <c r="D24" s="9"/>
      <c r="E24" t="str">
        <f>IF(MID($D$2,1,2)="SI","N.m","lb.in")</f>
        <v>N.m</v>
      </c>
      <c r="H24" s="12" t="s">
        <v>12</v>
      </c>
      <c r="I24" s="16">
        <f>IF(MID(D2,1,2)="SI",IF(AND(D26&gt;=2.79,D26&lt;=51),1.24*D26^-0.107,IF(AND(D26&gt;51,D26&lt;=254),1.51*D26^-0.157,"error")),IF(AND(D26&gt;=0.11,D26&lt;=2),0.879*D26^-0.107,IF(AND(D26&gt;2,D26&lt;=10),0.91*D26^-0.157,"-")))</f>
        <v>0.90840061154831109</v>
      </c>
      <c r="J24" s="30">
        <v>1</v>
      </c>
    </row>
    <row r="25" spans="2:10" ht="15" customHeight="1">
      <c r="B25" s="24" t="s">
        <v>24</v>
      </c>
      <c r="C25" s="9">
        <f>(((32*C21)/(PI()*C22*1000000)*(C23^2+3/4*C24^2)^(1/2)))^(1/3)</f>
        <v>1.7466755391488373E-2</v>
      </c>
      <c r="D25" s="9">
        <f>(((32*C21)/(PI()*C22*1000000)*(C23^2+C24^2)^(1/2)))^(1/3)</f>
        <v>1.8324432557424861E-2</v>
      </c>
      <c r="E25" t="str">
        <f>IF(MID($D$2,1,2)="SI","m","in")</f>
        <v>m</v>
      </c>
      <c r="H25" s="12" t="s">
        <v>13</v>
      </c>
      <c r="I25" s="9">
        <v>0.59</v>
      </c>
      <c r="J25" s="30"/>
    </row>
    <row r="26" spans="2:10">
      <c r="B26" s="24"/>
      <c r="C26" s="9">
        <f>IF(MID($D$2,1,2)="SI",C25*1000,"-")</f>
        <v>17.466755391488373</v>
      </c>
      <c r="D26" s="9">
        <f>IF(MID($D$2,1,2)="SI",D25*1000,"-")</f>
        <v>18.32443255742486</v>
      </c>
      <c r="E26" t="str">
        <f>IF(MID($D$2,1,2)="SI","mm","-")</f>
        <v>mm</v>
      </c>
      <c r="H26" s="12" t="s">
        <v>14</v>
      </c>
      <c r="I26" s="9">
        <f>IF(MID('CASO DE ESTUDIO'!E9,1,2)="°C",IF(AND('CASO DE ESTUDIO'!D9&gt;=20,'CASO DE ESTUDIO'!D9&lt;=50),(('CASO DE ESTUDIO'!D9-'Tablas para diseño de ejes'!C31)/('Tablas para diseño de ejes'!C30-'Tablas para diseño de ejes'!C31))*('Tablas para diseño de ejes'!D30-'Tablas para diseño de ejes'!D31)+'Tablas para diseño de ejes'!D31,IF(AND('CASO DE ESTUDIO'!D9&gt;50,'CASO DE ESTUDIO'!D9&lt;=100),(('CASO DE ESTUDIO'!D9-'Tablas para diseño de ejes'!C32)/('Tablas para diseño de ejes'!C31-'Tablas para diseño de ejes'!C32))*('Tablas para diseño de ejes'!D31-'Tablas para diseño de ejes'!D32)+'Tablas para diseño de ejes'!D32,IF(AND('CASO DE ESTUDIO'!D9&gt;100,'CASO DE ESTUDIO'!D9&lt;=150),(('CASO DE ESTUDIO'!D9-'Tablas para diseño de ejes'!C33)/('Tablas para diseño de ejes'!C32-'Tablas para diseño de ejes'!C33))*('Tablas para diseño de ejes'!D32-'Tablas para diseño de ejes'!D33)+'Tablas para diseño de ejes'!D33,IF(AND('CASO DE ESTUDIO'!D9&gt;150,'CASO DE ESTUDIO'!D9&lt;=200),(('CASO DE ESTUDIO'!D9-'Tablas para diseño de ejes'!C34)/('Tablas para diseño de ejes'!C33-'Tablas para diseño de ejes'!C34))*('Tablas para diseño de ejes'!D33-'Tablas para diseño de ejes'!D34)+'Tablas para diseño de ejes'!D34,IF(AND('CASO DE ESTUDIO'!D9&gt;200,'CASO DE ESTUDIO'!D9&lt;=250),(('CASO DE ESTUDIO'!D9-'Tablas para diseño de ejes'!C35)/('Tablas para diseño de ejes'!C34-'Tablas para diseño de ejes'!C35)*('Tablas para diseño de ejes'!D34-'Tablas para diseño de ejes'!D35)+'Tablas para diseño de ejes'!D35,IF(AND('CASO DE ESTUDIO'!D9&gt;250,'CASO DE ESTUDIO'!D9&lt;=300),(('CASO DE ESTUDIO'!D9-'Tablas para diseño de ejes'!C36)/('Tablas para diseño de ejes'!C35-'Tablas para diseño de ejes'!C36))*('Tablas para diseño de ejes'!D35-'Tablas para diseño de ejes'!D36)+'Tablas para diseño de ejes'!D36,IF(AND('CASO DE ESTUDIO'!D9&gt;300,'CASO DE ESTUDIO'!D9&lt;=350),(('CASO DE ESTUDIO'!D9-'Tablas para diseño de ejes'!C37)/('Tablas para diseño de ejes'!C36-'Tablas para diseño de ejes'!C37))*('Tablas para diseño de ejes'!D36-'Tablas para diseño de ejes'!D37)+'Tablas para diseño de ejes'!D37,IF(AND('CASO DE ESTUDIO'!D9&gt;350,'CASO DE ESTUDIO'!D9&lt;=400),(('CASO DE ESTUDIO'!D9-'Tablas para diseño de ejes'!C38)/('Tablas para diseño de ejes'!C37-'Tablas para diseño de ejes'!C38))*('Tablas para diseño de ejes'!D37-'Tablas para diseño de ejes'!D38)+'Tablas para diseño de ejes'!D38,IF(AND('CASO DE ESTUDIO'!D9&gt;400,'CASO DE ESTUDIO'!D9&lt;=450),(('CASO DE ESTUDIO'!D9-'Tablas para diseño de ejes'!C39)/('Tablas para diseño de ejes'!C38-'Tablas para diseño de ejes'!C39)/('Tablas para diseño de ejes'!D38-'Tablas para diseño de ejes'!D39))*('Tablas para diseño de ejes'!D38-'Tablas para diseño de ejes'!D39)+'Tablas para diseño de ejes'!D39,IF(AND('CASO DE ESTUDIO'!D9&gt;450,'CASO DE ESTUDIO'!D9&lt;=500),(('CASO DE ESTUDIO'!D9-'Tablas para diseño de ejes'!C40)/('Tablas para diseño de ejes'!C39-'Tablas para diseño de ejes'!C40))*('Tablas para diseño de ejes'!D39-'Tablas para diseño de ejes'!D40)+'Tablas para diseño de ejes'!D40,IF(AND('CASO DE ESTUDIO'!D9&gt;500,'CASO DE ESTUDIO'!D9&lt;=550),(('CASO DE ESTUDIO'!D9-'Tablas para diseño de ejes'!C41)/('Tablas para diseño de ejes'!C40-'Tablas para diseño de ejes'!C41))*('Tablas para diseño de ejes'!D40-'Tablas para diseño de ejes'!D41)+'Tablas para diseño de ejes'!D41,IF(AND('CASO DE ESTUDIO'!D9&gt;550,'CASO DE ESTUDIO'!D9&lt;=600),(('CASO DE ESTUDIO'!D9-'Tablas para diseño de ejes'!C42)/('Tablas para diseño de ejes'!C41-'Tablas para diseño de ejes'!C42))*('Tablas para diseño de ejes'!D41-'Tablas para diseño de ejes'!D42)+'Tablas para diseño de ejes'!D42,"error"))))))))))))),"error")</f>
        <v>1.002</v>
      </c>
      <c r="J26" s="30"/>
    </row>
    <row r="27" spans="2:10">
      <c r="B27" s="3"/>
      <c r="H27" s="12" t="s">
        <v>15</v>
      </c>
      <c r="I27" s="9">
        <f>IF('Eje de generador'!J27=50,'Tablas para diseño de ejes'!D47,IF('Eje de generador'!J27=90,'Tablas para diseño de ejes'!D48,IF(J27=95,'Tablas para diseño de ejes'!D49,IF(J27=99,'Tablas para diseño de ejes'!D50,IF(J27=99.9,'Tablas para diseño de ejes'!D51,IF(J27=99.99,'Tablas para diseño de ejes'!D52,IF(J27=99.999,'Tablas para diseño de ejes'!D53,IF(J27=99.999,'Tablas para diseño de ejes'!D54,"elegir uno de los valores del comentario"))))))))</f>
        <v>0.81399999999999995</v>
      </c>
      <c r="J27" s="31">
        <v>99</v>
      </c>
    </row>
    <row r="28" spans="2:10">
      <c r="B28" s="3"/>
      <c r="H28" s="12" t="s">
        <v>19</v>
      </c>
      <c r="I28" s="9">
        <f>IF(MAX(IF(E7=1,'Tablas para diseño de ejes'!N4,0.01),IF('Eje de generador'!E8=1,'Tablas para diseño de ejes'!N5,0.01),IF('Eje de generador'!E9=1,'Tablas para diseño de ejes'!N6,0.01),IF('Eje de generador'!E10=1,'Tablas para diseño de ejes'!N7,0.01),IF('Eje de generador'!E11=1,'Tablas para diseño de ejes'!N8,0.01))=0.01,1,MAX(IF(E7=1,'Tablas para diseño de ejes'!N4,0.01),IF('Eje de generador'!E8=1,'Tablas para diseño de ejes'!N5,0.01),IF('Eje de generador'!E9=1,'Tablas para diseño de ejes'!N6,0.01),IF('Eje de generador'!E10=1,'Tablas para diseño de ejes'!N7,0.01),IF('Eje de generador'!E11=1,'Tablas para diseño de ejes'!N8,0.01)))</f>
        <v>2.5</v>
      </c>
      <c r="J28" s="32"/>
    </row>
    <row r="29" spans="2:10">
      <c r="B29" s="3"/>
      <c r="H29" s="12" t="s">
        <v>20</v>
      </c>
      <c r="I29" s="9">
        <f>I28</f>
        <v>2.5</v>
      </c>
      <c r="J29" s="32"/>
    </row>
    <row r="30" spans="2:10">
      <c r="B30" s="3"/>
      <c r="H30" s="12" t="s">
        <v>8</v>
      </c>
      <c r="I30" s="16">
        <f>I23*I24*I25*I26*I27*I22*I28*I29</f>
        <v>492.47597728572288</v>
      </c>
      <c r="J30" s="9" t="str">
        <f>J21</f>
        <v>MPa</v>
      </c>
    </row>
    <row r="31" spans="2:10">
      <c r="B31" s="3"/>
      <c r="H31" s="8"/>
      <c r="I31" s="28"/>
      <c r="J31" s="4"/>
    </row>
    <row r="32" spans="2:10">
      <c r="B32" s="3"/>
      <c r="H32" s="8"/>
      <c r="I32" s="8"/>
      <c r="J32" s="4"/>
    </row>
    <row r="33" spans="2:10">
      <c r="B33" s="3"/>
      <c r="J33" s="4"/>
    </row>
    <row r="34" spans="2:10" ht="15.75">
      <c r="B34" s="15" t="s">
        <v>16</v>
      </c>
      <c r="C34" s="10"/>
      <c r="H34" s="15" t="s">
        <v>17</v>
      </c>
      <c r="I34" s="10"/>
      <c r="J34" s="4"/>
    </row>
    <row r="35" spans="2:10" ht="21">
      <c r="B35" s="11" t="s">
        <v>7</v>
      </c>
      <c r="C35" s="9">
        <f>C21</f>
        <v>2.5</v>
      </c>
      <c r="H35" s="11" t="s">
        <v>7</v>
      </c>
      <c r="I35" s="9">
        <f>C21</f>
        <v>2.5</v>
      </c>
      <c r="J35" s="4"/>
    </row>
    <row r="36" spans="2:10">
      <c r="B36" s="12" t="s">
        <v>8</v>
      </c>
      <c r="C36" s="9">
        <f>I30</f>
        <v>492.47597728572288</v>
      </c>
      <c r="D36" t="str">
        <f>J30</f>
        <v>MPa</v>
      </c>
      <c r="H36" s="12" t="s">
        <v>8</v>
      </c>
      <c r="I36" s="9">
        <f>I30</f>
        <v>492.47597728572288</v>
      </c>
      <c r="J36" s="4"/>
    </row>
    <row r="37" spans="2:10">
      <c r="B37" s="12" t="s">
        <v>18</v>
      </c>
      <c r="C37" s="9">
        <f>I21</f>
        <v>814</v>
      </c>
      <c r="D37" t="str">
        <f>J21</f>
        <v>MPa</v>
      </c>
      <c r="H37" s="12" t="s">
        <v>18</v>
      </c>
      <c r="I37" s="9">
        <f>I21</f>
        <v>814</v>
      </c>
      <c r="J37" s="4"/>
    </row>
    <row r="38" spans="2:10">
      <c r="B38" s="12" t="s">
        <v>19</v>
      </c>
      <c r="C38" s="9">
        <f>I28</f>
        <v>2.5</v>
      </c>
      <c r="H38" s="12" t="s">
        <v>19</v>
      </c>
      <c r="I38" s="9">
        <f t="shared" ref="I38:I43" si="0">C38</f>
        <v>2.5</v>
      </c>
      <c r="J38" s="4"/>
    </row>
    <row r="39" spans="2:10">
      <c r="B39" s="12" t="s">
        <v>20</v>
      </c>
      <c r="C39" s="9">
        <f>I29</f>
        <v>2.5</v>
      </c>
      <c r="H39" s="12" t="s">
        <v>20</v>
      </c>
      <c r="I39" s="9">
        <f t="shared" si="0"/>
        <v>2.5</v>
      </c>
      <c r="J39" s="4"/>
    </row>
    <row r="40" spans="2:10">
      <c r="B40" s="12" t="s">
        <v>0</v>
      </c>
      <c r="C40" s="17">
        <f>C23</f>
        <v>2.402469</v>
      </c>
      <c r="D40" t="str">
        <f>D41</f>
        <v>N.m</v>
      </c>
      <c r="H40" s="12" t="s">
        <v>0</v>
      </c>
      <c r="I40" s="9">
        <f t="shared" si="0"/>
        <v>2.402469</v>
      </c>
      <c r="J40" s="4"/>
    </row>
    <row r="41" spans="2:10">
      <c r="B41" s="12" t="s">
        <v>1</v>
      </c>
      <c r="C41" s="14">
        <f>C40/2</f>
        <v>1.2012345</v>
      </c>
      <c r="D41" t="str">
        <f t="shared" ref="D41" si="1">E23</f>
        <v>N.m</v>
      </c>
      <c r="H41" s="12" t="s">
        <v>1</v>
      </c>
      <c r="I41" s="9">
        <f t="shared" si="0"/>
        <v>1.2012345</v>
      </c>
      <c r="J41" s="4"/>
    </row>
    <row r="42" spans="2:10">
      <c r="B42" s="12" t="s">
        <v>2</v>
      </c>
      <c r="C42" s="14">
        <f>(C24-0)/2</f>
        <v>84.924574377098295</v>
      </c>
      <c r="D42" t="str">
        <f>E24</f>
        <v>N.m</v>
      </c>
      <c r="H42" s="12" t="s">
        <v>2</v>
      </c>
      <c r="I42" s="9">
        <f t="shared" si="0"/>
        <v>84.924574377098295</v>
      </c>
      <c r="J42" s="4"/>
    </row>
    <row r="43" spans="2:10">
      <c r="B43" s="12" t="s">
        <v>3</v>
      </c>
      <c r="C43" s="14">
        <f>C42</f>
        <v>84.924574377098295</v>
      </c>
      <c r="D43" t="str">
        <f>D42</f>
        <v>N.m</v>
      </c>
      <c r="H43" s="12" t="s">
        <v>3</v>
      </c>
      <c r="I43" s="9">
        <f t="shared" si="0"/>
        <v>84.924574377098295</v>
      </c>
      <c r="J43" s="4"/>
    </row>
    <row r="44" spans="2:10">
      <c r="B44" s="12" t="s">
        <v>21</v>
      </c>
      <c r="C44" s="21">
        <f>(((16*C35)/PI())*((1/(C36*1000000))*(4*(C38*C40)^2+3*(C39*C42)^2)^(1/2)+(1/(C37*1000000))*(4*(C38*C41)^2+3*(C39*C43)^2)^(1/2)))^(1/3)</f>
        <v>2.4806609615755967E-2</v>
      </c>
      <c r="D44" t="str">
        <f>IF(MID($D$2,1,2)="SI","m","in")</f>
        <v>m</v>
      </c>
      <c r="H44" s="12" t="s">
        <v>22</v>
      </c>
      <c r="I44" s="9">
        <f>(4*(I38*I40)^2+3*(I39*I42)^2)^(1/2)</f>
        <v>367.93033841830834</v>
      </c>
      <c r="J44" s="4"/>
    </row>
    <row r="45" spans="2:10">
      <c r="B45" s="3"/>
      <c r="C45" s="21">
        <f>C44*1000</f>
        <v>24.806609615755967</v>
      </c>
      <c r="D45" t="str">
        <f>IF(MID($D$2,1,2)="SI","mm","-")</f>
        <v>mm</v>
      </c>
      <c r="H45" s="12" t="s">
        <v>23</v>
      </c>
      <c r="I45" s="9">
        <f>(4*(I38*I41)^2+3*(I39*I43)^2)^(1/2)</f>
        <v>367.78323997201346</v>
      </c>
      <c r="J45" s="4"/>
    </row>
    <row r="46" spans="2:10">
      <c r="B46" s="3"/>
      <c r="C46">
        <f>IF(C45+0.5&gt;INT(C45),INT(C45)+1,INT(C45)-1)</f>
        <v>25</v>
      </c>
      <c r="D46" t="str">
        <f>IF(MID($D$2,1,2)="SI","mm","-")</f>
        <v>mm</v>
      </c>
      <c r="H46" s="12" t="s">
        <v>21</v>
      </c>
      <c r="I46" s="16">
        <f>(((8*I35*I44)/(PI()*I36*1000000))*(1+(1+((2*I45*I36)/(I44*I37))^2)^(1/2)))^(1/3)</f>
        <v>2.3033673670527628E-2</v>
      </c>
      <c r="J46" s="4" t="str">
        <f>D44</f>
        <v>m</v>
      </c>
    </row>
    <row r="47" spans="2:10" ht="15.75" thickBot="1">
      <c r="B47" s="5"/>
      <c r="C47" s="6"/>
      <c r="D47" s="6"/>
      <c r="E47" s="6"/>
      <c r="F47" s="6"/>
      <c r="G47" s="6"/>
      <c r="H47" s="6"/>
      <c r="I47" s="16">
        <f>I46*1000</f>
        <v>23.033673670527627</v>
      </c>
      <c r="J47" s="7" t="str">
        <f>D45</f>
        <v>mm</v>
      </c>
    </row>
  </sheetData>
  <pageMargins left="0.7" right="0.7" top="0.75" bottom="0.75" header="0.3" footer="0.3"/>
  <pageSetup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3:D11"/>
  <sheetViews>
    <sheetView zoomScale="80" zoomScaleNormal="80" workbookViewId="0">
      <selection activeCell="L21" sqref="L21"/>
    </sheetView>
  </sheetViews>
  <sheetFormatPr baseColWidth="10" defaultRowHeight="15"/>
  <cols>
    <col min="3" max="3" width="11.85546875" bestFit="1" customWidth="1"/>
  </cols>
  <sheetData>
    <row r="3" spans="2:4">
      <c r="B3" t="s">
        <v>104</v>
      </c>
      <c r="C3">
        <f>'Sist. Planetario'!D14</f>
        <v>562.22222222222217</v>
      </c>
      <c r="D3" t="s">
        <v>51</v>
      </c>
    </row>
    <row r="4" spans="2:4">
      <c r="B4" t="s">
        <v>105</v>
      </c>
      <c r="C4" s="43">
        <v>30000</v>
      </c>
      <c r="D4" t="s">
        <v>106</v>
      </c>
    </row>
    <row r="6" spans="2:4">
      <c r="B6" t="s">
        <v>96</v>
      </c>
      <c r="C6" s="22">
        <f>'Eje de generador'!D15</f>
        <v>30.411000000000001</v>
      </c>
      <c r="D6" t="s">
        <v>45</v>
      </c>
    </row>
    <row r="7" spans="2:4">
      <c r="B7" t="s">
        <v>98</v>
      </c>
      <c r="C7" s="44">
        <v>0.42857142857142855</v>
      </c>
    </row>
    <row r="8" spans="2:4">
      <c r="B8" t="s">
        <v>97</v>
      </c>
      <c r="C8" s="43">
        <v>3.9</v>
      </c>
    </row>
    <row r="9" spans="2:4">
      <c r="B9" t="s">
        <v>99</v>
      </c>
      <c r="C9" s="22">
        <f>C6*C8/C7</f>
        <v>276.74010000000004</v>
      </c>
      <c r="D9" t="s">
        <v>45</v>
      </c>
    </row>
    <row r="11" spans="2:4">
      <c r="C11" s="34"/>
    </row>
  </sheetData>
  <pageMargins left="0.7" right="0.7" top="0.75" bottom="0.75" header="0.3" footer="0.3"/>
  <pageSetup orientation="portrait"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9:D28"/>
  <sheetViews>
    <sheetView zoomScale="55" zoomScaleNormal="55" workbookViewId="0">
      <selection activeCell="J27" sqref="J27"/>
    </sheetView>
  </sheetViews>
  <sheetFormatPr baseColWidth="10" defaultRowHeight="15"/>
  <cols>
    <col min="4" max="4" width="13.5703125" bestFit="1" customWidth="1"/>
  </cols>
  <sheetData>
    <row r="19" spans="2:4">
      <c r="B19" t="s">
        <v>102</v>
      </c>
      <c r="C19" s="43">
        <v>600</v>
      </c>
      <c r="D19" t="s">
        <v>103</v>
      </c>
    </row>
    <row r="20" spans="2:4">
      <c r="B20" t="s">
        <v>101</v>
      </c>
      <c r="C20" s="43">
        <v>330</v>
      </c>
      <c r="D20" t="s">
        <v>103</v>
      </c>
    </row>
    <row r="21" spans="2:4">
      <c r="B21" t="s">
        <v>21</v>
      </c>
      <c r="C21">
        <f>'Eje de generador'!C46</f>
        <v>25</v>
      </c>
      <c r="D21" t="s">
        <v>46</v>
      </c>
    </row>
    <row r="22" spans="2:4">
      <c r="B22" t="s">
        <v>74</v>
      </c>
      <c r="C22" s="43">
        <v>8</v>
      </c>
      <c r="D22" t="s">
        <v>46</v>
      </c>
    </row>
    <row r="23" spans="2:4">
      <c r="B23" t="s">
        <v>106</v>
      </c>
      <c r="C23">
        <f>IF(C21*0.03937&gt;6.5,5,7)</f>
        <v>7</v>
      </c>
      <c r="D23" t="s">
        <v>46</v>
      </c>
    </row>
    <row r="24" spans="2:4">
      <c r="B24" t="s">
        <v>45</v>
      </c>
      <c r="C24" s="43">
        <v>3</v>
      </c>
    </row>
    <row r="26" spans="2:4">
      <c r="B26" t="s">
        <v>109</v>
      </c>
      <c r="C26">
        <f>C20/C24</f>
        <v>110</v>
      </c>
      <c r="D26" t="s">
        <v>103</v>
      </c>
    </row>
    <row r="27" spans="2:4">
      <c r="B27" t="s">
        <v>100</v>
      </c>
      <c r="C27" s="22">
        <f>IF(C21*0.03937&gt;6.5,4*'Eje de generador'!C24/('Chavetas(generador)'!C26*'Chavetas(generador)'!C21*C23),4*1000*'Eje de generador'!C24*C24/('Chavetas(generador)'!C21*'Chavetas(generador)'!C22*'Chavetas(generador)'!C20))</f>
        <v>30.881663409853925</v>
      </c>
      <c r="D27" t="s">
        <v>46</v>
      </c>
    </row>
    <row r="28" spans="2:4">
      <c r="B28" t="s">
        <v>110</v>
      </c>
      <c r="C28" s="43">
        <v>32</v>
      </c>
      <c r="D28" t="s">
        <v>46</v>
      </c>
    </row>
  </sheetData>
  <pageMargins left="0.7" right="0.7" top="0.75" bottom="0.75" header="0.3" footer="0.3"/>
  <pageSetup orientation="portrait" r:id="rId1"/>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3:C37"/>
  <sheetViews>
    <sheetView topLeftCell="A4" zoomScale="80" zoomScaleNormal="80" workbookViewId="0">
      <selection activeCell="P28" sqref="P28"/>
    </sheetView>
  </sheetViews>
  <sheetFormatPr baseColWidth="10" defaultRowHeight="15"/>
  <cols>
    <col min="3" max="3" width="26.42578125" customWidth="1"/>
    <col min="4" max="4" width="20.42578125" customWidth="1"/>
    <col min="5" max="5" width="22.7109375" customWidth="1"/>
    <col min="6" max="6" width="21.85546875" customWidth="1"/>
  </cols>
  <sheetData>
    <row r="3" spans="2:3" ht="17.25" customHeight="1">
      <c r="B3" s="38"/>
    </row>
    <row r="4" spans="2:3" ht="26.25">
      <c r="C4" s="39" t="s">
        <v>124</v>
      </c>
    </row>
    <row r="37" spans="3:3" ht="26.25">
      <c r="C37" s="39" t="s">
        <v>125</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O119"/>
  <sheetViews>
    <sheetView topLeftCell="A7" zoomScale="50" zoomScaleNormal="50" workbookViewId="0">
      <selection activeCell="AB9" sqref="AB9"/>
    </sheetView>
  </sheetViews>
  <sheetFormatPr baseColWidth="10" defaultRowHeight="15"/>
  <cols>
    <col min="3" max="3" width="26.42578125" customWidth="1"/>
    <col min="4" max="4" width="20.42578125" customWidth="1"/>
    <col min="5" max="5" width="22.7109375" customWidth="1"/>
    <col min="6" max="6" width="21.85546875" customWidth="1"/>
  </cols>
  <sheetData>
    <row r="1" spans="2:15">
      <c r="L1" s="40"/>
      <c r="M1" s="8"/>
    </row>
    <row r="2" spans="2:15">
      <c r="L2" s="40"/>
      <c r="M2" s="8"/>
    </row>
    <row r="3" spans="2:15" ht="17.25" customHeight="1">
      <c r="B3" s="38"/>
      <c r="L3" s="40"/>
      <c r="M3" s="8"/>
    </row>
    <row r="4" spans="2:15" ht="26.25">
      <c r="C4" s="39" t="s">
        <v>124</v>
      </c>
      <c r="L4" s="40"/>
      <c r="M4" s="8"/>
      <c r="O4" s="39" t="s">
        <v>125</v>
      </c>
    </row>
    <row r="5" spans="2:15">
      <c r="L5" s="40"/>
      <c r="M5" s="8"/>
    </row>
    <row r="6" spans="2:15">
      <c r="B6" t="s">
        <v>126</v>
      </c>
      <c r="L6" s="40"/>
      <c r="M6" s="8"/>
      <c r="N6" t="s">
        <v>126</v>
      </c>
    </row>
    <row r="7" spans="2:15">
      <c r="L7" s="40"/>
      <c r="M7" s="8"/>
    </row>
    <row r="8" spans="2:15">
      <c r="L8" s="40"/>
      <c r="M8" s="8"/>
    </row>
    <row r="9" spans="2:15">
      <c r="L9" s="40"/>
      <c r="M9" s="8"/>
    </row>
    <row r="10" spans="2:15">
      <c r="L10" s="40"/>
      <c r="M10" s="8"/>
    </row>
    <row r="11" spans="2:15">
      <c r="L11" s="40"/>
      <c r="M11" s="8"/>
    </row>
    <row r="12" spans="2:15">
      <c r="L12" s="40"/>
      <c r="M12" s="8"/>
    </row>
    <row r="13" spans="2:15">
      <c r="L13" s="40"/>
      <c r="M13" s="8"/>
    </row>
    <row r="14" spans="2:15">
      <c r="L14" s="40"/>
      <c r="M14" s="8"/>
    </row>
    <row r="15" spans="2:15">
      <c r="L15" s="40"/>
      <c r="M15" s="8"/>
    </row>
    <row r="16" spans="2:15">
      <c r="L16" s="40"/>
      <c r="M16" s="8"/>
    </row>
    <row r="17" spans="12:13">
      <c r="L17" s="40"/>
      <c r="M17" s="8"/>
    </row>
    <row r="18" spans="12:13">
      <c r="L18" s="40"/>
      <c r="M18" s="8"/>
    </row>
    <row r="19" spans="12:13">
      <c r="L19" s="40"/>
      <c r="M19" s="8"/>
    </row>
    <row r="20" spans="12:13">
      <c r="L20" s="40"/>
      <c r="M20" s="8"/>
    </row>
    <row r="21" spans="12:13">
      <c r="L21" s="40"/>
      <c r="M21" s="8"/>
    </row>
    <row r="22" spans="12:13">
      <c r="L22" s="40"/>
      <c r="M22" s="8"/>
    </row>
    <row r="23" spans="12:13">
      <c r="L23" s="40"/>
      <c r="M23" s="8"/>
    </row>
    <row r="24" spans="12:13">
      <c r="L24" s="40"/>
      <c r="M24" s="8"/>
    </row>
    <row r="25" spans="12:13">
      <c r="L25" s="40"/>
      <c r="M25" s="8"/>
    </row>
    <row r="26" spans="12:13">
      <c r="L26" s="40"/>
      <c r="M26" s="8"/>
    </row>
    <row r="27" spans="12:13">
      <c r="L27" s="40"/>
      <c r="M27" s="8"/>
    </row>
    <row r="28" spans="12:13">
      <c r="L28" s="40"/>
      <c r="M28" s="8"/>
    </row>
    <row r="29" spans="12:13">
      <c r="L29" s="40"/>
      <c r="M29" s="8"/>
    </row>
    <row r="30" spans="12:13">
      <c r="L30" s="40"/>
      <c r="M30" s="8"/>
    </row>
    <row r="31" spans="12:13">
      <c r="L31" s="40"/>
      <c r="M31" s="8"/>
    </row>
    <row r="32" spans="12:13">
      <c r="L32" s="40"/>
      <c r="M32" s="8"/>
    </row>
    <row r="33" spans="2:14">
      <c r="L33" s="40"/>
      <c r="M33" s="8"/>
    </row>
    <row r="34" spans="2:14">
      <c r="L34" s="40"/>
      <c r="M34" s="8"/>
    </row>
    <row r="35" spans="2:14">
      <c r="L35" s="40"/>
      <c r="M35" s="8"/>
    </row>
    <row r="36" spans="2:14">
      <c r="L36" s="40"/>
      <c r="M36" s="8"/>
    </row>
    <row r="37" spans="2:14">
      <c r="L37" s="40"/>
      <c r="M37" s="8"/>
    </row>
    <row r="38" spans="2:14">
      <c r="B38" t="s">
        <v>127</v>
      </c>
      <c r="L38" s="40"/>
      <c r="M38" s="8"/>
      <c r="N38" t="s">
        <v>127</v>
      </c>
    </row>
    <row r="39" spans="2:14">
      <c r="L39" s="40"/>
      <c r="M39" s="8"/>
    </row>
    <row r="40" spans="2:14">
      <c r="L40" s="40"/>
      <c r="M40" s="8"/>
    </row>
    <row r="41" spans="2:14">
      <c r="L41" s="40"/>
      <c r="M41" s="8"/>
    </row>
    <row r="42" spans="2:14">
      <c r="L42" s="40"/>
      <c r="M42" s="8"/>
    </row>
    <row r="43" spans="2:14">
      <c r="L43" s="40"/>
      <c r="M43" s="8"/>
    </row>
    <row r="44" spans="2:14">
      <c r="L44" s="40"/>
      <c r="M44" s="8"/>
    </row>
    <row r="45" spans="2:14">
      <c r="L45" s="40"/>
      <c r="M45" s="8"/>
    </row>
    <row r="46" spans="2:14">
      <c r="L46" s="40"/>
      <c r="M46" s="8"/>
    </row>
    <row r="47" spans="2:14">
      <c r="L47" s="40"/>
      <c r="M47" s="8"/>
    </row>
    <row r="48" spans="2:14">
      <c r="L48" s="40"/>
      <c r="M48" s="8"/>
    </row>
    <row r="49" spans="12:13">
      <c r="L49" s="40"/>
      <c r="M49" s="8"/>
    </row>
    <row r="50" spans="12:13">
      <c r="L50" s="40"/>
      <c r="M50" s="8"/>
    </row>
    <row r="51" spans="12:13">
      <c r="L51" s="40"/>
      <c r="M51" s="8"/>
    </row>
    <row r="52" spans="12:13">
      <c r="L52" s="40"/>
      <c r="M52" s="8"/>
    </row>
    <row r="53" spans="12:13">
      <c r="L53" s="40"/>
      <c r="M53" s="8"/>
    </row>
    <row r="54" spans="12:13">
      <c r="L54" s="40"/>
      <c r="M54" s="8"/>
    </row>
    <row r="55" spans="12:13">
      <c r="L55" s="40"/>
      <c r="M55" s="8"/>
    </row>
    <row r="56" spans="12:13">
      <c r="L56" s="40"/>
      <c r="M56" s="8"/>
    </row>
    <row r="57" spans="12:13">
      <c r="L57" s="40"/>
      <c r="M57" s="8"/>
    </row>
    <row r="58" spans="12:13">
      <c r="L58" s="40"/>
      <c r="M58" s="8"/>
    </row>
    <row r="59" spans="12:13">
      <c r="L59" s="40"/>
      <c r="M59" s="8"/>
    </row>
    <row r="60" spans="12:13">
      <c r="L60" s="40"/>
      <c r="M60" s="8"/>
    </row>
    <row r="61" spans="12:13">
      <c r="L61" s="40"/>
      <c r="M61" s="8"/>
    </row>
    <row r="62" spans="12:13">
      <c r="L62" s="40"/>
      <c r="M62" s="8"/>
    </row>
    <row r="63" spans="12:13">
      <c r="L63" s="40"/>
      <c r="M63" s="8"/>
    </row>
    <row r="64" spans="12:13">
      <c r="L64" s="40"/>
      <c r="M64" s="8"/>
    </row>
    <row r="65" spans="2:14">
      <c r="L65" s="40"/>
      <c r="M65" s="8"/>
    </row>
    <row r="66" spans="2:14">
      <c r="L66" s="40"/>
      <c r="M66" s="8"/>
    </row>
    <row r="67" spans="2:14">
      <c r="L67" s="40"/>
      <c r="M67" s="8"/>
    </row>
    <row r="68" spans="2:14">
      <c r="L68" s="40"/>
      <c r="M68" s="8"/>
    </row>
    <row r="69" spans="2:14">
      <c r="L69" s="40"/>
      <c r="M69" s="8"/>
    </row>
    <row r="70" spans="2:14">
      <c r="B70" t="s">
        <v>128</v>
      </c>
      <c r="L70" s="40"/>
      <c r="M70" s="8"/>
      <c r="N70" t="s">
        <v>128</v>
      </c>
    </row>
    <row r="71" spans="2:14">
      <c r="L71" s="40"/>
      <c r="M71" s="8"/>
    </row>
    <row r="72" spans="2:14">
      <c r="L72" s="40"/>
      <c r="M72" s="8"/>
    </row>
    <row r="73" spans="2:14">
      <c r="L73" s="40"/>
      <c r="M73" s="8"/>
    </row>
    <row r="74" spans="2:14">
      <c r="L74" s="40"/>
      <c r="M74" s="8"/>
    </row>
    <row r="75" spans="2:14">
      <c r="L75" s="40"/>
      <c r="M75" s="8"/>
    </row>
    <row r="76" spans="2:14">
      <c r="L76" s="40"/>
      <c r="M76" s="8"/>
    </row>
    <row r="77" spans="2:14">
      <c r="L77" s="40"/>
      <c r="M77" s="8"/>
    </row>
    <row r="78" spans="2:14">
      <c r="L78" s="40"/>
      <c r="M78" s="8"/>
    </row>
    <row r="79" spans="2:14">
      <c r="L79" s="40"/>
      <c r="M79" s="8"/>
    </row>
    <row r="80" spans="2:14">
      <c r="L80" s="40"/>
      <c r="M80" s="8"/>
    </row>
    <row r="81" spans="12:13">
      <c r="L81" s="40"/>
      <c r="M81" s="8"/>
    </row>
    <row r="82" spans="12:13">
      <c r="L82" s="40"/>
      <c r="M82" s="8"/>
    </row>
    <row r="83" spans="12:13">
      <c r="L83" s="40"/>
      <c r="M83" s="8"/>
    </row>
    <row r="84" spans="12:13">
      <c r="L84" s="40"/>
      <c r="M84" s="8"/>
    </row>
    <row r="85" spans="12:13">
      <c r="L85" s="40"/>
      <c r="M85" s="8"/>
    </row>
    <row r="86" spans="12:13">
      <c r="L86" s="40"/>
      <c r="M86" s="8"/>
    </row>
    <row r="87" spans="12:13">
      <c r="L87" s="40"/>
      <c r="M87" s="8"/>
    </row>
    <row r="88" spans="12:13">
      <c r="L88" s="40"/>
      <c r="M88" s="8"/>
    </row>
    <row r="89" spans="12:13">
      <c r="L89" s="40"/>
      <c r="M89" s="8"/>
    </row>
    <row r="90" spans="12:13">
      <c r="L90" s="40"/>
      <c r="M90" s="8"/>
    </row>
    <row r="91" spans="12:13">
      <c r="L91" s="40"/>
      <c r="M91" s="8"/>
    </row>
    <row r="92" spans="12:13">
      <c r="L92" s="40"/>
      <c r="M92" s="8"/>
    </row>
    <row r="93" spans="12:13">
      <c r="L93" s="40"/>
      <c r="M93" s="8"/>
    </row>
    <row r="94" spans="12:13">
      <c r="L94" s="40"/>
      <c r="M94" s="8"/>
    </row>
    <row r="95" spans="12:13">
      <c r="L95" s="40"/>
      <c r="M95" s="8"/>
    </row>
    <row r="96" spans="12:13">
      <c r="L96" s="40"/>
      <c r="M96" s="8"/>
    </row>
    <row r="97" spans="12:13">
      <c r="L97" s="40"/>
      <c r="M97" s="8"/>
    </row>
    <row r="98" spans="12:13">
      <c r="L98" s="40"/>
      <c r="M98" s="8"/>
    </row>
    <row r="99" spans="12:13">
      <c r="L99" s="40"/>
      <c r="M99" s="8"/>
    </row>
    <row r="100" spans="12:13">
      <c r="L100" s="40"/>
      <c r="M100" s="8"/>
    </row>
    <row r="101" spans="12:13">
      <c r="L101" s="40"/>
      <c r="M101" s="8"/>
    </row>
    <row r="102" spans="12:13">
      <c r="L102" s="40"/>
      <c r="M102" s="8"/>
    </row>
    <row r="103" spans="12:13">
      <c r="L103" s="40"/>
      <c r="M103" s="8"/>
    </row>
    <row r="104" spans="12:13">
      <c r="L104" s="40"/>
      <c r="M104" s="8"/>
    </row>
    <row r="105" spans="12:13">
      <c r="L105" s="40"/>
      <c r="M105" s="8"/>
    </row>
    <row r="106" spans="12:13">
      <c r="L106" s="40"/>
    </row>
    <row r="107" spans="12:13">
      <c r="L107" s="40"/>
    </row>
    <row r="108" spans="12:13">
      <c r="L108" s="40"/>
    </row>
    <row r="109" spans="12:13">
      <c r="L109" s="40"/>
    </row>
    <row r="110" spans="12:13">
      <c r="L110" s="40"/>
    </row>
    <row r="111" spans="12:13">
      <c r="L111" s="40"/>
    </row>
    <row r="112" spans="12:13">
      <c r="L112" s="40"/>
    </row>
    <row r="113" spans="12:12">
      <c r="L113" s="40"/>
    </row>
    <row r="114" spans="12:12">
      <c r="L114" s="40"/>
    </row>
    <row r="115" spans="12:12">
      <c r="L115" s="40"/>
    </row>
    <row r="116" spans="12:12">
      <c r="L116" s="40"/>
    </row>
    <row r="117" spans="12:12">
      <c r="L117" s="40"/>
    </row>
    <row r="118" spans="12:12">
      <c r="L118" s="40"/>
    </row>
    <row r="119" spans="12:12">
      <c r="L119" s="40"/>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N6:P10"/>
  <sheetViews>
    <sheetView topLeftCell="B1" workbookViewId="0">
      <selection activeCell="P14" sqref="P14"/>
    </sheetView>
  </sheetViews>
  <sheetFormatPr baseColWidth="10" defaultRowHeight="15"/>
  <cols>
    <col min="15" max="15" width="11.42578125" customWidth="1"/>
  </cols>
  <sheetData>
    <row r="6" spans="14:16" ht="15" customHeight="1">
      <c r="N6" s="49" t="s">
        <v>134</v>
      </c>
      <c r="O6" s="49"/>
      <c r="P6" s="49"/>
    </row>
    <row r="7" spans="14:16">
      <c r="N7" s="46">
        <v>3300</v>
      </c>
      <c r="O7" s="9">
        <f>3300*PI()/180</f>
        <v>57.59586531581288</v>
      </c>
      <c r="P7" s="9">
        <f>3300/6</f>
        <v>550</v>
      </c>
    </row>
    <row r="10" spans="14:16">
      <c r="N10" s="9" t="s">
        <v>135</v>
      </c>
      <c r="O10" s="47">
        <f>('Sist. Planetario'!D14-'Análisis Cinemático'!P7)/'Sist. Planetario'!D14</f>
        <v>2.1739130434782521E-2</v>
      </c>
    </row>
  </sheetData>
  <mergeCells count="1">
    <mergeCell ref="N6:P6"/>
  </mergeCells>
  <pageMargins left="0.7" right="0.7" top="0.75" bottom="0.75" header="0.3" footer="0.3"/>
  <drawing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N54"/>
  <sheetViews>
    <sheetView topLeftCell="A37" workbookViewId="0">
      <selection activeCell="K17" sqref="K17"/>
    </sheetView>
  </sheetViews>
  <sheetFormatPr baseColWidth="10" defaultRowHeight="15"/>
  <cols>
    <col min="2" max="2" width="4.5703125" customWidth="1"/>
  </cols>
  <sheetData>
    <row r="2" spans="1:14">
      <c r="J2" t="s">
        <v>95</v>
      </c>
    </row>
    <row r="3" spans="1:14">
      <c r="C3" s="51" t="s">
        <v>73</v>
      </c>
      <c r="D3" s="51"/>
      <c r="E3" s="51"/>
      <c r="F3" s="52" t="s">
        <v>75</v>
      </c>
      <c r="G3" s="52"/>
      <c r="H3" s="51" t="s">
        <v>74</v>
      </c>
      <c r="K3" s="52" t="s">
        <v>92</v>
      </c>
      <c r="L3" s="52"/>
      <c r="M3" s="52"/>
      <c r="N3" s="9" t="s">
        <v>94</v>
      </c>
    </row>
    <row r="4" spans="1:14">
      <c r="A4" t="s">
        <v>10</v>
      </c>
      <c r="C4" s="51"/>
      <c r="D4" s="51"/>
      <c r="E4" s="51"/>
      <c r="F4" s="9" t="s">
        <v>77</v>
      </c>
      <c r="G4" s="9" t="s">
        <v>38</v>
      </c>
      <c r="H4" s="51"/>
      <c r="K4" s="50" t="s">
        <v>88</v>
      </c>
      <c r="L4" s="50"/>
      <c r="M4" s="50"/>
      <c r="N4" s="9">
        <v>2</v>
      </c>
    </row>
    <row r="5" spans="1:14">
      <c r="B5" s="9">
        <v>1</v>
      </c>
      <c r="C5" s="50" t="s">
        <v>68</v>
      </c>
      <c r="D5" s="50"/>
      <c r="E5" s="50"/>
      <c r="F5" s="9">
        <v>1.34</v>
      </c>
      <c r="G5" s="9">
        <v>1.58</v>
      </c>
      <c r="H5" s="9">
        <v>-8.5000000000000006E-2</v>
      </c>
      <c r="K5" s="50" t="s">
        <v>89</v>
      </c>
      <c r="L5" s="50"/>
      <c r="M5" s="50"/>
      <c r="N5" s="9">
        <v>1.6</v>
      </c>
    </row>
    <row r="6" spans="1:14">
      <c r="B6" s="9">
        <v>2</v>
      </c>
      <c r="C6" s="50" t="s">
        <v>69</v>
      </c>
      <c r="D6" s="50"/>
      <c r="E6" s="50"/>
      <c r="F6" s="9">
        <v>2.7</v>
      </c>
      <c r="G6" s="9">
        <v>4.51</v>
      </c>
      <c r="H6" s="9">
        <v>-0.26500000000000001</v>
      </c>
      <c r="K6" s="50" t="s">
        <v>90</v>
      </c>
      <c r="L6" s="50"/>
      <c r="M6" s="50"/>
      <c r="N6" s="9">
        <v>2.5</v>
      </c>
    </row>
    <row r="7" spans="1:14">
      <c r="B7" s="9">
        <v>3</v>
      </c>
      <c r="C7" s="50" t="s">
        <v>70</v>
      </c>
      <c r="D7" s="50"/>
      <c r="E7" s="50"/>
      <c r="F7" s="9">
        <v>14.4</v>
      </c>
      <c r="G7" s="9">
        <v>57.7</v>
      </c>
      <c r="H7" s="9">
        <v>-0.71799999999999997</v>
      </c>
      <c r="K7" s="50" t="s">
        <v>91</v>
      </c>
      <c r="L7" s="50"/>
      <c r="M7" s="50"/>
      <c r="N7" s="9">
        <v>1.5</v>
      </c>
    </row>
    <row r="8" spans="1:14">
      <c r="B8" s="9">
        <v>4</v>
      </c>
      <c r="C8" s="50" t="s">
        <v>71</v>
      </c>
      <c r="D8" s="50"/>
      <c r="E8" s="50"/>
      <c r="F8" s="9">
        <v>39.9</v>
      </c>
      <c r="G8" s="9">
        <v>272</v>
      </c>
      <c r="H8" s="9">
        <v>-0.995</v>
      </c>
      <c r="K8" s="50" t="s">
        <v>93</v>
      </c>
      <c r="L8" s="50"/>
      <c r="M8" s="50"/>
      <c r="N8" s="9">
        <v>3</v>
      </c>
    </row>
    <row r="11" spans="1:14">
      <c r="A11" t="s">
        <v>78</v>
      </c>
    </row>
    <row r="21" spans="1:7">
      <c r="A21" t="s">
        <v>80</v>
      </c>
    </row>
    <row r="29" spans="1:7">
      <c r="A29" t="s">
        <v>81</v>
      </c>
      <c r="C29" s="9" t="s">
        <v>82</v>
      </c>
      <c r="D29" s="9" t="s">
        <v>14</v>
      </c>
      <c r="F29" s="9" t="s">
        <v>83</v>
      </c>
      <c r="G29" s="9" t="s">
        <v>81</v>
      </c>
    </row>
    <row r="30" spans="1:7">
      <c r="C30" s="9">
        <v>20</v>
      </c>
      <c r="D30" s="9">
        <v>1</v>
      </c>
      <c r="F30" s="9">
        <v>70</v>
      </c>
      <c r="G30" s="9">
        <v>1</v>
      </c>
    </row>
    <row r="31" spans="1:7">
      <c r="C31" s="9">
        <v>50</v>
      </c>
      <c r="D31" s="9">
        <v>1.01</v>
      </c>
      <c r="F31" s="9">
        <v>100</v>
      </c>
      <c r="G31" s="9">
        <v>1.008</v>
      </c>
    </row>
    <row r="32" spans="1:7">
      <c r="C32" s="9">
        <v>100</v>
      </c>
      <c r="D32" s="9">
        <v>1.02</v>
      </c>
      <c r="F32" s="9">
        <v>200</v>
      </c>
      <c r="G32" s="9">
        <v>1.02</v>
      </c>
    </row>
    <row r="33" spans="1:7">
      <c r="C33" s="9">
        <v>150</v>
      </c>
      <c r="D33" s="9">
        <v>1.0249999999999999</v>
      </c>
      <c r="F33" s="9">
        <v>300</v>
      </c>
      <c r="G33" s="9">
        <v>1.024</v>
      </c>
    </row>
    <row r="34" spans="1:7">
      <c r="C34" s="9">
        <v>200</v>
      </c>
      <c r="D34" s="9">
        <v>1.02</v>
      </c>
      <c r="F34" s="9">
        <v>400</v>
      </c>
      <c r="G34" s="9">
        <v>1.028</v>
      </c>
    </row>
    <row r="35" spans="1:7">
      <c r="C35" s="9">
        <v>250</v>
      </c>
      <c r="D35" s="9">
        <v>1</v>
      </c>
      <c r="F35" s="9">
        <v>500</v>
      </c>
      <c r="G35" s="9">
        <v>0.995</v>
      </c>
    </row>
    <row r="36" spans="1:7">
      <c r="C36" s="9">
        <v>300</v>
      </c>
      <c r="D36" s="9">
        <v>0.97499999999999998</v>
      </c>
      <c r="F36" s="9">
        <v>600</v>
      </c>
      <c r="G36" s="9">
        <v>0.96299999999999997</v>
      </c>
    </row>
    <row r="37" spans="1:7">
      <c r="C37" s="9">
        <v>350</v>
      </c>
      <c r="D37" s="9">
        <v>0.94299999999999995</v>
      </c>
      <c r="F37" s="9">
        <v>700</v>
      </c>
      <c r="G37" s="9">
        <v>0.92700000000000005</v>
      </c>
    </row>
    <row r="38" spans="1:7">
      <c r="C38" s="9">
        <v>400</v>
      </c>
      <c r="D38" s="9">
        <v>0.9</v>
      </c>
      <c r="F38" s="9">
        <v>800</v>
      </c>
      <c r="G38" s="9">
        <v>0.872</v>
      </c>
    </row>
    <row r="39" spans="1:7">
      <c r="C39" s="9">
        <v>450</v>
      </c>
      <c r="D39" s="9">
        <v>0.84299999999999997</v>
      </c>
      <c r="F39" s="9">
        <v>900</v>
      </c>
      <c r="G39" s="9">
        <v>0.79700000000000004</v>
      </c>
    </row>
    <row r="40" spans="1:7">
      <c r="C40" s="9">
        <v>500</v>
      </c>
      <c r="D40" s="9">
        <v>0.76800000000000002</v>
      </c>
      <c r="F40" s="9">
        <v>1000</v>
      </c>
      <c r="G40" s="9">
        <v>0.69799999999999995</v>
      </c>
    </row>
    <row r="41" spans="1:7">
      <c r="C41" s="9">
        <v>550</v>
      </c>
      <c r="D41" s="9">
        <v>0.67200000000000004</v>
      </c>
      <c r="F41" s="9">
        <v>1100</v>
      </c>
      <c r="G41" s="9">
        <v>0.56699999999999995</v>
      </c>
    </row>
    <row r="42" spans="1:7">
      <c r="C42" s="9">
        <v>600</v>
      </c>
      <c r="D42" s="9">
        <v>0.54900000000000004</v>
      </c>
    </row>
    <row r="46" spans="1:7">
      <c r="A46" t="s">
        <v>85</v>
      </c>
      <c r="C46" s="9" t="s">
        <v>86</v>
      </c>
      <c r="D46" s="9" t="s">
        <v>15</v>
      </c>
    </row>
    <row r="47" spans="1:7">
      <c r="C47" s="9">
        <v>50</v>
      </c>
      <c r="D47" s="9">
        <v>1</v>
      </c>
    </row>
    <row r="48" spans="1:7">
      <c r="C48" s="9">
        <v>90</v>
      </c>
      <c r="D48" s="9">
        <v>0.89700000000000002</v>
      </c>
    </row>
    <row r="49" spans="3:4">
      <c r="C49" s="9">
        <v>95</v>
      </c>
      <c r="D49" s="9">
        <v>0.86799999999999999</v>
      </c>
    </row>
    <row r="50" spans="3:4">
      <c r="C50" s="9">
        <v>99</v>
      </c>
      <c r="D50" s="9">
        <v>0.81399999999999995</v>
      </c>
    </row>
    <row r="51" spans="3:4">
      <c r="C51" s="9">
        <v>99.9</v>
      </c>
      <c r="D51" s="9">
        <v>0.753</v>
      </c>
    </row>
    <row r="52" spans="3:4">
      <c r="C52" s="9">
        <v>99.99</v>
      </c>
      <c r="D52" s="9">
        <v>0.70199999999999996</v>
      </c>
    </row>
    <row r="53" spans="3:4">
      <c r="C53" s="9">
        <v>99.998999999999995</v>
      </c>
      <c r="D53" s="9">
        <v>0.65900000000000003</v>
      </c>
    </row>
    <row r="54" spans="3:4">
      <c r="C54" s="9">
        <v>99.999899999999997</v>
      </c>
      <c r="D54" s="9">
        <v>0.62</v>
      </c>
    </row>
  </sheetData>
  <mergeCells count="13">
    <mergeCell ref="C7:E7"/>
    <mergeCell ref="C8:E8"/>
    <mergeCell ref="C3:E4"/>
    <mergeCell ref="K4:M4"/>
    <mergeCell ref="K5:M5"/>
    <mergeCell ref="K6:M6"/>
    <mergeCell ref="K7:M7"/>
    <mergeCell ref="K8:M8"/>
    <mergeCell ref="K3:M3"/>
    <mergeCell ref="F3:G3"/>
    <mergeCell ref="H3:H4"/>
    <mergeCell ref="C5:E5"/>
    <mergeCell ref="C6:E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PRESENTACIÓN</vt:lpstr>
      <vt:lpstr>CASO DE ESTUDIO</vt:lpstr>
      <vt:lpstr>ÍNDICE</vt:lpstr>
      <vt:lpstr>Sist. Alabes</vt:lpstr>
      <vt:lpstr>Sist. Planetario</vt:lpstr>
      <vt:lpstr>Eje de palas</vt:lpstr>
      <vt:lpstr>Rodamientos(palas)</vt:lpstr>
      <vt:lpstr>Chavetas(palas)</vt:lpstr>
      <vt:lpstr>Eje de generador</vt:lpstr>
      <vt:lpstr>Rodamientos(generador)</vt:lpstr>
      <vt:lpstr>Chavetas(generador)</vt:lpstr>
      <vt:lpstr>Análisis estático a ejes</vt:lpstr>
      <vt:lpstr>Análisis de fatiga a ejes</vt:lpstr>
      <vt:lpstr>Análisis Cinemático</vt:lpstr>
      <vt:lpstr>Tablas para diseño de ejes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Josemaria Torres Villarreal</cp:lastModifiedBy>
  <dcterms:created xsi:type="dcterms:W3CDTF">2020-06-17T04:55:10Z</dcterms:created>
  <dcterms:modified xsi:type="dcterms:W3CDTF">2025-12-30T20:44:27Z</dcterms:modified>
</cp:coreProperties>
</file>