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_Point_Hourly_20210215_2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<sst xmlns="http://schemas.openxmlformats.org/spreadsheetml/2006/main" count="31" uniqueCount="31">
  <si>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-BEGIN HEADER-</t>
  </si>
  <si>
    <t xml:space="preserve">Wind turbine model</t>
  </si>
  <si>
    <t xml:space="preserve">https://en.wind-turbine-models.com/turbines/768-gamesa-g132-5.0mw</t>
  </si>
  <si>
    <t xml:space="preserve">NASA/POWER CERES/MERRA2 Native Resolution Hourly Data </t>
  </si>
  <si>
    <t xml:space="preserve">Dates (month/day/year): 02/15/2021 through 02/16/2021 </t>
  </si>
  <si>
    <t xml:space="preserve">Rotor diameter</t>
  </si>
  <si>
    <t xml:space="preserve">m</t>
  </si>
  <si>
    <t xml:space="preserve">Location: Latitude  42.28   Longitude 3.16 </t>
  </si>
  <si>
    <t xml:space="preserve">Area of wind plant</t>
  </si>
  <si>
    <t xml:space="preserve">ha</t>
  </si>
  <si>
    <t xml:space="preserve">Elevation from MERRA-2: Average for 0.5 x 0.625 degree lat/lon region = 121.42 meters</t>
  </si>
  <si>
    <t xml:space="preserve">Number of wind turbines</t>
  </si>
  <si>
    <t xml:space="preserve">turbines</t>
  </si>
  <si>
    <t xml:space="preserve">Value for missing model data cannot be computed or out of model availability range: -999 </t>
  </si>
  <si>
    <t xml:space="preserve">Parameter(s): </t>
  </si>
  <si>
    <t xml:space="preserve">PS        MERRA-2 Surface Pressure (kPa) </t>
  </si>
  <si>
    <t xml:space="preserve">WS10M     MERRA-2 Wind Speed at 10 Meters (m/s) </t>
  </si>
  <si>
    <t xml:space="preserve">WD10M     MERRA-2 Wind Direction at 10 Meters (Degrees) </t>
  </si>
  <si>
    <t xml:space="preserve">WS50M     MERRA-2 Wind Speed at 50 Meters (m/s) </t>
  </si>
  <si>
    <t xml:space="preserve">WD50M     MERRA-2 Wind Direction at 50 Meters (Degrees) </t>
  </si>
  <si>
    <t xml:space="preserve">-END HEADER-</t>
  </si>
  <si>
    <t xml:space="preserve">YEAR</t>
  </si>
  <si>
    <t xml:space="preserve">MO</t>
  </si>
  <si>
    <t xml:space="preserve">DY</t>
  </si>
  <si>
    <t xml:space="preserve">HR</t>
  </si>
  <si>
    <t xml:space="preserve">PS</t>
  </si>
  <si>
    <t xml:space="preserve">WS50M</t>
  </si>
  <si>
    <t xml:space="preserve">WD50M</t>
  </si>
  <si>
    <t xml:space="preserve">Hour</t>
  </si>
  <si>
    <t xml:space="preserve">Power of 1 turbine (kW)</t>
  </si>
  <si>
    <t xml:space="preserve">Power of the wind plant (MW)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</si>
</sst>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F7" colorId="64" zoomScale="100" zoomScaleNormal="100" zoomScalePageLayoutView="100" workbookViewId="0">
      <selection pane="topLeft" activeCell="L13" activeCellId="0" sqref="L13"/>
    </sheetView>
  </sheetViews>
  <sheetFormatPr defaultColWidth="10.6875" defaultRowHeight="14.5" zeroHeight="false" outlineLevelRow="0" outlineLevelCol="0"/>
  <cols>
    <col collapsed="false" customWidth="true" hidden="false" outlineLevel="0" max="10" min="10" style="0" width="20.82"/>
    <col collapsed="false" customWidth="true" hidden="false" outlineLevel="0" max="11" min="11" style="0" width="26.27"/>
  </cols>
  <sheetData>
    <row r="1" customFormat="false" ht="15" hidden="false" customHeight="false" outlineLevel="0" collapsed="false">
      <c r="A1" s="0" t="s">
        <v>0</v>
      </c>
      <c r="K1" s="1" t="s">
        <v>1</v>
      </c>
      <c r="L1" s="2" t="s">
        <v>2</v>
      </c>
    </row>
    <row r="2" customFormat="false" ht="15" hidden="false" customHeight="false" outlineLevel="0" collapsed="false">
      <c r="A2" s="0" t="s">
        <v>3</v>
      </c>
    </row>
    <row r="3" customFormat="false" ht="14.5" hidden="false" customHeight="false" outlineLevel="0" collapsed="false">
      <c r="A3" s="0" t="s">
        <v>4</v>
      </c>
      <c r="K3" s="3" t="s">
        <v>5</v>
      </c>
      <c r="L3" s="4" t="n">
        <v>132</v>
      </c>
      <c r="M3" s="5" t="s">
        <v>6</v>
      </c>
    </row>
    <row r="4" customFormat="false" ht="14.5" hidden="false" customHeight="false" outlineLevel="0" collapsed="false">
      <c r="A4" s="0" t="s">
        <v>7</v>
      </c>
      <c r="K4" s="6" t="s">
        <v>8</v>
      </c>
      <c r="L4" s="7" t="n">
        <v>80</v>
      </c>
      <c r="M4" s="8" t="s">
        <v>9</v>
      </c>
    </row>
    <row r="5" customFormat="false" ht="15" hidden="false" customHeight="false" outlineLevel="0" collapsed="false">
      <c r="A5" s="0" t="s">
        <v>10</v>
      </c>
      <c r="K5" s="9" t="s">
        <v>11</v>
      </c>
      <c r="L5" s="10" t="n">
        <f aca="false">(L4*10^4)/((L3)^2*25)</f>
        <v>1.83654729109275</v>
      </c>
      <c r="M5" s="11" t="s">
        <v>12</v>
      </c>
    </row>
    <row r="6" customFormat="false" ht="14.5" hidden="false" customHeight="false" outlineLevel="0" collapsed="false">
      <c r="A6" s="0" t="s">
        <v>13</v>
      </c>
    </row>
    <row r="7" customFormat="false" ht="14.5" hidden="false" customHeight="false" outlineLevel="0" collapsed="false">
      <c r="A7" s="0" t="s">
        <v>14</v>
      </c>
    </row>
    <row r="8" customFormat="false" ht="14.5" hidden="false" customHeight="false" outlineLevel="0" collapsed="false">
      <c r="A8" s="0" t="s">
        <v>15</v>
      </c>
    </row>
    <row r="9" customFormat="false" ht="14.5" hidden="false" customHeight="false" outlineLevel="0" collapsed="false">
      <c r="A9" s="0" t="s">
        <v>16</v>
      </c>
    </row>
    <row r="10" customFormat="false" ht="14.5" hidden="false" customHeight="false" outlineLevel="0" collapsed="false">
      <c r="A10" s="0" t="s">
        <v>17</v>
      </c>
    </row>
    <row r="11" customFormat="false" ht="14.5" hidden="false" customHeight="false" outlineLevel="0" collapsed="false">
      <c r="A11" s="0" t="s">
        <v>18</v>
      </c>
    </row>
    <row r="12" customFormat="false" ht="14.5" hidden="false" customHeight="false" outlineLevel="0" collapsed="false">
      <c r="A12" s="0" t="s">
        <v>19</v>
      </c>
    </row>
    <row r="13" customFormat="false" ht="14.5" hidden="false" customHeight="false" outlineLevel="0" collapsed="false">
      <c r="A13" s="0" t="s">
        <v>20</v>
      </c>
    </row>
    <row r="14" customFormat="false" ht="14.5" hidden="false" customHeight="false" outlineLevel="0" collapsed="false">
      <c r="A14" s="0" t="s">
        <v>21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26</v>
      </c>
      <c r="G14" s="0" t="s">
        <v>27</v>
      </c>
      <c r="I14" s="12" t="s">
        <v>28</v>
      </c>
      <c r="J14" s="12" t="s">
        <v>29</v>
      </c>
      <c r="K14" s="12" t="s">
        <v>30</v>
      </c>
    </row>
    <row r="15" customFormat="false" ht="13.8" hidden="false" customHeight="false" outlineLevel="0" collapsed="false">
      <c r="A15" s="0" t="n">
        <v>2021</v>
      </c>
      <c r="B15" s="0" t="n">
        <v>2</v>
      </c>
      <c r="C15" s="0" t="n">
        <v>15</v>
      </c>
      <c r="D15" s="0" t="n">
        <v>0</v>
      </c>
      <c r="E15" s="0" t="n">
        <v>102.03</v>
      </c>
      <c r="F15" s="0" t="n">
        <v>7.96</v>
      </c>
      <c r="G15" s="0" t="n">
        <v>167.42</v>
      </c>
      <c r="I15" s="13" t="n">
        <v>0</v>
      </c>
      <c r="J15" s="13" t="n">
        <f aca="false">-(((8-F15)/(8-7))*(2037-1355)-2037)</f>
        <v>2009.72</v>
      </c>
      <c r="K15" s="13" t="n">
        <f aca="false">(J15*$L$5)/10^3</f>
        <v>3.69094582185491</v>
      </c>
      <c r="L15" s="0" t="n">
        <f aca="false">K15/$K$40</f>
        <v>0.515614256539721</v>
      </c>
    </row>
    <row r="16" customFormat="false" ht="13.8" hidden="false" customHeight="false" outlineLevel="0" collapsed="false">
      <c r="A16" s="0" t="n">
        <v>2021</v>
      </c>
      <c r="B16" s="0" t="n">
        <v>2</v>
      </c>
      <c r="C16" s="0" t="n">
        <v>15</v>
      </c>
      <c r="D16" s="0" t="n">
        <v>1</v>
      </c>
      <c r="E16" s="0" t="n">
        <v>102.01</v>
      </c>
      <c r="F16" s="0" t="n">
        <v>7.87</v>
      </c>
      <c r="G16" s="0" t="n">
        <v>167.8</v>
      </c>
      <c r="I16" s="13" t="n">
        <v>1</v>
      </c>
      <c r="J16" s="13" t="n">
        <f aca="false">-(((8-F16)/(8-7))*(2037-1355)-2037)</f>
        <v>1948.34</v>
      </c>
      <c r="K16" s="13" t="n">
        <f aca="false">(J16*$L$5)/10^3</f>
        <v>3.57821854912764</v>
      </c>
      <c r="L16" s="0" t="n">
        <f aca="false">K16/$K$40</f>
        <v>0.499866588672352</v>
      </c>
    </row>
    <row r="17" customFormat="false" ht="13.8" hidden="false" customHeight="false" outlineLevel="0" collapsed="false">
      <c r="A17" s="0" t="n">
        <v>2021</v>
      </c>
      <c r="B17" s="0" t="n">
        <v>2</v>
      </c>
      <c r="C17" s="0" t="n">
        <v>15</v>
      </c>
      <c r="D17" s="0" t="n">
        <v>2</v>
      </c>
      <c r="E17" s="0" t="n">
        <v>101.97</v>
      </c>
      <c r="F17" s="0" t="n">
        <v>7.9</v>
      </c>
      <c r="G17" s="0" t="n">
        <v>167.26</v>
      </c>
      <c r="I17" s="13" t="n">
        <v>2</v>
      </c>
      <c r="J17" s="13" t="n">
        <f aca="false">-(((8-F17)/(8-7))*(2037-1355)-2037)</f>
        <v>1968.8</v>
      </c>
      <c r="K17" s="13" t="n">
        <f aca="false">(J17*$L$5)/10^3</f>
        <v>3.6157943067034</v>
      </c>
      <c r="L17" s="0" t="n">
        <f aca="false">K17/$K$40</f>
        <v>0.505115811294808</v>
      </c>
    </row>
    <row r="18" customFormat="false" ht="13.8" hidden="false" customHeight="false" outlineLevel="0" collapsed="false">
      <c r="A18" s="0" t="n">
        <v>2021</v>
      </c>
      <c r="B18" s="0" t="n">
        <v>2</v>
      </c>
      <c r="C18" s="0" t="n">
        <v>15</v>
      </c>
      <c r="D18" s="0" t="n">
        <v>3</v>
      </c>
      <c r="E18" s="0" t="n">
        <v>101.94</v>
      </c>
      <c r="F18" s="0" t="n">
        <v>8.12</v>
      </c>
      <c r="G18" s="0" t="n">
        <v>166.48</v>
      </c>
      <c r="I18" s="13" t="n">
        <v>3</v>
      </c>
      <c r="J18" s="13" t="n">
        <f aca="false">-(((9-F18)/(9-8))*(2843-2037)-2843)</f>
        <v>2133.72</v>
      </c>
      <c r="K18" s="13" t="n">
        <f aca="false">(J18*$L$5)/10^3</f>
        <v>3.91867768595041</v>
      </c>
      <c r="L18" s="0" t="n">
        <f aca="false">K18/$K$40</f>
        <v>0.547427726978849</v>
      </c>
    </row>
    <row r="19" customFormat="false" ht="13.8" hidden="false" customHeight="false" outlineLevel="0" collapsed="false">
      <c r="A19" s="0" t="n">
        <v>2021</v>
      </c>
      <c r="B19" s="0" t="n">
        <v>2</v>
      </c>
      <c r="C19" s="0" t="n">
        <v>15</v>
      </c>
      <c r="D19" s="0" t="n">
        <v>4</v>
      </c>
      <c r="E19" s="0" t="n">
        <v>101.93</v>
      </c>
      <c r="F19" s="0" t="n">
        <v>8.37</v>
      </c>
      <c r="G19" s="0" t="n">
        <v>166.83</v>
      </c>
      <c r="I19" s="13" t="n">
        <v>4</v>
      </c>
      <c r="J19" s="13" t="n">
        <f aca="false">-(((9-F19)/(9-8))*(2843-2037)-2843)</f>
        <v>2335.22</v>
      </c>
      <c r="K19" s="13" t="n">
        <f aca="false">(J19*$L$5)/10^3</f>
        <v>4.2887419651056</v>
      </c>
      <c r="L19" s="0" t="n">
        <f aca="false">K19/$K$40</f>
        <v>0.599124616442433</v>
      </c>
    </row>
    <row r="20" customFormat="false" ht="13.8" hidden="false" customHeight="false" outlineLevel="0" collapsed="false">
      <c r="A20" s="0" t="n">
        <v>2021</v>
      </c>
      <c r="B20" s="0" t="n">
        <v>2</v>
      </c>
      <c r="C20" s="0" t="n">
        <v>15</v>
      </c>
      <c r="D20" s="0" t="n">
        <v>5</v>
      </c>
      <c r="E20" s="0" t="n">
        <v>101.93</v>
      </c>
      <c r="F20" s="0" t="n">
        <v>8.49</v>
      </c>
      <c r="G20" s="0" t="n">
        <v>168.53</v>
      </c>
      <c r="I20" s="13" t="n">
        <v>5</v>
      </c>
      <c r="J20" s="13" t="n">
        <f aca="false">-(((9-F20)/(9-8))*(2843-2037)-2843)</f>
        <v>2431.94</v>
      </c>
      <c r="K20" s="13" t="n">
        <f aca="false">(J20*$L$5)/10^3</f>
        <v>4.46637281910009</v>
      </c>
      <c r="L20" s="0" t="n">
        <f aca="false">K20/$K$40</f>
        <v>0.623939123384953</v>
      </c>
    </row>
    <row r="21" customFormat="false" ht="13.8" hidden="false" customHeight="false" outlineLevel="0" collapsed="false">
      <c r="A21" s="0" t="n">
        <v>2021</v>
      </c>
      <c r="B21" s="0" t="n">
        <v>2</v>
      </c>
      <c r="C21" s="0" t="n">
        <v>15</v>
      </c>
      <c r="D21" s="0" t="n">
        <v>6</v>
      </c>
      <c r="E21" s="0" t="n">
        <v>101.94</v>
      </c>
      <c r="F21" s="0" t="n">
        <v>8.62</v>
      </c>
      <c r="G21" s="0" t="n">
        <v>171.03</v>
      </c>
      <c r="I21" s="13" t="n">
        <v>6</v>
      </c>
      <c r="J21" s="13" t="n">
        <f aca="false">-(((9-F21)/(9-8))*(2843-2037)-2843)</f>
        <v>2536.72</v>
      </c>
      <c r="K21" s="13" t="n">
        <f aca="false">(J21*$L$5)/10^3</f>
        <v>4.65880624426079</v>
      </c>
      <c r="L21" s="0" t="n">
        <f aca="false">K21/$K$40</f>
        <v>0.650821505906017</v>
      </c>
    </row>
    <row r="22" customFormat="false" ht="13.8" hidden="false" customHeight="false" outlineLevel="0" collapsed="false">
      <c r="A22" s="0" t="n">
        <v>2021</v>
      </c>
      <c r="B22" s="0" t="n">
        <v>2</v>
      </c>
      <c r="C22" s="0" t="n">
        <v>15</v>
      </c>
      <c r="D22" s="0" t="n">
        <v>7</v>
      </c>
      <c r="E22" s="0" t="n">
        <v>101.96</v>
      </c>
      <c r="F22" s="0" t="n">
        <v>8.53</v>
      </c>
      <c r="G22" s="0" t="n">
        <v>172.26</v>
      </c>
      <c r="I22" s="13" t="n">
        <v>7</v>
      </c>
      <c r="J22" s="13" t="n">
        <f aca="false">-(((9-F22)/(9-8))*(2843-2037)-2843)</f>
        <v>2464.18</v>
      </c>
      <c r="K22" s="13" t="n">
        <f aca="false">(J22*$L$5)/10^3</f>
        <v>4.52558310376492</v>
      </c>
      <c r="L22" s="0" t="n">
        <f aca="false">K22/$K$40</f>
        <v>0.632210625699127</v>
      </c>
    </row>
    <row r="23" customFormat="false" ht="13.8" hidden="false" customHeight="false" outlineLevel="0" collapsed="false">
      <c r="A23" s="0" t="n">
        <v>2021</v>
      </c>
      <c r="B23" s="0" t="n">
        <v>2</v>
      </c>
      <c r="C23" s="0" t="n">
        <v>15</v>
      </c>
      <c r="D23" s="0" t="n">
        <v>8</v>
      </c>
      <c r="E23" s="0" t="n">
        <v>101.99</v>
      </c>
      <c r="F23" s="0" t="n">
        <v>9.01</v>
      </c>
      <c r="G23" s="0" t="n">
        <v>171.17</v>
      </c>
      <c r="I23" s="13" t="n">
        <v>8</v>
      </c>
      <c r="J23" s="13" t="n">
        <f aca="false">-(((10-F23)/(10-9))*(3667-2843)-3667)</f>
        <v>2851.24</v>
      </c>
      <c r="K23" s="13" t="n">
        <f aca="false">(J23*$L$5)/10^3</f>
        <v>5.23643709825528</v>
      </c>
      <c r="L23" s="0" t="n">
        <f aca="false">K23/$K$40</f>
        <v>0.731514834313394</v>
      </c>
    </row>
    <row r="24" customFormat="false" ht="13.8" hidden="false" customHeight="false" outlineLevel="0" collapsed="false">
      <c r="A24" s="0" t="n">
        <v>2021</v>
      </c>
      <c r="B24" s="0" t="n">
        <v>2</v>
      </c>
      <c r="C24" s="0" t="n">
        <v>15</v>
      </c>
      <c r="D24" s="0" t="n">
        <v>9</v>
      </c>
      <c r="E24" s="0" t="n">
        <v>101.98</v>
      </c>
      <c r="F24" s="0" t="n">
        <v>9.93</v>
      </c>
      <c r="G24" s="0" t="n">
        <v>172.95</v>
      </c>
      <c r="I24" s="13" t="n">
        <v>9</v>
      </c>
      <c r="J24" s="13" t="n">
        <f aca="false">-(((10-F24)/(10-9))*(3667-2843)-3667)</f>
        <v>3609.32</v>
      </c>
      <c r="K24" s="13" t="n">
        <f aca="false">(J24*$L$5)/10^3</f>
        <v>6.62868686868687</v>
      </c>
      <c r="L24" s="0" t="n">
        <f aca="false">K24/$K$40</f>
        <v>0.926008025204479</v>
      </c>
    </row>
    <row r="25" customFormat="false" ht="13.8" hidden="false" customHeight="false" outlineLevel="0" collapsed="false">
      <c r="A25" s="0" t="n">
        <v>2021</v>
      </c>
      <c r="B25" s="0" t="n">
        <v>2</v>
      </c>
      <c r="C25" s="0" t="n">
        <v>15</v>
      </c>
      <c r="D25" s="0" t="n">
        <v>10</v>
      </c>
      <c r="E25" s="0" t="n">
        <v>101.96</v>
      </c>
      <c r="F25" s="0" t="n">
        <v>9.93</v>
      </c>
      <c r="G25" s="0" t="n">
        <v>173.4</v>
      </c>
      <c r="I25" s="13" t="n">
        <v>10</v>
      </c>
      <c r="J25" s="13" t="n">
        <f aca="false">-(((10-F25)/(10-9))*(3667-2843)-3667)</f>
        <v>3609.32</v>
      </c>
      <c r="K25" s="13" t="n">
        <f aca="false">(J25*$L$5)/10^3</f>
        <v>6.62868686868687</v>
      </c>
      <c r="L25" s="0" t="n">
        <f aca="false">K25/$K$40</f>
        <v>0.926008025204479</v>
      </c>
    </row>
    <row r="26" customFormat="false" ht="13.8" hidden="false" customHeight="false" outlineLevel="0" collapsed="false">
      <c r="A26" s="0" t="n">
        <v>2021</v>
      </c>
      <c r="B26" s="0" t="n">
        <v>2</v>
      </c>
      <c r="C26" s="0" t="n">
        <v>15</v>
      </c>
      <c r="D26" s="0" t="n">
        <v>11</v>
      </c>
      <c r="E26" s="0" t="n">
        <v>101.93</v>
      </c>
      <c r="F26" s="0" t="n">
        <v>9.86</v>
      </c>
      <c r="G26" s="0" t="n">
        <v>172.58</v>
      </c>
      <c r="I26" s="13" t="n">
        <v>11</v>
      </c>
      <c r="J26" s="13" t="n">
        <f aca="false">-(((10-F26)/(10-9))*(3667-2843)-3667)</f>
        <v>3551.64</v>
      </c>
      <c r="K26" s="13" t="n">
        <f aca="false">(J26*$L$5)/10^3</f>
        <v>6.52275482093664</v>
      </c>
      <c r="L26" s="0" t="n">
        <f aca="false">K26/$K$40</f>
        <v>0.911209630245374</v>
      </c>
    </row>
    <row r="27" customFormat="false" ht="13.8" hidden="false" customHeight="false" outlineLevel="0" collapsed="false">
      <c r="A27" s="0" t="n">
        <v>2021</v>
      </c>
      <c r="B27" s="0" t="n">
        <v>2</v>
      </c>
      <c r="C27" s="0" t="n">
        <v>15</v>
      </c>
      <c r="D27" s="0" t="n">
        <v>12</v>
      </c>
      <c r="E27" s="0" t="n">
        <v>101.86</v>
      </c>
      <c r="F27" s="0" t="n">
        <v>9.9</v>
      </c>
      <c r="G27" s="0" t="n">
        <v>171.29</v>
      </c>
      <c r="I27" s="13" t="n">
        <v>12</v>
      </c>
      <c r="J27" s="13" t="n">
        <f aca="false">-(((10-F27)/(10-9))*(3667-2843)-3667)</f>
        <v>3584.6</v>
      </c>
      <c r="K27" s="13" t="n">
        <f aca="false">(J27*$L$5)/10^3</f>
        <v>6.58328741965106</v>
      </c>
      <c r="L27" s="0" t="n">
        <f aca="false">K27/$K$40</f>
        <v>0.919665855936291</v>
      </c>
    </row>
    <row r="28" customFormat="false" ht="13.8" hidden="false" customHeight="false" outlineLevel="0" collapsed="false">
      <c r="A28" s="0" t="n">
        <v>2021</v>
      </c>
      <c r="B28" s="0" t="n">
        <v>2</v>
      </c>
      <c r="C28" s="0" t="n">
        <v>15</v>
      </c>
      <c r="D28" s="0" t="n">
        <v>13</v>
      </c>
      <c r="E28" s="0" t="n">
        <v>101.81</v>
      </c>
      <c r="F28" s="0" t="n">
        <v>10.08</v>
      </c>
      <c r="G28" s="0" t="n">
        <v>170.23</v>
      </c>
      <c r="I28" s="13" t="n">
        <v>13</v>
      </c>
      <c r="J28" s="13" t="n">
        <f aca="false">-(((11-F28)/(11-10))*(4337-3667)-4337)</f>
        <v>3720.6</v>
      </c>
      <c r="K28" s="13" t="n">
        <f aca="false">(J28*$L$5)/10^3</f>
        <v>6.83305785123967</v>
      </c>
      <c r="L28" s="0" t="n">
        <f aca="false">K28/$K$40</f>
        <v>0.954558049321142</v>
      </c>
    </row>
    <row r="29" customFormat="false" ht="13.8" hidden="false" customHeight="false" outlineLevel="0" collapsed="false">
      <c r="A29" s="0" t="n">
        <v>2021</v>
      </c>
      <c r="B29" s="0" t="n">
        <v>2</v>
      </c>
      <c r="C29" s="0" t="n">
        <v>15</v>
      </c>
      <c r="D29" s="0" t="n">
        <v>14</v>
      </c>
      <c r="E29" s="0" t="n">
        <v>101.78</v>
      </c>
      <c r="F29" s="0" t="n">
        <v>10.19</v>
      </c>
      <c r="G29" s="0" t="n">
        <v>170.25</v>
      </c>
      <c r="I29" s="13" t="n">
        <v>14</v>
      </c>
      <c r="J29" s="13" t="n">
        <f aca="false">-(((11-F29)/(11-10))*(4337-3667)-4337)</f>
        <v>3794.3</v>
      </c>
      <c r="K29" s="13" t="n">
        <f aca="false">(J29*$L$5)/10^3</f>
        <v>6.9684113865932</v>
      </c>
      <c r="L29" s="0" t="n">
        <f aca="false">K29/$K$40</f>
        <v>0.973466539412785</v>
      </c>
    </row>
    <row r="30" customFormat="false" ht="13.8" hidden="false" customHeight="false" outlineLevel="0" collapsed="false">
      <c r="A30" s="0" t="n">
        <v>2021</v>
      </c>
      <c r="B30" s="0" t="n">
        <v>2</v>
      </c>
      <c r="C30" s="0" t="n">
        <v>15</v>
      </c>
      <c r="D30" s="0" t="n">
        <v>15</v>
      </c>
      <c r="E30" s="0" t="n">
        <v>101.76</v>
      </c>
      <c r="F30" s="0" t="n">
        <v>10.28</v>
      </c>
      <c r="G30" s="0" t="n">
        <v>170.77</v>
      </c>
      <c r="I30" s="13" t="n">
        <v>15</v>
      </c>
      <c r="J30" s="13" t="n">
        <f aca="false">-(((11-F30)/(11-10))*(4337-3667)-4337)</f>
        <v>3854.6</v>
      </c>
      <c r="K30" s="13" t="n">
        <f aca="false">(J30*$L$5)/10^3</f>
        <v>7.0791551882461</v>
      </c>
      <c r="L30" s="0" t="n">
        <f aca="false">K30/$K$40</f>
        <v>0.988937122215039</v>
      </c>
    </row>
    <row r="31" customFormat="false" ht="13.8" hidden="false" customHeight="false" outlineLevel="0" collapsed="false">
      <c r="A31" s="0" t="n">
        <v>2021</v>
      </c>
      <c r="B31" s="0" t="n">
        <v>2</v>
      </c>
      <c r="C31" s="0" t="n">
        <v>15</v>
      </c>
      <c r="D31" s="0" t="n">
        <v>16</v>
      </c>
      <c r="E31" s="0" t="n">
        <v>101.74</v>
      </c>
      <c r="F31" s="0" t="n">
        <v>9.9</v>
      </c>
      <c r="G31" s="0" t="n">
        <v>170.97</v>
      </c>
      <c r="I31" s="13" t="n">
        <v>16</v>
      </c>
      <c r="J31" s="13" t="n">
        <f aca="false">-(((10-F27)/(10-9))*(3667-2843)-3667)</f>
        <v>3584.6</v>
      </c>
      <c r="K31" s="13" t="n">
        <f aca="false">(J31*$L$5)/10^3</f>
        <v>6.58328741965106</v>
      </c>
      <c r="L31" s="0" t="n">
        <f aca="false">K31/$K$40</f>
        <v>0.919665855936291</v>
      </c>
    </row>
    <row r="32" customFormat="false" ht="13.8" hidden="false" customHeight="false" outlineLevel="0" collapsed="false">
      <c r="A32" s="0" t="n">
        <v>2021</v>
      </c>
      <c r="B32" s="0" t="n">
        <v>2</v>
      </c>
      <c r="C32" s="0" t="n">
        <v>15</v>
      </c>
      <c r="D32" s="0" t="n">
        <v>17</v>
      </c>
      <c r="E32" s="0" t="n">
        <v>101.74</v>
      </c>
      <c r="F32" s="0" t="n">
        <v>9.63</v>
      </c>
      <c r="G32" s="0" t="n">
        <v>173.24</v>
      </c>
      <c r="I32" s="13" t="n">
        <v>17</v>
      </c>
      <c r="J32" s="13" t="n">
        <f aca="false">-(((10-F28)/(10-9))*(3667-2843)-3667)</f>
        <v>3732.92</v>
      </c>
      <c r="K32" s="13" t="n">
        <f aca="false">(J32*$L$5)/10^3</f>
        <v>6.85568411386593</v>
      </c>
      <c r="L32" s="0" t="n">
        <f aca="false">K32/$K$40</f>
        <v>0.957718871545417</v>
      </c>
    </row>
    <row r="33" customFormat="false" ht="13.8" hidden="false" customHeight="false" outlineLevel="0" collapsed="false">
      <c r="A33" s="0" t="n">
        <v>2021</v>
      </c>
      <c r="B33" s="0" t="n">
        <v>2</v>
      </c>
      <c r="C33" s="0" t="n">
        <v>15</v>
      </c>
      <c r="D33" s="0" t="n">
        <v>18</v>
      </c>
      <c r="E33" s="0" t="n">
        <v>101.75</v>
      </c>
      <c r="F33" s="0" t="n">
        <v>9.42</v>
      </c>
      <c r="G33" s="0" t="n">
        <v>176.77</v>
      </c>
      <c r="I33" s="13" t="n">
        <v>18</v>
      </c>
      <c r="J33" s="13" t="n">
        <f aca="false">-(((10-F29)/(10-9))*(3667-2843)-3667)</f>
        <v>3823.56</v>
      </c>
      <c r="K33" s="13" t="n">
        <f aca="false">(J33*$L$5)/10^3</f>
        <v>7.02214876033058</v>
      </c>
      <c r="L33" s="0" t="n">
        <f aca="false">K33/$K$40</f>
        <v>0.980973492195437</v>
      </c>
    </row>
    <row r="34" customFormat="false" ht="13.8" hidden="false" customHeight="false" outlineLevel="0" collapsed="false">
      <c r="A34" s="0" t="n">
        <v>2021</v>
      </c>
      <c r="B34" s="0" t="n">
        <v>2</v>
      </c>
      <c r="C34" s="0" t="n">
        <v>15</v>
      </c>
      <c r="D34" s="0" t="n">
        <v>19</v>
      </c>
      <c r="E34" s="0" t="n">
        <v>101.73</v>
      </c>
      <c r="F34" s="0" t="n">
        <v>9.34</v>
      </c>
      <c r="G34" s="0" t="n">
        <v>179.76</v>
      </c>
      <c r="I34" s="13" t="n">
        <v>19</v>
      </c>
      <c r="J34" s="13" t="n">
        <f aca="false">-(((10-F30)/(10-9))*(3667-2843)-3667)</f>
        <v>3897.72</v>
      </c>
      <c r="K34" s="13" t="n">
        <f aca="false">(J34*$L$5)/10^3</f>
        <v>7.15834710743802</v>
      </c>
      <c r="L34" s="0" t="n">
        <f aca="false">K34/$K$40</f>
        <v>1</v>
      </c>
    </row>
    <row r="35" customFormat="false" ht="13.8" hidden="false" customHeight="false" outlineLevel="0" collapsed="false">
      <c r="A35" s="0" t="n">
        <v>2021</v>
      </c>
      <c r="B35" s="0" t="n">
        <v>2</v>
      </c>
      <c r="C35" s="0" t="n">
        <v>15</v>
      </c>
      <c r="D35" s="0" t="n">
        <v>20</v>
      </c>
      <c r="E35" s="0" t="n">
        <v>101.71</v>
      </c>
      <c r="F35" s="0" t="n">
        <v>9.25</v>
      </c>
      <c r="G35" s="0" t="n">
        <v>182.66</v>
      </c>
      <c r="I35" s="13" t="n">
        <v>20</v>
      </c>
      <c r="J35" s="13" t="n">
        <f aca="false">-(((10-F31)/(10-9))*(3667-2843)-3667)</f>
        <v>3584.6</v>
      </c>
      <c r="K35" s="13" t="n">
        <f aca="false">(J35*$L$5)/10^3</f>
        <v>6.58328741965106</v>
      </c>
      <c r="L35" s="0" t="n">
        <f aca="false">K35/$K$40</f>
        <v>0.919665855936291</v>
      </c>
    </row>
    <row r="36" customFormat="false" ht="13.8" hidden="false" customHeight="false" outlineLevel="0" collapsed="false">
      <c r="A36" s="0" t="n">
        <v>2021</v>
      </c>
      <c r="B36" s="0" t="n">
        <v>2</v>
      </c>
      <c r="C36" s="0" t="n">
        <v>15</v>
      </c>
      <c r="D36" s="0" t="n">
        <v>21</v>
      </c>
      <c r="E36" s="0" t="n">
        <v>101.67</v>
      </c>
      <c r="F36" s="0" t="n">
        <v>9.15</v>
      </c>
      <c r="G36" s="0" t="n">
        <v>186.13</v>
      </c>
      <c r="I36" s="13" t="n">
        <v>21</v>
      </c>
      <c r="J36" s="13" t="n">
        <f aca="false">-(((10-F32)/(10-9))*(3667-2843)-3667)</f>
        <v>3362.12</v>
      </c>
      <c r="K36" s="13" t="n">
        <f aca="false">(J36*$L$5)/10^3</f>
        <v>6.17469237832874</v>
      </c>
      <c r="L36" s="0" t="n">
        <f aca="false">K36/$K$40</f>
        <v>0.862586332522603</v>
      </c>
    </row>
    <row r="37" customFormat="false" ht="13.8" hidden="false" customHeight="false" outlineLevel="0" collapsed="false">
      <c r="A37" s="0" t="n">
        <v>2021</v>
      </c>
      <c r="B37" s="0" t="n">
        <v>2</v>
      </c>
      <c r="C37" s="0" t="n">
        <v>15</v>
      </c>
      <c r="D37" s="0" t="n">
        <v>22</v>
      </c>
      <c r="E37" s="0" t="n">
        <v>101.6</v>
      </c>
      <c r="F37" s="0" t="n">
        <v>9.2</v>
      </c>
      <c r="G37" s="0" t="n">
        <v>190.62</v>
      </c>
      <c r="I37" s="13" t="n">
        <v>22</v>
      </c>
      <c r="J37" s="13" t="n">
        <f aca="false">-(((10-F33)/(10-9))*(3667-2843)-3667)</f>
        <v>3189.08</v>
      </c>
      <c r="K37" s="13" t="n">
        <f aca="false">(J37*$L$5)/10^3</f>
        <v>5.85689623507805</v>
      </c>
      <c r="L37" s="0" t="n">
        <f aca="false">K37/$K$40</f>
        <v>0.81819114764529</v>
      </c>
    </row>
    <row r="38" customFormat="false" ht="13.8" hidden="false" customHeight="false" outlineLevel="0" collapsed="false">
      <c r="A38" s="0" t="n">
        <v>2021</v>
      </c>
      <c r="B38" s="0" t="n">
        <v>2</v>
      </c>
      <c r="C38" s="0" t="n">
        <v>15</v>
      </c>
      <c r="D38" s="0" t="n">
        <v>23</v>
      </c>
      <c r="E38" s="0" t="n">
        <v>101.52</v>
      </c>
      <c r="F38" s="0" t="n">
        <v>9.19</v>
      </c>
      <c r="G38" s="0" t="n">
        <v>195.48</v>
      </c>
      <c r="I38" s="13" t="n">
        <v>23</v>
      </c>
      <c r="J38" s="13" t="n">
        <f aca="false">-(((10-F34)/(10-9))*(3667-2843)-3667)</f>
        <v>3123.16</v>
      </c>
      <c r="K38" s="13" t="n">
        <f aca="false">(J38*$L$5)/10^3</f>
        <v>5.73583103764922</v>
      </c>
      <c r="L38" s="0" t="n">
        <f aca="false">K38/$K$40</f>
        <v>0.801278696263457</v>
      </c>
    </row>
    <row r="40" customFormat="false" ht="14.5" hidden="false" customHeight="false" outlineLevel="0" collapsed="false">
      <c r="K40" s="0" t="n">
        <f aca="false">MAX(K15:K38)</f>
        <v>7.15834710743802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2021-11-17T18:18:58Z</dcterms:created>
  <dc:creator>Pol Heredia</dc:creator>
  <dc:description/>
  <dc:language>en-US</dc:language>
  <cp:lastModifiedBy/>
  <dcterms:modified xsi:type="dcterms:W3CDTF">2021-11-28T12:52:35Z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