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_Point_Hourly_20210215_2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<sst xmlns="http://schemas.openxmlformats.org/spreadsheetml/2006/main" count="39" uniqueCount="36">
  <si>
    <t xml:space="preserve">-BEGIN HEADER-</t>
  </si>
  <si>
    <t xml:space="preserve">Wind turbine model</t>
  </si>
  <si>
    <t xml:space="preserve">https://en.wind-turbine-models.com/turbines/768-gamesa-g132-5.0mw</t>
  </si>
  <si>
    <t xml:space="preserve">NASA/POWER CERES/MERRA2 Native Resolution Hourly Data </t>
  </si>
  <si>
    <t xml:space="preserve">Dates (month/day/year): 02/15/2021 through 02/16/2021 </t>
  </si>
  <si>
    <t xml:space="preserve">Rotor diameter</t>
  </si>
  <si>
    <t xml:space="preserve">m</t>
  </si>
  <si>
    <t xml:space="preserve">Location: Latitude  42.28   Longitude 3.16 </t>
  </si>
  <si>
    <t xml:space="preserve">Area of wind plant</t>
  </si>
  <si>
    <t xml:space="preserve">ha</t>
  </si>
  <si>
    <t xml:space="preserve">Elevation from MERRA-2: Average for 0.5 x 0.625 degree lat/lon region = 121.42 meters</t>
  </si>
  <si>
    <t xml:space="preserve">Number of wind turbines</t>
  </si>
  <si>
    <t xml:space="preserve">turbines</t>
  </si>
  <si>
    <t xml:space="preserve">Value for missing model data cannot be computed or out of model availability range: -999 </t>
  </si>
  <si>
    <t xml:space="preserve">Integer number of turbines</t>
  </si>
  <si>
    <t xml:space="preserve">Parameter(s): </t>
  </si>
  <si>
    <t xml:space="preserve">PS        MERRA-2 Surface Pressure (kPa) </t>
  </si>
  <si>
    <t xml:space="preserve">WS10M     MERRA-2 Wind Speed at 10 Meters (m/s) </t>
  </si>
  <si>
    <t xml:space="preserve">WD10M     MERRA-2 Wind Direction at 10 Meters (Degrees) </t>
  </si>
  <si>
    <t xml:space="preserve">WS50M     MERRA-2 Wind Speed at 50 Meters (m/s) </t>
  </si>
  <si>
    <t xml:space="preserve">WD50M     MERRA-2 Wind Direction at 50 Meters (Degrees) </t>
  </si>
  <si>
    <t xml:space="preserve">-END HEADER-</t>
  </si>
  <si>
    <t xml:space="preserve">YEAR</t>
  </si>
  <si>
    <t xml:space="preserve">MO</t>
  </si>
  <si>
    <t xml:space="preserve">DY</t>
  </si>
  <si>
    <t xml:space="preserve">HR</t>
  </si>
  <si>
    <t xml:space="preserve">PS</t>
  </si>
  <si>
    <t xml:space="preserve">WS50M</t>
  </si>
  <si>
    <t xml:space="preserve">WD50M</t>
  </si>
  <si>
    <t xml:space="preserve">Hour</t>
  </si>
  <si>
    <t xml:space="preserve">Power of 1 turbine (kW)</t>
  </si>
  <si>
    <t xml:space="preserve">Power of the wind plant (MW)</t>
  </si>
  <si>
    <t xml:space="preserve">Turbine power</t>
  </si>
  <si>
    <t xml:space="preserve">Wind plant power</t>
  </si>
  <si>
    <t xml:space="preserve">Normalized</t>
  </si>
  <si>
    <t xml:space="preserve">new power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</si>
</sst>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5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D26" activeCellId="0" sqref="D26"/>
    </sheetView>
  </sheetViews>
  <sheetFormatPr defaultColWidth="10.67578125" defaultRowHeight="14.5" zeroHeight="false" outlineLevelRow="0" outlineLevelCol="0"/>
  <cols>
    <col collapsed="false" customWidth="true" hidden="false" outlineLevel="0" max="4" min="4" style="0" width="13.53"/>
    <col collapsed="false" customWidth="true" hidden="false" outlineLevel="0" max="5" min="5" style="0" width="15.83"/>
    <col collapsed="false" customWidth="true" hidden="false" outlineLevel="0" max="10" min="10" style="0" width="20.82"/>
    <col collapsed="false" customWidth="true" hidden="false" outlineLevel="0" max="11" min="11" style="0" width="26.27"/>
  </cols>
  <sheetData>
    <row r="1" customFormat="false" ht="15" hidden="false" customHeight="false" outlineLevel="0" collapsed="false">
      <c r="A1" s="0" t="s">
        <v>0</v>
      </c>
      <c r="K1" s="1" t="s">
        <v>1</v>
      </c>
      <c r="L1" s="2" t="s">
        <v>2</v>
      </c>
    </row>
    <row r="2" customFormat="false" ht="15" hidden="false" customHeight="false" outlineLevel="0" collapsed="false">
      <c r="A2" s="0" t="s">
        <v>3</v>
      </c>
    </row>
    <row r="3" customFormat="false" ht="14.5" hidden="false" customHeight="false" outlineLevel="0" collapsed="false">
      <c r="A3" s="0" t="s">
        <v>4</v>
      </c>
      <c r="K3" s="3" t="s">
        <v>5</v>
      </c>
      <c r="L3" s="4" t="n">
        <v>132</v>
      </c>
      <c r="M3" s="5" t="s">
        <v>6</v>
      </c>
    </row>
    <row r="4" customFormat="false" ht="14.5" hidden="false" customHeight="false" outlineLevel="0" collapsed="false">
      <c r="A4" s="0" t="s">
        <v>7</v>
      </c>
      <c r="K4" s="6" t="s">
        <v>8</v>
      </c>
      <c r="L4" s="7" t="n">
        <v>80</v>
      </c>
      <c r="M4" s="8" t="s">
        <v>9</v>
      </c>
    </row>
    <row r="5" customFormat="false" ht="15" hidden="false" customHeight="false" outlineLevel="0" collapsed="false">
      <c r="A5" s="0" t="s">
        <v>10</v>
      </c>
      <c r="K5" s="9" t="s">
        <v>11</v>
      </c>
      <c r="L5" s="10" t="n">
        <f aca="false">(L4*10^4)/((L3)^2*25)</f>
        <v>1.83654729109275</v>
      </c>
      <c r="M5" s="11" t="s">
        <v>12</v>
      </c>
    </row>
    <row r="6" customFormat="false" ht="14.5" hidden="false" customHeight="false" outlineLevel="0" collapsed="false">
      <c r="A6" s="0" t="s">
        <v>13</v>
      </c>
      <c r="K6" s="0" t="s">
        <v>14</v>
      </c>
      <c r="L6" s="0" t="n">
        <v>2</v>
      </c>
      <c r="M6" s="0" t="s">
        <v>12</v>
      </c>
    </row>
    <row r="7" customFormat="false" ht="14.5" hidden="false" customHeight="false" outlineLevel="0" collapsed="false">
      <c r="A7" s="0" t="s">
        <v>15</v>
      </c>
    </row>
    <row r="8" customFormat="false" ht="14.5" hidden="false" customHeight="false" outlineLevel="0" collapsed="false">
      <c r="A8" s="0" t="s">
        <v>16</v>
      </c>
    </row>
    <row r="9" customFormat="false" ht="14.5" hidden="false" customHeight="false" outlineLevel="0" collapsed="false">
      <c r="A9" s="0" t="s">
        <v>17</v>
      </c>
    </row>
    <row r="10" customFormat="false" ht="14.5" hidden="false" customHeight="false" outlineLevel="0" collapsed="false">
      <c r="A10" s="0" t="s">
        <v>18</v>
      </c>
    </row>
    <row r="11" customFormat="false" ht="14.5" hidden="false" customHeight="false" outlineLevel="0" collapsed="false">
      <c r="A11" s="0" t="s">
        <v>19</v>
      </c>
    </row>
    <row r="12" customFormat="false" ht="14.5" hidden="false" customHeight="false" outlineLevel="0" collapsed="false">
      <c r="A12" s="0" t="s">
        <v>20</v>
      </c>
    </row>
    <row r="13" customFormat="false" ht="14.5" hidden="false" customHeight="false" outlineLevel="0" collapsed="false">
      <c r="A13" s="0" t="s">
        <v>21</v>
      </c>
    </row>
    <row r="14" customFormat="false" ht="14.5" hidden="false" customHeight="false" outlineLevel="0" collapsed="false">
      <c r="A14" s="0" t="s">
        <v>22</v>
      </c>
      <c r="B14" s="0" t="s">
        <v>23</v>
      </c>
      <c r="C14" s="0" t="s">
        <v>24</v>
      </c>
      <c r="D14" s="0" t="s">
        <v>25</v>
      </c>
      <c r="E14" s="0" t="s">
        <v>26</v>
      </c>
      <c r="F14" s="0" t="s">
        <v>27</v>
      </c>
      <c r="G14" s="0" t="s">
        <v>28</v>
      </c>
      <c r="I14" s="12" t="s">
        <v>29</v>
      </c>
      <c r="J14" s="12" t="s">
        <v>30</v>
      </c>
      <c r="K14" s="12" t="s">
        <v>31</v>
      </c>
    </row>
    <row r="15" customFormat="false" ht="13.8" hidden="false" customHeight="false" outlineLevel="0" collapsed="false">
      <c r="A15" s="0" t="n">
        <v>2021</v>
      </c>
      <c r="B15" s="0" t="n">
        <v>2</v>
      </c>
      <c r="C15" s="0" t="n">
        <v>15</v>
      </c>
      <c r="D15" s="0" t="n">
        <v>0</v>
      </c>
      <c r="E15" s="0" t="n">
        <v>102.03</v>
      </c>
      <c r="F15" s="0" t="n">
        <v>7.96</v>
      </c>
      <c r="G15" s="0" t="n">
        <v>167.42</v>
      </c>
      <c r="I15" s="13" t="n">
        <v>0</v>
      </c>
      <c r="J15" s="13" t="n">
        <f aca="false">-(((8-F15)/(8-7))*(2037-1355)-2037)</f>
        <v>2009.72</v>
      </c>
      <c r="K15" s="13" t="n">
        <f aca="false">(J15*$L$6)/10^3</f>
        <v>4.01944</v>
      </c>
      <c r="L15" s="0" t="n">
        <f aca="false">K15/$K$40</f>
        <v>0.515614256539721</v>
      </c>
      <c r="N15" s="0" t="n">
        <f aca="false">J15/1000</f>
        <v>2.00972</v>
      </c>
    </row>
    <row r="16" customFormat="false" ht="13.8" hidden="false" customHeight="false" outlineLevel="0" collapsed="false">
      <c r="A16" s="0" t="n">
        <v>2021</v>
      </c>
      <c r="B16" s="0" t="n">
        <v>2</v>
      </c>
      <c r="C16" s="0" t="n">
        <v>15</v>
      </c>
      <c r="D16" s="0" t="n">
        <v>1</v>
      </c>
      <c r="E16" s="0" t="n">
        <v>102.01</v>
      </c>
      <c r="F16" s="0" t="n">
        <v>7.87</v>
      </c>
      <c r="G16" s="0" t="n">
        <v>167.8</v>
      </c>
      <c r="I16" s="13" t="n">
        <v>1</v>
      </c>
      <c r="J16" s="13" t="n">
        <f aca="false">-(((8-F16)/(8-7))*(2037-1355)-2037)</f>
        <v>1948.34</v>
      </c>
      <c r="K16" s="13" t="n">
        <f aca="false">(J16*$L$6)/10^3</f>
        <v>3.89668</v>
      </c>
      <c r="L16" s="0" t="n">
        <f aca="false">K16/$K$40</f>
        <v>0.499866588672352</v>
      </c>
      <c r="N16" s="0" t="n">
        <f aca="false">J16/1000</f>
        <v>1.94834</v>
      </c>
    </row>
    <row r="17" customFormat="false" ht="13.8" hidden="false" customHeight="false" outlineLevel="0" collapsed="false">
      <c r="A17" s="0" t="n">
        <v>2021</v>
      </c>
      <c r="B17" s="0" t="n">
        <v>2</v>
      </c>
      <c r="C17" s="0" t="n">
        <v>15</v>
      </c>
      <c r="D17" s="0" t="n">
        <v>2</v>
      </c>
      <c r="E17" s="0" t="n">
        <v>101.97</v>
      </c>
      <c r="F17" s="0" t="n">
        <v>7.9</v>
      </c>
      <c r="G17" s="0" t="n">
        <v>167.26</v>
      </c>
      <c r="I17" s="13" t="n">
        <v>2</v>
      </c>
      <c r="J17" s="13" t="n">
        <f aca="false">-(((8-F17)/(8-7))*(2037-1355)-2037)</f>
        <v>1968.8</v>
      </c>
      <c r="K17" s="13" t="n">
        <f aca="false">(J17*$L$6)/10^3</f>
        <v>3.9376</v>
      </c>
      <c r="L17" s="0" t="n">
        <f aca="false">K17/$K$40</f>
        <v>0.505115811294808</v>
      </c>
      <c r="N17" s="0" t="n">
        <f aca="false">J17/1000</f>
        <v>1.9688</v>
      </c>
    </row>
    <row r="18" customFormat="false" ht="13.8" hidden="false" customHeight="false" outlineLevel="0" collapsed="false">
      <c r="A18" s="0" t="n">
        <v>2021</v>
      </c>
      <c r="B18" s="0" t="n">
        <v>2</v>
      </c>
      <c r="C18" s="0" t="n">
        <v>15</v>
      </c>
      <c r="D18" s="0" t="n">
        <v>3</v>
      </c>
      <c r="E18" s="0" t="n">
        <v>101.94</v>
      </c>
      <c r="F18" s="0" t="n">
        <v>8.12</v>
      </c>
      <c r="G18" s="0" t="n">
        <v>166.48</v>
      </c>
      <c r="I18" s="13" t="n">
        <v>3</v>
      </c>
      <c r="J18" s="13" t="n">
        <f aca="false">-(((9-F18)/(9-8))*(2843-2037)-2843)</f>
        <v>2133.72</v>
      </c>
      <c r="K18" s="13" t="n">
        <f aca="false">(J18*$L$6)/10^3</f>
        <v>4.26744</v>
      </c>
      <c r="L18" s="0" t="n">
        <f aca="false">K18/$K$40</f>
        <v>0.547427726978849</v>
      </c>
      <c r="N18" s="0" t="n">
        <f aca="false">J18/1000</f>
        <v>2.13372</v>
      </c>
    </row>
    <row r="19" customFormat="false" ht="13.8" hidden="false" customHeight="false" outlineLevel="0" collapsed="false">
      <c r="A19" s="0" t="n">
        <v>2021</v>
      </c>
      <c r="B19" s="0" t="n">
        <v>2</v>
      </c>
      <c r="C19" s="0" t="n">
        <v>15</v>
      </c>
      <c r="D19" s="0" t="n">
        <v>4</v>
      </c>
      <c r="E19" s="0" t="n">
        <v>101.93</v>
      </c>
      <c r="F19" s="0" t="n">
        <v>8.37</v>
      </c>
      <c r="G19" s="0" t="n">
        <v>166.83</v>
      </c>
      <c r="I19" s="13" t="n">
        <v>4</v>
      </c>
      <c r="J19" s="13" t="n">
        <f aca="false">-(((9-F19)/(9-8))*(2843-2037)-2843)</f>
        <v>2335.22</v>
      </c>
      <c r="K19" s="13" t="n">
        <f aca="false">(J19*$L$6)/10^3</f>
        <v>4.67044</v>
      </c>
      <c r="L19" s="0" t="n">
        <f aca="false">K19/$K$40</f>
        <v>0.599124616442433</v>
      </c>
      <c r="N19" s="0" t="n">
        <f aca="false">J19/1000</f>
        <v>2.33522</v>
      </c>
    </row>
    <row r="20" customFormat="false" ht="13.8" hidden="false" customHeight="false" outlineLevel="0" collapsed="false">
      <c r="A20" s="0" t="n">
        <v>2021</v>
      </c>
      <c r="B20" s="0" t="n">
        <v>2</v>
      </c>
      <c r="C20" s="0" t="n">
        <v>15</v>
      </c>
      <c r="D20" s="0" t="n">
        <v>5</v>
      </c>
      <c r="E20" s="0" t="n">
        <v>101.93</v>
      </c>
      <c r="F20" s="0" t="n">
        <v>8.49</v>
      </c>
      <c r="G20" s="0" t="n">
        <v>168.53</v>
      </c>
      <c r="I20" s="13" t="n">
        <v>5</v>
      </c>
      <c r="J20" s="13" t="n">
        <f aca="false">-(((9-F20)/(9-8))*(2843-2037)-2843)</f>
        <v>2431.94</v>
      </c>
      <c r="K20" s="13" t="n">
        <f aca="false">(J20*$L$6)/10^3</f>
        <v>4.86388</v>
      </c>
      <c r="L20" s="0" t="n">
        <f aca="false">K20/$K$40</f>
        <v>0.623939123384953</v>
      </c>
      <c r="N20" s="0" t="n">
        <f aca="false">J20/1000</f>
        <v>2.43194</v>
      </c>
    </row>
    <row r="21" customFormat="false" ht="13.8" hidden="false" customHeight="false" outlineLevel="0" collapsed="false">
      <c r="A21" s="0" t="n">
        <v>2021</v>
      </c>
      <c r="B21" s="0" t="n">
        <v>2</v>
      </c>
      <c r="C21" s="0" t="n">
        <v>15</v>
      </c>
      <c r="D21" s="0" t="n">
        <v>6</v>
      </c>
      <c r="E21" s="0" t="n">
        <v>101.94</v>
      </c>
      <c r="F21" s="0" t="n">
        <v>8.62</v>
      </c>
      <c r="G21" s="0" t="n">
        <v>171.03</v>
      </c>
      <c r="I21" s="13" t="n">
        <v>6</v>
      </c>
      <c r="J21" s="13" t="n">
        <f aca="false">-(((9-F21)/(9-8))*(2843-2037)-2843)</f>
        <v>2536.72</v>
      </c>
      <c r="K21" s="13" t="n">
        <f aca="false">(J21*$L$6)/10^3</f>
        <v>5.07344</v>
      </c>
      <c r="L21" s="0" t="n">
        <f aca="false">K21/$K$40</f>
        <v>0.650821505906017</v>
      </c>
      <c r="N21" s="0" t="n">
        <f aca="false">J21/1000</f>
        <v>2.53672</v>
      </c>
    </row>
    <row r="22" customFormat="false" ht="13.8" hidden="false" customHeight="false" outlineLevel="0" collapsed="false">
      <c r="A22" s="0" t="n">
        <v>2021</v>
      </c>
      <c r="B22" s="0" t="n">
        <v>2</v>
      </c>
      <c r="C22" s="0" t="n">
        <v>15</v>
      </c>
      <c r="D22" s="0" t="n">
        <v>7</v>
      </c>
      <c r="E22" s="0" t="n">
        <v>101.96</v>
      </c>
      <c r="F22" s="0" t="n">
        <v>8.53</v>
      </c>
      <c r="G22" s="0" t="n">
        <v>172.26</v>
      </c>
      <c r="I22" s="13" t="n">
        <v>7</v>
      </c>
      <c r="J22" s="13" t="n">
        <f aca="false">-(((9-F22)/(9-8))*(2843-2037)-2843)</f>
        <v>2464.18</v>
      </c>
      <c r="K22" s="13" t="n">
        <f aca="false">(J22*$L$6)/10^3</f>
        <v>4.92836</v>
      </c>
      <c r="L22" s="0" t="n">
        <f aca="false">K22/$K$40</f>
        <v>0.632210625699127</v>
      </c>
      <c r="N22" s="0" t="n">
        <f aca="false">J22/1000</f>
        <v>2.46418</v>
      </c>
    </row>
    <row r="23" customFormat="false" ht="13.8" hidden="false" customHeight="false" outlineLevel="0" collapsed="false">
      <c r="A23" s="0" t="n">
        <v>2021</v>
      </c>
      <c r="B23" s="0" t="n">
        <v>2</v>
      </c>
      <c r="C23" s="0" t="n">
        <v>15</v>
      </c>
      <c r="D23" s="0" t="n">
        <v>8</v>
      </c>
      <c r="E23" s="0" t="n">
        <v>101.99</v>
      </c>
      <c r="F23" s="0" t="n">
        <v>9.01</v>
      </c>
      <c r="G23" s="0" t="n">
        <v>171.17</v>
      </c>
      <c r="I23" s="13" t="n">
        <v>8</v>
      </c>
      <c r="J23" s="13" t="n">
        <f aca="false">-(((10-F23)/(10-9))*(3667-2843)-3667)</f>
        <v>2851.24</v>
      </c>
      <c r="K23" s="13" t="n">
        <f aca="false">(J23*$L$6)/10^3</f>
        <v>5.70248</v>
      </c>
      <c r="L23" s="0" t="n">
        <f aca="false">K23/$K$40</f>
        <v>0.731514834313393</v>
      </c>
      <c r="N23" s="0" t="n">
        <f aca="false">J23/1000</f>
        <v>2.85124</v>
      </c>
    </row>
    <row r="24" customFormat="false" ht="13.8" hidden="false" customHeight="false" outlineLevel="0" collapsed="false">
      <c r="A24" s="0" t="n">
        <v>2021</v>
      </c>
      <c r="B24" s="0" t="n">
        <v>2</v>
      </c>
      <c r="C24" s="0" t="n">
        <v>15</v>
      </c>
      <c r="D24" s="0" t="n">
        <v>9</v>
      </c>
      <c r="E24" s="0" t="n">
        <v>101.98</v>
      </c>
      <c r="F24" s="0" t="n">
        <v>9.93</v>
      </c>
      <c r="G24" s="0" t="n">
        <v>172.95</v>
      </c>
      <c r="I24" s="13" t="n">
        <v>9</v>
      </c>
      <c r="J24" s="13" t="n">
        <f aca="false">-(((10-F24)/(10-9))*(3667-2843)-3667)</f>
        <v>3609.32</v>
      </c>
      <c r="K24" s="13" t="n">
        <f aca="false">(J24*$L$6)/10^3</f>
        <v>7.21864</v>
      </c>
      <c r="L24" s="0" t="n">
        <f aca="false">K24/$K$40</f>
        <v>0.926008025204479</v>
      </c>
      <c r="N24" s="0" t="n">
        <f aca="false">J24/1000</f>
        <v>3.60932</v>
      </c>
    </row>
    <row r="25" customFormat="false" ht="13.8" hidden="false" customHeight="false" outlineLevel="0" collapsed="false">
      <c r="A25" s="0" t="n">
        <v>2021</v>
      </c>
      <c r="B25" s="0" t="n">
        <v>2</v>
      </c>
      <c r="C25" s="0" t="n">
        <v>15</v>
      </c>
      <c r="D25" s="0" t="n">
        <v>10</v>
      </c>
      <c r="E25" s="0" t="n">
        <v>101.96</v>
      </c>
      <c r="F25" s="0" t="n">
        <v>9.93</v>
      </c>
      <c r="G25" s="0" t="n">
        <v>173.4</v>
      </c>
      <c r="I25" s="13" t="n">
        <v>10</v>
      </c>
      <c r="J25" s="13" t="n">
        <f aca="false">-(((10-F25)/(10-9))*(3667-2843)-3667)</f>
        <v>3609.32</v>
      </c>
      <c r="K25" s="13" t="n">
        <f aca="false">(J25*$L$6)/10^3</f>
        <v>7.21864</v>
      </c>
      <c r="L25" s="0" t="n">
        <f aca="false">K25/$K$40</f>
        <v>0.926008025204479</v>
      </c>
      <c r="N25" s="0" t="n">
        <f aca="false">J25/1000</f>
        <v>3.60932</v>
      </c>
    </row>
    <row r="26" customFormat="false" ht="13.8" hidden="false" customHeight="false" outlineLevel="0" collapsed="false">
      <c r="A26" s="0" t="n">
        <v>2021</v>
      </c>
      <c r="B26" s="0" t="n">
        <v>2</v>
      </c>
      <c r="C26" s="0" t="n">
        <v>15</v>
      </c>
      <c r="D26" s="0" t="n">
        <v>11</v>
      </c>
      <c r="E26" s="0" t="n">
        <v>101.93</v>
      </c>
      <c r="F26" s="0" t="n">
        <v>9.86</v>
      </c>
      <c r="G26" s="0" t="n">
        <v>172.58</v>
      </c>
      <c r="I26" s="13" t="n">
        <v>11</v>
      </c>
      <c r="J26" s="13" t="n">
        <f aca="false">-(((10-F26)/(10-9))*(3667-2843)-3667)</f>
        <v>3551.64</v>
      </c>
      <c r="K26" s="13" t="n">
        <f aca="false">(J26*$L$6)/10^3</f>
        <v>7.10328</v>
      </c>
      <c r="L26" s="0" t="n">
        <f aca="false">K26/$K$40</f>
        <v>0.911209630245374</v>
      </c>
      <c r="N26" s="0" t="n">
        <f aca="false">J26/1000</f>
        <v>3.55164</v>
      </c>
    </row>
    <row r="27" customFormat="false" ht="13.8" hidden="false" customHeight="false" outlineLevel="0" collapsed="false">
      <c r="A27" s="0" t="n">
        <v>2021</v>
      </c>
      <c r="B27" s="0" t="n">
        <v>2</v>
      </c>
      <c r="C27" s="0" t="n">
        <v>15</v>
      </c>
      <c r="D27" s="0" t="n">
        <v>12</v>
      </c>
      <c r="E27" s="0" t="n">
        <v>101.86</v>
      </c>
      <c r="F27" s="0" t="n">
        <v>9.9</v>
      </c>
      <c r="G27" s="0" t="n">
        <v>171.29</v>
      </c>
      <c r="I27" s="13" t="n">
        <v>12</v>
      </c>
      <c r="J27" s="13" t="n">
        <f aca="false">-(((10-F27)/(10-9))*(3667-2843)-3667)</f>
        <v>3584.6</v>
      </c>
      <c r="K27" s="13" t="n">
        <f aca="false">(J27*$L$6)/10^3</f>
        <v>7.1692</v>
      </c>
      <c r="L27" s="0" t="n">
        <f aca="false">K27/$K$40</f>
        <v>0.919665855936291</v>
      </c>
      <c r="N27" s="0" t="n">
        <f aca="false">J27/1000</f>
        <v>3.5846</v>
      </c>
    </row>
    <row r="28" customFormat="false" ht="13.8" hidden="false" customHeight="false" outlineLevel="0" collapsed="false">
      <c r="A28" s="0" t="n">
        <v>2021</v>
      </c>
      <c r="B28" s="0" t="n">
        <v>2</v>
      </c>
      <c r="C28" s="0" t="n">
        <v>15</v>
      </c>
      <c r="D28" s="0" t="n">
        <v>13</v>
      </c>
      <c r="E28" s="0" t="n">
        <v>101.81</v>
      </c>
      <c r="F28" s="0" t="n">
        <v>10.08</v>
      </c>
      <c r="G28" s="0" t="n">
        <v>170.23</v>
      </c>
      <c r="I28" s="13" t="n">
        <v>13</v>
      </c>
      <c r="J28" s="13" t="n">
        <f aca="false">-(((11-F28)/(11-10))*(4337-3667)-4337)</f>
        <v>3720.6</v>
      </c>
      <c r="K28" s="13" t="n">
        <f aca="false">(J28*$L$6)/10^3</f>
        <v>7.4412</v>
      </c>
      <c r="L28" s="0" t="n">
        <f aca="false">K28/$K$40</f>
        <v>0.954558049321142</v>
      </c>
      <c r="N28" s="0" t="n">
        <f aca="false">J28/1000</f>
        <v>3.7206</v>
      </c>
    </row>
    <row r="29" customFormat="false" ht="13.8" hidden="false" customHeight="false" outlineLevel="0" collapsed="false">
      <c r="A29" s="0" t="n">
        <v>2021</v>
      </c>
      <c r="B29" s="0" t="n">
        <v>2</v>
      </c>
      <c r="C29" s="0" t="n">
        <v>15</v>
      </c>
      <c r="D29" s="0" t="n">
        <v>14</v>
      </c>
      <c r="E29" s="0" t="n">
        <v>101.78</v>
      </c>
      <c r="F29" s="0" t="n">
        <v>10.19</v>
      </c>
      <c r="G29" s="0" t="n">
        <v>170.25</v>
      </c>
      <c r="I29" s="13" t="n">
        <v>14</v>
      </c>
      <c r="J29" s="13" t="n">
        <f aca="false">-(((11-F29)/(11-10))*(4337-3667)-4337)</f>
        <v>3794.3</v>
      </c>
      <c r="K29" s="13" t="n">
        <f aca="false">(J29*$L$6)/10^3</f>
        <v>7.5886</v>
      </c>
      <c r="L29" s="0" t="n">
        <f aca="false">K29/$K$40</f>
        <v>0.973466539412785</v>
      </c>
      <c r="N29" s="0" t="n">
        <f aca="false">J29/1000</f>
        <v>3.7943</v>
      </c>
    </row>
    <row r="30" customFormat="false" ht="13.8" hidden="false" customHeight="false" outlineLevel="0" collapsed="false">
      <c r="A30" s="0" t="n">
        <v>2021</v>
      </c>
      <c r="B30" s="0" t="n">
        <v>2</v>
      </c>
      <c r="C30" s="0" t="n">
        <v>15</v>
      </c>
      <c r="D30" s="0" t="n">
        <v>15</v>
      </c>
      <c r="E30" s="0" t="n">
        <v>101.76</v>
      </c>
      <c r="F30" s="0" t="n">
        <v>10.28</v>
      </c>
      <c r="G30" s="0" t="n">
        <v>170.77</v>
      </c>
      <c r="I30" s="13" t="n">
        <v>15</v>
      </c>
      <c r="J30" s="13" t="n">
        <f aca="false">-(((11-F30)/(11-10))*(4337-3667)-4337)</f>
        <v>3854.6</v>
      </c>
      <c r="K30" s="13" t="n">
        <f aca="false">(J30*$L$6)/10^3</f>
        <v>7.7092</v>
      </c>
      <c r="L30" s="0" t="n">
        <f aca="false">K30/$K$40</f>
        <v>0.988937122215039</v>
      </c>
      <c r="N30" s="0" t="n">
        <f aca="false">J30/1000</f>
        <v>3.8546</v>
      </c>
    </row>
    <row r="31" customFormat="false" ht="13.8" hidden="false" customHeight="false" outlineLevel="0" collapsed="false">
      <c r="A31" s="0" t="n">
        <v>2021</v>
      </c>
      <c r="B31" s="0" t="n">
        <v>2</v>
      </c>
      <c r="C31" s="0" t="n">
        <v>15</v>
      </c>
      <c r="D31" s="0" t="n">
        <v>16</v>
      </c>
      <c r="E31" s="0" t="n">
        <v>101.74</v>
      </c>
      <c r="F31" s="0" t="n">
        <v>9.9</v>
      </c>
      <c r="G31" s="0" t="n">
        <v>170.97</v>
      </c>
      <c r="I31" s="13" t="n">
        <v>16</v>
      </c>
      <c r="J31" s="13" t="n">
        <f aca="false">-(((10-F27)/(10-9))*(3667-2843)-3667)</f>
        <v>3584.6</v>
      </c>
      <c r="K31" s="13" t="n">
        <f aca="false">(J31*$L$6)/10^3</f>
        <v>7.1692</v>
      </c>
      <c r="L31" s="0" t="n">
        <f aca="false">K31/$K$40</f>
        <v>0.919665855936291</v>
      </c>
      <c r="N31" s="0" t="n">
        <f aca="false">J31/1000</f>
        <v>3.5846</v>
      </c>
    </row>
    <row r="32" customFormat="false" ht="13.8" hidden="false" customHeight="false" outlineLevel="0" collapsed="false">
      <c r="A32" s="0" t="n">
        <v>2021</v>
      </c>
      <c r="B32" s="0" t="n">
        <v>2</v>
      </c>
      <c r="C32" s="0" t="n">
        <v>15</v>
      </c>
      <c r="D32" s="0" t="n">
        <v>17</v>
      </c>
      <c r="E32" s="0" t="n">
        <v>101.74</v>
      </c>
      <c r="F32" s="0" t="n">
        <v>9.63</v>
      </c>
      <c r="G32" s="0" t="n">
        <v>173.24</v>
      </c>
      <c r="I32" s="13" t="n">
        <v>17</v>
      </c>
      <c r="J32" s="13" t="n">
        <f aca="false">-(((10-F28)/(10-9))*(3667-2843)-3667)</f>
        <v>3732.92</v>
      </c>
      <c r="K32" s="13" t="n">
        <f aca="false">(J32*$L$6)/10^3</f>
        <v>7.46584</v>
      </c>
      <c r="L32" s="0" t="n">
        <f aca="false">K32/$K$40</f>
        <v>0.957718871545416</v>
      </c>
      <c r="N32" s="0" t="n">
        <f aca="false">J32/1000</f>
        <v>3.73292</v>
      </c>
    </row>
    <row r="33" customFormat="false" ht="13.8" hidden="false" customHeight="false" outlineLevel="0" collapsed="false">
      <c r="A33" s="0" t="n">
        <v>2021</v>
      </c>
      <c r="B33" s="0" t="n">
        <v>2</v>
      </c>
      <c r="C33" s="0" t="n">
        <v>15</v>
      </c>
      <c r="D33" s="0" t="n">
        <v>18</v>
      </c>
      <c r="E33" s="0" t="n">
        <v>101.75</v>
      </c>
      <c r="F33" s="0" t="n">
        <v>9.42</v>
      </c>
      <c r="G33" s="0" t="n">
        <v>176.77</v>
      </c>
      <c r="I33" s="13" t="n">
        <v>18</v>
      </c>
      <c r="J33" s="13" t="n">
        <f aca="false">-(((10-F29)/(10-9))*(3667-2843)-3667)</f>
        <v>3823.56</v>
      </c>
      <c r="K33" s="13" t="n">
        <f aca="false">(J33*$L$6)/10^3</f>
        <v>7.64712</v>
      </c>
      <c r="L33" s="0" t="n">
        <f aca="false">K33/$K$40</f>
        <v>0.980973492195437</v>
      </c>
      <c r="N33" s="0" t="n">
        <f aca="false">J33/1000</f>
        <v>3.82356</v>
      </c>
    </row>
    <row r="34" customFormat="false" ht="13.8" hidden="false" customHeight="false" outlineLevel="0" collapsed="false">
      <c r="A34" s="0" t="n">
        <v>2021</v>
      </c>
      <c r="B34" s="0" t="n">
        <v>2</v>
      </c>
      <c r="C34" s="0" t="n">
        <v>15</v>
      </c>
      <c r="D34" s="0" t="n">
        <v>19</v>
      </c>
      <c r="E34" s="0" t="n">
        <v>101.73</v>
      </c>
      <c r="F34" s="0" t="n">
        <v>9.34</v>
      </c>
      <c r="G34" s="0" t="n">
        <v>179.76</v>
      </c>
      <c r="I34" s="13" t="n">
        <v>19</v>
      </c>
      <c r="J34" s="13" t="n">
        <f aca="false">-(((10-F30)/(10-9))*(3667-2843)-3667)</f>
        <v>3897.72</v>
      </c>
      <c r="K34" s="13" t="n">
        <f aca="false">(J34*$L$6)/10^3</f>
        <v>7.79544</v>
      </c>
      <c r="L34" s="0" t="n">
        <f aca="false">K34/$K$40</f>
        <v>1</v>
      </c>
      <c r="N34" s="0" t="n">
        <f aca="false">J34/1000</f>
        <v>3.89772</v>
      </c>
    </row>
    <row r="35" customFormat="false" ht="13.8" hidden="false" customHeight="false" outlineLevel="0" collapsed="false">
      <c r="A35" s="0" t="n">
        <v>2021</v>
      </c>
      <c r="B35" s="0" t="n">
        <v>2</v>
      </c>
      <c r="C35" s="0" t="n">
        <v>15</v>
      </c>
      <c r="D35" s="0" t="n">
        <v>20</v>
      </c>
      <c r="E35" s="0" t="n">
        <v>101.71</v>
      </c>
      <c r="F35" s="0" t="n">
        <v>9.25</v>
      </c>
      <c r="G35" s="0" t="n">
        <v>182.66</v>
      </c>
      <c r="I35" s="13" t="n">
        <v>20</v>
      </c>
      <c r="J35" s="13" t="n">
        <f aca="false">-(((10-F31)/(10-9))*(3667-2843)-3667)</f>
        <v>3584.6</v>
      </c>
      <c r="K35" s="13" t="n">
        <f aca="false">(J35*$L$6)/10^3</f>
        <v>7.1692</v>
      </c>
      <c r="L35" s="0" t="n">
        <f aca="false">K35/$K$40</f>
        <v>0.919665855936291</v>
      </c>
      <c r="N35" s="0" t="n">
        <f aca="false">J35/1000</f>
        <v>3.5846</v>
      </c>
    </row>
    <row r="36" customFormat="false" ht="13.8" hidden="false" customHeight="false" outlineLevel="0" collapsed="false">
      <c r="A36" s="0" t="n">
        <v>2021</v>
      </c>
      <c r="B36" s="0" t="n">
        <v>2</v>
      </c>
      <c r="C36" s="0" t="n">
        <v>15</v>
      </c>
      <c r="D36" s="0" t="n">
        <v>21</v>
      </c>
      <c r="E36" s="0" t="n">
        <v>101.67</v>
      </c>
      <c r="F36" s="0" t="n">
        <v>9.15</v>
      </c>
      <c r="G36" s="0" t="n">
        <v>186.13</v>
      </c>
      <c r="I36" s="13" t="n">
        <v>21</v>
      </c>
      <c r="J36" s="13" t="n">
        <f aca="false">-(((10-F32)/(10-9))*(3667-2843)-3667)</f>
        <v>3362.12</v>
      </c>
      <c r="K36" s="13" t="n">
        <f aca="false">(J36*$L$6)/10^3</f>
        <v>6.72424</v>
      </c>
      <c r="L36" s="0" t="n">
        <f aca="false">K36/$K$40</f>
        <v>0.862586332522603</v>
      </c>
      <c r="N36" s="0" t="n">
        <f aca="false">J36/1000</f>
        <v>3.36212</v>
      </c>
    </row>
    <row r="37" customFormat="false" ht="13.8" hidden="false" customHeight="false" outlineLevel="0" collapsed="false">
      <c r="A37" s="0" t="n">
        <v>2021</v>
      </c>
      <c r="B37" s="0" t="n">
        <v>2</v>
      </c>
      <c r="C37" s="0" t="n">
        <v>15</v>
      </c>
      <c r="D37" s="0" t="n">
        <v>22</v>
      </c>
      <c r="E37" s="0" t="n">
        <v>101.6</v>
      </c>
      <c r="F37" s="0" t="n">
        <v>9.2</v>
      </c>
      <c r="G37" s="0" t="n">
        <v>190.62</v>
      </c>
      <c r="I37" s="13" t="n">
        <v>22</v>
      </c>
      <c r="J37" s="13" t="n">
        <f aca="false">-(((10-F33)/(10-9))*(3667-2843)-3667)</f>
        <v>3189.08</v>
      </c>
      <c r="K37" s="13" t="n">
        <f aca="false">(J37*$L$6)/10^3</f>
        <v>6.37816</v>
      </c>
      <c r="L37" s="0" t="n">
        <f aca="false">K37/$K$40</f>
        <v>0.81819114764529</v>
      </c>
      <c r="N37" s="0" t="n">
        <f aca="false">J37/1000</f>
        <v>3.18908</v>
      </c>
    </row>
    <row r="38" customFormat="false" ht="13.8" hidden="false" customHeight="false" outlineLevel="0" collapsed="false">
      <c r="A38" s="0" t="n">
        <v>2021</v>
      </c>
      <c r="B38" s="0" t="n">
        <v>2</v>
      </c>
      <c r="C38" s="0" t="n">
        <v>15</v>
      </c>
      <c r="D38" s="0" t="n">
        <v>23</v>
      </c>
      <c r="E38" s="0" t="n">
        <v>101.52</v>
      </c>
      <c r="F38" s="0" t="n">
        <v>9.19</v>
      </c>
      <c r="G38" s="0" t="n">
        <v>195.48</v>
      </c>
      <c r="I38" s="13" t="n">
        <v>23</v>
      </c>
      <c r="J38" s="13" t="n">
        <f aca="false">-(((10-F34)/(10-9))*(3667-2843)-3667)</f>
        <v>3123.16</v>
      </c>
      <c r="K38" s="13" t="n">
        <f aca="false">(J38*$L$6)/10^3</f>
        <v>6.24632</v>
      </c>
      <c r="L38" s="0" t="n">
        <f aca="false">K38/$K$40</f>
        <v>0.801278696263457</v>
      </c>
      <c r="N38" s="0" t="n">
        <f aca="false">J38/1000</f>
        <v>3.12316</v>
      </c>
    </row>
    <row r="40" customFormat="false" ht="14.5" hidden="false" customHeight="false" outlineLevel="0" collapsed="false">
      <c r="K40" s="0" t="n">
        <f aca="false">MAX(K15:K38)</f>
        <v>7.79544</v>
      </c>
    </row>
    <row r="41" customFormat="false" ht="13.8" hidden="false" customHeight="false" outlineLevel="0" collapsed="false">
      <c r="B41" s="0" t="s">
        <v>25</v>
      </c>
      <c r="C41" s="0" t="s">
        <v>27</v>
      </c>
      <c r="D41" s="0" t="s">
        <v>32</v>
      </c>
      <c r="E41" s="0" t="s">
        <v>33</v>
      </c>
      <c r="F41" s="0" t="s">
        <v>34</v>
      </c>
      <c r="G41" s="0" t="s">
        <v>35</v>
      </c>
    </row>
    <row r="42" customFormat="false" ht="13.8" hidden="false" customHeight="false" outlineLevel="0" collapsed="false">
      <c r="B42" s="0" t="n">
        <v>0</v>
      </c>
      <c r="C42" s="0" t="n">
        <v>7.96</v>
      </c>
      <c r="D42" s="14" t="n">
        <v>2.00972</v>
      </c>
      <c r="E42" s="15" t="n">
        <v>4.01944</v>
      </c>
      <c r="F42" s="14" t="n">
        <f aca="false">E42/$K$40</f>
        <v>0.515614256539721</v>
      </c>
      <c r="G42" s="0" t="n">
        <f aca="false">2*1/2*1.225*3.1416*132^2/4*0.4*C42^3/10^6</f>
        <v>3.38200342118309</v>
      </c>
    </row>
    <row r="43" customFormat="false" ht="13.8" hidden="false" customHeight="false" outlineLevel="0" collapsed="false">
      <c r="B43" s="0" t="n">
        <v>1</v>
      </c>
      <c r="C43" s="0" t="n">
        <v>7.87</v>
      </c>
      <c r="D43" s="14" t="n">
        <v>1.94834</v>
      </c>
      <c r="E43" s="15" t="n">
        <v>3.89668</v>
      </c>
      <c r="F43" s="14" t="n">
        <f aca="false">E43/$K$40</f>
        <v>0.499866588672352</v>
      </c>
      <c r="G43" s="0" t="n">
        <f aca="false">2*1/2*1.225*3.1416*132^2/4*0.4*C43^3/10^6</f>
        <v>3.26857937880722</v>
      </c>
    </row>
    <row r="44" customFormat="false" ht="13.8" hidden="false" customHeight="false" outlineLevel="0" collapsed="false">
      <c r="B44" s="0" t="n">
        <v>2</v>
      </c>
      <c r="C44" s="0" t="n">
        <v>7.9</v>
      </c>
      <c r="D44" s="14" t="n">
        <v>1.9688</v>
      </c>
      <c r="E44" s="15" t="n">
        <v>3.9376</v>
      </c>
      <c r="F44" s="14" t="n">
        <f aca="false">E44/$K$40</f>
        <v>0.505115811294808</v>
      </c>
      <c r="G44" s="0" t="n">
        <f aca="false">2*1/2*1.225*3.1416*132^2/4*0.4*C44^3/10^6</f>
        <v>3.30610097178346</v>
      </c>
    </row>
    <row r="45" customFormat="false" ht="13.8" hidden="false" customHeight="false" outlineLevel="0" collapsed="false">
      <c r="B45" s="0" t="n">
        <v>3</v>
      </c>
      <c r="C45" s="0" t="n">
        <v>8.12</v>
      </c>
      <c r="D45" s="14" t="n">
        <v>2.13372</v>
      </c>
      <c r="E45" s="15" t="n">
        <v>4.26744</v>
      </c>
      <c r="F45" s="14" t="n">
        <f aca="false">E45/$K$40</f>
        <v>0.547427726978849</v>
      </c>
      <c r="G45" s="0" t="n">
        <f aca="false">2*1/2*1.225*3.1416*132^2/4*0.4*C45^3/10^6</f>
        <v>3.59007008650705</v>
      </c>
    </row>
    <row r="46" customFormat="false" ht="13.8" hidden="false" customHeight="false" outlineLevel="0" collapsed="false">
      <c r="B46" s="0" t="n">
        <v>4</v>
      </c>
      <c r="C46" s="0" t="n">
        <v>8.37</v>
      </c>
      <c r="D46" s="14" t="n">
        <v>2.33522</v>
      </c>
      <c r="E46" s="15" t="n">
        <v>4.67044</v>
      </c>
      <c r="F46" s="14" t="n">
        <f aca="false">E46/$K$40</f>
        <v>0.599124616442433</v>
      </c>
      <c r="G46" s="0" t="n">
        <f aca="false">2*1/2*1.225*3.1416*132^2/4*0.4*C46^3/10^6</f>
        <v>3.93197921437055</v>
      </c>
    </row>
    <row r="47" customFormat="false" ht="13.8" hidden="false" customHeight="false" outlineLevel="0" collapsed="false">
      <c r="B47" s="0" t="n">
        <v>5</v>
      </c>
      <c r="C47" s="0" t="n">
        <v>8.49</v>
      </c>
      <c r="D47" s="14" t="n">
        <v>2.43194</v>
      </c>
      <c r="E47" s="15" t="n">
        <v>4.86388</v>
      </c>
      <c r="F47" s="14" t="n">
        <f aca="false">E47/$K$40</f>
        <v>0.623939123384953</v>
      </c>
      <c r="G47" s="0" t="n">
        <f aca="false">2*1/2*1.225*3.1416*132^2/4*0.4*C47^3/10^6</f>
        <v>4.10353280915212</v>
      </c>
    </row>
    <row r="48" customFormat="false" ht="13.8" hidden="false" customHeight="false" outlineLevel="0" collapsed="false">
      <c r="B48" s="0" t="n">
        <v>6</v>
      </c>
      <c r="C48" s="0" t="n">
        <v>8.62</v>
      </c>
      <c r="D48" s="14" t="n">
        <v>2.53672</v>
      </c>
      <c r="E48" s="15" t="n">
        <v>5.07344</v>
      </c>
      <c r="F48" s="14" t="n">
        <f aca="false">E48/$K$40</f>
        <v>0.650821505906017</v>
      </c>
      <c r="G48" s="0" t="n">
        <f aca="false">2*1/2*1.225*3.1416*132^2/4*0.4*C48^3/10^6</f>
        <v>4.29493540833873</v>
      </c>
    </row>
    <row r="49" customFormat="false" ht="13.8" hidden="false" customHeight="false" outlineLevel="0" collapsed="false">
      <c r="B49" s="0" t="n">
        <v>7</v>
      </c>
      <c r="C49" s="0" t="n">
        <v>8.53</v>
      </c>
      <c r="D49" s="14" t="n">
        <v>2.46418</v>
      </c>
      <c r="E49" s="15" t="n">
        <v>4.92836</v>
      </c>
      <c r="F49" s="14" t="n">
        <f aca="false">E49/$K$40</f>
        <v>0.632210625699127</v>
      </c>
      <c r="G49" s="0" t="n">
        <f aca="false">2*1/2*1.225*3.1416*132^2/4*0.4*C49^3/10^6</f>
        <v>4.16180696688815</v>
      </c>
    </row>
    <row r="50" customFormat="false" ht="13.8" hidden="false" customHeight="false" outlineLevel="0" collapsed="false">
      <c r="B50" s="0" t="n">
        <v>8</v>
      </c>
      <c r="C50" s="0" t="n">
        <v>9.01</v>
      </c>
      <c r="D50" s="14" t="n">
        <v>2.85124</v>
      </c>
      <c r="E50" s="15" t="n">
        <v>5.70248</v>
      </c>
      <c r="F50" s="14" t="n">
        <f aca="false">E50/$K$40</f>
        <v>0.731514834313393</v>
      </c>
      <c r="G50" s="0" t="n">
        <f aca="false">2*1/2*1.225*3.1416*132^2/4*0.4*C50^3/10^6</f>
        <v>4.90466345171538</v>
      </c>
    </row>
    <row r="51" customFormat="false" ht="13.8" hidden="false" customHeight="false" outlineLevel="0" collapsed="false">
      <c r="B51" s="0" t="n">
        <v>9</v>
      </c>
      <c r="C51" s="0" t="n">
        <v>9.93</v>
      </c>
      <c r="D51" s="14" t="n">
        <v>3.60932</v>
      </c>
      <c r="E51" s="15" t="n">
        <v>7.21864</v>
      </c>
      <c r="F51" s="14" t="n">
        <f aca="false">E51/$K$40</f>
        <v>0.926008025204479</v>
      </c>
      <c r="G51" s="0" t="n">
        <f aca="false">2*1/2*1.225*3.1416*132^2/4*0.4*C51^3/10^6</f>
        <v>6.56572343004554</v>
      </c>
    </row>
    <row r="52" customFormat="false" ht="13.8" hidden="false" customHeight="false" outlineLevel="0" collapsed="false">
      <c r="B52" s="0" t="n">
        <v>10</v>
      </c>
      <c r="C52" s="0" t="n">
        <v>9.93</v>
      </c>
      <c r="D52" s="14" t="n">
        <v>3.60932</v>
      </c>
      <c r="E52" s="15" t="n">
        <v>7.21864</v>
      </c>
      <c r="F52" s="14" t="n">
        <f aca="false">E52/$K$40</f>
        <v>0.926008025204479</v>
      </c>
      <c r="G52" s="0" t="n">
        <f aca="false">2*1/2*1.225*3.1416*132^2/4*0.4*C52^3/10^6</f>
        <v>6.56572343004554</v>
      </c>
    </row>
    <row r="53" customFormat="false" ht="13.8" hidden="false" customHeight="false" outlineLevel="0" collapsed="false">
      <c r="B53" s="0" t="n">
        <v>11</v>
      </c>
      <c r="C53" s="0" t="n">
        <v>9.86</v>
      </c>
      <c r="D53" s="14" t="n">
        <v>3.55164</v>
      </c>
      <c r="E53" s="15" t="n">
        <v>7.10328</v>
      </c>
      <c r="F53" s="14" t="n">
        <f aca="false">E53/$K$40</f>
        <v>0.911209630245374</v>
      </c>
      <c r="G53" s="0" t="n">
        <f aca="false">2*1/2*1.225*3.1416*132^2/4*0.4*C53^3/10^6</f>
        <v>6.42784778972636</v>
      </c>
    </row>
    <row r="54" customFormat="false" ht="13.8" hidden="false" customHeight="false" outlineLevel="0" collapsed="false">
      <c r="B54" s="0" t="n">
        <v>12</v>
      </c>
      <c r="C54" s="0" t="n">
        <v>9.9</v>
      </c>
      <c r="D54" s="14" t="n">
        <v>3.5846</v>
      </c>
      <c r="E54" s="15" t="n">
        <v>7.1692</v>
      </c>
      <c r="F54" s="14" t="n">
        <f aca="false">E54/$K$40</f>
        <v>0.919665855936291</v>
      </c>
      <c r="G54" s="0" t="n">
        <f aca="false">2*1/2*1.225*3.1416*132^2/4*0.4*C54^3/10^6</f>
        <v>6.5063949643345</v>
      </c>
    </row>
    <row r="55" customFormat="false" ht="13.8" hidden="false" customHeight="false" outlineLevel="0" collapsed="false">
      <c r="B55" s="0" t="n">
        <v>13</v>
      </c>
      <c r="C55" s="0" t="n">
        <v>10.08</v>
      </c>
      <c r="D55" s="14" t="n">
        <v>3.7206</v>
      </c>
      <c r="E55" s="15" t="n">
        <v>7.4412</v>
      </c>
      <c r="F55" s="14" t="n">
        <f aca="false">E55/$K$40</f>
        <v>0.954558049321142</v>
      </c>
      <c r="G55" s="0" t="n">
        <f aca="false">2*1/2*1.225*3.1416*132^2/4*0.4*C55^3/10^6</f>
        <v>6.8677809650282</v>
      </c>
    </row>
    <row r="56" customFormat="false" ht="13.8" hidden="false" customHeight="false" outlineLevel="0" collapsed="false">
      <c r="B56" s="0" t="n">
        <v>14</v>
      </c>
      <c r="C56" s="0" t="n">
        <v>10.19</v>
      </c>
      <c r="D56" s="14" t="n">
        <v>3.7943</v>
      </c>
      <c r="E56" s="15" t="n">
        <v>7.5886</v>
      </c>
      <c r="F56" s="14" t="n">
        <f aca="false">E56/$K$40</f>
        <v>0.973466539412785</v>
      </c>
      <c r="G56" s="0" t="n">
        <f aca="false">2*1/2*1.225*3.1416*132^2/4*0.4*C56^3/10^6</f>
        <v>7.09508154745187</v>
      </c>
    </row>
    <row r="57" customFormat="false" ht="13.8" hidden="false" customHeight="false" outlineLevel="0" collapsed="false">
      <c r="B57" s="0" t="n">
        <v>15</v>
      </c>
      <c r="C57" s="0" t="n">
        <v>10.28</v>
      </c>
      <c r="D57" s="14" t="n">
        <v>3.8546</v>
      </c>
      <c r="E57" s="15" t="n">
        <v>7.7092</v>
      </c>
      <c r="F57" s="14" t="n">
        <f aca="false">E57/$K$40</f>
        <v>0.988937122215039</v>
      </c>
      <c r="G57" s="0" t="n">
        <f aca="false">2*1/2*1.225*3.1416*132^2/4*0.4*C57^3/10^6</f>
        <v>7.28474213688457</v>
      </c>
    </row>
    <row r="58" customFormat="false" ht="13.8" hidden="false" customHeight="false" outlineLevel="0" collapsed="false">
      <c r="B58" s="0" t="n">
        <v>16</v>
      </c>
      <c r="C58" s="0" t="n">
        <v>9.9</v>
      </c>
      <c r="D58" s="14" t="n">
        <v>3.5846</v>
      </c>
      <c r="E58" s="15" t="n">
        <v>7.1692</v>
      </c>
      <c r="F58" s="14" t="n">
        <f aca="false">E58/$K$40</f>
        <v>0.919665855936291</v>
      </c>
      <c r="G58" s="0" t="n">
        <f aca="false">2*1/2*1.225*3.1416*132^2/4*0.4*C58^3/10^6</f>
        <v>6.5063949643345</v>
      </c>
    </row>
    <row r="59" customFormat="false" ht="13.8" hidden="false" customHeight="false" outlineLevel="0" collapsed="false">
      <c r="B59" s="0" t="n">
        <v>17</v>
      </c>
      <c r="C59" s="0" t="n">
        <v>9.63</v>
      </c>
      <c r="D59" s="14" t="n">
        <v>3.73292</v>
      </c>
      <c r="E59" s="15" t="n">
        <v>7.46584</v>
      </c>
      <c r="F59" s="14" t="n">
        <f aca="false">E59/$K$40</f>
        <v>0.957718871545416</v>
      </c>
      <c r="G59" s="0" t="n">
        <f aca="false">2*1/2*1.225*3.1416*132^2/4*0.4*C59^3/10^6</f>
        <v>5.9884399746756</v>
      </c>
    </row>
    <row r="60" customFormat="false" ht="13.8" hidden="false" customHeight="false" outlineLevel="0" collapsed="false">
      <c r="B60" s="0" t="n">
        <v>18</v>
      </c>
      <c r="C60" s="0" t="n">
        <v>9.42</v>
      </c>
      <c r="D60" s="14" t="n">
        <v>3.82356</v>
      </c>
      <c r="E60" s="15" t="n">
        <v>7.64712</v>
      </c>
      <c r="F60" s="14" t="n">
        <f aca="false">E60/$K$40</f>
        <v>0.980973492195437</v>
      </c>
      <c r="G60" s="0" t="n">
        <f aca="false">2*1/2*1.225*3.1416*132^2/4*0.4*C60^3/10^6</f>
        <v>5.60515398118114</v>
      </c>
    </row>
    <row r="61" customFormat="false" ht="13.8" hidden="false" customHeight="false" outlineLevel="0" collapsed="false">
      <c r="B61" s="0" t="n">
        <v>19</v>
      </c>
      <c r="C61" s="0" t="n">
        <v>9.34</v>
      </c>
      <c r="D61" s="14" t="n">
        <v>3.89772</v>
      </c>
      <c r="E61" s="15" t="n">
        <v>7.79544</v>
      </c>
      <c r="F61" s="14" t="n">
        <f aca="false">E61/$K$40</f>
        <v>1</v>
      </c>
      <c r="G61" s="0" t="n">
        <f aca="false">2*1/2*1.225*3.1416*132^2/4*0.4*C61^3/10^6</f>
        <v>5.4635568708857</v>
      </c>
    </row>
    <row r="62" customFormat="false" ht="13.8" hidden="false" customHeight="false" outlineLevel="0" collapsed="false">
      <c r="B62" s="0" t="n">
        <v>20</v>
      </c>
      <c r="C62" s="0" t="n">
        <v>9.25</v>
      </c>
      <c r="D62" s="14" t="n">
        <v>3.5846</v>
      </c>
      <c r="E62" s="15" t="n">
        <v>7.1692</v>
      </c>
      <c r="F62" s="14" t="n">
        <f aca="false">E62/$K$40</f>
        <v>0.919665855936291</v>
      </c>
      <c r="G62" s="0" t="n">
        <f aca="false">2*1/2*1.225*3.1416*132^2/4*0.4*C62^3/10^6</f>
        <v>5.3071338082455</v>
      </c>
    </row>
    <row r="63" customFormat="false" ht="13.8" hidden="false" customHeight="false" outlineLevel="0" collapsed="false">
      <c r="B63" s="0" t="n">
        <v>21</v>
      </c>
      <c r="C63" s="0" t="n">
        <v>9.15</v>
      </c>
      <c r="D63" s="14" t="n">
        <v>3.36212</v>
      </c>
      <c r="E63" s="15" t="n">
        <v>6.72424</v>
      </c>
      <c r="F63" s="14" t="n">
        <f aca="false">E63/$K$40</f>
        <v>0.862586332522603</v>
      </c>
      <c r="G63" s="0" t="n">
        <f aca="false">2*1/2*1.225*3.1416*132^2/4*0.4*C63^3/10^6</f>
        <v>5.13686463602836</v>
      </c>
    </row>
    <row r="64" customFormat="false" ht="13.8" hidden="false" customHeight="false" outlineLevel="0" collapsed="false">
      <c r="B64" s="0" t="n">
        <v>22</v>
      </c>
      <c r="C64" s="0" t="n">
        <v>9.2</v>
      </c>
      <c r="D64" s="14" t="n">
        <v>3.18908</v>
      </c>
      <c r="E64" s="15" t="n">
        <v>6.37816</v>
      </c>
      <c r="F64" s="14" t="n">
        <f aca="false">E64/$K$40</f>
        <v>0.81819114764529</v>
      </c>
      <c r="G64" s="0" t="n">
        <f aca="false">2*1/2*1.225*3.1416*132^2/4*0.4*C64^3/10^6</f>
        <v>5.22153653872435</v>
      </c>
    </row>
    <row r="65" customFormat="false" ht="13.8" hidden="false" customHeight="false" outlineLevel="0" collapsed="false">
      <c r="B65" s="0" t="n">
        <v>23</v>
      </c>
      <c r="C65" s="0" t="n">
        <v>9.19</v>
      </c>
      <c r="D65" s="14" t="n">
        <v>3.12316</v>
      </c>
      <c r="E65" s="15" t="n">
        <v>6.24632</v>
      </c>
      <c r="F65" s="14" t="n">
        <f aca="false">E65/$K$40</f>
        <v>0.801278696263457</v>
      </c>
      <c r="G65" s="0" t="n">
        <f aca="false">2*1/2*1.225*3.1416*132^2/4*0.4*C65^3/10^6</f>
        <v>5.2045282897725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2021-11-17T18:18:58Z</dcterms:created>
  <dc:creator>Pol Heredia</dc:creator>
  <dc:description/>
  <dc:language>en-US</dc:language>
  <cp:lastModifiedBy/>
  <dcterms:modified xsi:type="dcterms:W3CDTF">2021-12-07T00:33:43Z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