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eprosellomartinez/Desktop/TFM/VALIDATION 2015/"/>
    </mc:Choice>
  </mc:AlternateContent>
  <xr:revisionPtr revIDLastSave="0" documentId="13_ncr:1_{1673045B-FAD7-9946-ACE6-04F3497BCBF1}" xr6:coauthVersionLast="47" xr6:coauthVersionMax="47" xr10:uidLastSave="{00000000-0000-0000-0000-000000000000}"/>
  <bookViews>
    <workbookView xWindow="360" yWindow="460" windowWidth="28800" windowHeight="16640" firstSheet="1" activeTab="1" xr2:uid="{00000000-000D-0000-FFFF-FFFF00000000}"/>
  </bookViews>
  <sheets>
    <sheet name="INTRO" sheetId="7" r:id="rId1"/>
    <sheet name="YEAR BALANCE" sheetId="1" r:id="rId2"/>
    <sheet name="ASSETS" sheetId="2" r:id="rId3"/>
    <sheet name="RESOURCES" sheetId="6" r:id="rId4"/>
    <sheet name="COST" sheetId="3" r:id="rId5"/>
    <sheet name="CO2" sheetId="4" r:id="rId6"/>
    <sheet name="LOSSES" sheetId="5" r:id="rId7"/>
    <sheet name="EROI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3" i="1" l="1"/>
  <c r="L243" i="1"/>
  <c r="T239" i="1"/>
  <c r="R233" i="1"/>
  <c r="R239" i="1" s="1"/>
  <c r="R231" i="1"/>
  <c r="R229" i="1"/>
  <c r="O237" i="1"/>
  <c r="O236" i="1"/>
  <c r="O235" i="1"/>
  <c r="R234" i="1"/>
  <c r="O234" i="1"/>
  <c r="O233" i="1"/>
  <c r="R232" i="1"/>
  <c r="O232" i="1"/>
  <c r="O231" i="1"/>
  <c r="R230" i="1"/>
  <c r="O230" i="1"/>
  <c r="O239" i="1" s="1"/>
  <c r="O229" i="1"/>
  <c r="Z167" i="1"/>
  <c r="M230" i="1"/>
  <c r="M231" i="1"/>
  <c r="M232" i="1"/>
  <c r="M233" i="1"/>
  <c r="M234" i="1"/>
  <c r="M235" i="1"/>
  <c r="M229" i="1"/>
  <c r="L239" i="1"/>
  <c r="H234" i="1"/>
  <c r="H233" i="1"/>
  <c r="H231" i="1"/>
  <c r="H230" i="1"/>
  <c r="H229" i="1"/>
  <c r="H232" i="1"/>
  <c r="L36" i="3" l="1"/>
  <c r="L46" i="3"/>
  <c r="Y161" i="1"/>
  <c r="X165" i="1"/>
  <c r="Y163" i="1"/>
  <c r="AA163" i="1" s="1"/>
  <c r="Z162" i="1"/>
  <c r="AA162" i="1" s="1"/>
  <c r="Z161" i="1"/>
  <c r="AA161" i="1" s="1"/>
  <c r="Z160" i="1"/>
  <c r="AA160" i="1" s="1"/>
  <c r="X160" i="1"/>
  <c r="X159" i="1"/>
  <c r="AA159" i="1" s="1"/>
  <c r="AA158" i="1"/>
  <c r="X157" i="1"/>
  <c r="AA157" i="1" s="1"/>
  <c r="Z156" i="1"/>
  <c r="AA156" i="1" s="1"/>
  <c r="X156" i="1"/>
  <c r="X155" i="1"/>
  <c r="AA155" i="1" s="1"/>
  <c r="AA154" i="1"/>
  <c r="Z154" i="1"/>
  <c r="Z165" i="1" s="1"/>
  <c r="X154" i="1"/>
  <c r="N215" i="1"/>
  <c r="N205" i="1"/>
  <c r="N212" i="1"/>
  <c r="N211" i="1"/>
  <c r="N210" i="1"/>
  <c r="N209" i="1"/>
  <c r="N208" i="1"/>
  <c r="N207" i="1"/>
  <c r="N206" i="1"/>
  <c r="K215" i="1"/>
  <c r="K213" i="1"/>
  <c r="K212" i="1"/>
  <c r="K211" i="1"/>
  <c r="K210" i="1"/>
  <c r="K209" i="1"/>
  <c r="K208" i="1"/>
  <c r="K207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K195" i="1"/>
  <c r="I196" i="1"/>
  <c r="I163" i="1"/>
  <c r="F6" i="3"/>
  <c r="AA165" i="1" l="1"/>
  <c r="Y165" i="1"/>
  <c r="H18" i="6"/>
  <c r="G18" i="6" s="1"/>
  <c r="H15" i="6"/>
  <c r="G15" i="6" s="1"/>
  <c r="H16" i="6"/>
  <c r="G16" i="6" s="1"/>
  <c r="H17" i="6"/>
  <c r="G17" i="6" s="1"/>
  <c r="H14" i="6"/>
  <c r="G14" i="6" s="1"/>
  <c r="H10" i="6"/>
  <c r="G10" i="6" s="1"/>
  <c r="H11" i="6"/>
  <c r="G11" i="6" s="1"/>
  <c r="H12" i="6"/>
  <c r="G12" i="6" s="1"/>
  <c r="H13" i="6"/>
  <c r="G13" i="6" s="1"/>
  <c r="H9" i="6"/>
  <c r="G9" i="6" s="1"/>
  <c r="H4" i="6"/>
  <c r="G4" i="6" s="1"/>
  <c r="H5" i="6"/>
  <c r="G5" i="6" s="1"/>
  <c r="H6" i="6"/>
  <c r="G6" i="6" s="1"/>
  <c r="H7" i="6"/>
  <c r="G7" i="6" s="1"/>
  <c r="H8" i="6"/>
  <c r="G8" i="6" s="1"/>
  <c r="H3" i="6"/>
  <c r="G3" i="6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L19" i="3" s="1"/>
  <c r="L37" i="3" s="1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2" i="3"/>
  <c r="F2" i="3"/>
  <c r="G2" i="3" s="1"/>
  <c r="H6" i="3"/>
  <c r="G6" i="3"/>
  <c r="L58" i="3" l="1"/>
  <c r="L56" i="3"/>
  <c r="L55" i="3"/>
  <c r="L59" i="3"/>
  <c r="L17" i="3"/>
  <c r="L35" i="3" s="1"/>
  <c r="L52" i="3"/>
  <c r="L27" i="3"/>
  <c r="L45" i="3" s="1"/>
  <c r="L16" i="3"/>
  <c r="L34" i="3" s="1"/>
  <c r="L57" i="3"/>
  <c r="L54" i="3"/>
  <c r="L53" i="3"/>
  <c r="L23" i="3"/>
  <c r="L41" i="3" s="1"/>
  <c r="L51" i="3"/>
  <c r="L61" i="3" s="1"/>
  <c r="L26" i="3"/>
  <c r="L44" i="3" s="1"/>
  <c r="L15" i="3"/>
  <c r="I6" i="3"/>
  <c r="L21" i="3"/>
  <c r="L39" i="3" s="1"/>
  <c r="L24" i="3"/>
  <c r="L42" i="3" s="1"/>
  <c r="L22" i="3"/>
  <c r="L40" i="3" s="1"/>
  <c r="L20" i="3"/>
  <c r="L38" i="3" s="1"/>
  <c r="L25" i="3"/>
  <c r="L43" i="3" s="1"/>
  <c r="H51" i="4"/>
  <c r="I51" i="4"/>
  <c r="M34" i="4" s="1"/>
  <c r="I50" i="4"/>
  <c r="H50" i="4"/>
  <c r="I47" i="4"/>
  <c r="I48" i="4"/>
  <c r="I49" i="4"/>
  <c r="I46" i="4"/>
  <c r="H47" i="4"/>
  <c r="H48" i="4"/>
  <c r="H49" i="4"/>
  <c r="H46" i="4"/>
  <c r="I42" i="4"/>
  <c r="I43" i="4"/>
  <c r="I44" i="4"/>
  <c r="I45" i="4"/>
  <c r="I41" i="4"/>
  <c r="I40" i="4"/>
  <c r="I39" i="4"/>
  <c r="I34" i="4"/>
  <c r="I35" i="4"/>
  <c r="I36" i="4"/>
  <c r="I37" i="4"/>
  <c r="I38" i="4"/>
  <c r="I33" i="4"/>
  <c r="I32" i="4"/>
  <c r="I31" i="4"/>
  <c r="I30" i="4"/>
  <c r="I29" i="4"/>
  <c r="I28" i="4"/>
  <c r="I27" i="4"/>
  <c r="I26" i="4"/>
  <c r="I25" i="4"/>
  <c r="I24" i="4"/>
  <c r="I23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I19" i="4"/>
  <c r="L33" i="3" l="1"/>
  <c r="L29" i="3"/>
  <c r="M38" i="4"/>
  <c r="M43" i="4"/>
  <c r="M42" i="4"/>
  <c r="M41" i="4"/>
  <c r="M40" i="4"/>
  <c r="I22" i="4"/>
  <c r="B216" i="1"/>
  <c r="I159" i="1" s="1"/>
  <c r="B217" i="1"/>
  <c r="B218" i="1"/>
  <c r="B219" i="1"/>
  <c r="B220" i="1"/>
  <c r="B221" i="1"/>
  <c r="I160" i="1" s="1"/>
  <c r="B222" i="1"/>
  <c r="B223" i="1"/>
  <c r="I176" i="1" s="1"/>
  <c r="B224" i="1"/>
  <c r="B225" i="1"/>
  <c r="I177" i="1" s="1"/>
  <c r="B226" i="1"/>
  <c r="B227" i="1"/>
  <c r="B228" i="1"/>
  <c r="B229" i="1"/>
  <c r="B230" i="1"/>
  <c r="B231" i="1"/>
  <c r="G154" i="1" s="1"/>
  <c r="B232" i="1"/>
  <c r="B233" i="1"/>
  <c r="B234" i="1"/>
  <c r="I178" i="1" s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G164" i="1" s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G165" i="1" s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G166" i="1" s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206" i="1"/>
  <c r="B207" i="1"/>
  <c r="I161" i="1" s="1"/>
  <c r="B208" i="1"/>
  <c r="B209" i="1"/>
  <c r="B210" i="1"/>
  <c r="B211" i="1"/>
  <c r="I173" i="1" s="1"/>
  <c r="B212" i="1"/>
  <c r="I172" i="1" s="1"/>
  <c r="B213" i="1"/>
  <c r="I174" i="1" s="1"/>
  <c r="B214" i="1"/>
  <c r="B215" i="1"/>
  <c r="I165" i="1" s="1"/>
  <c r="B205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179" i="1"/>
  <c r="B155" i="1"/>
  <c r="D3" i="8"/>
  <c r="D4" i="8"/>
  <c r="F4" i="8" s="1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2" i="8"/>
  <c r="C19" i="5"/>
  <c r="C17" i="5"/>
  <c r="K23" i="5"/>
  <c r="C2" i="5" s="1"/>
  <c r="D17" i="5" s="1"/>
  <c r="N27" i="3" l="1"/>
  <c r="Z34" i="3" s="1"/>
  <c r="L47" i="3"/>
  <c r="N17" i="3"/>
  <c r="Z24" i="3" s="1"/>
  <c r="N22" i="3"/>
  <c r="Z29" i="3" s="1"/>
  <c r="N21" i="3"/>
  <c r="Z28" i="3" s="1"/>
  <c r="N19" i="3"/>
  <c r="Z26" i="3" s="1"/>
  <c r="N25" i="3"/>
  <c r="Z32" i="3" s="1"/>
  <c r="I162" i="1"/>
  <c r="N23" i="3"/>
  <c r="Z30" i="3" s="1"/>
  <c r="N16" i="3"/>
  <c r="Z23" i="3" s="1"/>
  <c r="N20" i="3"/>
  <c r="Z27" i="3" s="1"/>
  <c r="N15" i="3"/>
  <c r="Z22" i="3" s="1"/>
  <c r="N24" i="3"/>
  <c r="Z31" i="3" s="1"/>
  <c r="N26" i="3"/>
  <c r="Z33" i="3" s="1"/>
  <c r="N18" i="3"/>
  <c r="Z25" i="3" s="1"/>
  <c r="C134" i="2"/>
  <c r="B134" i="2"/>
  <c r="C133" i="2"/>
  <c r="C132" i="2"/>
  <c r="C131" i="2"/>
  <c r="C130" i="2"/>
  <c r="B133" i="2"/>
  <c r="B132" i="2"/>
  <c r="B131" i="2"/>
  <c r="B130" i="2"/>
  <c r="B129" i="2"/>
  <c r="B128" i="2"/>
  <c r="F17" i="5"/>
  <c r="F22" i="5"/>
  <c r="F18" i="5"/>
  <c r="F9" i="7"/>
  <c r="F10" i="7"/>
  <c r="F11" i="7"/>
  <c r="G11" i="7" s="1"/>
  <c r="F12" i="7"/>
  <c r="F13" i="7"/>
  <c r="F14" i="7"/>
  <c r="F15" i="7"/>
  <c r="F16" i="7"/>
  <c r="F17" i="7"/>
  <c r="F8" i="7"/>
  <c r="I12" i="4"/>
  <c r="I13" i="4"/>
  <c r="I14" i="4"/>
  <c r="I15" i="4"/>
  <c r="I16" i="4"/>
  <c r="I17" i="4"/>
  <c r="I18" i="4"/>
  <c r="I6" i="4"/>
  <c r="I7" i="4"/>
  <c r="I8" i="4"/>
  <c r="I9" i="4"/>
  <c r="I10" i="4"/>
  <c r="I11" i="4"/>
  <c r="I5" i="4"/>
  <c r="H2" i="6"/>
  <c r="G2" i="6" s="1"/>
  <c r="G126" i="2"/>
  <c r="D136" i="2" s="1"/>
  <c r="C129" i="2"/>
  <c r="C128" i="2"/>
  <c r="G163" i="1"/>
  <c r="G162" i="1"/>
  <c r="G161" i="1"/>
  <c r="G160" i="1"/>
  <c r="G159" i="1"/>
  <c r="G158" i="1"/>
  <c r="G157" i="1"/>
  <c r="G156" i="1"/>
  <c r="G155" i="1"/>
  <c r="G153" i="1"/>
  <c r="I158" i="1"/>
  <c r="I157" i="1"/>
  <c r="I156" i="1"/>
  <c r="I155" i="1"/>
  <c r="I153" i="1"/>
  <c r="I154" i="1"/>
  <c r="B159" i="1"/>
  <c r="B158" i="1"/>
  <c r="B157" i="1"/>
  <c r="B156" i="1"/>
  <c r="B154" i="1"/>
  <c r="B153" i="1"/>
  <c r="B152" i="1"/>
  <c r="F19" i="5"/>
  <c r="F20" i="5"/>
  <c r="F21" i="5"/>
  <c r="F23" i="5"/>
  <c r="F24" i="5"/>
  <c r="F4" i="4"/>
  <c r="F3" i="4"/>
  <c r="F5" i="4"/>
  <c r="G152" i="1" l="1"/>
  <c r="I152" i="1"/>
  <c r="M32" i="4"/>
  <c r="M33" i="4"/>
  <c r="I4" i="4"/>
  <c r="G8" i="7"/>
  <c r="C135" i="2"/>
  <c r="D134" i="2"/>
  <c r="D129" i="2"/>
  <c r="D128" i="2"/>
  <c r="D131" i="2"/>
  <c r="D130" i="2"/>
  <c r="D132" i="2"/>
  <c r="D133" i="2"/>
  <c r="J154" i="1" l="1"/>
  <c r="K178" i="1"/>
  <c r="K176" i="1"/>
  <c r="K177" i="1"/>
  <c r="K196" i="1"/>
  <c r="J195" i="1"/>
  <c r="J164" i="1"/>
  <c r="I194" i="1" s="1"/>
  <c r="K152" i="1"/>
  <c r="M45" i="4"/>
  <c r="O33" i="4" s="1"/>
  <c r="AB41" i="3" s="1"/>
  <c r="AA23" i="3" s="1"/>
  <c r="J163" i="1"/>
  <c r="I193" i="1" s="1"/>
  <c r="J160" i="1"/>
  <c r="I190" i="1" s="1"/>
  <c r="J165" i="1"/>
  <c r="I184" i="1"/>
  <c r="J157" i="1"/>
  <c r="I187" i="1" s="1"/>
  <c r="J161" i="1"/>
  <c r="I191" i="1" s="1"/>
  <c r="J156" i="1"/>
  <c r="J158" i="1"/>
  <c r="I188" i="1" s="1"/>
  <c r="J159" i="1"/>
  <c r="I189" i="1" s="1"/>
  <c r="J162" i="1"/>
  <c r="I192" i="1" s="1"/>
  <c r="J155" i="1"/>
  <c r="I185" i="1" s="1"/>
  <c r="J153" i="1"/>
  <c r="I183" i="1" s="1"/>
  <c r="J196" i="1"/>
  <c r="D135" i="2"/>
  <c r="I186" i="1" l="1"/>
  <c r="I195" i="1"/>
  <c r="I198" i="1" s="1"/>
  <c r="O36" i="4"/>
  <c r="AB44" i="3" s="1"/>
  <c r="AA26" i="3" s="1"/>
  <c r="O35" i="4"/>
  <c r="AB43" i="3" s="1"/>
  <c r="AA25" i="3" s="1"/>
  <c r="O39" i="4"/>
  <c r="AB47" i="3" s="1"/>
  <c r="AA29" i="3" s="1"/>
  <c r="O37" i="4"/>
  <c r="AB45" i="3" s="1"/>
  <c r="AA27" i="3" s="1"/>
  <c r="O38" i="4"/>
  <c r="AB46" i="3" s="1"/>
  <c r="AA28" i="3" s="1"/>
  <c r="O34" i="4"/>
  <c r="AB42" i="3" s="1"/>
  <c r="AA24" i="3" s="1"/>
  <c r="O41" i="4"/>
  <c r="AB49" i="3" s="1"/>
  <c r="AA31" i="3" s="1"/>
  <c r="O42" i="4"/>
  <c r="AB50" i="3" s="1"/>
  <c r="AA32" i="3" s="1"/>
  <c r="O40" i="4"/>
  <c r="AB48" i="3" s="1"/>
  <c r="AA30" i="3" s="1"/>
  <c r="O43" i="4"/>
  <c r="AB51" i="3" s="1"/>
  <c r="AA34" i="3" s="1"/>
  <c r="O32" i="4"/>
  <c r="AB40" i="3" s="1"/>
  <c r="AA2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000-000001000000}">
      <text>
        <r>
          <rPr>
            <sz val="12"/>
            <color theme="1"/>
            <rFont val="Arial"/>
            <family val="2"/>
          </rPr>
          <t>======
ID#AAAAGdnL9_E
Stefano Moret    (2020-04-29 12:37:16)
Excluding gas for cooking</t>
        </r>
      </text>
    </comment>
    <comment ref="D10" authorId="0" shapeId="0" xr:uid="{00000000-0006-0000-0000-000002000000}">
      <text>
        <r>
          <rPr>
            <sz val="12"/>
            <color theme="1"/>
            <rFont val="Arial"/>
            <family val="2"/>
          </rPr>
          <t>======
ID#AAAAGdnL9_Q
Stefano Moret    (2020-04-29 12:37:16)
Intermediate scenario in PROGNOS. In the SES Excel different value because there the average between the 3 scenarios is taken.</t>
        </r>
      </text>
    </comment>
    <comment ref="C12" authorId="0" shapeId="0" xr:uid="{00000000-0006-0000-0000-000003000000}">
      <text>
        <r>
          <rPr>
            <sz val="12"/>
            <color theme="1"/>
            <rFont val="Arial"/>
            <family val="2"/>
          </rPr>
          <t>======
ID#AAAAGdnL9-U
Stefano Moret    (2020-04-29 12:37:16)
Intermediate scenario in PROGNOS. In the SES Excel different value because there the average between the 3 scenarios is taken.</t>
        </r>
      </text>
    </comment>
    <comment ref="D12" authorId="0" shapeId="0" xr:uid="{00000000-0006-0000-0000-000004000000}">
      <text>
        <r>
          <rPr>
            <sz val="12"/>
            <color theme="1"/>
            <rFont val="Arial"/>
            <family val="2"/>
          </rPr>
          <t>======
ID#AAAAGdnL-AI
Stefano Moret    (2020-04-29 12:37:16)
Intermediate scenario in PROGNOS. In the SES Excel different value because there the average between the 3 scenarios is taken.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tc={B3C1E837-9CE3-7B4C-AB99-BD71B6879229}</author>
  </authors>
  <commentList>
    <comment ref="G219" authorId="0" shapeId="0" xr:uid="{B3C1E837-9CE3-7B4C-AB99-BD71B687922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Bioethanol I biodiesel
</t>
      </text>
    </comment>
  </commentList>
</comments>
</file>

<file path=xl/sharedStrings.xml><?xml version="1.0" encoding="utf-8"?>
<sst xmlns="http://schemas.openxmlformats.org/spreadsheetml/2006/main" count="1274" uniqueCount="458">
  <si>
    <t>Tech</t>
  </si>
  <si>
    <t>ELECTRICITY</t>
  </si>
  <si>
    <t>GASOLINE</t>
  </si>
  <si>
    <t>DIESEL</t>
  </si>
  <si>
    <t>LFO</t>
  </si>
  <si>
    <t>NG</t>
  </si>
  <si>
    <t>SLF</t>
  </si>
  <si>
    <t>WOOD</t>
  </si>
  <si>
    <t>WET_BIOMASS</t>
  </si>
  <si>
    <t>COAL</t>
  </si>
  <si>
    <t>URANIUM</t>
  </si>
  <si>
    <t>WASTE</t>
  </si>
  <si>
    <t>H2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</si>
  <si>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</si>
  <si>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</si>
  <si>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</si>
  <si>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</si>
  <si>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</si>
  <si>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</si>
  <si>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</si>
  <si>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PT_HEAT</t>
  </si>
  <si>
    <t>ST_HEAT</t>
  </si>
  <si>
    <t>HEAT_HIGH_T</t>
  </si>
  <si>
    <t>HEAT_LOW_T_DHN</t>
  </si>
  <si>
    <t>HEAT_LOW_T_DECEN</t>
  </si>
  <si>
    <t>SPACE_COOLING</t>
  </si>
  <si>
    <t>PROCESS_COOLING</t>
  </si>
  <si>
    <t>MOB_PUBLIC</t>
  </si>
  <si>
    <t>MOB_PRIVATE</t>
  </si>
  <si>
    <t>MOB_FREIGHT_RAIL</t>
  </si>
  <si>
    <t>MOB_FREIGHT_BOAT</t>
  </si>
  <si>
    <t>MOB_FREIGHT_ROAD</t>
  </si>
  <si>
    <t>NON_ENERGY</t>
  </si>
  <si>
    <t xml:space="preserve"> ELECTRICITY </t>
  </si>
  <si>
    <t xml:space="preserve"> GASOLINE </t>
  </si>
  <si>
    <t xml:space="preserve"> DIESEL </t>
  </si>
  <si>
    <t xml:space="preserve"> BIOETHANOL </t>
  </si>
  <si>
    <t xml:space="preserve"> BIODIESEL </t>
  </si>
  <si>
    <t xml:space="preserve"> LFO </t>
  </si>
  <si>
    <t xml:space="preserve"> NG </t>
  </si>
  <si>
    <t xml:space="preserve"> SLF </t>
  </si>
  <si>
    <t xml:space="preserve"> SNG </t>
  </si>
  <si>
    <t xml:space="preserve"> WOOD </t>
  </si>
  <si>
    <t xml:space="preserve"> WET_BIOMASS </t>
  </si>
  <si>
    <t xml:space="preserve"> COAL </t>
  </si>
  <si>
    <t xml:space="preserve"> URANIUM </t>
  </si>
  <si>
    <t xml:space="preserve"> WASTE </t>
  </si>
  <si>
    <t xml:space="preserve"> H2 </t>
  </si>
  <si>
    <t xml:space="preserve"> ELEC_EXPORT </t>
  </si>
  <si>
    <t xml:space="preserve"> CO2_EMISSIONS </t>
  </si>
  <si>
    <t xml:space="preserve"> RES_WIND </t>
  </si>
  <si>
    <t xml:space="preserve"> RES_SOLAR </t>
  </si>
  <si>
    <t xml:space="preserve"> RES_HYDRO </t>
  </si>
  <si>
    <t xml:space="preserve"> RES_GEO </t>
  </si>
  <si>
    <t xml:space="preserve"> CO2_ATM </t>
  </si>
  <si>
    <t xml:space="preserve"> CO2_INDUSTRY </t>
  </si>
  <si>
    <t xml:space="preserve"> CO2_CAPTURED </t>
  </si>
  <si>
    <t xml:space="preserve"> PT_HEAT </t>
  </si>
  <si>
    <t xml:space="preserve"> ST_HEAT </t>
  </si>
  <si>
    <t xml:space="preserve"> NUCLEAR </t>
  </si>
  <si>
    <t xml:space="preserve"> CCGT </t>
  </si>
  <si>
    <t xml:space="preserve"> COAL_US </t>
  </si>
  <si>
    <t xml:space="preserve"> COAL_IGCC </t>
  </si>
  <si>
    <t xml:space="preserve"> PV </t>
  </si>
  <si>
    <t xml:space="preserve"> PT_POWER_BLOCK </t>
  </si>
  <si>
    <t xml:space="preserve"> ST_POWER_BLOCK </t>
  </si>
  <si>
    <t xml:space="preserve"> STIRLING_DISH </t>
  </si>
  <si>
    <t xml:space="preserve"> WIND_ONSHORE </t>
  </si>
  <si>
    <t xml:space="preserve"> WIND_OFFSHORE </t>
  </si>
  <si>
    <t xml:space="preserve"> HYDRO_DAM </t>
  </si>
  <si>
    <t xml:space="preserve"> HYDRO_RIVER </t>
  </si>
  <si>
    <t xml:space="preserve"> NEW_TIDAL_STREAM </t>
  </si>
  <si>
    <t xml:space="preserve"> TIDAL_STREAM </t>
  </si>
  <si>
    <t xml:space="preserve"> TIDAL_RANGE </t>
  </si>
  <si>
    <t xml:space="preserve"> WAVE </t>
  </si>
  <si>
    <t xml:space="preserve"> GEOTHERMAL </t>
  </si>
  <si>
    <t xml:space="preserve"> IND_COGEN_GAS </t>
  </si>
  <si>
    <t xml:space="preserve"> IND_COGEN_WOOD </t>
  </si>
  <si>
    <t xml:space="preserve"> IND_COGEN_WASTE </t>
  </si>
  <si>
    <t xml:space="preserve"> IND_BOILER_GAS </t>
  </si>
  <si>
    <t xml:space="preserve"> IND_BOILER_WOOD </t>
  </si>
  <si>
    <t xml:space="preserve"> IND_BOILER_OIL </t>
  </si>
  <si>
    <t xml:space="preserve"> IND_BOILER_COAL </t>
  </si>
  <si>
    <t xml:space="preserve"> IND_BOILER_WASTE </t>
  </si>
  <si>
    <t xml:space="preserve"> IND_DIRECT_ELEC </t>
  </si>
  <si>
    <t xml:space="preserve"> DHN_HP_ELEC </t>
  </si>
  <si>
    <t xml:space="preserve"> DHN_COGEN_GAS </t>
  </si>
  <si>
    <t xml:space="preserve"> DHN_COGEN_WOOD </t>
  </si>
  <si>
    <t xml:space="preserve"> DHN_COGEN_WET_BIOMASS </t>
  </si>
  <si>
    <t xml:space="preserve"> DHN_COGEN_WASTE </t>
  </si>
  <si>
    <t xml:space="preserve"> DHN_BOILER_GAS </t>
  </si>
  <si>
    <t xml:space="preserve"> DHN_BOILER_WOOD </t>
  </si>
  <si>
    <t xml:space="preserve"> DHN_BOILER_OIL </t>
  </si>
  <si>
    <t xml:space="preserve"> DHN_DEEP_GEO </t>
  </si>
  <si>
    <t xml:space="preserve"> DHN_SOLAR </t>
  </si>
  <si>
    <t xml:space="preserve"> DEC_HP_ELEC </t>
  </si>
  <si>
    <t xml:space="preserve"> DEC_THHP_GAS </t>
  </si>
  <si>
    <t xml:space="preserve"> DEC_COGEN_GAS </t>
  </si>
  <si>
    <t xml:space="preserve"> DEC_COGEN_OIL </t>
  </si>
  <si>
    <t xml:space="preserve"> DEC_ADVCOGEN_GAS </t>
  </si>
  <si>
    <t xml:space="preserve"> DEC_ADVCOGEN_H2 </t>
  </si>
  <si>
    <t xml:space="preserve"> DEC_BOILER_GAS </t>
  </si>
  <si>
    <t xml:space="preserve"> DEC_BOILER_WOOD </t>
  </si>
  <si>
    <t xml:space="preserve"> DEC_BOILER_OIL </t>
  </si>
  <si>
    <t xml:space="preserve"> DEC_SOLAR </t>
  </si>
  <si>
    <t xml:space="preserve"> DEC_DIRECT_ELEC </t>
  </si>
  <si>
    <t xml:space="preserve"> BIG_SPLIT </t>
  </si>
  <si>
    <t xml:space="preserve"> CHILLER_WC </t>
  </si>
  <si>
    <t xml:space="preserve"> TRAMWAY_TROLLEY </t>
  </si>
  <si>
    <t xml:space="preserve"> BUS_COACH_DIESEL </t>
  </si>
  <si>
    <t xml:space="preserve"> BUS_COACH_HYDIESEL </t>
  </si>
  <si>
    <t xml:space="preserve"> BUS_COACH_CNG_STOICH </t>
  </si>
  <si>
    <t xml:space="preserve"> BUS_COACH_FC_HYBRIDH2 </t>
  </si>
  <si>
    <t xml:space="preserve"> TRAIN_PUB </t>
  </si>
  <si>
    <t xml:space="preserve"> CAR_GASOLINE </t>
  </si>
  <si>
    <t xml:space="preserve"> CAR_DIESEL </t>
  </si>
  <si>
    <t xml:space="preserve"> CAR_NG </t>
  </si>
  <si>
    <t xml:space="preserve"> CAR_HEV </t>
  </si>
  <si>
    <t xml:space="preserve"> CAR_PHEV </t>
  </si>
  <si>
    <t xml:space="preserve"> CAR_BEV </t>
  </si>
  <si>
    <t xml:space="preserve"> CAR_FUEL_CELL </t>
  </si>
  <si>
    <t xml:space="preserve"> TRAIN_FREIGHT </t>
  </si>
  <si>
    <t xml:space="preserve"> BOAT_FREIGHT_DIESEL </t>
  </si>
  <si>
    <t xml:space="preserve"> BOAT_FREIGHT_NG </t>
  </si>
  <si>
    <t xml:space="preserve"> TRUCK_DIESEL </t>
  </si>
  <si>
    <t xml:space="preserve"> TRUCK_FUEL_CELL </t>
  </si>
  <si>
    <t xml:space="preserve"> TRUCK_NG </t>
  </si>
  <si>
    <t xml:space="preserve"> NON_ENERGY_OIL </t>
  </si>
  <si>
    <t xml:space="preserve"> NON_ENERGY_NG </t>
  </si>
  <si>
    <t xml:space="preserve"> EFFICIENCY </t>
  </si>
  <si>
    <t xml:space="preserve"> DHN </t>
  </si>
  <si>
    <t xml:space="preserve"> GRID </t>
  </si>
  <si>
    <t xml:space="preserve"> PT_COLLECTOR </t>
  </si>
  <si>
    <t xml:space="preserve"> ST_COLLECTOR </t>
  </si>
  <si>
    <t xml:space="preserve"> H2_ELECTROLYSIS </t>
  </si>
  <si>
    <t xml:space="preserve"> H2_NG </t>
  </si>
  <si>
    <t xml:space="preserve"> H2_BIOMASS </t>
  </si>
  <si>
    <t xml:space="preserve"> GASIFICATION_SNG </t>
  </si>
  <si>
    <t xml:space="preserve"> PYROLYSIS </t>
  </si>
  <si>
    <t xml:space="preserve"> ATM_CCS </t>
  </si>
  <si>
    <t xml:space="preserve"> INDUSTRY_CCS </t>
  </si>
  <si>
    <t xml:space="preserve"> SYN_METHANOLATION </t>
  </si>
  <si>
    <t xml:space="preserve"> SYN_METHANATION </t>
  </si>
  <si>
    <t xml:space="preserve"> BIOMETHANATION </t>
  </si>
  <si>
    <t xml:space="preserve"> SLF_TO_DIESEL </t>
  </si>
  <si>
    <t xml:space="preserve"> SLF_TO_GASOLINE </t>
  </si>
  <si>
    <t xml:space="preserve"> SLF_TO_LFO </t>
  </si>
  <si>
    <t xml:space="preserve"> DAM_STORAGE </t>
  </si>
  <si>
    <t xml:space="preserve"> PHS </t>
  </si>
  <si>
    <t xml:space="preserve"> BATT_LI </t>
  </si>
  <si>
    <t xml:space="preserve"> CAES </t>
  </si>
  <si>
    <t xml:space="preserve"> BEV_BATT </t>
  </si>
  <si>
    <t xml:space="preserve"> PHEV_BATT </t>
  </si>
  <si>
    <t xml:space="preserve"> TS_DEC_HP_ELEC </t>
  </si>
  <si>
    <t xml:space="preserve"> TS_DEC_DIRECT_ELEC </t>
  </si>
  <si>
    <t xml:space="preserve"> TS_DHN_DAILY </t>
  </si>
  <si>
    <t xml:space="preserve"> TS_DHN_SEASONAL </t>
  </si>
  <si>
    <t xml:space="preserve"> TS_DEC_THHP_GAS </t>
  </si>
  <si>
    <t xml:space="preserve"> TS_DEC_COGEN_GAS </t>
  </si>
  <si>
    <t xml:space="preserve"> TS_DEC_COGEN_OIL </t>
  </si>
  <si>
    <t xml:space="preserve"> TS_DEC_ADVCOGEN_GAS </t>
  </si>
  <si>
    <t xml:space="preserve"> TS_DEC_ADVCOGEN_H2 </t>
  </si>
  <si>
    <t xml:space="preserve"> TS_DEC_BOILER_GAS </t>
  </si>
  <si>
    <t xml:space="preserve"> TS_DEC_BOILER_WOOD </t>
  </si>
  <si>
    <t xml:space="preserve"> TS_DEC_BOILER_OIL </t>
  </si>
  <si>
    <t xml:space="preserve"> SEASONAL_NG </t>
  </si>
  <si>
    <t xml:space="preserve"> SEASONAL_H2 </t>
  </si>
  <si>
    <t xml:space="preserve"> CO2_STORAGE </t>
  </si>
  <si>
    <t xml:space="preserve"> SLF_STO </t>
  </si>
  <si>
    <t xml:space="preserve"> PT_STORAGE </t>
  </si>
  <si>
    <t xml:space="preserve"> ST_STORAGE </t>
  </si>
  <si>
    <t xml:space="preserve"> TS_MOLTEN_SALT </t>
  </si>
  <si>
    <t xml:space="preserve"> TS_COLD </t>
  </si>
  <si>
    <t xml:space="preserve"> END_USES_DEMAND </t>
  </si>
  <si>
    <t>TECHNOLOGIES</t>
  </si>
  <si>
    <t xml:space="preserve"> c_inv</t>
  </si>
  <si>
    <t xml:space="preserve"> c_maint</t>
  </si>
  <si>
    <t xml:space="preserve"> lifetime</t>
  </si>
  <si>
    <t xml:space="preserve">  f_min</t>
  </si>
  <si>
    <t xml:space="preserve"> f</t>
  </si>
  <si>
    <t xml:space="preserve"> f_max</t>
  </si>
  <si>
    <t xml:space="preserve"> fmin_perc</t>
  </si>
  <si>
    <t>f_perc</t>
  </si>
  <si>
    <t xml:space="preserve"> fmax_perc</t>
  </si>
  <si>
    <t xml:space="preserve"> c_p</t>
  </si>
  <si>
    <t xml:space="preserve"> c_p_max</t>
  </si>
  <si>
    <t xml:space="preserve"> tau</t>
  </si>
  <si>
    <t xml:space="preserve"> UNITS</t>
  </si>
  <si>
    <t>[MCHCapitalf/GW]</t>
  </si>
  <si>
    <t xml:space="preserve"> [MCHCapitalf/GW]</t>
  </si>
  <si>
    <t xml:space="preserve"> [y]</t>
  </si>
  <si>
    <t xml:space="preserve"> [GW or GWh]</t>
  </si>
  <si>
    <t xml:space="preserve"> [0-1]</t>
  </si>
  <si>
    <t xml:space="preserve"> [-]</t>
  </si>
  <si>
    <t>NUCLEAR</t>
  </si>
  <si>
    <t>CCGT</t>
  </si>
  <si>
    <t>COAL_US</t>
  </si>
  <si>
    <t>COAL_IGCC</t>
  </si>
  <si>
    <t>PV</t>
  </si>
  <si>
    <t>PT_POWER_BLOCK</t>
  </si>
  <si>
    <t>ST_POWER_BLOCK</t>
  </si>
  <si>
    <t>STIRLING_DISH</t>
  </si>
  <si>
    <t>WIND_ONSHORE</t>
  </si>
  <si>
    <t>WIND_OFFSHORE</t>
  </si>
  <si>
    <t>HYDRO_DAM</t>
  </si>
  <si>
    <t>HYDRO_RIVER</t>
  </si>
  <si>
    <t>NEW_TIDAL_STREAM</t>
  </si>
  <si>
    <t>TIDAL_STREAM</t>
  </si>
  <si>
    <t>TIDAL_RANGE</t>
  </si>
  <si>
    <t>WAVE</t>
  </si>
  <si>
    <t>GEOTHERMAL</t>
  </si>
  <si>
    <t>IND_COGEN_GAS</t>
  </si>
  <si>
    <t>IND_COGEN_WOOD</t>
  </si>
  <si>
    <t>IND_COGEN_WASTE</t>
  </si>
  <si>
    <t>IND_BOILER_GAS</t>
  </si>
  <si>
    <t>IND_BOILER_WOOD</t>
  </si>
  <si>
    <t>IND_BOILER_OIL</t>
  </si>
  <si>
    <t>IND_BOILER_COAL</t>
  </si>
  <si>
    <t>IND_BOILER_WASTE</t>
  </si>
  <si>
    <t>IND_DIRECT_ELEC</t>
  </si>
  <si>
    <t>DHN_HP_ELEC</t>
  </si>
  <si>
    <t>DHN_COGEN_GAS</t>
  </si>
  <si>
    <t>DHN_COGEN_WOOD</t>
  </si>
  <si>
    <t>DHN_COGEN_WET_BIOMASS</t>
  </si>
  <si>
    <t>DHN_COGEN_WASTE</t>
  </si>
  <si>
    <t>DHN_BOILER_GAS</t>
  </si>
  <si>
    <t>DHN_BOILER_WOOD</t>
  </si>
  <si>
    <t>DHN_BOILER_OIL</t>
  </si>
  <si>
    <t>DHN_DEEP_GEO</t>
  </si>
  <si>
    <t>DHN_SOLAR</t>
  </si>
  <si>
    <t>DEC_HP_ELEC</t>
  </si>
  <si>
    <t>DEC_THHP_GAS</t>
  </si>
  <si>
    <t>DEC_COGEN_GAS</t>
  </si>
  <si>
    <t>DEC_COGEN_OIL</t>
  </si>
  <si>
    <t>DEC_ADVCOGEN_GAS</t>
  </si>
  <si>
    <t>DEC_ADVCOGEN_H2</t>
  </si>
  <si>
    <t>DEC_BOILER_GAS</t>
  </si>
  <si>
    <t>DEC_BOILER_WOOD</t>
  </si>
  <si>
    <t>DEC_BOILER_OIL</t>
  </si>
  <si>
    <t>DEC_SOLAR</t>
  </si>
  <si>
    <t>DEC_DIRECT_ELEC</t>
  </si>
  <si>
    <t>BIG_SPLIT</t>
  </si>
  <si>
    <t>CHILLER_WC</t>
  </si>
  <si>
    <t>TRAMWAY_TROLLEY</t>
  </si>
  <si>
    <t>BUS_COACH_DIESEL</t>
  </si>
  <si>
    <t>BUS_COACH_HYDIESEL</t>
  </si>
  <si>
    <t>BUS_COACH_CNG_STOICH</t>
  </si>
  <si>
    <t>BUS_COACH_FC_HYBRIDH2</t>
  </si>
  <si>
    <t>TRAIN_PUB</t>
  </si>
  <si>
    <t>CAR_GASOLINE</t>
  </si>
  <si>
    <t>CAR_DIESEL</t>
  </si>
  <si>
    <t>CAR_NG</t>
  </si>
  <si>
    <t>CAR_HEV</t>
  </si>
  <si>
    <t>CAR_PHEV</t>
  </si>
  <si>
    <t>CAR_BEV</t>
  </si>
  <si>
    <t>CAR_FUEL_CELL</t>
  </si>
  <si>
    <t>TRAIN_FREIGHT</t>
  </si>
  <si>
    <t>BOAT_FREIGHT_DIESEL</t>
  </si>
  <si>
    <t>BOAT_FREIGHT_NG</t>
  </si>
  <si>
    <t>TRUCK_DIESEL</t>
  </si>
  <si>
    <t>TRUCK_FUEL_CELL</t>
  </si>
  <si>
    <t>TRUCK_NG</t>
  </si>
  <si>
    <t>NON_ENERGY_OIL</t>
  </si>
  <si>
    <t>NON_ENERGY_NG</t>
  </si>
  <si>
    <t>DAM_STORAGE</t>
  </si>
  <si>
    <t>PHS</t>
  </si>
  <si>
    <t>BATT_LI</t>
  </si>
  <si>
    <t>CAES</t>
  </si>
  <si>
    <t>BEV_BATT</t>
  </si>
  <si>
    <t>PHEV_BATT</t>
  </si>
  <si>
    <t>TS_DEC_HP_ELEC</t>
  </si>
  <si>
    <t>TS_DEC_DIRECT_ELEC</t>
  </si>
  <si>
    <t>TS_DHN_DAILY</t>
  </si>
  <si>
    <t>TS_DHN_SEASONAL</t>
  </si>
  <si>
    <t>TS_DEC_THHP_GAS</t>
  </si>
  <si>
    <t>TS_DEC_COGEN_GAS</t>
  </si>
  <si>
    <t>TS_DEC_COGEN_OIL</t>
  </si>
  <si>
    <t>TS_DEC_ADVCOGEN_GAS</t>
  </si>
  <si>
    <t>TS_DEC_ADVCOGEN_H2</t>
  </si>
  <si>
    <t>TS_DEC_BOILER_GAS</t>
  </si>
  <si>
    <t>TS_DEC_BOILER_WOOD</t>
  </si>
  <si>
    <t>TS_DEC_BOILER_OIL</t>
  </si>
  <si>
    <t>SEASONAL_NG</t>
  </si>
  <si>
    <t>SEASONAL_H2</t>
  </si>
  <si>
    <t>CO2_STORAGE</t>
  </si>
  <si>
    <t>SLF_STO</t>
  </si>
  <si>
    <t>PT_STORAGE</t>
  </si>
  <si>
    <t>ST_STORAGE</t>
  </si>
  <si>
    <t>TS_MOLTEN_SALT</t>
  </si>
  <si>
    <t>TS_COLD</t>
  </si>
  <si>
    <t>EFFICIENCY</t>
  </si>
  <si>
    <t>DHN</t>
  </si>
  <si>
    <t>GRID</t>
  </si>
  <si>
    <t>PT_COLLECTOR</t>
  </si>
  <si>
    <t>ST_COLLECTOR</t>
  </si>
  <si>
    <t>H2_ELECTROLYSIS</t>
  </si>
  <si>
    <t>H2_NG</t>
  </si>
  <si>
    <t>H2_BIOMASS</t>
  </si>
  <si>
    <t>GASIFICATION_SNG</t>
  </si>
  <si>
    <t>PYROLYSIS</t>
  </si>
  <si>
    <t>ATM_CCS</t>
  </si>
  <si>
    <t>INDUSTRY_CCS</t>
  </si>
  <si>
    <t>SYN_METHANOLATION</t>
  </si>
  <si>
    <t>SYN_METHANATION</t>
  </si>
  <si>
    <t>BIOMETHANATION</t>
  </si>
  <si>
    <t>SLF_TO_DIESEL</t>
  </si>
  <si>
    <t>SLF_TO_GASOLINE</t>
  </si>
  <si>
    <t>SLF_TO_LFO</t>
  </si>
  <si>
    <t>Name</t>
  </si>
  <si>
    <t>C_inv</t>
  </si>
  <si>
    <t>C_maint</t>
  </si>
  <si>
    <t>C_op</t>
  </si>
  <si>
    <t>BIOETHANOL</t>
  </si>
  <si>
    <t>BIODIESEL</t>
  </si>
  <si>
    <t>SNG</t>
  </si>
  <si>
    <t>ELEC_EXPORT</t>
  </si>
  <si>
    <t>CO2_EMISSIONS</t>
  </si>
  <si>
    <t>GWP_constr</t>
  </si>
  <si>
    <t>GWP_op</t>
  </si>
  <si>
    <t>End use</t>
  </si>
  <si>
    <t>Losses</t>
  </si>
  <si>
    <t>Used</t>
  </si>
  <si>
    <t>Potential</t>
  </si>
  <si>
    <t xml:space="preserve">end_uses_demand_year : </t>
  </si>
  <si>
    <t>param end_uses_demand_year:</t>
  </si>
  <si>
    <t>HOUSEHOLDS</t>
  </si>
  <si>
    <t>SERVICES</t>
  </si>
  <si>
    <t>INDUSTRY</t>
  </si>
  <si>
    <t>TRANSPORTATION</t>
  </si>
  <si>
    <t>LIGHTING</t>
  </si>
  <si>
    <t>HEAT_LOW_T_SH</t>
  </si>
  <si>
    <t>HEAT_LOW_T_HW</t>
  </si>
  <si>
    <t>MOBILITY_PASSENGER</t>
  </si>
  <si>
    <t>MOBILITY_FREIGHT</t>
  </si>
  <si>
    <t>horas</t>
  </si>
  <si>
    <t>TOTAL</t>
  </si>
  <si>
    <t>Total</t>
  </si>
  <si>
    <t>kt CO2 eq</t>
  </si>
  <si>
    <t>Produced</t>
  </si>
  <si>
    <t>Demand</t>
  </si>
  <si>
    <t>HEAT_LOW_T</t>
  </si>
  <si>
    <t xml:space="preserve">Diferencia </t>
  </si>
  <si>
    <t>GWh</t>
  </si>
  <si>
    <t>-</t>
  </si>
  <si>
    <t>Mpkm</t>
  </si>
  <si>
    <t>consumido</t>
  </si>
  <si>
    <t xml:space="preserve"> Instalado</t>
  </si>
  <si>
    <t xml:space="preserve"> [GW ]</t>
  </si>
  <si>
    <t>Extra Demand</t>
  </si>
  <si>
    <t>producida</t>
  </si>
  <si>
    <t>cp</t>
  </si>
  <si>
    <t>[GWh]</t>
  </si>
  <si>
    <t>TWh</t>
  </si>
  <si>
    <t>min</t>
  </si>
  <si>
    <t>Extra demand</t>
  </si>
  <si>
    <t>installed</t>
  </si>
  <si>
    <t>EROI</t>
  </si>
  <si>
    <t>KEROSENE</t>
  </si>
  <si>
    <t>BOAT_PASS_DIESEL</t>
  </si>
  <si>
    <t>BOAT_PASS_NG</t>
  </si>
  <si>
    <t>PLANES</t>
  </si>
  <si>
    <t>MOTORCYCLE</t>
  </si>
  <si>
    <t>MOTORCYCLES</t>
  </si>
  <si>
    <t>STIRLIND DISH</t>
  </si>
  <si>
    <t>HYDRO DAM</t>
  </si>
  <si>
    <t>IND COGEN GAS</t>
  </si>
  <si>
    <t>DHN COGEN WOOD</t>
  </si>
  <si>
    <t>IND COGEN WASTE</t>
  </si>
  <si>
    <t>CSP</t>
  </si>
  <si>
    <t>Mob. Private</t>
  </si>
  <si>
    <t>Mob. Public</t>
  </si>
  <si>
    <t>Mob. freight</t>
  </si>
  <si>
    <t>Heat Decentralised</t>
  </si>
  <si>
    <t>Heat Centralised</t>
  </si>
  <si>
    <t>Heat Industrial</t>
  </si>
  <si>
    <t>Electricity</t>
  </si>
  <si>
    <t>Infrastructures</t>
  </si>
  <si>
    <t>Synthetic fuels</t>
  </si>
  <si>
    <t>Storage</t>
  </si>
  <si>
    <t>Renewables</t>
  </si>
  <si>
    <t>Non-renewables</t>
  </si>
  <si>
    <t>Resources</t>
  </si>
  <si>
    <t>C_tot</t>
  </si>
  <si>
    <t>Cooling</t>
  </si>
  <si>
    <t xml:space="preserve">Cost </t>
  </si>
  <si>
    <t>Cost</t>
  </si>
  <si>
    <t>GWP</t>
  </si>
  <si>
    <t>CHP</t>
  </si>
  <si>
    <t xml:space="preserve"> ELECTRICITY IMP.</t>
  </si>
  <si>
    <t>Elec. Generation</t>
  </si>
  <si>
    <t>RENEWABLES</t>
  </si>
  <si>
    <t>NON-RENEWABLES</t>
  </si>
  <si>
    <t>Total_v1</t>
  </si>
  <si>
    <t>Total_v2</t>
  </si>
  <si>
    <t>BIOGAS</t>
  </si>
  <si>
    <t>total</t>
  </si>
  <si>
    <t>Coal_US</t>
  </si>
  <si>
    <t>Wind_Onshore</t>
  </si>
  <si>
    <t>Hydro River</t>
  </si>
  <si>
    <t>Hydro Dam</t>
  </si>
  <si>
    <t>Wave</t>
  </si>
  <si>
    <t>Biogas</t>
  </si>
  <si>
    <t>Nuclear</t>
  </si>
  <si>
    <t>Electricity Imp.</t>
  </si>
  <si>
    <t>B €</t>
  </si>
  <si>
    <t>TPES</t>
  </si>
  <si>
    <t>Elec.Import</t>
  </si>
  <si>
    <t>Gasoline</t>
  </si>
  <si>
    <t>Diesel</t>
  </si>
  <si>
    <t>Kerosene</t>
  </si>
  <si>
    <t>Coal</t>
  </si>
  <si>
    <t>Uranium</t>
  </si>
  <si>
    <t>Wood</t>
  </si>
  <si>
    <t>Wet biomass</t>
  </si>
  <si>
    <t>BIOFUELS</t>
  </si>
  <si>
    <t>Waste</t>
  </si>
  <si>
    <t>Elec-import</t>
  </si>
  <si>
    <t>Total RES</t>
  </si>
  <si>
    <t>Total Coal</t>
  </si>
  <si>
    <t>Total NG</t>
  </si>
  <si>
    <t>Total Oil</t>
  </si>
  <si>
    <t>Total waste</t>
  </si>
  <si>
    <t>RES</t>
  </si>
  <si>
    <t>Hydro</t>
  </si>
  <si>
    <t>Biomass &amp; Waste</t>
  </si>
  <si>
    <t>Elec.imports</t>
  </si>
  <si>
    <t>Petroleum products</t>
  </si>
  <si>
    <t>DEMAND</t>
  </si>
  <si>
    <t>HEAT HIGH T</t>
  </si>
  <si>
    <t>HEAT LOW DHN</t>
  </si>
  <si>
    <t>HEAT LOW DEC</t>
  </si>
  <si>
    <t>Boiler fossil</t>
  </si>
  <si>
    <t>CHP fossil</t>
  </si>
  <si>
    <t>Bioler wood</t>
  </si>
  <si>
    <t>Boiler waste</t>
  </si>
  <si>
    <t>CHP wood</t>
  </si>
  <si>
    <t>CHP waste</t>
  </si>
  <si>
    <t>Direct elec.</t>
  </si>
  <si>
    <t>HPs</t>
  </si>
  <si>
    <t>Solar</t>
  </si>
  <si>
    <t>Geo</t>
  </si>
  <si>
    <t>Fossil Power (Tech)</t>
  </si>
  <si>
    <t>RES Power (Tech)</t>
  </si>
  <si>
    <t>Heating systems (Tech)</t>
  </si>
  <si>
    <t>Public vehicles</t>
  </si>
  <si>
    <t>Private vehicles</t>
  </si>
  <si>
    <t>Freight mobility</t>
  </si>
  <si>
    <t>Storage + Infraestructure</t>
  </si>
  <si>
    <t>Fossil Resources</t>
  </si>
  <si>
    <t>RES Resources</t>
  </si>
  <si>
    <t>Transport</t>
  </si>
  <si>
    <t>Kersoene</t>
  </si>
  <si>
    <t>Hidrogen</t>
  </si>
  <si>
    <t>Private cars</t>
  </si>
  <si>
    <t>Elec. Of LT heat</t>
  </si>
  <si>
    <t>Public mobility</t>
  </si>
  <si>
    <t>Freight</t>
  </si>
  <si>
    <t>RES over TPES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</si>
</sst>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1"/>
      <color theme="1"/>
      <name val="Calibri"/>
      <family val="2"/>
      <scheme val="minor"/>
    </font>
    <font>
      <b/>
      <sz val="16"/>
      <color theme="1"/>
      <name val="Courier New"/>
      <family val="3"/>
    </font>
    <font>
      <sz val="12"/>
      <name val="Arial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0"/>
        <bgColor rgb="FF92D050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7" borderId="0" applyNumberFormat="0" applyBorder="0" applyAlignment="0" applyProtection="0"/>
    <xf numFmtId="0" fontId="6" fillId="8" borderId="5" applyNumberFormat="0" applyAlignment="0" applyProtection="0"/>
    <xf numFmtId="0" fontId="4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/>
    <xf numFmtId="0" fontId="8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5" fillId="7" borderId="1" xfId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7" borderId="0" xfId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9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7" borderId="1" xfId="1" applyBorder="1" applyAlignment="1">
      <alignment horizontal="center"/>
    </xf>
    <xf numFmtId="0" fontId="5" fillId="6" borderId="1" xfId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6" fillId="8" borderId="10" xfId="2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8" borderId="1" xfId="2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0" fillId="0" borderId="0" xfId="0" applyFont="1"/>
    <xf numFmtId="0" fontId="8" fillId="0" borderId="1" xfId="0" applyFont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10" borderId="0" xfId="0" applyFont="1" applyFill="1" applyAlignment="1">
      <alignment horizontal="center"/>
    </xf>
    <xf numFmtId="0" fontId="8" fillId="10" borderId="0" xfId="0" applyFont="1" applyFill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5" fillId="7" borderId="6" xfId="1" applyBorder="1" applyAlignment="1">
      <alignment horizontal="center" vertical="center"/>
    </xf>
    <xf numFmtId="0" fontId="5" fillId="7" borderId="7" xfId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4">
    <cellStyle name="Check Cell" xfId="2" builtinId="23"/>
    <cellStyle name="Good" xfId="1" builtinId="26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colors>
    <mruColors>
      <color rgb="FFF2C4E1"/>
      <color rgb="FFFF01FD"/>
      <color rgb="FFEC980B"/>
      <color rgb="FFECE90B"/>
      <color rgb="FFDFC9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'YEAR BALANCE'!$H$153</c:f>
              <c:strCache>
                <c:ptCount val="1"/>
                <c:pt idx="0">
                  <c:v> ELECTRICITY IMP.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BALANCE'!$I$153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76-C145-B948-542BBEF7E285}"/>
            </c:ext>
          </c:extLst>
        </c:ser>
        <c:ser>
          <c:idx val="5"/>
          <c:order val="1"/>
          <c:tx>
            <c:strRef>
              <c:f>'YEAR BALANCE'!$H$154</c:f>
              <c:strCache>
                <c:ptCount val="1"/>
                <c:pt idx="0">
                  <c:v> NUCLEAR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BALANCE'!$I$154</c:f>
              <c:numCache>
                <c:formatCode>0.00</c:formatCode>
                <c:ptCount val="1"/>
                <c:pt idx="0">
                  <c:v>23657.86044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76-C145-B948-542BBEF7E285}"/>
            </c:ext>
          </c:extLst>
        </c:ser>
        <c:ser>
          <c:idx val="6"/>
          <c:order val="2"/>
          <c:tx>
            <c:strRef>
              <c:f>'YEAR BALANCE'!$H$155</c:f>
              <c:strCache>
                <c:ptCount val="1"/>
                <c:pt idx="0">
                  <c:v> COAL_US 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BALANCE'!$I$155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76-C145-B948-542BBEF7E285}"/>
            </c:ext>
          </c:extLst>
        </c:ser>
        <c:ser>
          <c:idx val="7"/>
          <c:order val="3"/>
          <c:tx>
            <c:strRef>
              <c:f>'YEAR BALANCE'!$H$156</c:f>
              <c:strCache>
                <c:ptCount val="1"/>
                <c:pt idx="0">
                  <c:v> PV </c:v>
                </c:pt>
              </c:strCache>
            </c:strRef>
          </c:tx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BALANCE'!$I$156</c:f>
              <c:numCache>
                <c:formatCode>0.00</c:formatCode>
                <c:ptCount val="1"/>
                <c:pt idx="0">
                  <c:v>66917.229913000003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76-C145-B948-542BBEF7E285}"/>
            </c:ext>
          </c:extLst>
        </c:ser>
        <c:ser>
          <c:idx val="9"/>
          <c:order val="4"/>
          <c:tx>
            <c:strRef>
              <c:f>'YEAR BALANCE'!$H$157</c:f>
              <c:strCache>
                <c:ptCount val="1"/>
                <c:pt idx="0">
                  <c:v> WIND_ONSHORE </c:v>
                </c:pt>
              </c:strCache>
            </c:strRef>
          </c:tx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BALANCE'!$I$157</c:f>
              <c:numCache>
                <c:formatCode>0.00</c:formatCode>
                <c:ptCount val="1"/>
                <c:pt idx="0">
                  <c:v>110633.48929899999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E76-C145-B948-542BBEF7E285}"/>
            </c:ext>
          </c:extLst>
        </c:ser>
        <c:ser>
          <c:idx val="8"/>
          <c:order val="5"/>
          <c:tx>
            <c:strRef>
              <c:f>'YEAR BALANCE'!$H$158</c:f>
              <c:strCache>
                <c:ptCount val="1"/>
                <c:pt idx="0">
                  <c:v> HYDRO_RIVER </c:v>
                </c:pt>
              </c:strCache>
            </c:strRef>
          </c:tx>
          <c:spPr>
            <a:solidFill>
              <a:srgbClr val="DFC90F"/>
            </a:solidFill>
          </c:spPr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BALANCE'!$I$158</c:f>
              <c:numCache>
                <c:formatCode>0.00</c:formatCode>
                <c:ptCount val="1"/>
                <c:pt idx="0">
                  <c:v>8234.066084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76-C145-B948-542BBEF7E285}"/>
            </c:ext>
          </c:extLst>
        </c:ser>
        <c:ser>
          <c:idx val="0"/>
          <c:order val="6"/>
          <c:tx>
            <c:strRef>
              <c:f>'YEAR BALANCE'!$H$159</c:f>
              <c:strCache>
                <c:ptCount val="1"/>
                <c:pt idx="0">
                  <c:v>HYDRO DAM</c:v>
                </c:pt>
              </c:strCache>
            </c:strRef>
          </c:tx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BALANCE'!$I$159</c:f>
              <c:numCache>
                <c:formatCode>0.00</c:formatCode>
                <c:ptCount val="1"/>
                <c:pt idx="0">
                  <c:v>19822.911039999999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6-C145-B948-542BBEF7E285}"/>
            </c:ext>
          </c:extLst>
        </c:ser>
        <c:ser>
          <c:idx val="1"/>
          <c:order val="7"/>
          <c:tx>
            <c:strRef>
              <c:f>'YEAR BALANCE'!$H$160</c:f>
              <c:strCache>
                <c:ptCount val="1"/>
                <c:pt idx="0">
                  <c:v>WAVE</c:v>
                </c:pt>
              </c:strCache>
            </c:strRef>
          </c:tx>
          <c:spPr>
            <a:solidFill>
              <a:srgbClr val="F2C4E1"/>
            </a:solidFill>
          </c:spPr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BALANCE'!$I$160</c:f>
              <c:numCache>
                <c:formatCode>0.00</c:formatCode>
                <c:ptCount val="1"/>
                <c:pt idx="0">
                  <c:v>2.6017199999999998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76-C145-B948-542BBEF7E285}"/>
            </c:ext>
          </c:extLst>
        </c:ser>
        <c:ser>
          <c:idx val="3"/>
          <c:order val="8"/>
          <c:tx>
            <c:strRef>
              <c:f>'YEAR BALANCE'!$H$161</c:f>
              <c:strCache>
                <c:ptCount val="1"/>
                <c:pt idx="0">
                  <c:v>CCGT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BALANCE'!$I$161</c:f>
              <c:numCache>
                <c:formatCode>General</c:formatCode>
                <c:ptCount val="1"/>
                <c:pt idx="0">
                  <c:v>29449.523694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76-C145-B948-542BBEF7E285}"/>
            </c:ext>
          </c:extLst>
        </c:ser>
        <c:ser>
          <c:idx val="2"/>
          <c:order val="9"/>
          <c:tx>
            <c:strRef>
              <c:f>'YEAR BALANCE'!$H$162</c:f>
              <c:strCache>
                <c:ptCount val="1"/>
                <c:pt idx="0">
                  <c:v>CSP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BALANCE'!$I$162</c:f>
              <c:numCache>
                <c:formatCode>General</c:formatCode>
                <c:ptCount val="1"/>
                <c:pt idx="0">
                  <c:v>22999.989990000002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76-C145-B948-542BBEF7E285}"/>
            </c:ext>
          </c:extLst>
        </c:ser>
        <c:ser>
          <c:idx val="10"/>
          <c:order val="10"/>
          <c:tx>
            <c:strRef>
              <c:f>'YEAR BALANCE'!$H$163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BALANCE'!$I$163</c:f>
              <c:numCache>
                <c:formatCode>0.00</c:formatCode>
                <c:ptCount val="1"/>
                <c:pt idx="0">
                  <c:v>32337.840366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E76-C145-B948-542BBEF7E285}"/>
            </c:ext>
          </c:extLst>
        </c:ser>
        <c:ser>
          <c:idx val="11"/>
          <c:order val="11"/>
          <c:tx>
            <c:strRef>
              <c:f>'YEAR BALANCE'!$H$164</c:f>
              <c:strCache>
                <c:ptCount val="1"/>
                <c:pt idx="0">
                  <c:v>BIOGAS</c:v>
                </c:pt>
              </c:strCache>
            </c:strRef>
          </c:tx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BALANCE'!$I$164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E76-C145-B948-542BBEF7E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892096"/>
        <c:axId val="187893632"/>
      </c:barChart>
      <c:catAx>
        <c:axId val="18789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893632"/>
        <c:crosses val="autoZero"/>
        <c:auto val="1"/>
        <c:lblAlgn val="ctr"/>
        <c:lblOffset val="100"/>
        <c:noMultiLvlLbl val="0"/>
      </c:catAx>
      <c:valAx>
        <c:axId val="187893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GWh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87892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677158358314943"/>
          <c:y val="0"/>
          <c:w val="0.26322842995632967"/>
          <c:h val="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'CO2'!$N$43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'CO2'!$O$43</c:f>
              <c:numCache>
                <c:formatCode>0.00</c:formatCode>
                <c:ptCount val="1"/>
                <c:pt idx="0">
                  <c:v>3.2961547368899835E-2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353-6A47-BDF5-39D65C7BAE76}"/>
            </c:ext>
          </c:extLst>
        </c:ser>
        <c:ser>
          <c:idx val="1"/>
          <c:order val="1"/>
          <c:tx>
            <c:strRef>
              <c:f>'CO2'!$N$42</c:f>
              <c:strCache>
                <c:ptCount val="1"/>
                <c:pt idx="0">
                  <c:v>Heat Industrial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'CO2'!$O$42</c:f>
              <c:numCache>
                <c:formatCode>0.00</c:formatCode>
                <c:ptCount val="1"/>
                <c:pt idx="0">
                  <c:v>1.2778560150488131E-3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353-6A47-BDF5-39D65C7BAE76}"/>
            </c:ext>
          </c:extLst>
        </c:ser>
        <c:ser>
          <c:idx val="2"/>
          <c:order val="2"/>
          <c:tx>
            <c:strRef>
              <c:f>'CO2'!$N$41</c:f>
              <c:strCache>
                <c:ptCount val="1"/>
                <c:pt idx="0">
                  <c:v>Heat Centralised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'CO2'!$O$41</c:f>
              <c:numCache>
                <c:formatCode>0.00</c:formatCode>
                <c:ptCount val="1"/>
                <c:pt idx="0">
                  <c:v>1.6927098450975975E-4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353-6A47-BDF5-39D65C7BAE76}"/>
            </c:ext>
          </c:extLst>
        </c:ser>
        <c:ser>
          <c:idx val="3"/>
          <c:order val="3"/>
          <c:tx>
            <c:strRef>
              <c:f>'CO2'!$N$40</c:f>
              <c:strCache>
                <c:ptCount val="1"/>
                <c:pt idx="0">
                  <c:v>Heat Decentralised</c:v>
                </c:pt>
              </c:strCache>
            </c:strRef>
          </c:tx>
          <c:spPr>
            <a:solidFill>
              <a:srgbClr val="F2C4E1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'CO2'!$O$40</c:f>
              <c:numCache>
                <c:formatCode>0.00</c:formatCode>
                <c:ptCount val="1"/>
                <c:pt idx="0">
                  <c:v>1.2923315639649406E-3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353-6A47-BDF5-39D65C7BAE76}"/>
            </c:ext>
          </c:extLst>
        </c:ser>
        <c:ser>
          <c:idx val="4"/>
          <c:order val="4"/>
          <c:tx>
            <c:strRef>
              <c:f>'CO2'!$N$39</c:f>
              <c:strCache>
                <c:ptCount val="1"/>
                <c:pt idx="0">
                  <c:v>Mob. freight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'CO2'!$O$39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353-6A47-BDF5-39D65C7BAE76}"/>
            </c:ext>
          </c:extLst>
        </c:ser>
        <c:ser>
          <c:idx val="5"/>
          <c:order val="5"/>
          <c:tx>
            <c:strRef>
              <c:f>'CO2'!$N$38</c:f>
              <c:strCache>
                <c:ptCount val="1"/>
                <c:pt idx="0">
                  <c:v>Mob. Private</c:v>
                </c:pt>
              </c:strCache>
            </c:strRef>
          </c:tx>
          <c:spPr>
            <a:solidFill>
              <a:srgbClr val="EC980B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'CO2'!$O$38</c:f>
              <c:numCache>
                <c:formatCode>0.00</c:formatCode>
                <c:ptCount val="1"/>
                <c:pt idx="0">
                  <c:v>0.21820544048024978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53-6A47-BDF5-39D65C7BAE76}"/>
            </c:ext>
          </c:extLst>
        </c:ser>
        <c:ser>
          <c:idx val="6"/>
          <c:order val="6"/>
          <c:tx>
            <c:strRef>
              <c:f>'CO2'!$N$37</c:f>
              <c:strCache>
                <c:ptCount val="1"/>
                <c:pt idx="0">
                  <c:v>Mob. Public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'CO2'!$O$37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53-6A47-BDF5-39D65C7BAE76}"/>
            </c:ext>
          </c:extLst>
        </c:ser>
        <c:ser>
          <c:idx val="7"/>
          <c:order val="7"/>
          <c:tx>
            <c:strRef>
              <c:f>'CO2'!$N$36</c:f>
              <c:strCache>
                <c:ptCount val="1"/>
                <c:pt idx="0">
                  <c:v>Infrastructures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'CO2'!$O$36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53-6A47-BDF5-39D65C7BAE76}"/>
            </c:ext>
          </c:extLst>
        </c:ser>
        <c:ser>
          <c:idx val="8"/>
          <c:order val="8"/>
          <c:tx>
            <c:strRef>
              <c:f>'CO2'!$N$35</c:f>
              <c:strCache>
                <c:ptCount val="1"/>
                <c:pt idx="0">
                  <c:v>Synthetic fuels</c:v>
                </c:pt>
              </c:strCache>
            </c:strRef>
          </c:tx>
          <c:spPr>
            <a:solidFill>
              <a:srgbClr val="FF01FD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'CO2'!$O$35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53-6A47-BDF5-39D65C7BAE76}"/>
            </c:ext>
          </c:extLst>
        </c:ser>
        <c:ser>
          <c:idx val="9"/>
          <c:order val="9"/>
          <c:tx>
            <c:strRef>
              <c:f>'CO2'!$N$34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'CO2'!$O$34</c:f>
              <c:numCache>
                <c:formatCode>0.00</c:formatCode>
                <c:ptCount val="1"/>
                <c:pt idx="0">
                  <c:v>2.8778967846357574E-3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53-6A47-BDF5-39D65C7BAE76}"/>
            </c:ext>
          </c:extLst>
        </c:ser>
        <c:ser>
          <c:idx val="10"/>
          <c:order val="10"/>
          <c:tx>
            <c:strRef>
              <c:f>'CO2'!$N$33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'CO2'!$O$33</c:f>
              <c:numCache>
                <c:formatCode>0.00</c:formatCode>
                <c:ptCount val="1"/>
                <c:pt idx="0">
                  <c:v>6.2124796515779158E-2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53-6A47-BDF5-39D65C7BAE76}"/>
            </c:ext>
          </c:extLst>
        </c:ser>
        <c:ser>
          <c:idx val="11"/>
          <c:order val="11"/>
          <c:tx>
            <c:strRef>
              <c:f>'CO2'!$N$32</c:f>
              <c:strCache>
                <c:ptCount val="1"/>
                <c:pt idx="0">
                  <c:v>Non-renewables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'CO2'!$O$32</c:f>
              <c:numCache>
                <c:formatCode>0.00</c:formatCode>
                <c:ptCount val="1"/>
                <c:pt idx="0">
                  <c:v>0.6810908602869119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3-6A47-BDF5-39D65C7BA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252928"/>
        <c:axId val="188254464"/>
      </c:barChart>
      <c:catAx>
        <c:axId val="18825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254464"/>
        <c:crosses val="autoZero"/>
        <c:auto val="1"/>
        <c:lblAlgn val="ctr"/>
        <c:lblOffset val="100"/>
        <c:noMultiLvlLbl val="0"/>
      </c:catAx>
      <c:valAx>
        <c:axId val="18825446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crossAx val="18825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2"/>
          <c:order val="0"/>
          <c:tx>
            <c:strRef>
              <c:f>'YEAR BALANCE'!$H$195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BALANCE'!$I$195:$J$195</c:f>
              <c:numCache>
                <c:formatCode>General</c:formatCode>
                <c:ptCount val="2"/>
                <c:pt idx="0" formatCode="0.0000">
                  <c:v>0</c:v>
                </c:pt>
                <c:pt idx="1">
                  <c:v>0.73800621746466466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4CF-3848-B312-48CA56C04C94}"/>
            </c:ext>
          </c:extLst>
        </c:ser>
        <c:ser>
          <c:idx val="13"/>
          <c:order val="1"/>
          <c:tx>
            <c:strRef>
              <c:f>'YEAR BALANCE'!$H$196</c:f>
              <c:strCache>
                <c:ptCount val="1"/>
                <c:pt idx="0">
                  <c:v>Non-renewables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BALANCE'!$I$196:$J$196</c:f>
              <c:numCache>
                <c:formatCode>General</c:formatCode>
                <c:ptCount val="2"/>
                <c:pt idx="0" formatCode="0.0000">
                  <c:v>0</c:v>
                </c:pt>
                <c:pt idx="1">
                  <c:v>0.26199378253533534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4CF-3848-B312-48CA56C04C94}"/>
            </c:ext>
          </c:extLst>
        </c:ser>
        <c:ser>
          <c:idx val="4"/>
          <c:order val="2"/>
          <c:tx>
            <c:strRef>
              <c:f>'YEAR BALANCE'!$H$183</c:f>
              <c:strCache>
                <c:ptCount val="1"/>
                <c:pt idx="0">
                  <c:v>Electricity Imp.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BALANCE'!$I$183:$J$183</c:f>
              <c:numCache>
                <c:formatCode>General</c:formatCode>
                <c:ptCount val="2"/>
                <c:pt idx="0" formatCode="0.000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F-3848-B312-48CA56C04C94}"/>
            </c:ext>
          </c:extLst>
        </c:ser>
        <c:ser>
          <c:idx val="7"/>
          <c:order val="3"/>
          <c:tx>
            <c:strRef>
              <c:f>'YEAR BALANCE'!$H$186</c:f>
              <c:strCache>
                <c:ptCount val="1"/>
                <c:pt idx="0">
                  <c:v> PV 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BALANCE'!$I$186:$J$186</c:f>
              <c:numCache>
                <c:formatCode>General</c:formatCode>
                <c:ptCount val="2"/>
                <c:pt idx="0" formatCode="0.0000">
                  <c:v>0.21307452739966973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CF-3848-B312-48CA56C04C94}"/>
            </c:ext>
          </c:extLst>
        </c:ser>
        <c:ser>
          <c:idx val="9"/>
          <c:order val="4"/>
          <c:tx>
            <c:strRef>
              <c:f>'YEAR BALANCE'!$H$187</c:f>
              <c:strCache>
                <c:ptCount val="1"/>
                <c:pt idx="0">
                  <c:v>Wind_Onshore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BALANCE'!$I$187:$J$187</c:f>
              <c:numCache>
                <c:formatCode>General</c:formatCode>
                <c:ptCount val="2"/>
                <c:pt idx="0" formatCode="0.0000">
                  <c:v>0.35227367417343264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CF-3848-B312-48CA56C04C94}"/>
            </c:ext>
          </c:extLst>
        </c:ser>
        <c:ser>
          <c:idx val="8"/>
          <c:order val="5"/>
          <c:tx>
            <c:strRef>
              <c:f>'YEAR BALANCE'!$H$188</c:f>
              <c:strCache>
                <c:ptCount val="1"/>
                <c:pt idx="0">
                  <c:v>Hydro River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BALANCE'!$I$188:$J$188</c:f>
              <c:numCache>
                <c:formatCode>General</c:formatCode>
                <c:ptCount val="2"/>
                <c:pt idx="0" formatCode="0.0000">
                  <c:v>2.6218505184792604E-2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CF-3848-B312-48CA56C04C94}"/>
            </c:ext>
          </c:extLst>
        </c:ser>
        <c:ser>
          <c:idx val="0"/>
          <c:order val="6"/>
          <c:tx>
            <c:strRef>
              <c:f>'YEAR BALANCE'!$H$189</c:f>
              <c:strCache>
                <c:ptCount val="1"/>
                <c:pt idx="0">
                  <c:v>Hydro Dam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BALANCE'!$I$189:$J$189</c:f>
              <c:numCache>
                <c:formatCode>General</c:formatCode>
                <c:ptCount val="2"/>
                <c:pt idx="0" formatCode="0.0000">
                  <c:v>6.3119131007440973E-2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CF-3848-B312-48CA56C04C94}"/>
            </c:ext>
          </c:extLst>
        </c:ser>
        <c:ser>
          <c:idx val="1"/>
          <c:order val="7"/>
          <c:tx>
            <c:strRef>
              <c:f>'YEAR BALANCE'!$H$190</c:f>
              <c:strCache>
                <c:ptCount val="1"/>
                <c:pt idx="0">
                  <c:v>Wave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BALANCE'!$I$190:$J$190</c:f>
              <c:numCache>
                <c:formatCode>General</c:formatCode>
                <c:ptCount val="2"/>
                <c:pt idx="0" formatCode="0.0000">
                  <c:v>8.2842678955330333E-6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CF-3848-B312-48CA56C04C94}"/>
            </c:ext>
          </c:extLst>
        </c:ser>
        <c:ser>
          <c:idx val="2"/>
          <c:order val="8"/>
          <c:tx>
            <c:strRef>
              <c:f>'YEAR BALANCE'!$H$192</c:f>
              <c:strCache>
                <c:ptCount val="1"/>
                <c:pt idx="0">
                  <c:v>CSP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BALANCE'!$I$192:$J$192</c:f>
              <c:numCache>
                <c:formatCode>General</c:formatCode>
                <c:ptCount val="2"/>
                <c:pt idx="0" formatCode="0.0000">
                  <c:v>7.3235428359599869E-2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CF-3848-B312-48CA56C04C94}"/>
            </c:ext>
          </c:extLst>
        </c:ser>
        <c:ser>
          <c:idx val="10"/>
          <c:order val="9"/>
          <c:tx>
            <c:strRef>
              <c:f>'YEAR BALANCE'!$H$193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BALANCE'!$I$193:$J$193</c:f>
              <c:numCache>
                <c:formatCode>General</c:formatCode>
                <c:ptCount val="2"/>
                <c:pt idx="0" formatCode="0.0000">
                  <c:v>0.1029685487888497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4CF-3848-B312-48CA56C04C94}"/>
            </c:ext>
          </c:extLst>
        </c:ser>
        <c:ser>
          <c:idx val="11"/>
          <c:order val="10"/>
          <c:tx>
            <c:strRef>
              <c:f>'YEAR BALANCE'!$H$194</c:f>
              <c:strCache>
                <c:ptCount val="1"/>
                <c:pt idx="0">
                  <c:v>Biogas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BALANCE'!$I$194:$J$194</c:f>
              <c:numCache>
                <c:formatCode>General</c:formatCode>
                <c:ptCount val="2"/>
                <c:pt idx="0" formatCode="0.000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4CF-3848-B312-48CA56C04C94}"/>
            </c:ext>
          </c:extLst>
        </c:ser>
        <c:ser>
          <c:idx val="5"/>
          <c:order val="11"/>
          <c:tx>
            <c:strRef>
              <c:f>'YEAR BALANCE'!$H$184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2C4E1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BALANCE'!$I$184:$J$184</c:f>
              <c:numCache>
                <c:formatCode>General</c:formatCode>
                <c:ptCount val="2"/>
                <c:pt idx="0" formatCode="0.0000">
                  <c:v>7.5330186845660965E-2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CF-3848-B312-48CA56C04C94}"/>
            </c:ext>
          </c:extLst>
        </c:ser>
        <c:ser>
          <c:idx val="6"/>
          <c:order val="12"/>
          <c:tx>
            <c:strRef>
              <c:f>'YEAR BALANCE'!$H$185</c:f>
              <c:strCache>
                <c:ptCount val="1"/>
                <c:pt idx="0">
                  <c:v>Coal_US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BALANCE'!$I$185:$J$185</c:f>
              <c:numCache>
                <c:formatCode>General</c:formatCode>
                <c:ptCount val="2"/>
                <c:pt idx="0" formatCode="0.000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CF-3848-B312-48CA56C04C94}"/>
            </c:ext>
          </c:extLst>
        </c:ser>
        <c:ser>
          <c:idx val="3"/>
          <c:order val="13"/>
          <c:tx>
            <c:strRef>
              <c:f>'YEAR BALANCE'!$H$191</c:f>
              <c:strCache>
                <c:ptCount val="1"/>
                <c:pt idx="0">
                  <c:v>CCGT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BALANCE'!$I$191:$J$191</c:f>
              <c:numCache>
                <c:formatCode>General</c:formatCode>
                <c:ptCount val="2"/>
                <c:pt idx="0" formatCode="0.0000">
                  <c:v>9.3771713972657933E-2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CF-3848-B312-48CA56C04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892096"/>
        <c:axId val="187893632"/>
      </c:barChart>
      <c:catAx>
        <c:axId val="18789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893632"/>
        <c:crosses val="autoZero"/>
        <c:auto val="1"/>
        <c:lblAlgn val="ctr"/>
        <c:lblOffset val="100"/>
        <c:noMultiLvlLbl val="0"/>
      </c:catAx>
      <c:valAx>
        <c:axId val="18789363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GWh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87892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453257869643233"/>
          <c:y val="8.4592145015105744E-2"/>
          <c:w val="0.21109480650769386"/>
          <c:h val="0.82525917643980307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ASSETS!$A$128</c:f>
              <c:strCache>
                <c:ptCount val="1"/>
                <c:pt idx="0">
                  <c:v>NUCLEAR</c:v>
                </c:pt>
              </c:strCache>
            </c:strRef>
          </c:tx>
          <c:invertIfNegative val="0"/>
          <c:cat>
            <c:strRef>
              <c:f>ASSETS!$C$127</c:f>
              <c:strCache>
                <c:ptCount val="1"/>
                <c:pt idx="0">
                  <c:v> [GW ]</c:v>
                </c:pt>
              </c:strCache>
            </c:strRef>
          </c:cat>
          <c:val>
            <c:numRef>
              <c:f>ASSETS!$C$128</c:f>
              <c:numCache>
                <c:formatCode>General</c:formatCode>
                <c:ptCount val="1"/>
                <c:pt idx="0">
                  <c:v>3.181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E-4D42-9B44-0181C4A81C48}"/>
            </c:ext>
          </c:extLst>
        </c:ser>
        <c:ser>
          <c:idx val="1"/>
          <c:order val="1"/>
          <c:tx>
            <c:strRef>
              <c:f>ASSETS!$A$129</c:f>
              <c:strCache>
                <c:ptCount val="1"/>
                <c:pt idx="0">
                  <c:v>COAL_US</c:v>
                </c:pt>
              </c:strCache>
            </c:strRef>
          </c:tx>
          <c:invertIfNegative val="0"/>
          <c:cat>
            <c:strRef>
              <c:f>ASSETS!$C$127</c:f>
              <c:strCache>
                <c:ptCount val="1"/>
                <c:pt idx="0">
                  <c:v> [GW ]</c:v>
                </c:pt>
              </c:strCache>
            </c:strRef>
          </c:cat>
          <c:val>
            <c:numRef>
              <c:f>ASSETS!$C$129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2E-4D42-9B44-0181C4A81C48}"/>
            </c:ext>
          </c:extLst>
        </c:ser>
        <c:ser>
          <c:idx val="2"/>
          <c:order val="2"/>
          <c:tx>
            <c:strRef>
              <c:f>ASSETS!$A$130</c:f>
              <c:strCache>
                <c:ptCount val="1"/>
                <c:pt idx="0">
                  <c:v>PV</c:v>
                </c:pt>
              </c:strCache>
            </c:strRef>
          </c:tx>
          <c:invertIfNegative val="0"/>
          <c:cat>
            <c:strRef>
              <c:f>ASSETS!$C$127</c:f>
              <c:strCache>
                <c:ptCount val="1"/>
                <c:pt idx="0">
                  <c:v> [GW ]</c:v>
                </c:pt>
              </c:strCache>
            </c:strRef>
          </c:cat>
          <c:val>
            <c:numRef>
              <c:f>ASSETS!$C$130</c:f>
              <c:numCache>
                <c:formatCode>General</c:formatCode>
                <c:ptCount val="1"/>
                <c:pt idx="0">
                  <c:v>39.180999999999997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2E-4D42-9B44-0181C4A81C48}"/>
            </c:ext>
          </c:extLst>
        </c:ser>
        <c:ser>
          <c:idx val="3"/>
          <c:order val="3"/>
          <c:tx>
            <c:strRef>
              <c:f>ASSETS!$A$131</c:f>
              <c:strCache>
                <c:ptCount val="1"/>
                <c:pt idx="0">
                  <c:v>WIND_ONSHORE</c:v>
                </c:pt>
              </c:strCache>
            </c:strRef>
          </c:tx>
          <c:invertIfNegative val="0"/>
          <c:cat>
            <c:strRef>
              <c:f>ASSETS!$C$127</c:f>
              <c:strCache>
                <c:ptCount val="1"/>
                <c:pt idx="0">
                  <c:v> [GW ]</c:v>
                </c:pt>
              </c:strCache>
            </c:strRef>
          </c:cat>
          <c:val>
            <c:numRef>
              <c:f>ASSETS!$C$131</c:f>
              <c:numCache>
                <c:formatCode>General</c:formatCode>
                <c:ptCount val="1"/>
                <c:pt idx="0">
                  <c:v>50.332999999999998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2E-4D42-9B44-0181C4A81C48}"/>
            </c:ext>
          </c:extLst>
        </c:ser>
        <c:ser>
          <c:idx val="4"/>
          <c:order val="4"/>
          <c:tx>
            <c:strRef>
              <c:f>ASSETS!$A$132</c:f>
              <c:strCache>
                <c:ptCount val="1"/>
                <c:pt idx="0">
                  <c:v>WIND_OFFSHORE</c:v>
                </c:pt>
              </c:strCache>
            </c:strRef>
          </c:tx>
          <c:invertIfNegative val="0"/>
          <c:cat>
            <c:strRef>
              <c:f>ASSETS!$C$127</c:f>
              <c:strCache>
                <c:ptCount val="1"/>
                <c:pt idx="0">
                  <c:v> [GW ]</c:v>
                </c:pt>
              </c:strCache>
            </c:strRef>
          </c:cat>
          <c:val>
            <c:numRef>
              <c:f>ASSETS!$C$132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2E-4D42-9B44-0181C4A81C48}"/>
            </c:ext>
          </c:extLst>
        </c:ser>
        <c:ser>
          <c:idx val="5"/>
          <c:order val="5"/>
          <c:tx>
            <c:strRef>
              <c:f>ASSETS!$A$133</c:f>
              <c:strCache>
                <c:ptCount val="1"/>
                <c:pt idx="0">
                  <c:v>HYDRO_RIVER</c:v>
                </c:pt>
              </c:strCache>
            </c:strRef>
          </c:tx>
          <c:invertIfNegative val="0"/>
          <c:cat>
            <c:strRef>
              <c:f>ASSETS!$C$127</c:f>
              <c:strCache>
                <c:ptCount val="1"/>
                <c:pt idx="0">
                  <c:v> [GW ]</c:v>
                </c:pt>
              </c:strCache>
            </c:strRef>
          </c:cat>
          <c:val>
            <c:numRef>
              <c:f>ASSETS!$C$133</c:f>
              <c:numCache>
                <c:formatCode>General</c:formatCode>
                <c:ptCount val="1"/>
                <c:pt idx="0">
                  <c:v>1.16716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2E-4D42-9B44-0181C4A81C48}"/>
            </c:ext>
          </c:extLst>
        </c:ser>
        <c:ser>
          <c:idx val="6"/>
          <c:order val="6"/>
          <c:tx>
            <c:strRef>
              <c:f>ASSETS!$A$134</c:f>
              <c:strCache>
                <c:ptCount val="1"/>
                <c:pt idx="0">
                  <c:v>ST_POWER_BLOCK</c:v>
                </c:pt>
              </c:strCache>
            </c:strRef>
          </c:tx>
          <c:invertIfNegative val="0"/>
          <c:cat>
            <c:strRef>
              <c:f>ASSETS!$C$127</c:f>
              <c:strCache>
                <c:ptCount val="1"/>
                <c:pt idx="0">
                  <c:v> [GW ]</c:v>
                </c:pt>
              </c:strCache>
            </c:strRef>
          </c:cat>
          <c:val>
            <c:numRef>
              <c:f>ASSETS!$C$134</c:f>
              <c:numCache>
                <c:formatCode>General</c:formatCode>
                <c:ptCount val="1"/>
                <c:pt idx="0">
                  <c:v>0.29448999999999997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FC-8749-B47F-15B2A37E3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983360"/>
        <c:axId val="187984896"/>
      </c:barChart>
      <c:catAx>
        <c:axId val="18798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84896"/>
        <c:crosses val="autoZero"/>
        <c:auto val="1"/>
        <c:lblAlgn val="ctr"/>
        <c:lblOffset val="100"/>
        <c:noMultiLvlLbl val="0"/>
      </c:catAx>
      <c:valAx>
        <c:axId val="18798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98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46981627296588"/>
          <c:y val="0.16245370370370368"/>
          <c:w val="0.87753018372703318"/>
          <c:h val="0.687035138011550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RESOURCES!$F$2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2-4368-AD83-800779406BF2}"/>
            </c:ext>
          </c:extLst>
        </c:ser>
        <c:ser>
          <c:idx val="1"/>
          <c:order val="1"/>
          <c:tx>
            <c:strRef>
              <c:f>RESOURCES!$F$3</c:f>
              <c:strCache>
                <c:ptCount val="1"/>
                <c:pt idx="0">
                  <c:v>GASOLINE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RESOURCES!$G$3</c:f>
              <c:numCache>
                <c:formatCode>0.00</c:formatCode>
                <c:ptCount val="1"/>
                <c:pt idx="0">
                  <c:v>56.134558523999999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B-D74F-840F-D1CDF628944B}"/>
            </c:ext>
          </c:extLst>
        </c:ser>
        <c:ser>
          <c:idx val="2"/>
          <c:order val="2"/>
          <c:tx>
            <c:strRef>
              <c:f>RESOURCES!$F$4</c:f>
              <c:strCache>
                <c:ptCount val="1"/>
                <c:pt idx="0">
                  <c:v>DIESEL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RESOURCES!$G$4</c:f>
              <c:numCache>
                <c:formatCode>0.00</c:formatCode>
                <c:ptCount val="1"/>
                <c:pt idx="0">
                  <c:v>137.298373986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1B-D74F-840F-D1CDF628944B}"/>
            </c:ext>
          </c:extLst>
        </c:ser>
        <c:ser>
          <c:idx val="3"/>
          <c:order val="3"/>
          <c:tx>
            <c:strRef>
              <c:f>RESOURCES!$F$5</c:f>
              <c:strCache>
                <c:ptCount val="1"/>
                <c:pt idx="0">
                  <c:v>BIOETHANOL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RESOURCES!$G$5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1B-D74F-840F-D1CDF628944B}"/>
            </c:ext>
          </c:extLst>
        </c:ser>
        <c:ser>
          <c:idx val="4"/>
          <c:order val="4"/>
          <c:tx>
            <c:strRef>
              <c:f>RESOURCES!$F$6</c:f>
              <c:strCache>
                <c:ptCount val="1"/>
                <c:pt idx="0">
                  <c:v>BIODIESEL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RESOURCES!$G$6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1B-D74F-840F-D1CDF628944B}"/>
            </c:ext>
          </c:extLst>
        </c:ser>
        <c:ser>
          <c:idx val="5"/>
          <c:order val="5"/>
          <c:tx>
            <c:strRef>
              <c:f>RESOURCES!$F$7</c:f>
              <c:strCache>
                <c:ptCount val="1"/>
                <c:pt idx="0">
                  <c:v>LFO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RESOURCES!$G$7</c:f>
              <c:numCache>
                <c:formatCode>0.00</c:formatCode>
                <c:ptCount val="1"/>
                <c:pt idx="0">
                  <c:v>39.770266008999997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1B-D74F-840F-D1CDF628944B}"/>
            </c:ext>
          </c:extLst>
        </c:ser>
        <c:ser>
          <c:idx val="6"/>
          <c:order val="6"/>
          <c:tx>
            <c:strRef>
              <c:f>RESOURCES!$F$8</c:f>
              <c:strCache>
                <c:ptCount val="1"/>
                <c:pt idx="0">
                  <c:v>NG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RESOURCES!$G$8</c:f>
              <c:numCache>
                <c:formatCode>0.00</c:formatCode>
                <c:ptCount val="1"/>
                <c:pt idx="0">
                  <c:v>181.323142953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1B-D74F-840F-D1CDF628944B}"/>
            </c:ext>
          </c:extLst>
        </c:ser>
        <c:ser>
          <c:idx val="7"/>
          <c:order val="7"/>
          <c:tx>
            <c:strRef>
              <c:f>RESOURCES!$F$9</c:f>
              <c:strCache>
                <c:ptCount val="1"/>
                <c:pt idx="0">
                  <c:v>WOOD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RESOURCES!$G$9</c:f>
              <c:numCache>
                <c:formatCode>0.00</c:formatCode>
                <c:ptCount val="1"/>
                <c:pt idx="0">
                  <c:v>81.89846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1B-D74F-840F-D1CDF628944B}"/>
            </c:ext>
          </c:extLst>
        </c:ser>
        <c:ser>
          <c:idx val="8"/>
          <c:order val="8"/>
          <c:tx>
            <c:strRef>
              <c:f>RESOURCES!$F$10</c:f>
              <c:strCache>
                <c:ptCount val="1"/>
                <c:pt idx="0">
                  <c:v>WET_BIOMASS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RESOURCES!$G$10</c:f>
              <c:numCache>
                <c:formatCode>0.00</c:formatCode>
                <c:ptCount val="1"/>
                <c:pt idx="0">
                  <c:v>11.134903645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1B-D74F-840F-D1CDF628944B}"/>
            </c:ext>
          </c:extLst>
        </c:ser>
        <c:ser>
          <c:idx val="9"/>
          <c:order val="9"/>
          <c:tx>
            <c:strRef>
              <c:f>RESOURCES!$F$11</c:f>
              <c:strCache>
                <c:ptCount val="1"/>
                <c:pt idx="0">
                  <c:v>COAL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RESOURCES!$G$11</c:f>
              <c:numCache>
                <c:formatCode>0.00</c:formatCode>
                <c:ptCount val="1"/>
                <c:pt idx="0">
                  <c:v>10.070982704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1B-D74F-840F-D1CDF628944B}"/>
            </c:ext>
          </c:extLst>
        </c:ser>
        <c:ser>
          <c:idx val="10"/>
          <c:order val="10"/>
          <c:tx>
            <c:strRef>
              <c:f>RESOURCES!$F$12</c:f>
              <c:strCache>
                <c:ptCount val="1"/>
                <c:pt idx="0">
                  <c:v>URANIUM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RESOURCES!$G$12</c:f>
              <c:numCache>
                <c:formatCode>0.00</c:formatCode>
                <c:ptCount val="1"/>
                <c:pt idx="0">
                  <c:v>63.940099411000006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81B-D74F-840F-D1CDF628944B}"/>
            </c:ext>
          </c:extLst>
        </c:ser>
        <c:ser>
          <c:idx val="11"/>
          <c:order val="11"/>
          <c:tx>
            <c:strRef>
              <c:f>RESOURCES!$F$13</c:f>
              <c:strCache>
                <c:ptCount val="1"/>
                <c:pt idx="0">
                  <c:v>WASTE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RESOURCES!$G$13</c:f>
              <c:numCache>
                <c:formatCode>0.00</c:formatCode>
                <c:ptCount val="1"/>
                <c:pt idx="0">
                  <c:v>38.204550000000005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1B-D74F-840F-D1CDF628944B}"/>
            </c:ext>
          </c:extLst>
        </c:ser>
        <c:ser>
          <c:idx val="12"/>
          <c:order val="12"/>
          <c:tx>
            <c:strRef>
              <c:f>RESOURCES!$F$14</c:f>
              <c:strCache>
                <c:ptCount val="1"/>
                <c:pt idx="0">
                  <c:v>RES_WIND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RESOURCES!$G$14</c:f>
              <c:numCache>
                <c:formatCode>0.00</c:formatCode>
                <c:ptCount val="1"/>
                <c:pt idx="0">
                  <c:v>110.63348929899999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81B-D74F-840F-D1CDF6289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069760"/>
        <c:axId val="188071296"/>
      </c:barChart>
      <c:catAx>
        <c:axId val="18806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88071296"/>
        <c:crosses val="autoZero"/>
        <c:auto val="1"/>
        <c:lblAlgn val="ctr"/>
        <c:lblOffset val="100"/>
        <c:noMultiLvlLbl val="0"/>
      </c:catAx>
      <c:valAx>
        <c:axId val="188071296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8806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2"/>
          <c:order val="0"/>
          <c:tx>
            <c:strRef>
              <c:f>COST!$K$27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COST!$L$27</c:f>
              <c:numCache>
                <c:formatCode>General</c:formatCode>
                <c:ptCount val="1"/>
                <c:pt idx="0">
                  <c:v>10373.960243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967-3D42-B7E4-BD439994C7C0}"/>
            </c:ext>
          </c:extLst>
        </c:ser>
        <c:ser>
          <c:idx val="0"/>
          <c:order val="1"/>
          <c:tx>
            <c:strRef>
              <c:f>COST!$K$26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COST!$L$26</c:f>
              <c:numCache>
                <c:formatCode>General</c:formatCode>
                <c:ptCount val="1"/>
                <c:pt idx="0">
                  <c:v>1326.4616870000002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967-3D42-B7E4-BD439994C7C0}"/>
            </c:ext>
          </c:extLst>
        </c:ser>
        <c:ser>
          <c:idx val="1"/>
          <c:order val="2"/>
          <c:tx>
            <c:strRef>
              <c:f>COST!$K$25</c:f>
              <c:strCache>
                <c:ptCount val="1"/>
                <c:pt idx="0">
                  <c:v>Heat Industrial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COST!$L$25</c:f>
              <c:numCache>
                <c:formatCode>General</c:formatCode>
                <c:ptCount val="1"/>
                <c:pt idx="0">
                  <c:v>964.71103100000005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967-3D42-B7E4-BD439994C7C0}"/>
            </c:ext>
          </c:extLst>
        </c:ser>
        <c:ser>
          <c:idx val="2"/>
          <c:order val="3"/>
          <c:tx>
            <c:strRef>
              <c:f>COST!$K$24</c:f>
              <c:strCache>
                <c:ptCount val="1"/>
                <c:pt idx="0">
                  <c:v>Heat Centralised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COST!$L$24</c:f>
              <c:numCache>
                <c:formatCode>General</c:formatCode>
                <c:ptCount val="1"/>
                <c:pt idx="0">
                  <c:v>166.17152099999998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967-3D42-B7E4-BD439994C7C0}"/>
            </c:ext>
          </c:extLst>
        </c:ser>
        <c:ser>
          <c:idx val="3"/>
          <c:order val="4"/>
          <c:tx>
            <c:strRef>
              <c:f>COST!$K$23</c:f>
              <c:strCache>
                <c:ptCount val="1"/>
                <c:pt idx="0">
                  <c:v>Heat Decentralised</c:v>
                </c:pt>
              </c:strCache>
            </c:strRef>
          </c:tx>
          <c:spPr>
            <a:solidFill>
              <a:srgbClr val="F2C4E1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COST!$L$23</c:f>
              <c:numCache>
                <c:formatCode>General</c:formatCode>
                <c:ptCount val="1"/>
                <c:pt idx="0">
                  <c:v>4027.8024050000004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67-3D42-B7E4-BD439994C7C0}"/>
            </c:ext>
          </c:extLst>
        </c:ser>
        <c:ser>
          <c:idx val="4"/>
          <c:order val="5"/>
          <c:tx>
            <c:strRef>
              <c:f>COST!$K$22</c:f>
              <c:strCache>
                <c:ptCount val="1"/>
                <c:pt idx="0">
                  <c:v>Mob. freight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COST!$L$22</c:f>
              <c:numCache>
                <c:formatCode>General</c:formatCode>
                <c:ptCount val="1"/>
                <c:pt idx="0">
                  <c:v>12077.963247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67-3D42-B7E4-BD439994C7C0}"/>
            </c:ext>
          </c:extLst>
        </c:ser>
        <c:ser>
          <c:idx val="5"/>
          <c:order val="6"/>
          <c:tx>
            <c:strRef>
              <c:f>COST!$K$21</c:f>
              <c:strCache>
                <c:ptCount val="1"/>
                <c:pt idx="0">
                  <c:v>Mob. Private</c:v>
                </c:pt>
              </c:strCache>
            </c:strRef>
          </c:tx>
          <c:spPr>
            <a:solidFill>
              <a:srgbClr val="EC980B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COST!$L$21</c:f>
              <c:numCache>
                <c:formatCode>General</c:formatCode>
                <c:ptCount val="1"/>
                <c:pt idx="0">
                  <c:v>53907.30328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67-3D42-B7E4-BD439994C7C0}"/>
            </c:ext>
          </c:extLst>
        </c:ser>
        <c:ser>
          <c:idx val="6"/>
          <c:order val="7"/>
          <c:tx>
            <c:strRef>
              <c:f>COST!$K$20</c:f>
              <c:strCache>
                <c:ptCount val="1"/>
                <c:pt idx="0">
                  <c:v>Mob. Public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COST!$L$20</c:f>
              <c:numCache>
                <c:formatCode>General</c:formatCode>
                <c:ptCount val="1"/>
                <c:pt idx="0">
                  <c:v>8031.5599309999998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67-3D42-B7E4-BD439994C7C0}"/>
            </c:ext>
          </c:extLst>
        </c:ser>
        <c:ser>
          <c:idx val="7"/>
          <c:order val="8"/>
          <c:tx>
            <c:strRef>
              <c:f>COST!$K$19</c:f>
              <c:strCache>
                <c:ptCount val="1"/>
                <c:pt idx="0">
                  <c:v>Infrastructures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COST!$L$19</c:f>
              <c:numCache>
                <c:formatCode>General</c:formatCode>
                <c:ptCount val="1"/>
                <c:pt idx="0">
                  <c:v>27538.717765999998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67-3D42-B7E4-BD439994C7C0}"/>
            </c:ext>
          </c:extLst>
        </c:ser>
        <c:ser>
          <c:idx val="8"/>
          <c:order val="9"/>
          <c:tx>
            <c:strRef>
              <c:f>COST!$K$18</c:f>
              <c:strCache>
                <c:ptCount val="1"/>
                <c:pt idx="0">
                  <c:v>Synthetic fuels</c:v>
                </c:pt>
              </c:strCache>
            </c:strRef>
          </c:tx>
          <c:spPr>
            <a:solidFill>
              <a:srgbClr val="FF01FD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COST!$L$18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67-3D42-B7E4-BD439994C7C0}"/>
            </c:ext>
          </c:extLst>
        </c:ser>
        <c:ser>
          <c:idx val="9"/>
          <c:order val="10"/>
          <c:tx>
            <c:strRef>
              <c:f>COST!$K$17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COST!$L$17</c:f>
              <c:numCache>
                <c:formatCode>General</c:formatCode>
                <c:ptCount val="1"/>
                <c:pt idx="0">
                  <c:v>5672.8506780000007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67-3D42-B7E4-BD439994C7C0}"/>
            </c:ext>
          </c:extLst>
        </c:ser>
        <c:ser>
          <c:idx val="10"/>
          <c:order val="11"/>
          <c:tx>
            <c:strRef>
              <c:f>COST!$K$16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COST!$L$16</c:f>
              <c:numCache>
                <c:formatCode>General</c:formatCode>
                <c:ptCount val="1"/>
                <c:pt idx="0">
                  <c:v>1779.44784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67-3D42-B7E4-BD439994C7C0}"/>
            </c:ext>
          </c:extLst>
        </c:ser>
        <c:ser>
          <c:idx val="11"/>
          <c:order val="12"/>
          <c:tx>
            <c:strRef>
              <c:f>COST!$K$15</c:f>
              <c:strCache>
                <c:ptCount val="1"/>
                <c:pt idx="0">
                  <c:v>Non-renewables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COST!$L$15</c:f>
              <c:numCache>
                <c:formatCode>General</c:formatCode>
                <c:ptCount val="1"/>
                <c:pt idx="0">
                  <c:v>27101.473984999997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7-3D42-B7E4-BD439994C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252928"/>
        <c:axId val="188254464"/>
      </c:barChart>
      <c:catAx>
        <c:axId val="18825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254464"/>
        <c:crosses val="autoZero"/>
        <c:auto val="1"/>
        <c:lblAlgn val="ctr"/>
        <c:lblOffset val="100"/>
        <c:noMultiLvlLbl val="0"/>
      </c:catAx>
      <c:valAx>
        <c:axId val="188254464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8825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1"/>
          <c:order val="0"/>
          <c:tx>
            <c:strRef>
              <c:f>COST!$M$27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COST!$N$27</c:f>
              <c:numCache>
                <c:formatCode>0.00</c:formatCode>
                <c:ptCount val="1"/>
                <c:pt idx="0">
                  <c:v>6.7817658036259915E-2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1DA-9644-A8B8-D93F5CACFBF9}"/>
            </c:ext>
          </c:extLst>
        </c:ser>
        <c:ser>
          <c:idx val="10"/>
          <c:order val="1"/>
          <c:tx>
            <c:strRef>
              <c:f>COST!$M$26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COST!$N$26</c:f>
              <c:numCache>
                <c:formatCode>0.00</c:formatCode>
                <c:ptCount val="1"/>
                <c:pt idx="0">
                  <c:v>8.67147386147607E-3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1DA-9644-A8B8-D93F5CACFBF9}"/>
            </c:ext>
          </c:extLst>
        </c:ser>
        <c:ser>
          <c:idx val="9"/>
          <c:order val="2"/>
          <c:tx>
            <c:strRef>
              <c:f>COST!$M$25</c:f>
              <c:strCache>
                <c:ptCount val="1"/>
                <c:pt idx="0">
                  <c:v>Heat Industrial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COST!$N$25</c:f>
              <c:numCache>
                <c:formatCode>0.00</c:formatCode>
                <c:ptCount val="1"/>
                <c:pt idx="0">
                  <c:v>6.3066024229572271E-3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1DA-9644-A8B8-D93F5CACFBF9}"/>
            </c:ext>
          </c:extLst>
        </c:ser>
        <c:ser>
          <c:idx val="8"/>
          <c:order val="3"/>
          <c:tx>
            <c:strRef>
              <c:f>COST!$M$24</c:f>
              <c:strCache>
                <c:ptCount val="1"/>
                <c:pt idx="0">
                  <c:v>Heat Centralised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COST!$N$24</c:f>
              <c:numCache>
                <c:formatCode>0.00</c:formatCode>
                <c:ptCount val="1"/>
                <c:pt idx="0">
                  <c:v>1.0863125674833167E-3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DA-9644-A8B8-D93F5CACFBF9}"/>
            </c:ext>
          </c:extLst>
        </c:ser>
        <c:ser>
          <c:idx val="7"/>
          <c:order val="4"/>
          <c:tx>
            <c:strRef>
              <c:f>COST!$M$23</c:f>
              <c:strCache>
                <c:ptCount val="1"/>
                <c:pt idx="0">
                  <c:v>Heat Decentralised</c:v>
                </c:pt>
              </c:strCache>
            </c:strRef>
          </c:tx>
          <c:spPr>
            <a:solidFill>
              <a:srgbClr val="F2C4E1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COST!$N$23</c:f>
              <c:numCache>
                <c:formatCode>0.00</c:formatCode>
                <c:ptCount val="1"/>
                <c:pt idx="0">
                  <c:v>2.6330940136794129E-2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DA-9644-A8B8-D93F5CACFBF9}"/>
            </c:ext>
          </c:extLst>
        </c:ser>
        <c:ser>
          <c:idx val="6"/>
          <c:order val="5"/>
          <c:tx>
            <c:strRef>
              <c:f>COST!$M$22</c:f>
              <c:strCache>
                <c:ptCount val="1"/>
                <c:pt idx="0">
                  <c:v>Mob. freight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COST!$N$22</c:f>
              <c:numCache>
                <c:formatCode>0.00</c:formatCode>
                <c:ptCount val="1"/>
                <c:pt idx="0">
                  <c:v>7.8957231575305292E-2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DA-9644-A8B8-D93F5CACFBF9}"/>
            </c:ext>
          </c:extLst>
        </c:ser>
        <c:ser>
          <c:idx val="5"/>
          <c:order val="6"/>
          <c:tx>
            <c:strRef>
              <c:f>COST!$M$21</c:f>
              <c:strCache>
                <c:ptCount val="1"/>
                <c:pt idx="0">
                  <c:v>Mob. Private</c:v>
                </c:pt>
              </c:strCache>
            </c:strRef>
          </c:tx>
          <c:spPr>
            <a:solidFill>
              <a:srgbClr val="EC980B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COST!$N$21</c:f>
              <c:numCache>
                <c:formatCode>0.00</c:formatCode>
                <c:ptCount val="1"/>
                <c:pt idx="0">
                  <c:v>0.35240804609472537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DA-9644-A8B8-D93F5CACFBF9}"/>
            </c:ext>
          </c:extLst>
        </c:ser>
        <c:ser>
          <c:idx val="4"/>
          <c:order val="7"/>
          <c:tx>
            <c:strRef>
              <c:f>COST!$M$20</c:f>
              <c:strCache>
                <c:ptCount val="1"/>
                <c:pt idx="0">
                  <c:v>Mob. Public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COST!$N$20</c:f>
              <c:numCache>
                <c:formatCode>0.00</c:formatCode>
                <c:ptCount val="1"/>
                <c:pt idx="0">
                  <c:v>5.2504691760874841E-2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DA-9644-A8B8-D93F5CACFBF9}"/>
            </c:ext>
          </c:extLst>
        </c:ser>
        <c:ser>
          <c:idx val="3"/>
          <c:order val="8"/>
          <c:tx>
            <c:strRef>
              <c:f>COST!$M$19</c:f>
              <c:strCache>
                <c:ptCount val="1"/>
                <c:pt idx="0">
                  <c:v>Infrastructures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COST!$N$19</c:f>
              <c:numCache>
                <c:formatCode>0.00</c:formatCode>
                <c:ptCount val="1"/>
                <c:pt idx="0">
                  <c:v>0.18002877401345979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DA-9644-A8B8-D93F5CACFBF9}"/>
            </c:ext>
          </c:extLst>
        </c:ser>
        <c:ser>
          <c:idx val="2"/>
          <c:order val="9"/>
          <c:tx>
            <c:strRef>
              <c:f>COST!$M$18</c:f>
              <c:strCache>
                <c:ptCount val="1"/>
                <c:pt idx="0">
                  <c:v>Synthetic fuels</c:v>
                </c:pt>
              </c:strCache>
            </c:strRef>
          </c:tx>
          <c:spPr>
            <a:solidFill>
              <a:srgbClr val="FF01FD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COST!$N$18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DA-9644-A8B8-D93F5CACFBF9}"/>
            </c:ext>
          </c:extLst>
        </c:ser>
        <c:ser>
          <c:idx val="1"/>
          <c:order val="10"/>
          <c:tx>
            <c:strRef>
              <c:f>COST!$M$17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COST!$N$17</c:f>
              <c:numCache>
                <c:formatCode>0.00</c:formatCode>
                <c:ptCount val="1"/>
                <c:pt idx="0">
                  <c:v>3.708510909620702E-2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DA-9644-A8B8-D93F5CACFBF9}"/>
            </c:ext>
          </c:extLst>
        </c:ser>
        <c:ser>
          <c:idx val="0"/>
          <c:order val="11"/>
          <c:tx>
            <c:strRef>
              <c:f>COST!$M$16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COST!$N$16</c:f>
              <c:numCache>
                <c:formatCode>0.00</c:formatCode>
                <c:ptCount val="1"/>
                <c:pt idx="0">
                  <c:v>1.1632778830814471E-2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A-9644-A8B8-D93F5CACFBF9}"/>
            </c:ext>
          </c:extLst>
        </c:ser>
        <c:ser>
          <c:idx val="12"/>
          <c:order val="12"/>
          <c:tx>
            <c:strRef>
              <c:f>COST!$M$15</c:f>
              <c:strCache>
                <c:ptCount val="1"/>
                <c:pt idx="0">
                  <c:v>Non-renewables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COST!$N$15</c:f>
              <c:numCache>
                <c:formatCode>0.00</c:formatCode>
                <c:ptCount val="1"/>
                <c:pt idx="0">
                  <c:v>0.17717038160364232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A-9644-A8B8-D93F5CACF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252928"/>
        <c:axId val="188254464"/>
      </c:barChart>
      <c:catAx>
        <c:axId val="18825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254464"/>
        <c:crosses val="autoZero"/>
        <c:auto val="1"/>
        <c:lblAlgn val="ctr"/>
        <c:lblOffset val="100"/>
        <c:noMultiLvlLbl val="0"/>
      </c:catAx>
      <c:valAx>
        <c:axId val="188254464"/>
        <c:scaling>
          <c:orientation val="minMax"/>
          <c:max val="1"/>
          <c:min val="0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18825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1"/>
          <c:order val="0"/>
          <c:tx>
            <c:strRef>
              <c:f>COST!$Y$34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COST!$Z$34:$AA$34</c:f>
              <c:numCache>
                <c:formatCode>0.00</c:formatCode>
                <c:ptCount val="2"/>
                <c:pt idx="0">
                  <c:v>6.7817658036259915E-2</c:v>
                </c:pt>
                <c:pt idx="1">
                  <c:v>3.2961547368899835E-2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50-9441-AFB8-2D35510B99F2}"/>
            </c:ext>
          </c:extLst>
        </c:ser>
        <c:ser>
          <c:idx val="10"/>
          <c:order val="1"/>
          <c:tx>
            <c:strRef>
              <c:f>COST!$Y$33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COST!$Z$33:$AA$33</c:f>
              <c:numCache>
                <c:formatCode>0.00</c:formatCode>
                <c:ptCount val="2"/>
                <c:pt idx="0">
                  <c:v>8.67147386147607E-3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450-9441-AFB8-2D35510B99F2}"/>
            </c:ext>
          </c:extLst>
        </c:ser>
        <c:ser>
          <c:idx val="9"/>
          <c:order val="2"/>
          <c:tx>
            <c:strRef>
              <c:f>COST!$Y$32</c:f>
              <c:strCache>
                <c:ptCount val="1"/>
                <c:pt idx="0">
                  <c:v>Heat Industrial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COST!$Z$32:$AA$32</c:f>
              <c:numCache>
                <c:formatCode>0.00</c:formatCode>
                <c:ptCount val="2"/>
                <c:pt idx="0">
                  <c:v>6.3066024229572271E-3</c:v>
                </c:pt>
                <c:pt idx="1">
                  <c:v>1.2778560150488131E-3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450-9441-AFB8-2D35510B99F2}"/>
            </c:ext>
          </c:extLst>
        </c:ser>
        <c:ser>
          <c:idx val="8"/>
          <c:order val="3"/>
          <c:tx>
            <c:strRef>
              <c:f>COST!$Y$31</c:f>
              <c:strCache>
                <c:ptCount val="1"/>
                <c:pt idx="0">
                  <c:v>Heat Centralised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COST!$Z$31:$AA$31</c:f>
              <c:numCache>
                <c:formatCode>0.00</c:formatCode>
                <c:ptCount val="2"/>
                <c:pt idx="0">
                  <c:v>1.0863125674833167E-3</c:v>
                </c:pt>
                <c:pt idx="1">
                  <c:v>1.6927098450975975E-4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450-9441-AFB8-2D35510B99F2}"/>
            </c:ext>
          </c:extLst>
        </c:ser>
        <c:ser>
          <c:idx val="7"/>
          <c:order val="4"/>
          <c:tx>
            <c:strRef>
              <c:f>COST!$Y$30</c:f>
              <c:strCache>
                <c:ptCount val="1"/>
                <c:pt idx="0">
                  <c:v>Heat Decentralised</c:v>
                </c:pt>
              </c:strCache>
            </c:strRef>
          </c:tx>
          <c:spPr>
            <a:solidFill>
              <a:srgbClr val="F2C4E1"/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COST!$Z$30:$AA$30</c:f>
              <c:numCache>
                <c:formatCode>0.00</c:formatCode>
                <c:ptCount val="2"/>
                <c:pt idx="0">
                  <c:v>2.6330940136794129E-2</c:v>
                </c:pt>
                <c:pt idx="1">
                  <c:v>1.2923315639649406E-3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450-9441-AFB8-2D35510B99F2}"/>
            </c:ext>
          </c:extLst>
        </c:ser>
        <c:ser>
          <c:idx val="6"/>
          <c:order val="5"/>
          <c:tx>
            <c:strRef>
              <c:f>COST!$Y$29</c:f>
              <c:strCache>
                <c:ptCount val="1"/>
                <c:pt idx="0">
                  <c:v>Mob. freight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COST!$Z$29:$AA$29</c:f>
              <c:numCache>
                <c:formatCode>0.00</c:formatCode>
                <c:ptCount val="2"/>
                <c:pt idx="0">
                  <c:v>7.8957231575305292E-2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50-9441-AFB8-2D35510B99F2}"/>
            </c:ext>
          </c:extLst>
        </c:ser>
        <c:ser>
          <c:idx val="5"/>
          <c:order val="6"/>
          <c:tx>
            <c:strRef>
              <c:f>COST!$Y$28</c:f>
              <c:strCache>
                <c:ptCount val="1"/>
                <c:pt idx="0">
                  <c:v>Mob. Private</c:v>
                </c:pt>
              </c:strCache>
            </c:strRef>
          </c:tx>
          <c:spPr>
            <a:solidFill>
              <a:srgbClr val="EC980B"/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COST!$Z$28:$AA$28</c:f>
              <c:numCache>
                <c:formatCode>0.00</c:formatCode>
                <c:ptCount val="2"/>
                <c:pt idx="0">
                  <c:v>0.35240804609472537</c:v>
                </c:pt>
                <c:pt idx="1">
                  <c:v>0.21820544048024978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50-9441-AFB8-2D35510B99F2}"/>
            </c:ext>
          </c:extLst>
        </c:ser>
        <c:ser>
          <c:idx val="4"/>
          <c:order val="7"/>
          <c:tx>
            <c:strRef>
              <c:f>COST!$Y$27</c:f>
              <c:strCache>
                <c:ptCount val="1"/>
                <c:pt idx="0">
                  <c:v>Mob. Public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COST!$Z$27:$AA$27</c:f>
              <c:numCache>
                <c:formatCode>0.00</c:formatCode>
                <c:ptCount val="2"/>
                <c:pt idx="0">
                  <c:v>5.2504691760874841E-2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50-9441-AFB8-2D35510B99F2}"/>
            </c:ext>
          </c:extLst>
        </c:ser>
        <c:ser>
          <c:idx val="3"/>
          <c:order val="8"/>
          <c:tx>
            <c:strRef>
              <c:f>COST!$Y$26</c:f>
              <c:strCache>
                <c:ptCount val="1"/>
                <c:pt idx="0">
                  <c:v>Infrastructures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COST!$Z$26:$AA$26</c:f>
              <c:numCache>
                <c:formatCode>0.00</c:formatCode>
                <c:ptCount val="2"/>
                <c:pt idx="0">
                  <c:v>0.18002877401345979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50-9441-AFB8-2D35510B99F2}"/>
            </c:ext>
          </c:extLst>
        </c:ser>
        <c:ser>
          <c:idx val="2"/>
          <c:order val="9"/>
          <c:tx>
            <c:strRef>
              <c:f>COST!$Y$25</c:f>
              <c:strCache>
                <c:ptCount val="1"/>
                <c:pt idx="0">
                  <c:v>Synthetic fuels</c:v>
                </c:pt>
              </c:strCache>
            </c:strRef>
          </c:tx>
          <c:spPr>
            <a:solidFill>
              <a:srgbClr val="FF01FD"/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COST!$Z$25:$AA$25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50-9441-AFB8-2D35510B99F2}"/>
            </c:ext>
          </c:extLst>
        </c:ser>
        <c:ser>
          <c:idx val="1"/>
          <c:order val="10"/>
          <c:tx>
            <c:strRef>
              <c:f>COST!$Y$24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COST!$Z$24:$AA$24</c:f>
              <c:numCache>
                <c:formatCode>0.00</c:formatCode>
                <c:ptCount val="2"/>
                <c:pt idx="0">
                  <c:v>3.708510909620702E-2</c:v>
                </c:pt>
                <c:pt idx="1">
                  <c:v>2.8778967846357574E-3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50-9441-AFB8-2D35510B99F2}"/>
            </c:ext>
          </c:extLst>
        </c:ser>
        <c:ser>
          <c:idx val="0"/>
          <c:order val="11"/>
          <c:tx>
            <c:strRef>
              <c:f>COST!$Y$23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COST!$Z$23:$AA$23</c:f>
              <c:numCache>
                <c:formatCode>0.00</c:formatCode>
                <c:ptCount val="2"/>
                <c:pt idx="0">
                  <c:v>1.1632778830814471E-2</c:v>
                </c:pt>
                <c:pt idx="1">
                  <c:v>6.2124796515779158E-2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50-9441-AFB8-2D35510B99F2}"/>
            </c:ext>
          </c:extLst>
        </c:ser>
        <c:ser>
          <c:idx val="12"/>
          <c:order val="12"/>
          <c:tx>
            <c:strRef>
              <c:f>COST!$Y$22</c:f>
              <c:strCache>
                <c:ptCount val="1"/>
                <c:pt idx="0">
                  <c:v>Non-renewables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COST!$Z$22:$AA$22</c:f>
              <c:numCache>
                <c:formatCode>0.00</c:formatCode>
                <c:ptCount val="2"/>
                <c:pt idx="0">
                  <c:v>0.17717038160364232</c:v>
                </c:pt>
                <c:pt idx="1">
                  <c:v>0.6810908602869119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0-9441-AFB8-2D35510B9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252928"/>
        <c:axId val="188254464"/>
      </c:barChart>
      <c:catAx>
        <c:axId val="18825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254464"/>
        <c:crosses val="autoZero"/>
        <c:auto val="1"/>
        <c:lblAlgn val="ctr"/>
        <c:lblOffset val="100"/>
        <c:noMultiLvlLbl val="0"/>
      </c:catAx>
      <c:valAx>
        <c:axId val="18825446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crossAx val="18825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'CO2'!$H$5</c:f>
              <c:strCache>
                <c:ptCount val="1"/>
                <c:pt idx="0">
                  <c:v>ELECTRICITY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'CO2'!$I$5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3-1B4A-8578-6EADDC2142EE}"/>
            </c:ext>
          </c:extLst>
        </c:ser>
        <c:ser>
          <c:idx val="1"/>
          <c:order val="1"/>
          <c:tx>
            <c:strRef>
              <c:f>'CO2'!$H$6</c:f>
              <c:strCache>
                <c:ptCount val="1"/>
                <c:pt idx="0">
                  <c:v>GASOLINE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'CO2'!$I$6</c:f>
              <c:numCache>
                <c:formatCode>0.00</c:formatCode>
                <c:ptCount val="1"/>
                <c:pt idx="0">
                  <c:v>14033.639631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D3-1B4A-8578-6EADDC2142EE}"/>
            </c:ext>
          </c:extLst>
        </c:ser>
        <c:ser>
          <c:idx val="2"/>
          <c:order val="2"/>
          <c:tx>
            <c:strRef>
              <c:f>'CO2'!$H$7</c:f>
              <c:strCache>
                <c:ptCount val="1"/>
                <c:pt idx="0">
                  <c:v>DIESEL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'CO2'!$I$7</c:f>
              <c:numCache>
                <c:formatCode>0.00</c:formatCode>
                <c:ptCount val="1"/>
                <c:pt idx="0">
                  <c:v>37070.560976000001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D3-1B4A-8578-6EADDC2142EE}"/>
            </c:ext>
          </c:extLst>
        </c:ser>
        <c:ser>
          <c:idx val="3"/>
          <c:order val="3"/>
          <c:tx>
            <c:strRef>
              <c:f>'CO2'!$H$8</c:f>
              <c:strCache>
                <c:ptCount val="1"/>
                <c:pt idx="0">
                  <c:v>BIOETHANOL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'CO2'!$I$8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D3-1B4A-8578-6EADDC2142EE}"/>
            </c:ext>
          </c:extLst>
        </c:ser>
        <c:ser>
          <c:idx val="4"/>
          <c:order val="4"/>
          <c:tx>
            <c:strRef>
              <c:f>'CO2'!$H$9</c:f>
              <c:strCache>
                <c:ptCount val="1"/>
                <c:pt idx="0">
                  <c:v>BIODIESEL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'CO2'!$I$9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D3-1B4A-8578-6EADDC2142EE}"/>
            </c:ext>
          </c:extLst>
        </c:ser>
        <c:ser>
          <c:idx val="5"/>
          <c:order val="5"/>
          <c:tx>
            <c:strRef>
              <c:f>'CO2'!$H$10</c:f>
              <c:strCache>
                <c:ptCount val="1"/>
                <c:pt idx="0">
                  <c:v>LFO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'CO2'!$I$10</c:f>
              <c:numCache>
                <c:formatCode>0.00</c:formatCode>
                <c:ptCount val="1"/>
                <c:pt idx="0">
                  <c:v>11135.674482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D3-1B4A-8578-6EADDC2142EE}"/>
            </c:ext>
          </c:extLst>
        </c:ser>
        <c:ser>
          <c:idx val="6"/>
          <c:order val="6"/>
          <c:tx>
            <c:strRef>
              <c:f>'CO2'!$H$11</c:f>
              <c:strCache>
                <c:ptCount val="1"/>
                <c:pt idx="0">
                  <c:v>NG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'CO2'!$I$11</c:f>
              <c:numCache>
                <c:formatCode>0.00</c:formatCode>
                <c:ptCount val="1"/>
                <c:pt idx="0">
                  <c:v>36264.628591000001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D3-1B4A-8578-6EADDC2142EE}"/>
            </c:ext>
          </c:extLst>
        </c:ser>
        <c:ser>
          <c:idx val="7"/>
          <c:order val="7"/>
          <c:tx>
            <c:strRef>
              <c:f>'CO2'!$H$12</c:f>
              <c:strCache>
                <c:ptCount val="1"/>
                <c:pt idx="0">
                  <c:v>SLF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'CO2'!$I$12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D3-1B4A-8578-6EADDC2142EE}"/>
            </c:ext>
          </c:extLst>
        </c:ser>
        <c:ser>
          <c:idx val="8"/>
          <c:order val="8"/>
          <c:tx>
            <c:strRef>
              <c:f>'CO2'!$H$13</c:f>
              <c:strCache>
                <c:ptCount val="1"/>
                <c:pt idx="0">
                  <c:v>SNG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'CO2'!$I$13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D3-1B4A-8578-6EADDC2142EE}"/>
            </c:ext>
          </c:extLst>
        </c:ser>
        <c:ser>
          <c:idx val="9"/>
          <c:order val="9"/>
          <c:tx>
            <c:strRef>
              <c:f>'CO2'!$H$14</c:f>
              <c:strCache>
                <c:ptCount val="1"/>
                <c:pt idx="0">
                  <c:v>WOOD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'CO2'!$I$14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8D3-1B4A-8578-6EADDC2142EE}"/>
            </c:ext>
          </c:extLst>
        </c:ser>
        <c:ser>
          <c:idx val="10"/>
          <c:order val="10"/>
          <c:tx>
            <c:strRef>
              <c:f>'CO2'!$H$15</c:f>
              <c:strCache>
                <c:ptCount val="1"/>
                <c:pt idx="0">
                  <c:v>WET_BIOMASS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'CO2'!$I$15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8D3-1B4A-8578-6EADDC2142EE}"/>
            </c:ext>
          </c:extLst>
        </c:ser>
        <c:ser>
          <c:idx val="11"/>
          <c:order val="11"/>
          <c:tx>
            <c:strRef>
              <c:f>'CO2'!$H$16</c:f>
              <c:strCache>
                <c:ptCount val="1"/>
                <c:pt idx="0">
                  <c:v>COAL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'CO2'!$I$16</c:f>
              <c:numCache>
                <c:formatCode>0.00</c:formatCode>
                <c:ptCount val="1"/>
                <c:pt idx="0">
                  <c:v>3424.1341189999998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8D3-1B4A-8578-6EADDC2142EE}"/>
            </c:ext>
          </c:extLst>
        </c:ser>
        <c:ser>
          <c:idx val="12"/>
          <c:order val="12"/>
          <c:tx>
            <c:strRef>
              <c:f>'CO2'!$H$17</c:f>
              <c:strCache>
                <c:ptCount val="1"/>
                <c:pt idx="0">
                  <c:v>URANIUM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'CO2'!$I$17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8D3-1B4A-8578-6EADDC2142EE}"/>
            </c:ext>
          </c:extLst>
        </c:ser>
        <c:ser>
          <c:idx val="13"/>
          <c:order val="13"/>
          <c:tx>
            <c:strRef>
              <c:f>'CO2'!$H$18</c:f>
              <c:strCache>
                <c:ptCount val="1"/>
                <c:pt idx="0">
                  <c:v>WASTE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'CO2'!$I$18</c:f>
              <c:numCache>
                <c:formatCode>0.00</c:formatCode>
                <c:ptCount val="1"/>
                <c:pt idx="0">
                  <c:v>9933.1830000000009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8D3-1B4A-8578-6EADDC214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252928"/>
        <c:axId val="188254464"/>
      </c:barChart>
      <c:catAx>
        <c:axId val="18825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254464"/>
        <c:crosses val="autoZero"/>
        <c:auto val="1"/>
        <c:lblAlgn val="ctr"/>
        <c:lblOffset val="100"/>
        <c:noMultiLvlLbl val="0"/>
      </c:catAx>
      <c:valAx>
        <c:axId val="1882544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88252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875362373052539"/>
          <c:y val="2.2417497812773402E-2"/>
          <c:w val="0.18699459479679054"/>
          <c:h val="0.9420269466316710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1"/>
          <c:order val="0"/>
          <c:tx>
            <c:strRef>
              <c:f>'CO2'!$L$43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'CO2'!$M$43</c:f>
              <c:numCache>
                <c:formatCode>General</c:formatCode>
                <c:ptCount val="1"/>
                <c:pt idx="0">
                  <c:v>5270.2479579999999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4F1-844A-96CC-96FBC425EE24}"/>
            </c:ext>
          </c:extLst>
        </c:ser>
        <c:ser>
          <c:idx val="10"/>
          <c:order val="1"/>
          <c:tx>
            <c:strRef>
              <c:f>'CO2'!$L$42</c:f>
              <c:strCache>
                <c:ptCount val="1"/>
                <c:pt idx="0">
                  <c:v>Heat Industrial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'CO2'!$M$42</c:f>
              <c:numCache>
                <c:formatCode>General</c:formatCode>
                <c:ptCount val="1"/>
                <c:pt idx="0">
                  <c:v>204.31741199999999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4F1-844A-96CC-96FBC425EE24}"/>
            </c:ext>
          </c:extLst>
        </c:ser>
        <c:ser>
          <c:idx val="9"/>
          <c:order val="2"/>
          <c:tx>
            <c:strRef>
              <c:f>'CO2'!$L$41</c:f>
              <c:strCache>
                <c:ptCount val="1"/>
                <c:pt idx="0">
                  <c:v>Heat Centralised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'CO2'!$M$41</c:f>
              <c:numCache>
                <c:formatCode>General</c:formatCode>
                <c:ptCount val="1"/>
                <c:pt idx="0">
                  <c:v>27.064872000000001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4F1-844A-96CC-96FBC425EE24}"/>
            </c:ext>
          </c:extLst>
        </c:ser>
        <c:ser>
          <c:idx val="8"/>
          <c:order val="3"/>
          <c:tx>
            <c:strRef>
              <c:f>'CO2'!$L$40</c:f>
              <c:strCache>
                <c:ptCount val="1"/>
                <c:pt idx="0">
                  <c:v>Heat Decentralised</c:v>
                </c:pt>
              </c:strCache>
            </c:strRef>
          </c:tx>
          <c:spPr>
            <a:solidFill>
              <a:srgbClr val="F2C4E1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'CO2'!$M$40</c:f>
              <c:numCache>
                <c:formatCode>General</c:formatCode>
                <c:ptCount val="1"/>
                <c:pt idx="0">
                  <c:v>206.63191900000001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F1-844A-96CC-96FBC425EE24}"/>
            </c:ext>
          </c:extLst>
        </c:ser>
        <c:ser>
          <c:idx val="7"/>
          <c:order val="4"/>
          <c:tx>
            <c:strRef>
              <c:f>'CO2'!$L$39</c:f>
              <c:strCache>
                <c:ptCount val="1"/>
                <c:pt idx="0">
                  <c:v>Mob. freight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'CO2'!$M$39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F1-844A-96CC-96FBC425EE24}"/>
            </c:ext>
          </c:extLst>
        </c:ser>
        <c:ser>
          <c:idx val="6"/>
          <c:order val="5"/>
          <c:tx>
            <c:strRef>
              <c:f>'CO2'!$L$38</c:f>
              <c:strCache>
                <c:ptCount val="1"/>
                <c:pt idx="0">
                  <c:v>Mob. Private</c:v>
                </c:pt>
              </c:strCache>
            </c:strRef>
          </c:tx>
          <c:spPr>
            <a:solidFill>
              <a:srgbClr val="EC980B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'CO2'!$M$38</c:f>
              <c:numCache>
                <c:formatCode>General</c:formatCode>
                <c:ptCount val="1"/>
                <c:pt idx="0">
                  <c:v>34889.040986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F1-844A-96CC-96FBC425EE24}"/>
            </c:ext>
          </c:extLst>
        </c:ser>
        <c:ser>
          <c:idx val="5"/>
          <c:order val="6"/>
          <c:tx>
            <c:strRef>
              <c:f>'CO2'!$L$37</c:f>
              <c:strCache>
                <c:ptCount val="1"/>
                <c:pt idx="0">
                  <c:v>Mob. Public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'CO2'!$M$37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F1-844A-96CC-96FBC425EE24}"/>
            </c:ext>
          </c:extLst>
        </c:ser>
        <c:ser>
          <c:idx val="4"/>
          <c:order val="7"/>
          <c:tx>
            <c:strRef>
              <c:f>'CO2'!$L$36</c:f>
              <c:strCache>
                <c:ptCount val="1"/>
                <c:pt idx="0">
                  <c:v>Infrastructures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F1-844A-96CC-96FBC425EE24}"/>
            </c:ext>
          </c:extLst>
        </c:ser>
        <c:ser>
          <c:idx val="3"/>
          <c:order val="8"/>
          <c:tx>
            <c:strRef>
              <c:f>'CO2'!$L$35</c:f>
              <c:strCache>
                <c:ptCount val="1"/>
                <c:pt idx="0">
                  <c:v>Synthetic fuels</c:v>
                </c:pt>
              </c:strCache>
            </c:strRef>
          </c:tx>
          <c:spPr>
            <a:solidFill>
              <a:srgbClr val="FF01FD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'CO2'!$M$35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F1-844A-96CC-96FBC425EE24}"/>
            </c:ext>
          </c:extLst>
        </c:ser>
        <c:ser>
          <c:idx val="2"/>
          <c:order val="9"/>
          <c:tx>
            <c:strRef>
              <c:f>'CO2'!$L$34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'CO2'!$M$34</c:f>
              <c:numCache>
                <c:formatCode>General</c:formatCode>
                <c:ptCount val="1"/>
                <c:pt idx="0">
                  <c:v>460.14920000000001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F1-844A-96CC-96FBC425EE24}"/>
            </c:ext>
          </c:extLst>
        </c:ser>
        <c:ser>
          <c:idx val="1"/>
          <c:order val="10"/>
          <c:tx>
            <c:strRef>
              <c:f>'CO2'!$L$33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'CO2'!$M$33</c:f>
              <c:numCache>
                <c:formatCode>0.00</c:formatCode>
                <c:ptCount val="1"/>
                <c:pt idx="0">
                  <c:v>9933.1830000000009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F1-844A-96CC-96FBC425EE24}"/>
            </c:ext>
          </c:extLst>
        </c:ser>
        <c:ser>
          <c:idx val="0"/>
          <c:order val="11"/>
          <c:tx>
            <c:strRef>
              <c:f>'CO2'!$L$32</c:f>
              <c:strCache>
                <c:ptCount val="1"/>
                <c:pt idx="0">
                  <c:v>Non-renewables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'CO2'!$M$32</c:f>
              <c:numCache>
                <c:formatCode>0.00</c:formatCode>
                <c:ptCount val="1"/>
                <c:pt idx="0">
                  <c:v>108900.157977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1-844A-96CC-96FBC425E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252928"/>
        <c:axId val="188254464"/>
      </c:barChart>
      <c:catAx>
        <c:axId val="18825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254464"/>
        <c:crosses val="autoZero"/>
        <c:auto val="1"/>
        <c:lblAlgn val="ctr"/>
        <c:lblOffset val="100"/>
        <c:noMultiLvlLbl val="0"/>
      </c:catAx>
      <c:valAx>
        <c:axId val="188254464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8825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546100</xdr:colOff>
      <xdr:row>150</xdr:row>
      <xdr:rowOff>177800</xdr:rowOff>
    </xdr:from>
    <xdr:to>
      <xdr:col>19</xdr:col>
      <xdr:colOff>142240</xdr:colOff>
      <xdr:row>172</xdr:row>
      <xdr:rowOff>88900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457200</xdr:colOff>
      <xdr:row>177</xdr:row>
      <xdr:rowOff>76200</xdr:rowOff>
    </xdr:from>
    <xdr:to>
      <xdr:col>19</xdr:col>
      <xdr:colOff>53340</xdr:colOff>
      <xdr:row>199</xdr:row>
      <xdr:rowOff>88900</xdr:rowOff>
    </xdr:to>
    <xdr:graphicFrame macro="">
      <xdr:nvGraphicFramePr>
        <xdr:cNvPr id="4" name="2 Gráfico">
          <a:extLst>
            <a:ext uri="{FF2B5EF4-FFF2-40B4-BE49-F238E27FC236}">
              <a16:creationId xmlns:a16="http://schemas.microsoft.com/office/drawing/2014/main" id="{E6167F70-EFD8-E342-86FE-B6113F692E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788894</xdr:colOff>
      <xdr:row>131</xdr:row>
      <xdr:rowOff>17929</xdr:rowOff>
    </xdr:from>
    <xdr:to>
      <xdr:col>13</xdr:col>
      <xdr:colOff>466165</xdr:colOff>
      <xdr:row>146</xdr:row>
      <xdr:rowOff>71717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304799</xdr:colOff>
      <xdr:row>3</xdr:row>
      <xdr:rowOff>69273</xdr:rowOff>
    </xdr:from>
    <xdr:to>
      <xdr:col>22</xdr:col>
      <xdr:colOff>55419</xdr:colOff>
      <xdr:row>38</xdr:row>
      <xdr:rowOff>129540</xdr:rowOff>
    </xdr:to>
    <xdr:graphicFrame macro="">
      <xdr:nvGraphicFramePr>
        <xdr:cNvPr id="2" name="Graphique 2">
          <a:extLst>
            <a:ext uri="{FF2B5EF4-FFF2-40B4-BE49-F238E27FC236}">
              <a16:creationId xmlns:a16="http://schemas.microsoft.com/office/drawing/2014/main" id="{7351E0A3-082B-464A-A6E0-964F84440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825500</xdr:colOff>
      <xdr:row>7</xdr:row>
      <xdr:rowOff>127000</xdr:rowOff>
    </xdr:from>
    <xdr:to>
      <xdr:col>20</xdr:col>
      <xdr:colOff>838200</xdr:colOff>
      <xdr:row>31</xdr:row>
      <xdr:rowOff>25400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E1890F68-5745-1F4F-9CB8-44C33A506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787400</xdr:colOff>
      <xdr:row>33</xdr:row>
      <xdr:rowOff>63500</xdr:rowOff>
    </xdr:from>
    <xdr:to>
      <xdr:col>20</xdr:col>
      <xdr:colOff>800100</xdr:colOff>
      <xdr:row>56</xdr:row>
      <xdr:rowOff>152400</xdr:rowOff>
    </xdr:to>
    <xdr:graphicFrame macro="">
      <xdr:nvGraphicFramePr>
        <xdr:cNvPr id="3" name="1 Gráfico">
          <a:extLst>
            <a:ext uri="{FF2B5EF4-FFF2-40B4-BE49-F238E27FC236}">
              <a16:creationId xmlns:a16="http://schemas.microsoft.com/office/drawing/2014/main" id="{DA2AA1B8-0380-1347-BFCA-B2143C965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444500</xdr:colOff>
      <xdr:row>26</xdr:row>
      <xdr:rowOff>152400</xdr:rowOff>
    </xdr:from>
    <xdr:to>
      <xdr:col>34</xdr:col>
      <xdr:colOff>457200</xdr:colOff>
      <xdr:row>50</xdr:row>
      <xdr:rowOff>50800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6214BA39-819E-C142-B51B-A6FB11629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485140</xdr:colOff>
      <xdr:row>10</xdr:row>
      <xdr:rowOff>96520</xdr:rowOff>
    </xdr:from>
    <xdr:to>
      <xdr:col>18</xdr:col>
      <xdr:colOff>218440</xdr:colOff>
      <xdr:row>25</xdr:row>
      <xdr:rowOff>96520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863600</xdr:colOff>
      <xdr:row>29</xdr:row>
      <xdr:rowOff>165100</xdr:rowOff>
    </xdr:from>
    <xdr:to>
      <xdr:col>23</xdr:col>
      <xdr:colOff>0</xdr:colOff>
      <xdr:row>53</xdr:row>
      <xdr:rowOff>63500</xdr:rowOff>
    </xdr:to>
    <xdr:graphicFrame macro="">
      <xdr:nvGraphicFramePr>
        <xdr:cNvPr id="5" name="1 Gráfico">
          <a:extLst>
            <a:ext uri="{FF2B5EF4-FFF2-40B4-BE49-F238E27FC236}">
              <a16:creationId xmlns:a16="http://schemas.microsoft.com/office/drawing/2014/main" id="{0900BE70-4010-CC47-BDA5-2B471A869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101600</xdr:colOff>
      <xdr:row>55</xdr:row>
      <xdr:rowOff>50800</xdr:rowOff>
    </xdr:from>
    <xdr:to>
      <xdr:col>23</xdr:col>
      <xdr:colOff>114300</xdr:colOff>
      <xdr:row>78</xdr:row>
      <xdr:rowOff>139700</xdr:rowOff>
    </xdr:to>
    <xdr:graphicFrame macro="">
      <xdr:nvGraphicFramePr>
        <xdr:cNvPr id="6" name="1 Gráfico">
          <a:extLst>
            <a:ext uri="{FF2B5EF4-FFF2-40B4-BE49-F238E27FC236}">
              <a16:creationId xmlns:a16="http://schemas.microsoft.com/office/drawing/2014/main" id="{799D9150-2A5A-A942-9950-90E48D46A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ep Rosello" id="{CEEA7ADA-64FF-D443-AC52-34468844E0B1}" userId="4072a4d05600ae7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19" dT="2021-08-10T15:55:43.76" personId="{CEEA7ADA-64FF-D443-AC52-34468844E0B1}" id="{B3C1E837-9CE3-7B4C-AB99-BD71B6879229}">
    <text xml:space="preserve">Bioethanol I biodiesel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K29"/>
  <sheetViews>
    <sheetView topLeftCell="A7" zoomScale="55" zoomScaleNormal="55" workbookViewId="0">
      <selection activeCell="D21" sqref="D21:E21"/>
    </sheetView>
  </sheetViews>
  <sheetFormatPr baseColWidth="10" defaultRowHeight="15" x14ac:dyDescent="0.2"/>
  <cols>
    <col min="1" max="1" width="34.5" customWidth="1"/>
    <col min="2" max="2" width="13.33203125" customWidth="1"/>
    <col min="3" max="3" width="8.6640625" bestFit="1" customWidth="1"/>
    <col min="4" max="4" width="12.5" bestFit="1" customWidth="1"/>
    <col min="5" max="5" width="16.33203125" bestFit="1" customWidth="1"/>
    <col min="7" max="7" width="10" bestFit="1" customWidth="1"/>
    <col min="8" max="8" width="9" bestFit="1" customWidth="1"/>
  </cols>
  <sheetData>
    <row r="5" spans="1:11" ht="16" thickBot="1" x14ac:dyDescent="0.25"/>
    <row r="6" spans="1:11" ht="22" x14ac:dyDescent="0.2">
      <c r="A6" s="49" t="s">
        <v>323</v>
      </c>
      <c r="B6" s="50"/>
      <c r="C6" s="50"/>
      <c r="D6" s="50"/>
      <c r="E6" s="51"/>
    </row>
    <row r="7" spans="1:11" ht="16" x14ac:dyDescent="0.2">
      <c r="A7" s="29" t="s">
        <v>324</v>
      </c>
      <c r="B7" s="29" t="s">
        <v>325</v>
      </c>
      <c r="C7" s="29" t="s">
        <v>326</v>
      </c>
      <c r="D7" s="29" t="s">
        <v>327</v>
      </c>
      <c r="E7" s="30" t="s">
        <v>328</v>
      </c>
      <c r="F7" s="29" t="s">
        <v>335</v>
      </c>
      <c r="G7" s="27"/>
    </row>
    <row r="8" spans="1:11" ht="16" x14ac:dyDescent="0.2">
      <c r="A8" s="17" t="s">
        <v>1</v>
      </c>
      <c r="B8" s="28">
        <v>12538.56</v>
      </c>
      <c r="C8" s="28">
        <v>14309.08</v>
      </c>
      <c r="D8" s="28">
        <v>27242.45</v>
      </c>
      <c r="E8" s="28">
        <v>0</v>
      </c>
      <c r="F8" s="27">
        <f>B8+C8+D8</f>
        <v>54090.09</v>
      </c>
      <c r="G8" s="52">
        <f>F8+F9</f>
        <v>83215.51999999999</v>
      </c>
      <c r="H8" s="48" t="s">
        <v>342</v>
      </c>
      <c r="I8" s="14"/>
      <c r="J8" s="14"/>
      <c r="K8" s="14"/>
    </row>
    <row r="9" spans="1:11" ht="16" x14ac:dyDescent="0.2">
      <c r="A9" s="17" t="s">
        <v>329</v>
      </c>
      <c r="B9" s="28">
        <v>6751.53</v>
      </c>
      <c r="C9" s="28">
        <v>7704.89</v>
      </c>
      <c r="D9" s="28">
        <v>14669.01</v>
      </c>
      <c r="E9" s="28">
        <v>0</v>
      </c>
      <c r="F9" s="27">
        <f t="shared" ref="F9:F17" si="0">B9+C9+D9</f>
        <v>29125.43</v>
      </c>
      <c r="G9" s="53"/>
      <c r="H9" s="48"/>
      <c r="I9" s="14"/>
      <c r="J9" s="14"/>
      <c r="K9" s="14"/>
    </row>
    <row r="10" spans="1:11" ht="16" x14ac:dyDescent="0.2">
      <c r="A10" s="17" t="s">
        <v>22</v>
      </c>
      <c r="B10" s="28">
        <v>0</v>
      </c>
      <c r="C10" s="28">
        <v>0</v>
      </c>
      <c r="D10" s="28">
        <v>51786.05</v>
      </c>
      <c r="E10" s="28">
        <v>0</v>
      </c>
      <c r="F10" s="31">
        <f t="shared" si="0"/>
        <v>51786.05</v>
      </c>
      <c r="G10" s="27"/>
      <c r="H10" s="21" t="s">
        <v>342</v>
      </c>
      <c r="I10" s="14"/>
      <c r="J10" s="14"/>
      <c r="K10" s="14"/>
    </row>
    <row r="11" spans="1:11" ht="16" x14ac:dyDescent="0.2">
      <c r="A11" s="17" t="s">
        <v>330</v>
      </c>
      <c r="B11" s="28">
        <v>72343.839999999997</v>
      </c>
      <c r="C11" s="28">
        <v>36050.629999999997</v>
      </c>
      <c r="D11" s="28">
        <v>13469.57</v>
      </c>
      <c r="E11" s="28">
        <v>0</v>
      </c>
      <c r="F11" s="32">
        <f t="shared" si="0"/>
        <v>121864.04000000001</v>
      </c>
      <c r="G11" s="52">
        <f>F11+F12</f>
        <v>151927.12</v>
      </c>
      <c r="H11" s="48" t="s">
        <v>342</v>
      </c>
      <c r="I11" s="14"/>
      <c r="J11" s="14"/>
      <c r="K11" s="14"/>
    </row>
    <row r="12" spans="1:11" ht="16" x14ac:dyDescent="0.2">
      <c r="A12" s="17" t="s">
        <v>331</v>
      </c>
      <c r="B12" s="28">
        <v>18491.97</v>
      </c>
      <c r="C12" s="28">
        <v>8081.41</v>
      </c>
      <c r="D12" s="28">
        <v>3489.7</v>
      </c>
      <c r="E12" s="28">
        <v>0</v>
      </c>
      <c r="F12" s="27">
        <f t="shared" si="0"/>
        <v>30063.08</v>
      </c>
      <c r="G12" s="53"/>
      <c r="H12" s="48"/>
      <c r="I12" s="14"/>
      <c r="J12" s="14"/>
      <c r="K12" s="14"/>
    </row>
    <row r="13" spans="1:11" ht="16" x14ac:dyDescent="0.2">
      <c r="A13" s="17" t="s">
        <v>26</v>
      </c>
      <c r="B13" s="28">
        <v>0</v>
      </c>
      <c r="C13" s="28">
        <v>9000</v>
      </c>
      <c r="D13" s="28">
        <v>8000</v>
      </c>
      <c r="E13" s="28">
        <v>0</v>
      </c>
      <c r="F13" s="31">
        <f t="shared" si="0"/>
        <v>17000</v>
      </c>
      <c r="G13" s="27"/>
      <c r="H13" s="21" t="s">
        <v>343</v>
      </c>
      <c r="I13" s="14"/>
      <c r="J13" s="14"/>
      <c r="K13" s="14"/>
    </row>
    <row r="14" spans="1:11" ht="16" x14ac:dyDescent="0.2">
      <c r="A14" s="17" t="s">
        <v>25</v>
      </c>
      <c r="B14" s="28">
        <v>74.430000000000007</v>
      </c>
      <c r="C14" s="28">
        <v>2925.57</v>
      </c>
      <c r="D14" s="28">
        <v>0</v>
      </c>
      <c r="E14" s="28">
        <v>0</v>
      </c>
      <c r="F14" s="31">
        <f t="shared" si="0"/>
        <v>3000</v>
      </c>
      <c r="G14" s="27"/>
      <c r="H14" s="21" t="s">
        <v>343</v>
      </c>
      <c r="I14" s="14"/>
      <c r="J14" s="14"/>
      <c r="K14" s="14"/>
    </row>
    <row r="15" spans="1:11" ht="16" x14ac:dyDescent="0.2">
      <c r="A15" s="17" t="s">
        <v>332</v>
      </c>
      <c r="B15" s="28">
        <v>0</v>
      </c>
      <c r="C15" s="28">
        <v>0</v>
      </c>
      <c r="D15" s="28">
        <v>0</v>
      </c>
      <c r="E15" s="28">
        <v>194000</v>
      </c>
      <c r="F15" s="31">
        <f t="shared" si="0"/>
        <v>0</v>
      </c>
      <c r="G15" s="27"/>
      <c r="H15" s="21" t="s">
        <v>344</v>
      </c>
      <c r="I15" s="14"/>
      <c r="J15" s="14"/>
      <c r="K15" s="14"/>
    </row>
    <row r="16" spans="1:11" ht="16" x14ac:dyDescent="0.2">
      <c r="A16" s="17" t="s">
        <v>333</v>
      </c>
      <c r="B16" s="28">
        <v>0</v>
      </c>
      <c r="C16" s="28">
        <v>0</v>
      </c>
      <c r="D16" s="28">
        <v>0</v>
      </c>
      <c r="E16" s="28">
        <v>98000</v>
      </c>
      <c r="F16" s="31">
        <f t="shared" si="0"/>
        <v>0</v>
      </c>
      <c r="G16" s="27"/>
      <c r="H16" s="21" t="s">
        <v>344</v>
      </c>
      <c r="I16" s="14"/>
      <c r="J16" s="14"/>
      <c r="K16" s="14"/>
    </row>
    <row r="17" spans="1:11" ht="16" x14ac:dyDescent="0.2">
      <c r="A17" s="17" t="s">
        <v>32</v>
      </c>
      <c r="B17" s="28">
        <v>0</v>
      </c>
      <c r="C17" s="28">
        <v>0</v>
      </c>
      <c r="D17" s="28">
        <v>102332.37</v>
      </c>
      <c r="E17" s="28">
        <v>0</v>
      </c>
      <c r="F17" s="31">
        <f t="shared" si="0"/>
        <v>102332.37</v>
      </c>
      <c r="G17" s="27"/>
      <c r="H17" s="21" t="s">
        <v>342</v>
      </c>
      <c r="I17" s="14"/>
      <c r="J17" s="14"/>
      <c r="K17" s="14"/>
    </row>
    <row r="18" spans="1:11" x14ac:dyDescent="0.2">
      <c r="G18" s="14"/>
      <c r="H18" s="14"/>
      <c r="I18" s="14"/>
      <c r="J18" s="14"/>
      <c r="K18" s="14"/>
    </row>
    <row r="19" spans="1:11" x14ac:dyDescent="0.2">
      <c r="G19" s="14"/>
      <c r="H19" s="14"/>
      <c r="I19" s="14"/>
      <c r="J19" s="14"/>
      <c r="K19" s="14"/>
    </row>
    <row r="20" spans="1:11" x14ac:dyDescent="0.2">
      <c r="G20" s="14"/>
      <c r="H20" s="14"/>
      <c r="I20" s="14"/>
      <c r="J20" s="14"/>
      <c r="K20" s="14"/>
    </row>
    <row r="21" spans="1:11" x14ac:dyDescent="0.2">
      <c r="A21" s="4" t="s">
        <v>308</v>
      </c>
      <c r="B21" s="4" t="s">
        <v>338</v>
      </c>
      <c r="C21" s="4" t="s">
        <v>320</v>
      </c>
      <c r="D21" s="4" t="s">
        <v>348</v>
      </c>
      <c r="E21" s="4" t="s">
        <v>339</v>
      </c>
      <c r="F21" s="4" t="s">
        <v>341</v>
      </c>
      <c r="G21" s="15"/>
    </row>
    <row r="22" spans="1:11" ht="16" x14ac:dyDescent="0.2">
      <c r="A22" s="17" t="s">
        <v>1</v>
      </c>
      <c r="B22" s="16">
        <v>113078.77600100002</v>
      </c>
      <c r="C22" s="16">
        <v>10587.75</v>
      </c>
      <c r="D22" s="18">
        <v>19275.506000000001</v>
      </c>
      <c r="E22" s="16">
        <v>83215.51999999999</v>
      </c>
      <c r="F22" s="13">
        <v>1.0000294423662126E-6</v>
      </c>
      <c r="G22" s="21" t="s">
        <v>342</v>
      </c>
    </row>
    <row r="23" spans="1:11" ht="16" x14ac:dyDescent="0.2">
      <c r="A23" s="17" t="s">
        <v>22</v>
      </c>
      <c r="B23" s="16">
        <v>51786.05</v>
      </c>
      <c r="C23" s="16">
        <v>0</v>
      </c>
      <c r="D23" s="16">
        <v>0</v>
      </c>
      <c r="E23" s="16">
        <v>51786.05</v>
      </c>
      <c r="F23" s="13">
        <v>0</v>
      </c>
      <c r="G23" s="21" t="s">
        <v>342</v>
      </c>
    </row>
    <row r="24" spans="1:11" ht="16" x14ac:dyDescent="0.2">
      <c r="A24" s="17" t="s">
        <v>340</v>
      </c>
      <c r="B24" s="16">
        <v>156204.589271</v>
      </c>
      <c r="C24" s="16">
        <v>4277.4709999999995</v>
      </c>
      <c r="D24" s="16">
        <v>0</v>
      </c>
      <c r="E24" s="16">
        <v>151927.12</v>
      </c>
      <c r="F24" s="13">
        <v>-1.7289999814238399E-3</v>
      </c>
      <c r="G24" s="21" t="s">
        <v>342</v>
      </c>
    </row>
    <row r="25" spans="1:11" ht="16" x14ac:dyDescent="0.2">
      <c r="A25" s="17" t="s">
        <v>26</v>
      </c>
      <c r="B25" s="16">
        <v>17000</v>
      </c>
      <c r="C25" s="16">
        <v>0</v>
      </c>
      <c r="D25" s="16">
        <v>0</v>
      </c>
      <c r="E25" s="16">
        <v>17000</v>
      </c>
      <c r="F25" s="13">
        <v>0</v>
      </c>
      <c r="G25" s="21" t="s">
        <v>343</v>
      </c>
    </row>
    <row r="26" spans="1:11" ht="16" x14ac:dyDescent="0.2">
      <c r="A26" s="17" t="s">
        <v>25</v>
      </c>
      <c r="B26" s="16">
        <v>3000.000039</v>
      </c>
      <c r="C26" s="16">
        <v>0</v>
      </c>
      <c r="D26" s="16">
        <v>0</v>
      </c>
      <c r="E26" s="16">
        <v>3000</v>
      </c>
      <c r="F26" s="13">
        <v>3.9000000015221303E-5</v>
      </c>
      <c r="G26" s="21" t="s">
        <v>343</v>
      </c>
    </row>
    <row r="27" spans="1:11" ht="16" x14ac:dyDescent="0.2">
      <c r="A27" s="17" t="s">
        <v>332</v>
      </c>
      <c r="B27" s="16">
        <v>194000.09294599999</v>
      </c>
      <c r="C27" s="16">
        <v>0</v>
      </c>
      <c r="D27" s="16">
        <v>0</v>
      </c>
      <c r="E27" s="16">
        <v>194000</v>
      </c>
      <c r="F27" s="13">
        <v>9.2945999989751726E-2</v>
      </c>
      <c r="G27" s="21" t="s">
        <v>344</v>
      </c>
    </row>
    <row r="28" spans="1:11" ht="16" x14ac:dyDescent="0.2">
      <c r="A28" s="17" t="s">
        <v>333</v>
      </c>
      <c r="B28" s="16">
        <v>97999.784400000004</v>
      </c>
      <c r="C28" s="16">
        <v>0</v>
      </c>
      <c r="D28" s="16">
        <v>0</v>
      </c>
      <c r="E28" s="16">
        <v>98000</v>
      </c>
      <c r="F28" s="13">
        <v>-0.21559999999590218</v>
      </c>
      <c r="G28" s="21" t="s">
        <v>344</v>
      </c>
    </row>
    <row r="29" spans="1:11" ht="16" x14ac:dyDescent="0.2">
      <c r="A29" s="17" t="s">
        <v>32</v>
      </c>
      <c r="B29" s="16">
        <v>102332.37</v>
      </c>
      <c r="C29" s="16">
        <v>0</v>
      </c>
      <c r="D29" s="16">
        <v>0</v>
      </c>
      <c r="E29" s="16">
        <v>102332.37</v>
      </c>
      <c r="F29" s="13">
        <v>0</v>
      </c>
      <c r="G29" s="21" t="s">
        <v>342</v>
      </c>
    </row>
  </sheetData>
  <mergeCells count="5">
    <mergeCell ref="H8:H9"/>
    <mergeCell ref="H11:H12"/>
    <mergeCell ref="A6:E6"/>
    <mergeCell ref="G8:G9"/>
    <mergeCell ref="G11:G1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25"/>
  <sheetViews>
    <sheetView tabSelected="1" topLeftCell="B179" zoomScale="75" workbookViewId="0">
      <selection activeCell="G188" sqref="G188"/>
    </sheetView>
  </sheetViews>
  <sheetFormatPr baseColWidth="10" defaultColWidth="11.5" defaultRowHeight="15" x14ac:dyDescent="0.2"/>
  <cols>
    <col min="1" max="1" width="26.33203125" style="1" bestFit="1" customWidth="1"/>
    <col min="2" max="2" width="12.6640625" style="1" bestFit="1" customWidth="1"/>
    <col min="3" max="3" width="9.33203125" style="1" bestFit="1" customWidth="1"/>
    <col min="4" max="4" width="19" style="1" bestFit="1" customWidth="1"/>
    <col min="5" max="5" width="12.6640625" style="1" bestFit="1" customWidth="1"/>
    <col min="6" max="6" width="19" style="1" bestFit="1" customWidth="1"/>
    <col min="7" max="7" width="12.6640625" style="1" bestFit="1" customWidth="1"/>
    <col min="8" max="8" width="17.5" style="1" bestFit="1" customWidth="1"/>
    <col min="9" max="9" width="13.33203125" style="1" bestFit="1" customWidth="1"/>
    <col min="10" max="10" width="12.6640625" style="1" bestFit="1" customWidth="1"/>
    <col min="11" max="11" width="16.33203125" style="1" customWidth="1"/>
    <col min="12" max="12" width="11.6640625" style="1" customWidth="1"/>
    <col min="13" max="13" width="17.6640625" style="1" customWidth="1"/>
    <col min="14" max="14" width="19.6640625" style="1" customWidth="1"/>
    <col min="15" max="15" width="12.6640625" style="1" bestFit="1" customWidth="1"/>
    <col min="16" max="16" width="10.83203125" style="1" bestFit="1" customWidth="1"/>
    <col min="17" max="17" width="15.1640625" style="1" customWidth="1"/>
    <col min="18" max="18" width="9.1640625" style="1" bestFit="1" customWidth="1"/>
    <col min="19" max="19" width="13.83203125" style="1" bestFit="1" customWidth="1"/>
    <col min="20" max="20" width="14.33203125" style="1" bestFit="1" customWidth="1"/>
    <col min="21" max="21" width="8.33203125" style="1" bestFit="1" customWidth="1"/>
    <col min="22" max="22" width="8.1640625" style="1" bestFit="1" customWidth="1"/>
    <col min="23" max="23" width="9.5" style="15" customWidth="1"/>
    <col min="24" max="24" width="12.5" style="1" bestFit="1" customWidth="1"/>
    <col min="25" max="25" width="17.1640625" style="1" bestFit="1" customWidth="1"/>
    <col min="26" max="26" width="19.1640625" style="1" bestFit="1" customWidth="1"/>
    <col min="27" max="27" width="14.83203125" style="1" bestFit="1" customWidth="1"/>
    <col min="28" max="28" width="17.1640625" style="1" bestFit="1" customWidth="1"/>
    <col min="29" max="29" width="12.1640625" style="1" bestFit="1" customWidth="1"/>
    <col min="30" max="30" width="13" style="1" bestFit="1" customWidth="1"/>
    <col min="31" max="31" width="17.83203125" style="1" bestFit="1" customWidth="1"/>
    <col min="32" max="32" width="18.83203125" style="1" bestFit="1" customWidth="1"/>
    <col min="33" max="33" width="19" style="1" bestFit="1" customWidth="1"/>
    <col min="34" max="34" width="12.6640625" style="1" bestFit="1" customWidth="1"/>
    <col min="35" max="16384" width="11.5" style="1"/>
  </cols>
  <sheetData>
    <row r="1" spans="1:34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357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</row>
    <row r="2" spans="1:34" x14ac:dyDescent="0.2">
      <c r="A2" s="3" t="s">
        <v>33</v>
      </c>
      <c r="B2" s="16">
        <v>0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>
        <v>0</v>
      </c>
      <c r="AA2" s="16">
        <v>0</v>
      </c>
      <c r="AB2" s="16">
        <v>0</v>
      </c>
      <c r="AC2" s="16">
        <v>0</v>
      </c>
      <c r="AD2" s="16">
        <v>0</v>
      </c>
      <c r="AE2" s="16">
        <v>0</v>
      </c>
      <c r="AF2" s="16">
        <v>0</v>
      </c>
      <c r="AG2" s="16">
        <v>0</v>
      </c>
      <c r="AH2" s="16">
        <v>0</v>
      </c>
    </row>
    <row r="3" spans="1:34" x14ac:dyDescent="0.2">
      <c r="A3" s="3" t="s">
        <v>34</v>
      </c>
      <c r="B3" s="16">
        <v>0</v>
      </c>
      <c r="C3" s="16">
        <v>56134.558524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</row>
    <row r="4" spans="1:34" x14ac:dyDescent="0.2">
      <c r="A4" s="3" t="s">
        <v>35</v>
      </c>
      <c r="B4" s="16">
        <v>0</v>
      </c>
      <c r="C4" s="16">
        <v>0</v>
      </c>
      <c r="D4" s="16">
        <v>137298.37398599999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  <c r="AB4" s="16">
        <v>0</v>
      </c>
      <c r="AC4" s="16">
        <v>0</v>
      </c>
      <c r="AD4" s="16">
        <v>0</v>
      </c>
      <c r="AE4" s="16">
        <v>0</v>
      </c>
      <c r="AF4" s="16">
        <v>0</v>
      </c>
      <c r="AG4" s="16">
        <v>0</v>
      </c>
      <c r="AH4" s="16">
        <v>0</v>
      </c>
    </row>
    <row r="5" spans="1:34" x14ac:dyDescent="0.2">
      <c r="A5" s="3" t="s">
        <v>36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  <c r="AH5" s="16">
        <v>0</v>
      </c>
    </row>
    <row r="6" spans="1:34" x14ac:dyDescent="0.2">
      <c r="A6" s="3" t="s">
        <v>37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4" x14ac:dyDescent="0.2">
      <c r="A7" s="3" t="s">
        <v>38</v>
      </c>
      <c r="B7" s="16">
        <v>0</v>
      </c>
      <c r="C7" s="16">
        <v>0</v>
      </c>
      <c r="D7" s="16">
        <v>0</v>
      </c>
      <c r="E7" s="16">
        <v>39770.266008999999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4" x14ac:dyDescent="0.2">
      <c r="A8" s="3" t="s">
        <v>39</v>
      </c>
      <c r="B8" s="16">
        <v>0</v>
      </c>
      <c r="C8" s="16">
        <v>0</v>
      </c>
      <c r="D8" s="16">
        <v>0</v>
      </c>
      <c r="E8" s="16">
        <v>0</v>
      </c>
      <c r="F8" s="16">
        <v>181323.142953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4" x14ac:dyDescent="0.2">
      <c r="A9" s="3" t="s">
        <v>40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4" x14ac:dyDescent="0.2">
      <c r="A10" s="3" t="s">
        <v>41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4" x14ac:dyDescent="0.2">
      <c r="A11" s="3" t="s">
        <v>42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81898.460000000006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4" x14ac:dyDescent="0.2">
      <c r="A12" s="3" t="s">
        <v>43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11134.903645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4" x14ac:dyDescent="0.2">
      <c r="A13" s="3" t="s">
        <v>44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10070.982704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4" x14ac:dyDescent="0.2">
      <c r="A14" s="3" t="s">
        <v>45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63940.099411000003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4" x14ac:dyDescent="0.2">
      <c r="A15" s="3" t="s">
        <v>46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38204.550000000003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4" x14ac:dyDescent="0.2">
      <c r="A16" s="3" t="s">
        <v>47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1:34" x14ac:dyDescent="0.2">
      <c r="A17" s="3" t="s">
        <v>48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1:34" x14ac:dyDescent="0.2">
      <c r="A18" s="3" t="s">
        <v>49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-40909.296893999999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1:34" x14ac:dyDescent="0.2">
      <c r="A19" s="3" t="s">
        <v>50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110633.48929899999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1:34" x14ac:dyDescent="0.2">
      <c r="A20" s="3" t="s">
        <v>51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197548.23134900001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1:34" x14ac:dyDescent="0.2">
      <c r="A21" s="3" t="s">
        <v>52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28059.578842999999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1:34" x14ac:dyDescent="0.2">
      <c r="A22" s="3" t="s">
        <v>53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7475.3340680000001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1:34" x14ac:dyDescent="0.2">
      <c r="A23" s="3" t="s">
        <v>54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1:34" x14ac:dyDescent="0.2">
      <c r="A24" s="3" t="s">
        <v>55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1:34" x14ac:dyDescent="0.2">
      <c r="A25" s="3" t="s">
        <v>56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1:34" x14ac:dyDescent="0.2">
      <c r="A26" s="3" t="s">
        <v>57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1:34" x14ac:dyDescent="0.2">
      <c r="A27" s="3" t="s">
        <v>58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1:34" s="15" customFormat="1" x14ac:dyDescent="0.2">
      <c r="A28" s="16" t="s">
        <v>357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27084.382976000001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1:34" x14ac:dyDescent="0.2">
      <c r="A29" s="3" t="s">
        <v>59</v>
      </c>
      <c r="B29" s="16">
        <v>23657.86044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-63940.099411000003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1:34" x14ac:dyDescent="0.2">
      <c r="A30" s="3" t="s">
        <v>60</v>
      </c>
      <c r="B30" s="16">
        <v>29449.523694</v>
      </c>
      <c r="C30" s="16">
        <v>0</v>
      </c>
      <c r="D30" s="16">
        <v>0</v>
      </c>
      <c r="E30" s="16">
        <v>0</v>
      </c>
      <c r="F30" s="16">
        <v>-46745.228959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9349.0457920000008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1:34" x14ac:dyDescent="0.2">
      <c r="A31" s="3" t="s">
        <v>61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1:34" x14ac:dyDescent="0.2">
      <c r="A32" s="3" t="s">
        <v>62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1:34" x14ac:dyDescent="0.2">
      <c r="A33" s="3" t="s">
        <v>63</v>
      </c>
      <c r="B33" s="16">
        <v>66917.229913000003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-66917.229913000003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1:34" x14ac:dyDescent="0.2">
      <c r="A34" s="3" t="s">
        <v>64</v>
      </c>
      <c r="B34" s="16">
        <v>22184.7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-107817.64200000001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1:34" x14ac:dyDescent="0.2">
      <c r="A35" s="3" t="s">
        <v>65</v>
      </c>
      <c r="B35" s="16">
        <v>805.11300000000006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-3139.9407000000001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1:34" x14ac:dyDescent="0.2">
      <c r="A36" s="3" t="s">
        <v>66</v>
      </c>
      <c r="B36" s="16">
        <v>10.17699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-10.17699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1:34" x14ac:dyDescent="0.2">
      <c r="A37" s="3" t="s">
        <v>67</v>
      </c>
      <c r="B37" s="16">
        <v>110633.48929899999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-110633.48929899999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1:34" x14ac:dyDescent="0.2">
      <c r="A38" s="3" t="s">
        <v>68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1:34" x14ac:dyDescent="0.2">
      <c r="A39" s="3" t="s">
        <v>69</v>
      </c>
      <c r="B39" s="16">
        <v>19822.911039999999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-19822.911039999999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1:34" x14ac:dyDescent="0.2">
      <c r="A40" s="3" t="s">
        <v>70</v>
      </c>
      <c r="B40" s="16">
        <v>8234.066084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-8234.066084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1:34" x14ac:dyDescent="0.2">
      <c r="A41" s="3" t="s">
        <v>71</v>
      </c>
      <c r="B41" s="16">
        <v>0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1:34" x14ac:dyDescent="0.2">
      <c r="A42" s="3" t="s">
        <v>72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1:34" x14ac:dyDescent="0.2">
      <c r="A43" s="3" t="s">
        <v>73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1:34" x14ac:dyDescent="0.2">
      <c r="A44" s="3" t="s">
        <v>74</v>
      </c>
      <c r="B44" s="16">
        <v>2.6017199999999998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-2.6017199999999998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1:34" x14ac:dyDescent="0.2">
      <c r="A45" s="3" t="s">
        <v>75</v>
      </c>
      <c r="B45" s="16">
        <v>0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1:34" x14ac:dyDescent="0.2">
      <c r="A46" s="3" t="s">
        <v>76</v>
      </c>
      <c r="B46" s="16">
        <v>29173.207524000001</v>
      </c>
      <c r="C46" s="16">
        <v>0</v>
      </c>
      <c r="D46" s="16">
        <v>0</v>
      </c>
      <c r="E46" s="16">
        <v>0</v>
      </c>
      <c r="F46" s="16">
        <v>-66303.853461999999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13260.770692</v>
      </c>
      <c r="T46" s="16">
        <v>0</v>
      </c>
      <c r="U46" s="16">
        <v>0</v>
      </c>
      <c r="V46" s="16">
        <v>0</v>
      </c>
      <c r="W46" s="16">
        <v>0</v>
      </c>
      <c r="X46" s="16">
        <v>30499.955591999998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1:34" x14ac:dyDescent="0.2">
      <c r="A47" s="3" t="s">
        <v>77</v>
      </c>
      <c r="B47" s="16">
        <v>0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1:34" x14ac:dyDescent="0.2">
      <c r="A48" s="3" t="s">
        <v>78</v>
      </c>
      <c r="B48" s="16">
        <v>3164.632842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56">
        <v>-10070.9827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7121.1360080000004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1:34" x14ac:dyDescent="0.2">
      <c r="A49" s="3" t="s">
        <v>79</v>
      </c>
      <c r="B49" s="16">
        <v>0</v>
      </c>
      <c r="C49" s="16">
        <v>0</v>
      </c>
      <c r="D49" s="16">
        <v>0</v>
      </c>
      <c r="E49" s="16">
        <v>0</v>
      </c>
      <c r="F49" s="16">
        <v>-19792.364532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3958.472906</v>
      </c>
      <c r="T49" s="16">
        <v>0</v>
      </c>
      <c r="U49" s="16">
        <v>0</v>
      </c>
      <c r="V49" s="16">
        <v>0</v>
      </c>
      <c r="W49" s="16">
        <v>0</v>
      </c>
      <c r="X49" s="16">
        <v>18351.752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1:34" x14ac:dyDescent="0.2">
      <c r="A50" s="3" t="s">
        <v>80</v>
      </c>
      <c r="B50" s="16">
        <v>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-10614.653356999999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4139.7148090000001</v>
      </c>
      <c r="T50" s="16">
        <v>0</v>
      </c>
      <c r="U50" s="16">
        <v>0</v>
      </c>
      <c r="V50" s="16">
        <v>0</v>
      </c>
      <c r="W50" s="16">
        <v>0</v>
      </c>
      <c r="X50" s="16">
        <v>9175.8760000000002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1:34" x14ac:dyDescent="0.2">
      <c r="A51" s="3" t="s">
        <v>81</v>
      </c>
      <c r="B51" s="16">
        <v>0</v>
      </c>
      <c r="C51" s="16">
        <v>0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1:34" x14ac:dyDescent="0.2">
      <c r="A52" s="3" t="s">
        <v>82</v>
      </c>
      <c r="B52" s="16">
        <v>0</v>
      </c>
      <c r="C52" s="16">
        <v>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-10070.982704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3625.5537730000001</v>
      </c>
      <c r="T52" s="16">
        <v>0</v>
      </c>
      <c r="U52" s="16">
        <v>0</v>
      </c>
      <c r="V52" s="16">
        <v>0</v>
      </c>
      <c r="W52" s="16">
        <v>0</v>
      </c>
      <c r="X52" s="16">
        <v>8258.2883999999995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1:34" x14ac:dyDescent="0.2">
      <c r="A53" s="3" t="s">
        <v>83</v>
      </c>
      <c r="B53" s="16">
        <v>0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-22379.961564000001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18351.752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1:34" x14ac:dyDescent="0.2">
      <c r="A54" s="3" t="s">
        <v>84</v>
      </c>
      <c r="B54" s="16">
        <v>0</v>
      </c>
      <c r="C54" s="16">
        <v>0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1:34" x14ac:dyDescent="0.2">
      <c r="A55" s="3" t="s">
        <v>85</v>
      </c>
      <c r="B55" s="16">
        <v>-1367.269188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5469.0767519999999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1:34" x14ac:dyDescent="0.2">
      <c r="A56" s="3" t="s">
        <v>86</v>
      </c>
      <c r="B56" s="16">
        <v>0</v>
      </c>
      <c r="C56" s="16">
        <v>0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1:34" x14ac:dyDescent="0.2">
      <c r="A57" s="3" t="s">
        <v>87</v>
      </c>
      <c r="B57" s="16">
        <v>0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1:34" x14ac:dyDescent="0.2">
      <c r="A58" s="3" t="s">
        <v>88</v>
      </c>
      <c r="B58" s="16">
        <v>0</v>
      </c>
      <c r="C58" s="16">
        <v>0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1:34" x14ac:dyDescent="0.2">
      <c r="A59" s="3" t="s">
        <v>89</v>
      </c>
      <c r="B59" s="16">
        <v>0</v>
      </c>
      <c r="C59" s="16">
        <v>0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1:34" x14ac:dyDescent="0.2">
      <c r="A60" s="3" t="s">
        <v>90</v>
      </c>
      <c r="B60" s="16">
        <v>0</v>
      </c>
      <c r="C60" s="16">
        <v>0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1:34" x14ac:dyDescent="0.2">
      <c r="A61" s="3" t="s">
        <v>91</v>
      </c>
      <c r="B61" s="16">
        <v>0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1:34" x14ac:dyDescent="0.2">
      <c r="A62" s="3" t="s">
        <v>92</v>
      </c>
      <c r="B62" s="16">
        <v>0</v>
      </c>
      <c r="C62" s="16">
        <v>0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1:34" x14ac:dyDescent="0.2">
      <c r="A63" s="3" t="s">
        <v>93</v>
      </c>
      <c r="B63" s="16">
        <v>0</v>
      </c>
      <c r="C63" s="16">
        <v>0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-7475.3340680000001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7475.3340680000001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1:34" x14ac:dyDescent="0.2">
      <c r="A64" s="3" t="s">
        <v>94</v>
      </c>
      <c r="B64" s="16">
        <v>0</v>
      </c>
      <c r="C64" s="16">
        <v>0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1:34" x14ac:dyDescent="0.2">
      <c r="A65" s="3" t="s">
        <v>95</v>
      </c>
      <c r="B65" s="16">
        <v>-30044.889442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90143.682694000003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1:34" x14ac:dyDescent="0.2">
      <c r="A66" s="3" t="s">
        <v>96</v>
      </c>
      <c r="B66" s="16">
        <v>0</v>
      </c>
      <c r="C66" s="16">
        <v>0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1:34" x14ac:dyDescent="0.2">
      <c r="A67" s="3" t="s">
        <v>97</v>
      </c>
      <c r="B67" s="16">
        <v>0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1:34" x14ac:dyDescent="0.2">
      <c r="A68" s="3" t="s">
        <v>98</v>
      </c>
      <c r="B68" s="16">
        <v>0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1:34" x14ac:dyDescent="0.2">
      <c r="A69" s="3" t="s">
        <v>99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1:34" x14ac:dyDescent="0.2">
      <c r="A70" s="3" t="s">
        <v>100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1:34" x14ac:dyDescent="0.2">
      <c r="A71" s="3" t="s">
        <v>101</v>
      </c>
      <c r="B71" s="16">
        <v>0</v>
      </c>
      <c r="C71" s="16">
        <v>0</v>
      </c>
      <c r="D71" s="16">
        <v>0</v>
      </c>
      <c r="E71" s="16">
        <v>0</v>
      </c>
      <c r="F71" s="16">
        <v>-44113.168709999998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39702.248861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1:34" x14ac:dyDescent="0.2">
      <c r="A72" s="3" t="s">
        <v>102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-49553.751447000002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42119.635738999998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1:34" x14ac:dyDescent="0.2">
      <c r="A73" s="3" t="s">
        <v>103</v>
      </c>
      <c r="B73" s="16">
        <v>0</v>
      </c>
      <c r="C73" s="16">
        <v>0</v>
      </c>
      <c r="D73" s="16">
        <v>0</v>
      </c>
      <c r="E73" s="16">
        <v>-39770.266008999999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33803.881009999997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1:34" x14ac:dyDescent="0.2">
      <c r="A74" s="3" t="s">
        <v>104</v>
      </c>
      <c r="B74" s="16">
        <v>0</v>
      </c>
      <c r="C74" s="16">
        <v>0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-19589.758430999998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19589.758430999998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1:34" x14ac:dyDescent="0.2">
      <c r="A75" s="3" t="s">
        <v>105</v>
      </c>
      <c r="B75" s="16">
        <v>0</v>
      </c>
      <c r="C75" s="16">
        <v>0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1:34" x14ac:dyDescent="0.2">
      <c r="A76" s="3" t="s">
        <v>106</v>
      </c>
      <c r="B76" s="16">
        <v>-11842.959285000001</v>
      </c>
      <c r="C76" s="16">
        <v>0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73421.942251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1:34" x14ac:dyDescent="0.2">
      <c r="A77" s="3" t="s">
        <v>107</v>
      </c>
      <c r="B77" s="16">
        <v>-4057.2</v>
      </c>
      <c r="C77" s="16">
        <v>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28000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1:34" x14ac:dyDescent="0.2">
      <c r="A78" s="3" t="s">
        <v>108</v>
      </c>
      <c r="B78" s="16">
        <v>-14083.566747000001</v>
      </c>
      <c r="C78" s="16">
        <v>0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85200.040819000002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1:34" x14ac:dyDescent="0.2">
      <c r="A79" s="3" t="s">
        <v>109</v>
      </c>
      <c r="B79" s="16">
        <v>0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1:34" x14ac:dyDescent="0.2">
      <c r="A80" s="3" t="s">
        <v>110</v>
      </c>
      <c r="B80" s="16">
        <v>0</v>
      </c>
      <c r="C80" s="16">
        <v>0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1:34" x14ac:dyDescent="0.2">
      <c r="A81" s="3" t="s">
        <v>111</v>
      </c>
      <c r="B81" s="16">
        <v>0</v>
      </c>
      <c r="C81" s="16">
        <v>0</v>
      </c>
      <c r="D81" s="16">
        <v>0</v>
      </c>
      <c r="E81" s="16">
        <v>0</v>
      </c>
      <c r="F81" s="16">
        <v>-4348.0420830000003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14200.006803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1:34" x14ac:dyDescent="0.2">
      <c r="A82" s="3" t="s">
        <v>112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-160.10507699999999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710.00034000000005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1:34" x14ac:dyDescent="0.2">
      <c r="A83" s="3" t="s">
        <v>113</v>
      </c>
      <c r="B83" s="16">
        <v>-9961.3757719999994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108630.052045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1:34" s="15" customFormat="1" x14ac:dyDescent="0.2">
      <c r="A84" s="16" t="s">
        <v>358</v>
      </c>
      <c r="B84" s="16">
        <v>0</v>
      </c>
      <c r="C84" s="16">
        <v>0</v>
      </c>
      <c r="D84" s="16">
        <v>-303.88014600000002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2840.0013610000001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1:34" s="15" customFormat="1" x14ac:dyDescent="0.2">
      <c r="A85" s="16" t="s">
        <v>359</v>
      </c>
      <c r="B85" s="16">
        <v>0</v>
      </c>
      <c r="C85" s="16">
        <v>0</v>
      </c>
      <c r="D85" s="16">
        <v>0</v>
      </c>
      <c r="E85" s="16">
        <v>0</v>
      </c>
      <c r="F85" s="16">
        <v>-174.66008400000001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1420.0006800000001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1:34" s="15" customFormat="1" x14ac:dyDescent="0.2">
      <c r="A86" s="16" t="s">
        <v>360</v>
      </c>
      <c r="B86" s="16">
        <v>0</v>
      </c>
      <c r="C86" s="16">
        <v>0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-27084.382976000001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71000.034016000005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1:34" x14ac:dyDescent="0.2">
      <c r="A87" s="3" t="s">
        <v>114</v>
      </c>
      <c r="B87" s="16">
        <v>0</v>
      </c>
      <c r="C87" s="16">
        <v>-56110.407573999997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130580.422561</v>
      </c>
      <c r="AE87" s="16">
        <v>0</v>
      </c>
      <c r="AF87" s="16">
        <v>0</v>
      </c>
      <c r="AG87" s="16">
        <v>0</v>
      </c>
      <c r="AH87" s="16">
        <v>0</v>
      </c>
    </row>
    <row r="88" spans="1:34" x14ac:dyDescent="0.2">
      <c r="A88" s="3" t="s">
        <v>115</v>
      </c>
      <c r="B88" s="16">
        <v>0</v>
      </c>
      <c r="C88" s="16">
        <v>0</v>
      </c>
      <c r="D88" s="16">
        <v>-31674.510182999999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81888.599233000001</v>
      </c>
      <c r="AE88" s="16">
        <v>0</v>
      </c>
      <c r="AF88" s="16">
        <v>0</v>
      </c>
      <c r="AG88" s="16">
        <v>0</v>
      </c>
      <c r="AH88" s="16">
        <v>0</v>
      </c>
    </row>
    <row r="89" spans="1:34" s="15" customFormat="1" x14ac:dyDescent="0.2">
      <c r="A89" s="16" t="s">
        <v>361</v>
      </c>
      <c r="B89" s="16">
        <v>0</v>
      </c>
      <c r="C89" s="16">
        <v>-14494.454736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34278.816422999997</v>
      </c>
      <c r="AE89" s="16">
        <v>0</v>
      </c>
      <c r="AF89" s="16">
        <v>0</v>
      </c>
      <c r="AG89" s="16">
        <v>0</v>
      </c>
      <c r="AH89" s="16">
        <v>0</v>
      </c>
    </row>
    <row r="90" spans="1:34" x14ac:dyDescent="0.2">
      <c r="A90" s="3" t="s">
        <v>116</v>
      </c>
      <c r="B90" s="16">
        <v>0</v>
      </c>
      <c r="C90" s="16">
        <v>0</v>
      </c>
      <c r="D90" s="16">
        <v>0</v>
      </c>
      <c r="E90" s="16">
        <v>0</v>
      </c>
      <c r="F90" s="16">
        <v>-4272.1123749999997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8852.2842409999994</v>
      </c>
      <c r="AE90" s="16">
        <v>0</v>
      </c>
      <c r="AF90" s="16">
        <v>0</v>
      </c>
      <c r="AG90" s="16">
        <v>0</v>
      </c>
      <c r="AH90" s="16">
        <v>0</v>
      </c>
    </row>
    <row r="91" spans="1:34" x14ac:dyDescent="0.2">
      <c r="A91" s="3" t="s">
        <v>117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1:34" x14ac:dyDescent="0.2">
      <c r="A92" s="3" t="s">
        <v>118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1:34" x14ac:dyDescent="0.2">
      <c r="A93" s="3" t="s">
        <v>119</v>
      </c>
      <c r="B93" s="16">
        <v>-3038.8014560000001</v>
      </c>
      <c r="C93" s="16">
        <v>0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28400.013606</v>
      </c>
      <c r="AE93" s="16">
        <v>0</v>
      </c>
      <c r="AF93" s="16">
        <v>0</v>
      </c>
      <c r="AG93" s="16">
        <v>0</v>
      </c>
      <c r="AH93" s="16">
        <v>0</v>
      </c>
    </row>
    <row r="94" spans="1:34" x14ac:dyDescent="0.2">
      <c r="A94" s="3" t="s">
        <v>120</v>
      </c>
      <c r="B94" s="16">
        <v>0</v>
      </c>
      <c r="C94" s="16">
        <v>0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1:34" x14ac:dyDescent="0.2">
      <c r="A95" s="3" t="s">
        <v>121</v>
      </c>
      <c r="B95" s="16">
        <v>-1926.0557630000001</v>
      </c>
      <c r="C95" s="16">
        <v>0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28199.937959999999</v>
      </c>
      <c r="AF95" s="16">
        <v>0</v>
      </c>
      <c r="AG95" s="16">
        <v>0</v>
      </c>
      <c r="AH95" s="16">
        <v>0</v>
      </c>
    </row>
    <row r="96" spans="1:34" x14ac:dyDescent="0.2">
      <c r="A96" s="3" t="s">
        <v>122</v>
      </c>
      <c r="B96" s="16">
        <v>0</v>
      </c>
      <c r="C96" s="16">
        <v>0</v>
      </c>
      <c r="D96" s="16">
        <v>-4959.0859899999996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46346.598037000003</v>
      </c>
      <c r="AG96" s="16">
        <v>0</v>
      </c>
      <c r="AH96" s="16">
        <v>0</v>
      </c>
    </row>
    <row r="97" spans="1:34" x14ac:dyDescent="0.2">
      <c r="A97" s="3" t="s">
        <v>123</v>
      </c>
      <c r="B97" s="16">
        <v>0</v>
      </c>
      <c r="C97" s="16">
        <v>0</v>
      </c>
      <c r="D97" s="16">
        <v>0</v>
      </c>
      <c r="E97" s="16">
        <v>0</v>
      </c>
      <c r="F97" s="16">
        <v>-300.03323999999998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2439.2946339999999</v>
      </c>
      <c r="AG97" s="16">
        <v>0</v>
      </c>
      <c r="AH97" s="16">
        <v>0</v>
      </c>
    </row>
    <row r="98" spans="1:34" x14ac:dyDescent="0.2">
      <c r="A98" s="3" t="s">
        <v>124</v>
      </c>
      <c r="B98" s="16">
        <v>0</v>
      </c>
      <c r="C98" s="16">
        <v>0</v>
      </c>
      <c r="D98" s="16">
        <v>-100360.89766800001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195787.939266</v>
      </c>
      <c r="AH98" s="16">
        <v>0</v>
      </c>
    </row>
    <row r="99" spans="1:34" x14ac:dyDescent="0.2">
      <c r="A99" s="3" t="s">
        <v>125</v>
      </c>
      <c r="B99" s="16">
        <v>0</v>
      </c>
      <c r="C99" s="16">
        <v>0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-451.029808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1025.0677450000001</v>
      </c>
      <c r="AH99" s="16">
        <v>0</v>
      </c>
    </row>
    <row r="100" spans="1:34" x14ac:dyDescent="0.2">
      <c r="A100" s="3" t="s">
        <v>126</v>
      </c>
      <c r="B100" s="16">
        <v>0</v>
      </c>
      <c r="C100" s="16">
        <v>0</v>
      </c>
      <c r="D100" s="16">
        <v>0</v>
      </c>
      <c r="E100" s="16">
        <v>0</v>
      </c>
      <c r="F100" s="16">
        <v>-4838.3197559999999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8200.5419590000001</v>
      </c>
      <c r="AH100" s="16">
        <v>0</v>
      </c>
    </row>
    <row r="101" spans="1:34" x14ac:dyDescent="0.2">
      <c r="A101" s="3" t="s">
        <v>127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1:34" x14ac:dyDescent="0.2">
      <c r="A102" s="3" t="s">
        <v>128</v>
      </c>
      <c r="B102" s="16">
        <v>0</v>
      </c>
      <c r="C102" s="16">
        <v>0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1:34" x14ac:dyDescent="0.2">
      <c r="A103" s="3" t="s">
        <v>129</v>
      </c>
      <c r="B103" s="16">
        <v>0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1:34" x14ac:dyDescent="0.2">
      <c r="A104" s="3" t="s">
        <v>130</v>
      </c>
      <c r="B104" s="16">
        <v>0</v>
      </c>
      <c r="C104" s="16">
        <v>0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1:34" x14ac:dyDescent="0.2">
      <c r="A105" s="3" t="s">
        <v>131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1:34" x14ac:dyDescent="0.2">
      <c r="A106" s="3" t="s">
        <v>132</v>
      </c>
      <c r="B106" s="16">
        <v>0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-107889.713137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107889.713137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1:34" x14ac:dyDescent="0.2">
      <c r="A107" s="3" t="s">
        <v>133</v>
      </c>
      <c r="B107" s="16">
        <v>0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-3141.3528780000001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3141.3528780000001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1:34" x14ac:dyDescent="0.2">
      <c r="A108" s="3" t="s">
        <v>134</v>
      </c>
      <c r="B108" s="16">
        <v>0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1:34" x14ac:dyDescent="0.2">
      <c r="A109" s="3" t="s">
        <v>135</v>
      </c>
      <c r="B109" s="16">
        <v>0</v>
      </c>
      <c r="C109" s="16">
        <v>0</v>
      </c>
      <c r="D109" s="16">
        <v>0</v>
      </c>
      <c r="E109" s="16">
        <v>0</v>
      </c>
      <c r="F109" s="16">
        <v>-835.35975299999996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612.16455599999995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167.07195100000001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1:34" x14ac:dyDescent="0.2">
      <c r="A110" s="3" t="s">
        <v>136</v>
      </c>
      <c r="B110" s="16">
        <v>0</v>
      </c>
      <c r="C110" s="16">
        <v>0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1:34" x14ac:dyDescent="0.2">
      <c r="A111" s="3" t="s">
        <v>137</v>
      </c>
      <c r="B111" s="16">
        <v>0</v>
      </c>
      <c r="C111" s="16">
        <v>0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1:34" x14ac:dyDescent="0.2">
      <c r="A112" s="3" t="s">
        <v>138</v>
      </c>
      <c r="B112" s="16">
        <v>344.39323000000002</v>
      </c>
      <c r="C112" s="16">
        <v>0</v>
      </c>
      <c r="D112" s="16">
        <v>0</v>
      </c>
      <c r="E112" s="16">
        <v>0</v>
      </c>
      <c r="F112" s="16">
        <v>0</v>
      </c>
      <c r="G112" s="16">
        <v>14470.303787000001</v>
      </c>
      <c r="H112" s="16">
        <v>-21730.055197000001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4237.3607629999997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1:34" x14ac:dyDescent="0.2">
      <c r="A113" s="3" t="s">
        <v>139</v>
      </c>
      <c r="B113" s="16">
        <v>0</v>
      </c>
      <c r="C113" s="16">
        <v>0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1:34" x14ac:dyDescent="0.2">
      <c r="A114" s="3" t="s">
        <v>140</v>
      </c>
      <c r="B114" s="16">
        <v>0</v>
      </c>
      <c r="C114" s="16">
        <v>0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1:34" x14ac:dyDescent="0.2">
      <c r="A115" s="3" t="s">
        <v>141</v>
      </c>
      <c r="B115" s="16">
        <v>0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1:34" x14ac:dyDescent="0.2">
      <c r="A116" s="3" t="s">
        <v>142</v>
      </c>
      <c r="B116" s="16">
        <v>0</v>
      </c>
      <c r="C116" s="16">
        <v>0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1:34" x14ac:dyDescent="0.2">
      <c r="A117" s="3" t="s">
        <v>143</v>
      </c>
      <c r="B117" s="16">
        <v>0</v>
      </c>
      <c r="C117" s="16">
        <v>0</v>
      </c>
      <c r="D117" s="16">
        <v>0</v>
      </c>
      <c r="E117" s="16">
        <v>0</v>
      </c>
      <c r="F117" s="16">
        <v>10400</v>
      </c>
      <c r="G117" s="16">
        <v>0</v>
      </c>
      <c r="H117" s="16">
        <v>0</v>
      </c>
      <c r="I117" s="16">
        <v>-11134.903645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2171.3062070000001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1:34" x14ac:dyDescent="0.2">
      <c r="A118" s="3" t="s">
        <v>144</v>
      </c>
      <c r="B118" s="16">
        <v>0</v>
      </c>
      <c r="C118" s="16">
        <v>0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1:34" x14ac:dyDescent="0.2">
      <c r="A119" s="3" t="s">
        <v>145</v>
      </c>
      <c r="B119" s="16">
        <v>0</v>
      </c>
      <c r="C119" s="16">
        <v>14470.303787000001</v>
      </c>
      <c r="D119" s="16">
        <v>0</v>
      </c>
      <c r="E119" s="16">
        <v>0</v>
      </c>
      <c r="F119" s="16">
        <v>0</v>
      </c>
      <c r="G119" s="16">
        <v>-14470.303787000001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1:34" x14ac:dyDescent="0.2">
      <c r="A120" s="3" t="s">
        <v>146</v>
      </c>
      <c r="B120" s="16">
        <v>0</v>
      </c>
      <c r="C120" s="16">
        <v>0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1:34" x14ac:dyDescent="0.2">
      <c r="A121" s="3" t="s">
        <v>147</v>
      </c>
      <c r="B121" s="16">
        <v>0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1:34" x14ac:dyDescent="0.2">
      <c r="A122" s="3" t="s">
        <v>148</v>
      </c>
      <c r="B122" s="16">
        <v>-1655.04216</v>
      </c>
      <c r="C122" s="16">
        <v>0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1:34" x14ac:dyDescent="0.2">
      <c r="A123" s="3" t="s">
        <v>149</v>
      </c>
      <c r="B123" s="16">
        <v>0</v>
      </c>
      <c r="C123" s="16">
        <v>0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1:34" x14ac:dyDescent="0.2">
      <c r="A124" s="3" t="s">
        <v>150</v>
      </c>
      <c r="B124" s="16">
        <v>0</v>
      </c>
      <c r="C124" s="16">
        <v>0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1:34" x14ac:dyDescent="0.2">
      <c r="A125" s="3" t="s">
        <v>151</v>
      </c>
      <c r="B125" s="16">
        <v>-331.789264</v>
      </c>
      <c r="C125" s="16">
        <v>0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1:34" x14ac:dyDescent="0.2">
      <c r="A126" s="3" t="s">
        <v>152</v>
      </c>
      <c r="B126" s="16">
        <v>0</v>
      </c>
      <c r="C126" s="16">
        <v>0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1:34" x14ac:dyDescent="0.2">
      <c r="A127" s="3" t="s">
        <v>153</v>
      </c>
      <c r="B127" s="16">
        <v>0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-1919.96648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1:34" x14ac:dyDescent="0.2">
      <c r="A128" s="3" t="s">
        <v>154</v>
      </c>
      <c r="B128" s="16">
        <v>0</v>
      </c>
      <c r="C128" s="16">
        <v>0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1:34" x14ac:dyDescent="0.2">
      <c r="A129" s="3" t="s">
        <v>155</v>
      </c>
      <c r="B129" s="16">
        <v>0</v>
      </c>
      <c r="C129" s="16">
        <v>0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1:34" x14ac:dyDescent="0.2">
      <c r="A130" s="3" t="s">
        <v>156</v>
      </c>
      <c r="B130" s="16">
        <v>0</v>
      </c>
      <c r="C130" s="16">
        <v>0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-370.87419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1:34" x14ac:dyDescent="0.2">
      <c r="A131" s="3" t="s">
        <v>157</v>
      </c>
      <c r="B131" s="16">
        <v>0</v>
      </c>
      <c r="C131" s="16">
        <v>0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1:34" x14ac:dyDescent="0.2">
      <c r="A132" s="3" t="s">
        <v>158</v>
      </c>
      <c r="B132" s="16">
        <v>0</v>
      </c>
      <c r="C132" s="16">
        <v>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1:34" x14ac:dyDescent="0.2">
      <c r="A133" s="3" t="s">
        <v>159</v>
      </c>
      <c r="B133" s="16">
        <v>0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1:34" x14ac:dyDescent="0.2">
      <c r="A134" s="3" t="s">
        <v>160</v>
      </c>
      <c r="B134" s="16">
        <v>0</v>
      </c>
      <c r="C134" s="16">
        <v>0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1:34" x14ac:dyDescent="0.2">
      <c r="A135" s="3" t="s">
        <v>161</v>
      </c>
      <c r="B135" s="16">
        <v>0</v>
      </c>
      <c r="C135" s="16">
        <v>0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1:34" x14ac:dyDescent="0.2">
      <c r="A136" s="3" t="s">
        <v>162</v>
      </c>
      <c r="B136" s="16">
        <v>0</v>
      </c>
      <c r="C136" s="16">
        <v>0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-672.19693099999995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1:34" x14ac:dyDescent="0.2">
      <c r="A137" s="3" t="s">
        <v>163</v>
      </c>
      <c r="B137" s="16">
        <v>0</v>
      </c>
      <c r="C137" s="16">
        <v>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-605.31972699999994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1:34" x14ac:dyDescent="0.2">
      <c r="A138" s="3" t="s">
        <v>164</v>
      </c>
      <c r="B138" s="16">
        <v>0</v>
      </c>
      <c r="C138" s="16">
        <v>0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-480.59401800000001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1:34" x14ac:dyDescent="0.2">
      <c r="A139" s="3" t="s">
        <v>165</v>
      </c>
      <c r="B139" s="16">
        <v>0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1:34" x14ac:dyDescent="0.2">
      <c r="A140" s="3" t="s">
        <v>166</v>
      </c>
      <c r="B140" s="16">
        <v>0</v>
      </c>
      <c r="C140" s="16">
        <v>0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-1.029671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1:34" x14ac:dyDescent="0.2">
      <c r="A141" s="3" t="s">
        <v>167</v>
      </c>
      <c r="B141" s="16">
        <v>0</v>
      </c>
      <c r="C141" s="16">
        <v>0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1:34" x14ac:dyDescent="0.2">
      <c r="A142" s="3" t="s">
        <v>168</v>
      </c>
      <c r="B142" s="16">
        <v>0</v>
      </c>
      <c r="C142" s="16">
        <v>0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1:34" x14ac:dyDescent="0.2">
      <c r="A143" s="3" t="s">
        <v>169</v>
      </c>
      <c r="B143" s="16">
        <v>0</v>
      </c>
      <c r="C143" s="16">
        <v>0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-72.071136999999993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1:34" x14ac:dyDescent="0.2">
      <c r="A144" s="3" t="s">
        <v>170</v>
      </c>
      <c r="B144" s="16">
        <v>0</v>
      </c>
      <c r="C144" s="16">
        <v>0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-1.4121779999999999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1:34" x14ac:dyDescent="0.2">
      <c r="A145" s="3" t="s">
        <v>171</v>
      </c>
      <c r="B145" s="16">
        <v>0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1:34" x14ac:dyDescent="0.2">
      <c r="A146" s="3" t="s">
        <v>172</v>
      </c>
      <c r="B146" s="16">
        <v>0</v>
      </c>
      <c r="C146" s="16">
        <v>0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-1421.935598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1:34" x14ac:dyDescent="0.2">
      <c r="A147" s="6" t="s">
        <v>173</v>
      </c>
      <c r="B147" s="6">
        <v>236090.95669799999</v>
      </c>
      <c r="C147" s="6">
        <v>0</v>
      </c>
      <c r="D147" s="6">
        <v>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  <c r="W147" s="6">
        <v>0</v>
      </c>
      <c r="X147" s="6">
        <v>91758.76</v>
      </c>
      <c r="Y147" s="6">
        <v>12573.536630000001</v>
      </c>
      <c r="Z147" s="6">
        <v>221681.12957799999</v>
      </c>
      <c r="AA147" s="6">
        <v>72000.006653000004</v>
      </c>
      <c r="AB147" s="6">
        <v>28000</v>
      </c>
      <c r="AC147" s="6">
        <v>284000.13606400002</v>
      </c>
      <c r="AD147" s="6">
        <v>284000.13606400002</v>
      </c>
      <c r="AE147" s="6">
        <v>28199.937959999999</v>
      </c>
      <c r="AF147" s="6">
        <v>48785.892671000001</v>
      </c>
      <c r="AG147" s="6">
        <v>205013.548969</v>
      </c>
      <c r="AH147" s="6">
        <v>0</v>
      </c>
    </row>
    <row r="151" spans="1:34" x14ac:dyDescent="0.2">
      <c r="F151" s="14"/>
      <c r="G151" s="14"/>
    </row>
    <row r="152" spans="1:34" ht="16" x14ac:dyDescent="0.2">
      <c r="A152" s="10" t="s">
        <v>1</v>
      </c>
      <c r="B152" s="16">
        <f>B147</f>
        <v>236090.95669799999</v>
      </c>
      <c r="F152" s="4" t="s">
        <v>345</v>
      </c>
      <c r="G152" s="12">
        <f>SUM(G153:G166)</f>
        <v>-78308.949076999997</v>
      </c>
      <c r="H152" s="4" t="s">
        <v>389</v>
      </c>
      <c r="I152" s="12">
        <f>SUM(I153:I164)</f>
        <v>314055.51254600001</v>
      </c>
      <c r="J152" s="4" t="s">
        <v>336</v>
      </c>
      <c r="K152" s="12">
        <f>I152+G152</f>
        <v>235746.56346900002</v>
      </c>
      <c r="L152" s="20"/>
      <c r="M152" s="33"/>
      <c r="X152" s="57" t="s">
        <v>427</v>
      </c>
      <c r="Y152" s="57"/>
      <c r="Z152" s="57"/>
      <c r="AA152" s="15"/>
    </row>
    <row r="153" spans="1:34" ht="16" x14ac:dyDescent="0.2">
      <c r="A153" s="10" t="s">
        <v>22</v>
      </c>
      <c r="B153" s="16">
        <f>X147</f>
        <v>91758.76</v>
      </c>
      <c r="F153" s="16" t="s">
        <v>48</v>
      </c>
      <c r="G153" s="12">
        <f>B194</f>
        <v>0</v>
      </c>
      <c r="H153" s="16" t="s">
        <v>388</v>
      </c>
      <c r="I153" s="12">
        <f>B179</f>
        <v>0</v>
      </c>
      <c r="J153" s="44">
        <f>I153/$I$152</f>
        <v>0</v>
      </c>
      <c r="X153" s="15" t="s">
        <v>428</v>
      </c>
      <c r="Y153" s="15" t="s">
        <v>429</v>
      </c>
      <c r="Z153" s="15" t="s">
        <v>430</v>
      </c>
      <c r="AA153" s="15" t="s">
        <v>335</v>
      </c>
    </row>
    <row r="154" spans="1:34" ht="16" x14ac:dyDescent="0.2">
      <c r="A154" s="10" t="s">
        <v>340</v>
      </c>
      <c r="B154" s="16">
        <f>Y147+Z147</f>
        <v>234254.66620799998</v>
      </c>
      <c r="F154" s="16" t="s">
        <v>84</v>
      </c>
      <c r="G154" s="12">
        <f>B231</f>
        <v>0</v>
      </c>
      <c r="H154" s="16" t="s">
        <v>59</v>
      </c>
      <c r="I154" s="12">
        <f>B206</f>
        <v>23657.86044</v>
      </c>
      <c r="J154" s="44">
        <f>I154/$I$152</f>
        <v>7.5330186845660965E-2</v>
      </c>
      <c r="W154" s="15" t="s">
        <v>431</v>
      </c>
      <c r="X154" s="15">
        <f>X49+X51+X52</f>
        <v>26610.040399999998</v>
      </c>
      <c r="Y154" s="15">
        <v>0</v>
      </c>
      <c r="Z154" s="15">
        <f>Z71+Z73</f>
        <v>73506.129870999997</v>
      </c>
      <c r="AA154" s="15">
        <f>SUM(X154:Z154)</f>
        <v>100116.170271</v>
      </c>
    </row>
    <row r="155" spans="1:34" ht="16" x14ac:dyDescent="0.2">
      <c r="A155" s="10" t="s">
        <v>26</v>
      </c>
      <c r="B155" s="16">
        <f>AB147</f>
        <v>28000</v>
      </c>
      <c r="F155" s="16" t="s">
        <v>85</v>
      </c>
      <c r="G155" s="12">
        <f>B232</f>
        <v>-1367.269188</v>
      </c>
      <c r="H155" s="16" t="s">
        <v>61</v>
      </c>
      <c r="I155" s="12">
        <f>B208</f>
        <v>0</v>
      </c>
      <c r="J155" s="44">
        <f t="shared" ref="J155:J162" si="0">I155/$I$152</f>
        <v>0</v>
      </c>
      <c r="W155" s="15" t="s">
        <v>432</v>
      </c>
      <c r="X155" s="15">
        <f>X46</f>
        <v>30499.955591999998</v>
      </c>
      <c r="Y155" s="15">
        <v>0</v>
      </c>
      <c r="Z155" s="15">
        <v>0</v>
      </c>
      <c r="AA155" s="15">
        <f t="shared" ref="AA155:AA163" si="1">SUM(X155:Z155)</f>
        <v>30499.955591999998</v>
      </c>
    </row>
    <row r="156" spans="1:34" ht="16" x14ac:dyDescent="0.2">
      <c r="A156" s="10" t="s">
        <v>25</v>
      </c>
      <c r="B156" s="16">
        <f>AA147</f>
        <v>72000.006653000004</v>
      </c>
      <c r="F156" s="16" t="s">
        <v>95</v>
      </c>
      <c r="G156" s="12">
        <f>B242</f>
        <v>-30044.889442</v>
      </c>
      <c r="H156" s="16" t="s">
        <v>63</v>
      </c>
      <c r="I156" s="12">
        <f>B210</f>
        <v>66917.229913000003</v>
      </c>
      <c r="J156" s="44">
        <f t="shared" si="0"/>
        <v>0.21307452739966973</v>
      </c>
      <c r="W156" s="15" t="s">
        <v>433</v>
      </c>
      <c r="X156" s="15">
        <f>X50</f>
        <v>9175.8760000000002</v>
      </c>
      <c r="Y156" s="15">
        <v>0</v>
      </c>
      <c r="Z156" s="15">
        <f>Z72</f>
        <v>42119.635738999998</v>
      </c>
      <c r="AA156" s="15">
        <f t="shared" si="1"/>
        <v>51295.511738999994</v>
      </c>
    </row>
    <row r="157" spans="1:34" ht="16" x14ac:dyDescent="0.2">
      <c r="A157" s="10" t="s">
        <v>332</v>
      </c>
      <c r="B157" s="16">
        <f>AC147+AD147</f>
        <v>568000.27212800004</v>
      </c>
      <c r="F157" s="16" t="s">
        <v>106</v>
      </c>
      <c r="G157" s="12">
        <f>B253</f>
        <v>-11842.959285000001</v>
      </c>
      <c r="H157" s="16" t="s">
        <v>67</v>
      </c>
      <c r="I157" s="12">
        <f>B214</f>
        <v>110633.48929899999</v>
      </c>
      <c r="J157" s="44">
        <f t="shared" si="0"/>
        <v>0.35227367417343264</v>
      </c>
      <c r="W157" s="15" t="s">
        <v>434</v>
      </c>
      <c r="X157" s="15">
        <f>X53</f>
        <v>18351.752</v>
      </c>
      <c r="Y157" s="15">
        <v>0</v>
      </c>
      <c r="Z157" s="15">
        <v>0</v>
      </c>
      <c r="AA157" s="15">
        <f t="shared" si="1"/>
        <v>18351.752</v>
      </c>
    </row>
    <row r="158" spans="1:34" ht="16" x14ac:dyDescent="0.2">
      <c r="A158" s="10" t="s">
        <v>333</v>
      </c>
      <c r="B158" s="16">
        <f>AE147+AF147+AG147</f>
        <v>281999.37959999999</v>
      </c>
      <c r="F158" s="16" t="s">
        <v>107</v>
      </c>
      <c r="G158" s="12">
        <f>B254</f>
        <v>-4057.2</v>
      </c>
      <c r="H158" s="16" t="s">
        <v>70</v>
      </c>
      <c r="I158" s="12">
        <f>B217</f>
        <v>8234.066084</v>
      </c>
      <c r="J158" s="44">
        <f t="shared" si="0"/>
        <v>2.6218505184792604E-2</v>
      </c>
      <c r="W158" s="15" t="s">
        <v>435</v>
      </c>
      <c r="X158" s="15">
        <v>0</v>
      </c>
      <c r="Y158" s="15">
        <v>0</v>
      </c>
      <c r="Z158" s="15">
        <v>0</v>
      </c>
      <c r="AA158" s="15">
        <f t="shared" si="1"/>
        <v>0</v>
      </c>
    </row>
    <row r="159" spans="1:34" ht="16" x14ac:dyDescent="0.2">
      <c r="A159" s="10" t="s">
        <v>32</v>
      </c>
      <c r="B159" s="16">
        <f>AH147</f>
        <v>0</v>
      </c>
      <c r="F159" s="16" t="s">
        <v>108</v>
      </c>
      <c r="G159" s="12">
        <f>B255</f>
        <v>-14083.566747000001</v>
      </c>
      <c r="H159" s="16" t="s">
        <v>364</v>
      </c>
      <c r="I159" s="12">
        <f>B216</f>
        <v>19822.911039999999</v>
      </c>
      <c r="J159" s="44">
        <f t="shared" si="0"/>
        <v>6.3119131007440973E-2</v>
      </c>
      <c r="W159" s="15" t="s">
        <v>436</v>
      </c>
      <c r="X159" s="15">
        <f>X48</f>
        <v>7121.1360080000004</v>
      </c>
      <c r="Y159" s="15">
        <v>0</v>
      </c>
      <c r="Z159" s="15">
        <v>0</v>
      </c>
      <c r="AA159" s="15">
        <f t="shared" si="1"/>
        <v>7121.1360080000004</v>
      </c>
    </row>
    <row r="160" spans="1:34" x14ac:dyDescent="0.2">
      <c r="F160" s="16" t="s">
        <v>113</v>
      </c>
      <c r="G160" s="12">
        <f>B260</f>
        <v>-9961.3757719999994</v>
      </c>
      <c r="H160" s="16" t="s">
        <v>209</v>
      </c>
      <c r="I160" s="12">
        <f>B221</f>
        <v>2.6017199999999998</v>
      </c>
      <c r="J160" s="44">
        <f t="shared" si="0"/>
        <v>8.2842678955330333E-6</v>
      </c>
      <c r="W160" s="15" t="s">
        <v>437</v>
      </c>
      <c r="X160" s="15">
        <f>X54</f>
        <v>0</v>
      </c>
      <c r="Y160" s="15">
        <v>0</v>
      </c>
      <c r="Z160" s="15">
        <f>Z75</f>
        <v>0</v>
      </c>
      <c r="AA160" s="15">
        <f t="shared" si="1"/>
        <v>0</v>
      </c>
    </row>
    <row r="161" spans="6:27" x14ac:dyDescent="0.2">
      <c r="F161" s="16" t="s">
        <v>121</v>
      </c>
      <c r="G161" s="12">
        <f>B272</f>
        <v>-1926.0557630000001</v>
      </c>
      <c r="H161" s="16" t="s">
        <v>195</v>
      </c>
      <c r="I161" s="16">
        <f>B207</f>
        <v>29449.523694</v>
      </c>
      <c r="J161" s="44">
        <f t="shared" si="0"/>
        <v>9.3771713972657933E-2</v>
      </c>
      <c r="W161" s="15" t="s">
        <v>438</v>
      </c>
      <c r="X161" s="15">
        <v>0</v>
      </c>
      <c r="Y161" s="15">
        <f>Y55</f>
        <v>5469.0767519999999</v>
      </c>
      <c r="Z161" s="15">
        <f>Z65</f>
        <v>90143.682694000003</v>
      </c>
      <c r="AA161" s="15">
        <f t="shared" si="1"/>
        <v>95612.759445999996</v>
      </c>
    </row>
    <row r="162" spans="6:27" x14ac:dyDescent="0.2">
      <c r="F162" s="16" t="s">
        <v>134</v>
      </c>
      <c r="G162" s="12">
        <f>B285</f>
        <v>0</v>
      </c>
      <c r="H162" s="16" t="s">
        <v>368</v>
      </c>
      <c r="I162" s="16">
        <f>SUM(I172:I174)</f>
        <v>22999.989990000002</v>
      </c>
      <c r="J162" s="44">
        <f t="shared" si="0"/>
        <v>7.3235428359599869E-2</v>
      </c>
      <c r="W162" s="15" t="s">
        <v>439</v>
      </c>
      <c r="X162" s="15">
        <v>0</v>
      </c>
      <c r="Y162" s="15">
        <v>0</v>
      </c>
      <c r="Z162" s="15">
        <f>Z74</f>
        <v>19589.758430999998</v>
      </c>
      <c r="AA162" s="15">
        <f t="shared" si="1"/>
        <v>19589.758430999998</v>
      </c>
    </row>
    <row r="163" spans="6:27" x14ac:dyDescent="0.2">
      <c r="F163" s="16" t="s">
        <v>148</v>
      </c>
      <c r="G163" s="12">
        <f>B299</f>
        <v>-1655.04216</v>
      </c>
      <c r="H163" s="16" t="s">
        <v>387</v>
      </c>
      <c r="I163" s="12">
        <f>SUM(I176:I178)</f>
        <v>32337.840366</v>
      </c>
      <c r="J163" s="44">
        <f>I163/$I$152</f>
        <v>0.1029685487888497</v>
      </c>
      <c r="W163" s="15" t="s">
        <v>440</v>
      </c>
      <c r="X163" s="15">
        <v>0</v>
      </c>
      <c r="Y163" s="15">
        <f>Y63+Y130</f>
        <v>7104.4598779999997</v>
      </c>
      <c r="Z163" s="15">
        <v>0</v>
      </c>
      <c r="AA163" s="15">
        <f t="shared" si="1"/>
        <v>7104.4598779999997</v>
      </c>
    </row>
    <row r="164" spans="6:27" x14ac:dyDescent="0.2">
      <c r="F164" s="16" t="s">
        <v>240</v>
      </c>
      <c r="G164" s="16">
        <f>B252</f>
        <v>0</v>
      </c>
      <c r="H164" s="1" t="s">
        <v>394</v>
      </c>
      <c r="I164" s="33">
        <v>0</v>
      </c>
      <c r="J164" s="44">
        <f>I164/$I$152</f>
        <v>0</v>
      </c>
      <c r="X164" s="15"/>
      <c r="Y164" s="15"/>
      <c r="Z164" s="15"/>
      <c r="AA164" s="15"/>
    </row>
    <row r="165" spans="6:27" x14ac:dyDescent="0.2">
      <c r="F165" s="16" t="s">
        <v>254</v>
      </c>
      <c r="G165" s="16">
        <f>B270</f>
        <v>-3038.8014560000001</v>
      </c>
      <c r="H165" s="16" t="s">
        <v>68</v>
      </c>
      <c r="I165" s="12">
        <f>B215</f>
        <v>0</v>
      </c>
      <c r="J165" s="44">
        <f>I165/$I$152</f>
        <v>0</v>
      </c>
      <c r="W165" s="15" t="s">
        <v>395</v>
      </c>
      <c r="X165" s="15">
        <f>SUM(X154:X163)</f>
        <v>91758.760000000009</v>
      </c>
      <c r="Y165" s="15">
        <f t="shared" ref="Y165:Z165" si="2">SUM(Y154:Y163)</f>
        <v>12573.536629999999</v>
      </c>
      <c r="Z165" s="15">
        <f>SUM(Z154:Z163)+Z127+Z136+Z138+Z137</f>
        <v>221681.129579</v>
      </c>
      <c r="AA165" s="8">
        <f>SUM(X165:Z165)</f>
        <v>326013.426209</v>
      </c>
    </row>
    <row r="166" spans="6:27" x14ac:dyDescent="0.2">
      <c r="F166" s="16" t="s">
        <v>268</v>
      </c>
      <c r="G166" s="16">
        <f>B302</f>
        <v>-331.789264</v>
      </c>
      <c r="H166" s="16" t="s">
        <v>390</v>
      </c>
      <c r="I166" s="16">
        <v>0</v>
      </c>
      <c r="J166" s="44"/>
    </row>
    <row r="167" spans="6:27" x14ac:dyDescent="0.2">
      <c r="F167" s="14"/>
      <c r="G167" s="14"/>
      <c r="H167" s="16" t="s">
        <v>391</v>
      </c>
      <c r="I167" s="16">
        <v>0</v>
      </c>
      <c r="J167" s="44"/>
      <c r="U167" s="15" t="s">
        <v>454</v>
      </c>
      <c r="V167" s="15"/>
      <c r="X167" s="15"/>
      <c r="Y167" s="15"/>
      <c r="Z167" s="15">
        <f>Z161/Z165</f>
        <v>0.4066366986905654</v>
      </c>
    </row>
    <row r="168" spans="6:27" x14ac:dyDescent="0.2">
      <c r="F168" s="14"/>
      <c r="G168" s="14"/>
      <c r="J168" s="44"/>
    </row>
    <row r="169" spans="6:27" x14ac:dyDescent="0.2">
      <c r="F169" s="14"/>
      <c r="G169" s="14"/>
    </row>
    <row r="170" spans="6:27" x14ac:dyDescent="0.2">
      <c r="F170" s="14"/>
      <c r="G170" s="14"/>
    </row>
    <row r="171" spans="6:27" x14ac:dyDescent="0.2">
      <c r="F171" s="14"/>
      <c r="G171" s="14"/>
    </row>
    <row r="172" spans="6:27" x14ac:dyDescent="0.2">
      <c r="F172" s="14"/>
      <c r="G172" s="14"/>
      <c r="H172" s="16" t="s">
        <v>65</v>
      </c>
      <c r="I172" s="12">
        <f>B212</f>
        <v>805.11300000000006</v>
      </c>
      <c r="J172" s="48" t="s">
        <v>368</v>
      </c>
    </row>
    <row r="173" spans="6:27" x14ac:dyDescent="0.2">
      <c r="F173" s="14"/>
      <c r="G173" s="14"/>
      <c r="H173" s="16" t="s">
        <v>64</v>
      </c>
      <c r="I173" s="12">
        <f>B211</f>
        <v>22184.7</v>
      </c>
      <c r="J173" s="48"/>
    </row>
    <row r="174" spans="6:27" x14ac:dyDescent="0.2">
      <c r="F174" s="14"/>
      <c r="G174" s="14"/>
      <c r="H174" s="16" t="s">
        <v>363</v>
      </c>
      <c r="I174" s="12">
        <f>B213</f>
        <v>10.17699</v>
      </c>
      <c r="J174" s="48"/>
    </row>
    <row r="175" spans="6:27" x14ac:dyDescent="0.2">
      <c r="F175" s="14"/>
      <c r="G175" s="14"/>
    </row>
    <row r="176" spans="6:27" x14ac:dyDescent="0.2">
      <c r="F176" s="14"/>
      <c r="G176" s="14"/>
      <c r="H176" s="16" t="s">
        <v>365</v>
      </c>
      <c r="I176" s="12">
        <f>B223</f>
        <v>29173.207524000001</v>
      </c>
      <c r="J176" s="48" t="s">
        <v>387</v>
      </c>
      <c r="K176" s="15">
        <f>I176/$I$152</f>
        <v>9.2891881717016428E-2</v>
      </c>
    </row>
    <row r="177" spans="1:11" x14ac:dyDescent="0.2">
      <c r="F177" s="14"/>
      <c r="G177" s="14"/>
      <c r="H177" s="16" t="s">
        <v>367</v>
      </c>
      <c r="I177" s="12">
        <f>B225</f>
        <v>3164.632842</v>
      </c>
      <c r="J177" s="48"/>
      <c r="K177" s="1">
        <f>I177/$I$152</f>
        <v>1.0076667071833275E-2</v>
      </c>
    </row>
    <row r="178" spans="1:11" x14ac:dyDescent="0.2">
      <c r="A178" s="4" t="s">
        <v>0</v>
      </c>
      <c r="B178" s="4" t="s">
        <v>1</v>
      </c>
      <c r="F178" s="14"/>
      <c r="G178" s="14"/>
      <c r="H178" s="16" t="s">
        <v>366</v>
      </c>
      <c r="I178" s="12">
        <f>B234</f>
        <v>0</v>
      </c>
      <c r="J178" s="48"/>
      <c r="K178" s="15">
        <f>I178/$I$152</f>
        <v>0</v>
      </c>
    </row>
    <row r="179" spans="1:11" x14ac:dyDescent="0.2">
      <c r="A179" s="16" t="s">
        <v>33</v>
      </c>
      <c r="B179" s="16">
        <f>B2</f>
        <v>0</v>
      </c>
      <c r="F179" s="14"/>
      <c r="G179" s="14"/>
    </row>
    <row r="180" spans="1:11" x14ac:dyDescent="0.2">
      <c r="A180" s="16" t="s">
        <v>34</v>
      </c>
      <c r="B180" s="16">
        <f t="shared" ref="B180:B204" si="3">B3</f>
        <v>0</v>
      </c>
      <c r="F180" s="14"/>
      <c r="G180" s="14"/>
    </row>
    <row r="181" spans="1:11" x14ac:dyDescent="0.2">
      <c r="A181" s="16" t="s">
        <v>35</v>
      </c>
      <c r="B181" s="16">
        <f t="shared" si="3"/>
        <v>0</v>
      </c>
      <c r="F181" s="14"/>
      <c r="G181" s="14"/>
      <c r="J181" s="14"/>
    </row>
    <row r="182" spans="1:11" x14ac:dyDescent="0.2">
      <c r="A182" s="16" t="s">
        <v>36</v>
      </c>
      <c r="B182" s="16">
        <f t="shared" si="3"/>
        <v>0</v>
      </c>
      <c r="F182" s="14"/>
      <c r="G182" s="4" t="s">
        <v>389</v>
      </c>
      <c r="H182" s="4" t="s">
        <v>389</v>
      </c>
      <c r="I182" s="4" t="s">
        <v>392</v>
      </c>
      <c r="J182" s="4" t="s">
        <v>393</v>
      </c>
    </row>
    <row r="183" spans="1:11" x14ac:dyDescent="0.2">
      <c r="A183" s="16" t="s">
        <v>37</v>
      </c>
      <c r="B183" s="16">
        <f t="shared" si="3"/>
        <v>0</v>
      </c>
      <c r="F183" s="14"/>
      <c r="G183" s="14"/>
      <c r="H183" s="16" t="s">
        <v>403</v>
      </c>
      <c r="I183" s="44">
        <f>J153</f>
        <v>0</v>
      </c>
      <c r="J183" s="1">
        <v>0</v>
      </c>
    </row>
    <row r="184" spans="1:11" x14ac:dyDescent="0.2">
      <c r="A184" s="16" t="s">
        <v>38</v>
      </c>
      <c r="B184" s="16">
        <f t="shared" si="3"/>
        <v>0</v>
      </c>
      <c r="F184" s="14"/>
      <c r="G184" s="14"/>
      <c r="H184" s="16" t="s">
        <v>402</v>
      </c>
      <c r="I184" s="44">
        <f t="shared" ref="I184:I193" si="4">J154</f>
        <v>7.5330186845660965E-2</v>
      </c>
      <c r="J184" s="15">
        <v>0</v>
      </c>
    </row>
    <row r="185" spans="1:11" x14ac:dyDescent="0.2">
      <c r="A185" s="16" t="s">
        <v>39</v>
      </c>
      <c r="B185" s="16">
        <f t="shared" si="3"/>
        <v>0</v>
      </c>
      <c r="F185" s="14"/>
      <c r="G185" s="14"/>
      <c r="H185" s="16" t="s">
        <v>396</v>
      </c>
      <c r="I185" s="44">
        <f t="shared" si="4"/>
        <v>0</v>
      </c>
      <c r="J185" s="15">
        <v>0</v>
      </c>
    </row>
    <row r="186" spans="1:11" x14ac:dyDescent="0.2">
      <c r="A186" s="16" t="s">
        <v>40</v>
      </c>
      <c r="B186" s="16">
        <f t="shared" si="3"/>
        <v>0</v>
      </c>
      <c r="F186" s="14"/>
      <c r="G186" s="14"/>
      <c r="H186" s="16" t="s">
        <v>63</v>
      </c>
      <c r="I186" s="44">
        <f t="shared" si="4"/>
        <v>0.21307452739966973</v>
      </c>
      <c r="J186" s="15">
        <v>0</v>
      </c>
    </row>
    <row r="187" spans="1:11" x14ac:dyDescent="0.2">
      <c r="A187" s="16" t="s">
        <v>41</v>
      </c>
      <c r="B187" s="16">
        <f t="shared" si="3"/>
        <v>0</v>
      </c>
      <c r="F187" s="14"/>
      <c r="G187" s="14"/>
      <c r="H187" s="16" t="s">
        <v>397</v>
      </c>
      <c r="I187" s="44">
        <f t="shared" si="4"/>
        <v>0.35227367417343264</v>
      </c>
      <c r="J187" s="15">
        <v>0</v>
      </c>
    </row>
    <row r="188" spans="1:11" x14ac:dyDescent="0.2">
      <c r="A188" s="16" t="s">
        <v>42</v>
      </c>
      <c r="B188" s="16">
        <f t="shared" si="3"/>
        <v>0</v>
      </c>
      <c r="F188" s="14"/>
      <c r="G188" s="14"/>
      <c r="H188" s="16" t="s">
        <v>398</v>
      </c>
      <c r="I188" s="44">
        <f t="shared" si="4"/>
        <v>2.6218505184792604E-2</v>
      </c>
      <c r="J188" s="15">
        <v>0</v>
      </c>
    </row>
    <row r="189" spans="1:11" x14ac:dyDescent="0.2">
      <c r="A189" s="16" t="s">
        <v>43</v>
      </c>
      <c r="B189" s="16">
        <f t="shared" si="3"/>
        <v>0</v>
      </c>
      <c r="F189" s="14"/>
      <c r="G189" s="14"/>
      <c r="H189" s="16" t="s">
        <v>399</v>
      </c>
      <c r="I189" s="44">
        <f t="shared" si="4"/>
        <v>6.3119131007440973E-2</v>
      </c>
      <c r="J189" s="15">
        <v>0</v>
      </c>
    </row>
    <row r="190" spans="1:11" x14ac:dyDescent="0.2">
      <c r="A190" s="16" t="s">
        <v>44</v>
      </c>
      <c r="B190" s="16">
        <f t="shared" si="3"/>
        <v>0</v>
      </c>
      <c r="F190" s="14"/>
      <c r="G190" s="14"/>
      <c r="H190" s="16" t="s">
        <v>400</v>
      </c>
      <c r="I190" s="44">
        <f t="shared" si="4"/>
        <v>8.2842678955330333E-6</v>
      </c>
      <c r="J190" s="15">
        <v>0</v>
      </c>
    </row>
    <row r="191" spans="1:11" x14ac:dyDescent="0.2">
      <c r="A191" s="16" t="s">
        <v>45</v>
      </c>
      <c r="B191" s="16">
        <f t="shared" si="3"/>
        <v>0</v>
      </c>
      <c r="F191" s="14"/>
      <c r="G191" s="14"/>
      <c r="H191" s="16" t="s">
        <v>195</v>
      </c>
      <c r="I191" s="44">
        <f t="shared" si="4"/>
        <v>9.3771713972657933E-2</v>
      </c>
      <c r="J191" s="15">
        <v>0</v>
      </c>
    </row>
    <row r="192" spans="1:11" x14ac:dyDescent="0.2">
      <c r="A192" s="16" t="s">
        <v>46</v>
      </c>
      <c r="B192" s="16">
        <f t="shared" si="3"/>
        <v>0</v>
      </c>
      <c r="F192" s="14"/>
      <c r="G192" s="14"/>
      <c r="H192" s="16" t="s">
        <v>368</v>
      </c>
      <c r="I192" s="44">
        <f t="shared" si="4"/>
        <v>7.3235428359599869E-2</v>
      </c>
      <c r="J192" s="15">
        <v>0</v>
      </c>
    </row>
    <row r="193" spans="1:14" x14ac:dyDescent="0.2">
      <c r="A193" s="16" t="s">
        <v>47</v>
      </c>
      <c r="B193" s="16">
        <f t="shared" si="3"/>
        <v>0</v>
      </c>
      <c r="F193" s="14"/>
      <c r="G193" s="14"/>
      <c r="H193" s="16" t="s">
        <v>387</v>
      </c>
      <c r="I193" s="44">
        <f t="shared" si="4"/>
        <v>0.1029685487888497</v>
      </c>
      <c r="J193" s="15">
        <v>0</v>
      </c>
    </row>
    <row r="194" spans="1:14" x14ac:dyDescent="0.2">
      <c r="A194" s="16" t="s">
        <v>48</v>
      </c>
      <c r="B194" s="16">
        <f t="shared" si="3"/>
        <v>0</v>
      </c>
      <c r="F194" s="14"/>
      <c r="G194" s="14"/>
      <c r="H194" s="16" t="s">
        <v>401</v>
      </c>
      <c r="I194" s="44">
        <f>J164</f>
        <v>0</v>
      </c>
      <c r="J194" s="15">
        <v>0</v>
      </c>
    </row>
    <row r="195" spans="1:14" x14ac:dyDescent="0.2">
      <c r="A195" s="16" t="s">
        <v>49</v>
      </c>
      <c r="B195" s="16">
        <f t="shared" si="3"/>
        <v>0</v>
      </c>
      <c r="F195" s="14"/>
      <c r="G195" s="14"/>
      <c r="H195" s="16" t="s">
        <v>379</v>
      </c>
      <c r="I195" s="44">
        <f>J166</f>
        <v>0</v>
      </c>
      <c r="J195" s="1">
        <f>K195/I152</f>
        <v>0.73800621746466466</v>
      </c>
      <c r="K195" s="33">
        <f>I156+I157+I158+I159+I160+I162+I177+I178+I164+I153</f>
        <v>231774.92088799999</v>
      </c>
    </row>
    <row r="196" spans="1:14" x14ac:dyDescent="0.2">
      <c r="A196" s="16" t="s">
        <v>50</v>
      </c>
      <c r="B196" s="16">
        <f t="shared" si="3"/>
        <v>0</v>
      </c>
      <c r="F196" s="14"/>
      <c r="G196" s="14"/>
      <c r="H196" s="16" t="s">
        <v>380</v>
      </c>
      <c r="I196" s="44">
        <f>J167</f>
        <v>0</v>
      </c>
      <c r="J196" s="1">
        <f>1-J195</f>
        <v>0.26199378253533534</v>
      </c>
      <c r="K196" s="1">
        <f>K195/I152</f>
        <v>0.73800621746466466</v>
      </c>
    </row>
    <row r="197" spans="1:14" x14ac:dyDescent="0.2">
      <c r="A197" s="16" t="s">
        <v>51</v>
      </c>
      <c r="B197" s="16">
        <f t="shared" si="3"/>
        <v>0</v>
      </c>
      <c r="F197" s="14"/>
      <c r="G197" s="14"/>
    </row>
    <row r="198" spans="1:14" x14ac:dyDescent="0.2">
      <c r="A198" s="16" t="s">
        <v>52</v>
      </c>
      <c r="B198" s="16">
        <f t="shared" si="3"/>
        <v>0</v>
      </c>
      <c r="F198" s="14"/>
      <c r="G198" s="14"/>
      <c r="H198" s="1" t="s">
        <v>395</v>
      </c>
      <c r="I198" s="44">
        <f>SUM(I183:I196)</f>
        <v>1</v>
      </c>
    </row>
    <row r="199" spans="1:14" x14ac:dyDescent="0.2">
      <c r="A199" s="16" t="s">
        <v>53</v>
      </c>
      <c r="B199" s="16">
        <f t="shared" si="3"/>
        <v>0</v>
      </c>
      <c r="F199" s="14"/>
      <c r="G199" s="14"/>
    </row>
    <row r="200" spans="1:14" x14ac:dyDescent="0.2">
      <c r="A200" s="16" t="s">
        <v>54</v>
      </c>
      <c r="B200" s="16">
        <f t="shared" si="3"/>
        <v>0</v>
      </c>
      <c r="F200" s="14"/>
      <c r="G200" s="14"/>
    </row>
    <row r="201" spans="1:14" x14ac:dyDescent="0.2">
      <c r="A201" s="16" t="s">
        <v>55</v>
      </c>
      <c r="B201" s="16">
        <f t="shared" si="3"/>
        <v>0</v>
      </c>
      <c r="F201" s="14"/>
      <c r="G201" s="14"/>
    </row>
    <row r="202" spans="1:14" x14ac:dyDescent="0.2">
      <c r="A202" s="16" t="s">
        <v>56</v>
      </c>
      <c r="B202" s="16">
        <f t="shared" si="3"/>
        <v>0</v>
      </c>
      <c r="F202" s="14"/>
      <c r="G202" s="14"/>
    </row>
    <row r="203" spans="1:14" x14ac:dyDescent="0.2">
      <c r="A203" s="16" t="s">
        <v>57</v>
      </c>
      <c r="B203" s="16">
        <f t="shared" si="3"/>
        <v>0</v>
      </c>
      <c r="F203" s="14"/>
      <c r="G203" s="4" t="s">
        <v>405</v>
      </c>
      <c r="J203" s="15" t="s">
        <v>457</v>
      </c>
      <c r="K203" s="15">
        <f>(H215+H216+H217+H218+H214+H213+H219+H220)/(H221*1000)</f>
        <v>0.47947293047913531</v>
      </c>
    </row>
    <row r="204" spans="1:14" x14ac:dyDescent="0.2">
      <c r="A204" s="16" t="s">
        <v>58</v>
      </c>
      <c r="B204" s="16">
        <f t="shared" si="3"/>
        <v>0</v>
      </c>
      <c r="F204" s="14"/>
      <c r="G204" s="14" t="s">
        <v>406</v>
      </c>
      <c r="H204" s="1">
        <f>B2</f>
        <v>0</v>
      </c>
    </row>
    <row r="205" spans="1:14" s="15" customFormat="1" x14ac:dyDescent="0.2">
      <c r="A205" s="16" t="s">
        <v>357</v>
      </c>
      <c r="B205" s="16">
        <f>B28</f>
        <v>0</v>
      </c>
      <c r="F205" s="14"/>
      <c r="G205" s="14" t="s">
        <v>407</v>
      </c>
      <c r="H205" s="15">
        <f>C3</f>
        <v>56134.558524</v>
      </c>
      <c r="M205" s="15" t="s">
        <v>422</v>
      </c>
      <c r="N205" s="15">
        <f>H215+H216+H218+H219</f>
        <v>315657.05471600004</v>
      </c>
    </row>
    <row r="206" spans="1:14" x14ac:dyDescent="0.2">
      <c r="A206" s="16" t="s">
        <v>59</v>
      </c>
      <c r="B206" s="16">
        <f t="shared" ref="B206:B269" si="5">B29</f>
        <v>23657.86044</v>
      </c>
      <c r="F206" s="14"/>
      <c r="G206" s="14" t="s">
        <v>408</v>
      </c>
      <c r="H206" s="1">
        <f>D4</f>
        <v>137298.37398599999</v>
      </c>
      <c r="M206" s="15" t="s">
        <v>423</v>
      </c>
      <c r="N206" s="1">
        <f>H217</f>
        <v>28059.578842999999</v>
      </c>
    </row>
    <row r="207" spans="1:14" x14ac:dyDescent="0.2">
      <c r="A207" s="16" t="s">
        <v>60</v>
      </c>
      <c r="B207" s="16">
        <f t="shared" si="5"/>
        <v>29449.523694</v>
      </c>
      <c r="F207" s="14"/>
      <c r="G207" s="14" t="s">
        <v>4</v>
      </c>
      <c r="H207" s="1">
        <f>E7</f>
        <v>39770.266008999999</v>
      </c>
      <c r="J207" s="15" t="s">
        <v>416</v>
      </c>
      <c r="K207" s="1">
        <f>H204</f>
        <v>0</v>
      </c>
      <c r="M207" s="15" t="s">
        <v>424</v>
      </c>
      <c r="N207" s="1">
        <f>H213+H214+H220</f>
        <v>131237.91364500002</v>
      </c>
    </row>
    <row r="208" spans="1:14" x14ac:dyDescent="0.2">
      <c r="A208" s="16" t="s">
        <v>61</v>
      </c>
      <c r="B208" s="16">
        <f t="shared" si="5"/>
        <v>0</v>
      </c>
      <c r="F208" s="14"/>
      <c r="G208" s="14" t="s">
        <v>409</v>
      </c>
      <c r="H208" s="1">
        <f>W28</f>
        <v>27084.382976000001</v>
      </c>
      <c r="J208" s="15" t="s">
        <v>417</v>
      </c>
      <c r="K208" s="1">
        <f>H213+H214+H215+H216+H217+H218+H219</f>
        <v>436749.99720400001</v>
      </c>
      <c r="M208" s="15" t="s">
        <v>425</v>
      </c>
      <c r="N208" s="1">
        <f>H204</f>
        <v>0</v>
      </c>
    </row>
    <row r="209" spans="1:14" x14ac:dyDescent="0.2">
      <c r="A209" s="16" t="s">
        <v>62</v>
      </c>
      <c r="B209" s="16">
        <f t="shared" si="5"/>
        <v>0</v>
      </c>
      <c r="F209" s="14"/>
      <c r="G209" s="45" t="s">
        <v>5</v>
      </c>
      <c r="H209" s="1">
        <f>F8</f>
        <v>181323.142953</v>
      </c>
      <c r="J209" s="15" t="s">
        <v>411</v>
      </c>
      <c r="K209" s="1">
        <f>H212</f>
        <v>63940.099411000003</v>
      </c>
      <c r="M209" s="15" t="s">
        <v>5</v>
      </c>
      <c r="N209" s="1">
        <f>H209</f>
        <v>181323.142953</v>
      </c>
    </row>
    <row r="210" spans="1:14" x14ac:dyDescent="0.2">
      <c r="A210" s="16" t="s">
        <v>63</v>
      </c>
      <c r="B210" s="16">
        <f t="shared" si="5"/>
        <v>66917.229913000003</v>
      </c>
      <c r="F210" s="14"/>
      <c r="G210" s="14" t="s">
        <v>410</v>
      </c>
      <c r="H210" s="1">
        <f>J13</f>
        <v>10070.982704</v>
      </c>
      <c r="J210" s="15" t="s">
        <v>418</v>
      </c>
      <c r="K210" s="1">
        <f>H210</f>
        <v>10070.982704</v>
      </c>
      <c r="M210" s="15" t="s">
        <v>9</v>
      </c>
      <c r="N210" s="1">
        <f>H210</f>
        <v>10070.982704</v>
      </c>
    </row>
    <row r="211" spans="1:14" x14ac:dyDescent="0.2">
      <c r="A211" s="16" t="s">
        <v>64</v>
      </c>
      <c r="B211" s="16">
        <f t="shared" si="5"/>
        <v>22184.7</v>
      </c>
      <c r="F211" s="14"/>
      <c r="G211" s="14" t="s">
        <v>6</v>
      </c>
      <c r="H211" s="1">
        <f>G9</f>
        <v>0</v>
      </c>
      <c r="J211" s="15" t="s">
        <v>419</v>
      </c>
      <c r="K211" s="1">
        <f>H209</f>
        <v>181323.142953</v>
      </c>
      <c r="M211" s="15" t="s">
        <v>426</v>
      </c>
      <c r="N211" s="1">
        <f>SUM(H205:H208)</f>
        <v>260287.58149499996</v>
      </c>
    </row>
    <row r="212" spans="1:14" x14ac:dyDescent="0.2">
      <c r="A212" s="16" t="s">
        <v>65</v>
      </c>
      <c r="B212" s="16">
        <f t="shared" si="5"/>
        <v>805.11300000000006</v>
      </c>
      <c r="F212" s="14"/>
      <c r="G212" s="14" t="s">
        <v>411</v>
      </c>
      <c r="H212" s="1">
        <f>K14</f>
        <v>63940.099411000003</v>
      </c>
      <c r="J212" s="15" t="s">
        <v>420</v>
      </c>
      <c r="K212" s="1">
        <f>SUM(H205:H208)</f>
        <v>260287.58149499996</v>
      </c>
      <c r="M212" s="15" t="s">
        <v>411</v>
      </c>
      <c r="N212" s="1">
        <f>H212</f>
        <v>63940.099411000003</v>
      </c>
    </row>
    <row r="213" spans="1:14" x14ac:dyDescent="0.2">
      <c r="A213" s="16" t="s">
        <v>66</v>
      </c>
      <c r="B213" s="16">
        <f t="shared" si="5"/>
        <v>10.17699</v>
      </c>
      <c r="F213" s="14"/>
      <c r="G213" s="14" t="s">
        <v>412</v>
      </c>
      <c r="H213" s="1">
        <f>H11</f>
        <v>81898.460000000006</v>
      </c>
      <c r="J213" s="15" t="s">
        <v>421</v>
      </c>
      <c r="K213" s="1">
        <f>H220</f>
        <v>38204.550000000003</v>
      </c>
    </row>
    <row r="214" spans="1:14" x14ac:dyDescent="0.2">
      <c r="A214" s="16" t="s">
        <v>67</v>
      </c>
      <c r="B214" s="16">
        <f t="shared" si="5"/>
        <v>110633.48929899999</v>
      </c>
      <c r="F214" s="14"/>
      <c r="G214" s="15" t="s">
        <v>413</v>
      </c>
      <c r="H214" s="1">
        <f>I12</f>
        <v>11134.903645</v>
      </c>
    </row>
    <row r="215" spans="1:14" x14ac:dyDescent="0.2">
      <c r="A215" s="16" t="s">
        <v>68</v>
      </c>
      <c r="B215" s="16">
        <f t="shared" si="5"/>
        <v>0</v>
      </c>
      <c r="F215" s="14"/>
      <c r="G215" s="14" t="s">
        <v>13</v>
      </c>
      <c r="H215" s="1">
        <f>N19</f>
        <v>110633.48929899999</v>
      </c>
      <c r="K215" s="1">
        <f>SUM(K207:K213)</f>
        <v>990576.35376700002</v>
      </c>
      <c r="N215" s="47">
        <f>(SUM(N205:N212)/1000)</f>
        <v>990.576353767</v>
      </c>
    </row>
    <row r="216" spans="1:14" x14ac:dyDescent="0.2">
      <c r="A216" s="16" t="s">
        <v>69</v>
      </c>
      <c r="B216" s="16">
        <f t="shared" si="5"/>
        <v>19822.911039999999</v>
      </c>
      <c r="F216" s="14"/>
      <c r="G216" s="14" t="s">
        <v>14</v>
      </c>
      <c r="H216" s="1">
        <f>O20</f>
        <v>197548.23134900001</v>
      </c>
    </row>
    <row r="217" spans="1:14" x14ac:dyDescent="0.2">
      <c r="A217" s="16" t="s">
        <v>70</v>
      </c>
      <c r="B217" s="16">
        <f t="shared" si="5"/>
        <v>8234.066084</v>
      </c>
      <c r="F217" s="14"/>
      <c r="G217" s="14" t="s">
        <v>15</v>
      </c>
      <c r="H217" s="1">
        <f>P21</f>
        <v>28059.578842999999</v>
      </c>
    </row>
    <row r="218" spans="1:14" x14ac:dyDescent="0.2">
      <c r="A218" s="16" t="s">
        <v>71</v>
      </c>
      <c r="B218" s="16">
        <f t="shared" si="5"/>
        <v>0</v>
      </c>
      <c r="F218" s="14"/>
      <c r="G218" s="14" t="s">
        <v>16</v>
      </c>
      <c r="H218" s="1">
        <f>Q22</f>
        <v>7475.3340680000001</v>
      </c>
    </row>
    <row r="219" spans="1:14" x14ac:dyDescent="0.2">
      <c r="A219" s="16" t="s">
        <v>72</v>
      </c>
      <c r="B219" s="16">
        <f t="shared" si="5"/>
        <v>0</v>
      </c>
      <c r="F219" s="14"/>
      <c r="G219" s="14" t="s">
        <v>414</v>
      </c>
      <c r="H219" s="1">
        <f>C5+D6</f>
        <v>0</v>
      </c>
    </row>
    <row r="220" spans="1:14" x14ac:dyDescent="0.2">
      <c r="A220" s="16" t="s">
        <v>73</v>
      </c>
      <c r="B220" s="16">
        <f t="shared" si="5"/>
        <v>0</v>
      </c>
      <c r="F220" s="14"/>
      <c r="G220" s="45" t="s">
        <v>415</v>
      </c>
      <c r="H220" s="1">
        <f>L15</f>
        <v>38204.550000000003</v>
      </c>
    </row>
    <row r="221" spans="1:14" x14ac:dyDescent="0.2">
      <c r="A221" s="16" t="s">
        <v>74</v>
      </c>
      <c r="B221" s="16">
        <f t="shared" si="5"/>
        <v>2.6017199999999998</v>
      </c>
      <c r="F221" s="14"/>
      <c r="G221" s="46" t="s">
        <v>352</v>
      </c>
      <c r="H221" s="47">
        <f>(SUM(H204:H220)/1000)</f>
        <v>990.57635376699989</v>
      </c>
    </row>
    <row r="222" spans="1:14" x14ac:dyDescent="0.2">
      <c r="A222" s="16" t="s">
        <v>75</v>
      </c>
      <c r="B222" s="16">
        <f t="shared" si="5"/>
        <v>0</v>
      </c>
      <c r="F222" s="14"/>
      <c r="G222" s="14"/>
    </row>
    <row r="223" spans="1:14" x14ac:dyDescent="0.2">
      <c r="A223" s="16" t="s">
        <v>76</v>
      </c>
      <c r="B223" s="16">
        <f t="shared" si="5"/>
        <v>29173.207524000001</v>
      </c>
      <c r="F223" s="14"/>
      <c r="G223" s="14"/>
    </row>
    <row r="224" spans="1:14" x14ac:dyDescent="0.2">
      <c r="A224" s="16" t="s">
        <v>77</v>
      </c>
      <c r="B224" s="16">
        <f t="shared" si="5"/>
        <v>0</v>
      </c>
      <c r="F224" s="14"/>
      <c r="G224" s="14"/>
    </row>
    <row r="225" spans="1:20" x14ac:dyDescent="0.2">
      <c r="A225" s="16" t="s">
        <v>78</v>
      </c>
      <c r="B225" s="16">
        <f t="shared" si="5"/>
        <v>3164.632842</v>
      </c>
      <c r="F225" s="14"/>
      <c r="G225" s="14"/>
    </row>
    <row r="226" spans="1:20" x14ac:dyDescent="0.2">
      <c r="A226" s="16" t="s">
        <v>79</v>
      </c>
      <c r="B226" s="16">
        <f t="shared" si="5"/>
        <v>0</v>
      </c>
      <c r="F226" s="14"/>
      <c r="G226" s="14"/>
    </row>
    <row r="227" spans="1:20" x14ac:dyDescent="0.2">
      <c r="A227" s="16" t="s">
        <v>80</v>
      </c>
      <c r="B227" s="16">
        <f t="shared" si="5"/>
        <v>0</v>
      </c>
      <c r="F227" s="14"/>
      <c r="G227" s="14"/>
    </row>
    <row r="228" spans="1:20" x14ac:dyDescent="0.2">
      <c r="A228" s="16" t="s">
        <v>81</v>
      </c>
      <c r="B228" s="16">
        <f t="shared" si="5"/>
        <v>0</v>
      </c>
      <c r="F228" s="14"/>
      <c r="G228" s="4" t="s">
        <v>405</v>
      </c>
      <c r="H228" s="15" t="s">
        <v>450</v>
      </c>
      <c r="K228" s="4" t="s">
        <v>453</v>
      </c>
      <c r="N228" s="4" t="s">
        <v>455</v>
      </c>
      <c r="O228" s="15"/>
      <c r="P228" s="15"/>
      <c r="Q228" s="4" t="s">
        <v>456</v>
      </c>
      <c r="R228" s="15"/>
    </row>
    <row r="229" spans="1:20" x14ac:dyDescent="0.2">
      <c r="A229" s="16" t="s">
        <v>82</v>
      </c>
      <c r="B229" s="16">
        <f t="shared" si="5"/>
        <v>0</v>
      </c>
      <c r="F229" s="14"/>
      <c r="G229" s="14" t="s">
        <v>407</v>
      </c>
      <c r="H229" s="15">
        <f>((C3+C5)/1000)</f>
        <v>56.134558523999999</v>
      </c>
      <c r="K229" s="1" t="s">
        <v>249</v>
      </c>
      <c r="L229" s="16">
        <v>130580.422561</v>
      </c>
      <c r="M229" s="1">
        <f>L229/$L$239</f>
        <v>0.45979000000046982</v>
      </c>
      <c r="N229" s="16" t="s">
        <v>108</v>
      </c>
      <c r="O229" s="15">
        <f>AC78</f>
        <v>85200.040819000002</v>
      </c>
      <c r="P229" s="15"/>
      <c r="Q229" s="16" t="s">
        <v>121</v>
      </c>
      <c r="R229" s="15">
        <f>AE95</f>
        <v>28199.937959999999</v>
      </c>
    </row>
    <row r="230" spans="1:20" x14ac:dyDescent="0.2">
      <c r="A230" s="16" t="s">
        <v>83</v>
      </c>
      <c r="B230" s="16">
        <f t="shared" si="5"/>
        <v>0</v>
      </c>
      <c r="F230" s="14"/>
      <c r="G230" s="14" t="s">
        <v>408</v>
      </c>
      <c r="H230" s="15">
        <f>((D4+D6)/1000)</f>
        <v>137.298373986</v>
      </c>
      <c r="K230" s="15" t="s">
        <v>250</v>
      </c>
      <c r="L230" s="16">
        <v>81888.599233000001</v>
      </c>
      <c r="M230" s="15">
        <f>L230/$L$239</f>
        <v>0.28834000000107829</v>
      </c>
      <c r="N230" s="16" t="s">
        <v>109</v>
      </c>
      <c r="O230" s="15">
        <f>AC79</f>
        <v>0</v>
      </c>
      <c r="P230" s="15"/>
      <c r="Q230" s="16" t="s">
        <v>122</v>
      </c>
      <c r="R230" s="15">
        <f>AF96</f>
        <v>46346.598037000003</v>
      </c>
    </row>
    <row r="231" spans="1:20" x14ac:dyDescent="0.2">
      <c r="A231" s="16" t="s">
        <v>84</v>
      </c>
      <c r="B231" s="16">
        <f t="shared" si="5"/>
        <v>0</v>
      </c>
      <c r="F231" s="14"/>
      <c r="G231" s="14" t="s">
        <v>5</v>
      </c>
      <c r="H231" s="15">
        <f>-(F81+F90+F100+F85+F109+F97)/1000</f>
        <v>14.768527291000002</v>
      </c>
      <c r="K231" s="15" t="s">
        <v>361</v>
      </c>
      <c r="L231" s="16">
        <v>34278.816422999997</v>
      </c>
      <c r="M231" s="15">
        <f>L231/$L$239</f>
        <v>0.12070000000026476</v>
      </c>
      <c r="N231" s="16" t="s">
        <v>110</v>
      </c>
      <c r="O231" s="15">
        <f>AC80</f>
        <v>0</v>
      </c>
      <c r="P231" s="15"/>
      <c r="Q231" s="16" t="s">
        <v>123</v>
      </c>
      <c r="R231" s="15">
        <f>AF97</f>
        <v>2439.2946339999999</v>
      </c>
    </row>
    <row r="232" spans="1:20" x14ac:dyDescent="0.2">
      <c r="A232" s="16" t="s">
        <v>85</v>
      </c>
      <c r="B232" s="16">
        <f t="shared" si="5"/>
        <v>-1367.269188</v>
      </c>
      <c r="F232" s="14"/>
      <c r="G232" s="14" t="s">
        <v>451</v>
      </c>
      <c r="H232" s="15">
        <f>W28/1000</f>
        <v>27.084382976000001</v>
      </c>
      <c r="K232" s="15" t="s">
        <v>116</v>
      </c>
      <c r="L232" s="16">
        <v>8852.2842409999994</v>
      </c>
      <c r="M232" s="15">
        <f>L232/$L$239</f>
        <v>3.116999999959549E-2</v>
      </c>
      <c r="N232" s="16" t="s">
        <v>111</v>
      </c>
      <c r="O232" s="15">
        <f>AC81</f>
        <v>14200.006803</v>
      </c>
      <c r="P232" s="15"/>
      <c r="Q232" s="16" t="s">
        <v>124</v>
      </c>
      <c r="R232" s="15">
        <f>AG98</f>
        <v>195787.939266</v>
      </c>
    </row>
    <row r="233" spans="1:20" x14ac:dyDescent="0.2">
      <c r="A233" s="16" t="s">
        <v>86</v>
      </c>
      <c r="B233" s="16">
        <f t="shared" si="5"/>
        <v>0</v>
      </c>
      <c r="F233" s="14"/>
      <c r="G233" s="14" t="s">
        <v>452</v>
      </c>
      <c r="H233" s="15">
        <f>-((M82+M99)/1000)</f>
        <v>0.61113488499999991</v>
      </c>
      <c r="K233" s="15" t="s">
        <v>117</v>
      </c>
      <c r="L233" s="1">
        <v>0</v>
      </c>
      <c r="M233" s="15">
        <f>L233/$L$239</f>
        <v>0</v>
      </c>
      <c r="N233" s="16" t="s">
        <v>112</v>
      </c>
      <c r="O233" s="15">
        <f>AC82</f>
        <v>710.00034000000005</v>
      </c>
      <c r="P233" s="15"/>
      <c r="Q233" s="16" t="s">
        <v>125</v>
      </c>
      <c r="R233" s="15">
        <f>AG99</f>
        <v>1025.0677450000001</v>
      </c>
    </row>
    <row r="234" spans="1:20" x14ac:dyDescent="0.2">
      <c r="A234" s="16" t="s">
        <v>87</v>
      </c>
      <c r="B234" s="16">
        <f t="shared" si="5"/>
        <v>0</v>
      </c>
      <c r="F234" s="14"/>
      <c r="G234" s="14" t="s">
        <v>375</v>
      </c>
      <c r="H234" s="15">
        <f>-(B78+B83+B93+B95)/1000</f>
        <v>29.009799738000002</v>
      </c>
      <c r="K234" s="15" t="s">
        <v>119</v>
      </c>
      <c r="L234" s="16">
        <v>28400.013606</v>
      </c>
      <c r="M234" s="15">
        <f>L234/$L$239</f>
        <v>9.9999999998591549E-2</v>
      </c>
      <c r="N234" s="16" t="s">
        <v>113</v>
      </c>
      <c r="O234" s="15">
        <f>AC83</f>
        <v>108630.052045</v>
      </c>
      <c r="P234" s="15"/>
      <c r="Q234" s="16" t="s">
        <v>126</v>
      </c>
      <c r="R234" s="15">
        <f>AG100</f>
        <v>8200.5419590000001</v>
      </c>
    </row>
    <row r="235" spans="1:20" x14ac:dyDescent="0.2">
      <c r="A235" s="16" t="s">
        <v>88</v>
      </c>
      <c r="B235" s="16">
        <f t="shared" si="5"/>
        <v>0</v>
      </c>
      <c r="F235" s="14"/>
      <c r="G235" s="14"/>
      <c r="K235" s="15" t="s">
        <v>120</v>
      </c>
      <c r="L235" s="1">
        <v>0</v>
      </c>
      <c r="M235" s="15">
        <f>L235/$L$239</f>
        <v>0</v>
      </c>
      <c r="N235" s="16" t="s">
        <v>358</v>
      </c>
      <c r="O235" s="15">
        <f>AC84</f>
        <v>2840.0013610000001</v>
      </c>
      <c r="P235" s="15"/>
      <c r="Q235" s="15"/>
      <c r="R235" s="15"/>
    </row>
    <row r="236" spans="1:20" x14ac:dyDescent="0.2">
      <c r="A236" s="16" t="s">
        <v>89</v>
      </c>
      <c r="B236" s="16">
        <f t="shared" si="5"/>
        <v>0</v>
      </c>
      <c r="F236" s="14"/>
      <c r="G236" s="14"/>
      <c r="N236" s="16" t="s">
        <v>359</v>
      </c>
      <c r="O236" s="15">
        <f>AC85</f>
        <v>1420.0006800000001</v>
      </c>
      <c r="P236" s="15"/>
      <c r="Q236" s="15"/>
      <c r="R236" s="15"/>
    </row>
    <row r="237" spans="1:20" x14ac:dyDescent="0.2">
      <c r="A237" s="16" t="s">
        <v>90</v>
      </c>
      <c r="B237" s="16">
        <f t="shared" si="5"/>
        <v>0</v>
      </c>
      <c r="F237" s="14"/>
      <c r="G237" s="14"/>
      <c r="N237" s="16" t="s">
        <v>360</v>
      </c>
      <c r="O237" s="15">
        <f>AC86</f>
        <v>71000.034016000005</v>
      </c>
      <c r="P237" s="15"/>
      <c r="Q237" s="15"/>
      <c r="R237" s="15"/>
    </row>
    <row r="238" spans="1:20" x14ac:dyDescent="0.2">
      <c r="A238" s="16" t="s">
        <v>91</v>
      </c>
      <c r="B238" s="16">
        <f t="shared" si="5"/>
        <v>0</v>
      </c>
      <c r="F238" s="14"/>
      <c r="G238" s="14"/>
      <c r="N238" s="15"/>
      <c r="O238" s="15"/>
      <c r="P238" s="15"/>
      <c r="Q238" s="15"/>
      <c r="R238" s="15"/>
    </row>
    <row r="239" spans="1:20" x14ac:dyDescent="0.2">
      <c r="A239" s="16" t="s">
        <v>92</v>
      </c>
      <c r="B239" s="16">
        <f t="shared" si="5"/>
        <v>0</v>
      </c>
      <c r="F239" s="14"/>
      <c r="G239" s="14"/>
      <c r="L239" s="1">
        <f>SUM(L229:L235)</f>
        <v>284000.13606400002</v>
      </c>
      <c r="N239" s="15"/>
      <c r="O239" s="15">
        <f>SUM(O229:O237)</f>
        <v>284000.13606400002</v>
      </c>
      <c r="P239" s="15"/>
      <c r="Q239" s="15"/>
      <c r="R239" s="15">
        <f>SUM(R229:R234)</f>
        <v>281999.37960099999</v>
      </c>
      <c r="T239" s="1">
        <f>SUM(L239:R239)</f>
        <v>849999.65172900003</v>
      </c>
    </row>
    <row r="240" spans="1:20" x14ac:dyDescent="0.2">
      <c r="A240" s="16" t="s">
        <v>93</v>
      </c>
      <c r="B240" s="16">
        <f t="shared" si="5"/>
        <v>0</v>
      </c>
      <c r="F240" s="14"/>
      <c r="G240" s="14"/>
    </row>
    <row r="241" spans="1:12" x14ac:dyDescent="0.2">
      <c r="A241" s="16" t="s">
        <v>94</v>
      </c>
      <c r="B241" s="16">
        <f t="shared" si="5"/>
        <v>0</v>
      </c>
      <c r="F241" s="14"/>
      <c r="G241" s="14"/>
    </row>
    <row r="242" spans="1:12" x14ac:dyDescent="0.2">
      <c r="A242" s="16" t="s">
        <v>95</v>
      </c>
      <c r="B242" s="16">
        <f t="shared" si="5"/>
        <v>-30044.889442</v>
      </c>
      <c r="F242" s="14"/>
      <c r="G242" s="14"/>
    </row>
    <row r="243" spans="1:12" x14ac:dyDescent="0.2">
      <c r="A243" s="16" t="s">
        <v>96</v>
      </c>
      <c r="B243" s="16">
        <f t="shared" si="5"/>
        <v>0</v>
      </c>
      <c r="F243" s="14"/>
      <c r="G243" s="14"/>
      <c r="L243" s="58">
        <f>(L234+O234+O229+R229)/T239</f>
        <v>0.29462370239869584</v>
      </c>
    </row>
    <row r="244" spans="1:12" x14ac:dyDescent="0.2">
      <c r="A244" s="16" t="s">
        <v>97</v>
      </c>
      <c r="B244" s="16">
        <f t="shared" si="5"/>
        <v>0</v>
      </c>
      <c r="F244" s="14"/>
      <c r="G244" s="14"/>
    </row>
    <row r="245" spans="1:12" x14ac:dyDescent="0.2">
      <c r="A245" s="16" t="s">
        <v>98</v>
      </c>
      <c r="B245" s="16">
        <f t="shared" si="5"/>
        <v>0</v>
      </c>
      <c r="F245" s="14"/>
      <c r="G245" s="14"/>
    </row>
    <row r="246" spans="1:12" x14ac:dyDescent="0.2">
      <c r="A246" s="16" t="s">
        <v>99</v>
      </c>
      <c r="B246" s="16">
        <f t="shared" si="5"/>
        <v>0</v>
      </c>
      <c r="F246" s="14"/>
      <c r="G246" s="14"/>
    </row>
    <row r="247" spans="1:12" x14ac:dyDescent="0.2">
      <c r="A247" s="16" t="s">
        <v>100</v>
      </c>
      <c r="B247" s="16">
        <f t="shared" si="5"/>
        <v>0</v>
      </c>
      <c r="F247" s="14"/>
      <c r="G247" s="14"/>
    </row>
    <row r="248" spans="1:12" x14ac:dyDescent="0.2">
      <c r="A248" s="16" t="s">
        <v>101</v>
      </c>
      <c r="B248" s="16">
        <f t="shared" si="5"/>
        <v>0</v>
      </c>
      <c r="F248" s="14"/>
      <c r="G248" s="14"/>
    </row>
    <row r="249" spans="1:12" x14ac:dyDescent="0.2">
      <c r="A249" s="16" t="s">
        <v>102</v>
      </c>
      <c r="B249" s="16">
        <f t="shared" si="5"/>
        <v>0</v>
      </c>
      <c r="F249" s="14"/>
      <c r="G249" s="14"/>
    </row>
    <row r="250" spans="1:12" x14ac:dyDescent="0.2">
      <c r="A250" s="16" t="s">
        <v>103</v>
      </c>
      <c r="B250" s="16">
        <f t="shared" si="5"/>
        <v>0</v>
      </c>
      <c r="F250" s="14"/>
      <c r="G250" s="14"/>
    </row>
    <row r="251" spans="1:12" x14ac:dyDescent="0.2">
      <c r="A251" s="16" t="s">
        <v>104</v>
      </c>
      <c r="B251" s="16">
        <f t="shared" si="5"/>
        <v>0</v>
      </c>
      <c r="F251" s="14"/>
      <c r="G251" s="14"/>
    </row>
    <row r="252" spans="1:12" x14ac:dyDescent="0.2">
      <c r="A252" s="16" t="s">
        <v>105</v>
      </c>
      <c r="B252" s="16">
        <f t="shared" si="5"/>
        <v>0</v>
      </c>
      <c r="F252" s="14"/>
      <c r="G252" s="14"/>
    </row>
    <row r="253" spans="1:12" x14ac:dyDescent="0.2">
      <c r="A253" s="16" t="s">
        <v>106</v>
      </c>
      <c r="B253" s="16">
        <f t="shared" si="5"/>
        <v>-11842.959285000001</v>
      </c>
      <c r="F253" s="14"/>
      <c r="G253" s="14"/>
    </row>
    <row r="254" spans="1:12" x14ac:dyDescent="0.2">
      <c r="A254" s="16" t="s">
        <v>107</v>
      </c>
      <c r="B254" s="16">
        <f t="shared" si="5"/>
        <v>-4057.2</v>
      </c>
      <c r="F254" s="14"/>
      <c r="G254" s="14"/>
    </row>
    <row r="255" spans="1:12" x14ac:dyDescent="0.2">
      <c r="A255" s="16" t="s">
        <v>108</v>
      </c>
      <c r="B255" s="16">
        <f t="shared" si="5"/>
        <v>-14083.566747000001</v>
      </c>
      <c r="F255" s="14"/>
      <c r="G255" s="14"/>
    </row>
    <row r="256" spans="1:12" x14ac:dyDescent="0.2">
      <c r="A256" s="16" t="s">
        <v>109</v>
      </c>
      <c r="B256" s="16">
        <f t="shared" si="5"/>
        <v>0</v>
      </c>
      <c r="F256" s="14"/>
      <c r="G256" s="14"/>
    </row>
    <row r="257" spans="1:7" x14ac:dyDescent="0.2">
      <c r="A257" s="16" t="s">
        <v>110</v>
      </c>
      <c r="B257" s="16">
        <f t="shared" si="5"/>
        <v>0</v>
      </c>
      <c r="F257" s="14"/>
      <c r="G257" s="14"/>
    </row>
    <row r="258" spans="1:7" x14ac:dyDescent="0.2">
      <c r="A258" s="16" t="s">
        <v>111</v>
      </c>
      <c r="B258" s="16">
        <f t="shared" si="5"/>
        <v>0</v>
      </c>
      <c r="F258" s="14"/>
      <c r="G258" s="14"/>
    </row>
    <row r="259" spans="1:7" x14ac:dyDescent="0.2">
      <c r="A259" s="16" t="s">
        <v>112</v>
      </c>
      <c r="B259" s="16">
        <f t="shared" si="5"/>
        <v>0</v>
      </c>
      <c r="F259" s="14"/>
      <c r="G259" s="14"/>
    </row>
    <row r="260" spans="1:7" x14ac:dyDescent="0.2">
      <c r="A260" s="16" t="s">
        <v>113</v>
      </c>
      <c r="B260" s="16">
        <f t="shared" si="5"/>
        <v>-9961.3757719999994</v>
      </c>
      <c r="F260" s="14"/>
      <c r="G260" s="14"/>
    </row>
    <row r="261" spans="1:7" s="15" customFormat="1" x14ac:dyDescent="0.2">
      <c r="A261" s="16" t="s">
        <v>358</v>
      </c>
      <c r="B261" s="16">
        <f t="shared" si="5"/>
        <v>0</v>
      </c>
      <c r="F261" s="14"/>
      <c r="G261" s="14"/>
    </row>
    <row r="262" spans="1:7" s="15" customFormat="1" x14ac:dyDescent="0.2">
      <c r="A262" s="16" t="s">
        <v>359</v>
      </c>
      <c r="B262" s="16">
        <f t="shared" si="5"/>
        <v>0</v>
      </c>
      <c r="F262" s="14"/>
      <c r="G262" s="14"/>
    </row>
    <row r="263" spans="1:7" s="15" customFormat="1" x14ac:dyDescent="0.2">
      <c r="A263" s="16" t="s">
        <v>360</v>
      </c>
      <c r="B263" s="16">
        <f t="shared" si="5"/>
        <v>0</v>
      </c>
      <c r="F263" s="14"/>
      <c r="G263" s="14"/>
    </row>
    <row r="264" spans="1:7" x14ac:dyDescent="0.2">
      <c r="A264" s="16" t="s">
        <v>114</v>
      </c>
      <c r="B264" s="16">
        <f t="shared" si="5"/>
        <v>0</v>
      </c>
      <c r="F264" s="14"/>
      <c r="G264" s="14"/>
    </row>
    <row r="265" spans="1:7" x14ac:dyDescent="0.2">
      <c r="A265" s="16" t="s">
        <v>115</v>
      </c>
      <c r="B265" s="16">
        <f t="shared" si="5"/>
        <v>0</v>
      </c>
      <c r="F265" s="14"/>
      <c r="G265" s="14"/>
    </row>
    <row r="266" spans="1:7" s="15" customFormat="1" x14ac:dyDescent="0.2">
      <c r="A266" s="16" t="s">
        <v>362</v>
      </c>
      <c r="B266" s="16">
        <f t="shared" si="5"/>
        <v>0</v>
      </c>
      <c r="F266" s="14"/>
      <c r="G266" s="14"/>
    </row>
    <row r="267" spans="1:7" x14ac:dyDescent="0.2">
      <c r="A267" s="16" t="s">
        <v>116</v>
      </c>
      <c r="B267" s="16">
        <f t="shared" si="5"/>
        <v>0</v>
      </c>
      <c r="F267" s="14"/>
      <c r="G267" s="14"/>
    </row>
    <row r="268" spans="1:7" x14ac:dyDescent="0.2">
      <c r="A268" s="16" t="s">
        <v>117</v>
      </c>
      <c r="B268" s="16">
        <f t="shared" si="5"/>
        <v>0</v>
      </c>
      <c r="F268" s="14"/>
      <c r="G268" s="14"/>
    </row>
    <row r="269" spans="1:7" x14ac:dyDescent="0.2">
      <c r="A269" s="16" t="s">
        <v>118</v>
      </c>
      <c r="B269" s="16">
        <f t="shared" si="5"/>
        <v>0</v>
      </c>
      <c r="F269" s="14"/>
      <c r="G269" s="14"/>
    </row>
    <row r="270" spans="1:7" x14ac:dyDescent="0.2">
      <c r="A270" s="16" t="s">
        <v>119</v>
      </c>
      <c r="B270" s="16">
        <f t="shared" ref="B270:B324" si="6">B93</f>
        <v>-3038.8014560000001</v>
      </c>
      <c r="F270" s="14"/>
      <c r="G270" s="14"/>
    </row>
    <row r="271" spans="1:7" x14ac:dyDescent="0.2">
      <c r="A271" s="16" t="s">
        <v>120</v>
      </c>
      <c r="B271" s="16">
        <f t="shared" si="6"/>
        <v>0</v>
      </c>
      <c r="F271" s="14"/>
      <c r="G271" s="14"/>
    </row>
    <row r="272" spans="1:7" x14ac:dyDescent="0.2">
      <c r="A272" s="16" t="s">
        <v>121</v>
      </c>
      <c r="B272" s="16">
        <f t="shared" si="6"/>
        <v>-1926.0557630000001</v>
      </c>
      <c r="F272" s="14"/>
      <c r="G272" s="14"/>
    </row>
    <row r="273" spans="1:7" x14ac:dyDescent="0.2">
      <c r="A273" s="16" t="s">
        <v>122</v>
      </c>
      <c r="B273" s="16">
        <f t="shared" si="6"/>
        <v>0</v>
      </c>
      <c r="F273" s="14"/>
      <c r="G273" s="14"/>
    </row>
    <row r="274" spans="1:7" x14ac:dyDescent="0.2">
      <c r="A274" s="16" t="s">
        <v>123</v>
      </c>
      <c r="B274" s="16">
        <f t="shared" si="6"/>
        <v>0</v>
      </c>
      <c r="F274" s="14"/>
      <c r="G274" s="14"/>
    </row>
    <row r="275" spans="1:7" x14ac:dyDescent="0.2">
      <c r="A275" s="16" t="s">
        <v>124</v>
      </c>
      <c r="B275" s="16">
        <f t="shared" si="6"/>
        <v>0</v>
      </c>
      <c r="F275" s="14"/>
      <c r="G275" s="14"/>
    </row>
    <row r="276" spans="1:7" x14ac:dyDescent="0.2">
      <c r="A276" s="16" t="s">
        <v>125</v>
      </c>
      <c r="B276" s="16">
        <f t="shared" si="6"/>
        <v>0</v>
      </c>
      <c r="F276" s="14"/>
      <c r="G276" s="14"/>
    </row>
    <row r="277" spans="1:7" x14ac:dyDescent="0.2">
      <c r="A277" s="16" t="s">
        <v>126</v>
      </c>
      <c r="B277" s="16">
        <f t="shared" si="6"/>
        <v>0</v>
      </c>
      <c r="F277" s="14"/>
      <c r="G277" s="14"/>
    </row>
    <row r="278" spans="1:7" x14ac:dyDescent="0.2">
      <c r="A278" s="16" t="s">
        <v>127</v>
      </c>
      <c r="B278" s="16">
        <f t="shared" si="6"/>
        <v>0</v>
      </c>
      <c r="F278" s="14"/>
      <c r="G278" s="14"/>
    </row>
    <row r="279" spans="1:7" x14ac:dyDescent="0.2">
      <c r="A279" s="16" t="s">
        <v>128</v>
      </c>
      <c r="B279" s="16">
        <f t="shared" si="6"/>
        <v>0</v>
      </c>
      <c r="F279" s="14"/>
      <c r="G279" s="14"/>
    </row>
    <row r="280" spans="1:7" x14ac:dyDescent="0.2">
      <c r="A280" s="16" t="s">
        <v>129</v>
      </c>
      <c r="B280" s="16">
        <f t="shared" si="6"/>
        <v>0</v>
      </c>
      <c r="F280" s="14"/>
      <c r="G280" s="14"/>
    </row>
    <row r="281" spans="1:7" x14ac:dyDescent="0.2">
      <c r="A281" s="16" t="s">
        <v>130</v>
      </c>
      <c r="B281" s="16">
        <f t="shared" si="6"/>
        <v>0</v>
      </c>
      <c r="F281" s="14"/>
      <c r="G281" s="14"/>
    </row>
    <row r="282" spans="1:7" x14ac:dyDescent="0.2">
      <c r="A282" s="16" t="s">
        <v>131</v>
      </c>
      <c r="B282" s="16">
        <f t="shared" si="6"/>
        <v>0</v>
      </c>
      <c r="F282" s="14"/>
      <c r="G282" s="14"/>
    </row>
    <row r="283" spans="1:7" x14ac:dyDescent="0.2">
      <c r="A283" s="16" t="s">
        <v>132</v>
      </c>
      <c r="B283" s="16">
        <f t="shared" si="6"/>
        <v>0</v>
      </c>
      <c r="F283" s="14"/>
      <c r="G283" s="14"/>
    </row>
    <row r="284" spans="1:7" x14ac:dyDescent="0.2">
      <c r="A284" s="16" t="s">
        <v>133</v>
      </c>
      <c r="B284" s="16">
        <f t="shared" si="6"/>
        <v>0</v>
      </c>
      <c r="F284" s="14"/>
      <c r="G284" s="14"/>
    </row>
    <row r="285" spans="1:7" x14ac:dyDescent="0.2">
      <c r="A285" s="16" t="s">
        <v>134</v>
      </c>
      <c r="B285" s="16">
        <f t="shared" si="6"/>
        <v>0</v>
      </c>
      <c r="F285" s="14"/>
      <c r="G285" s="14"/>
    </row>
    <row r="286" spans="1:7" x14ac:dyDescent="0.2">
      <c r="A286" s="16" t="s">
        <v>135</v>
      </c>
      <c r="B286" s="16">
        <f t="shared" si="6"/>
        <v>0</v>
      </c>
      <c r="F286" s="14"/>
      <c r="G286" s="14"/>
    </row>
    <row r="287" spans="1:7" x14ac:dyDescent="0.2">
      <c r="A287" s="16" t="s">
        <v>136</v>
      </c>
      <c r="B287" s="16">
        <f t="shared" si="6"/>
        <v>0</v>
      </c>
      <c r="F287" s="14"/>
      <c r="G287" s="14"/>
    </row>
    <row r="288" spans="1:7" x14ac:dyDescent="0.2">
      <c r="A288" s="16" t="s">
        <v>137</v>
      </c>
      <c r="B288" s="16">
        <f t="shared" si="6"/>
        <v>0</v>
      </c>
      <c r="F288" s="14"/>
      <c r="G288" s="14"/>
    </row>
    <row r="289" spans="1:7" x14ac:dyDescent="0.2">
      <c r="A289" s="16" t="s">
        <v>138</v>
      </c>
      <c r="B289" s="16">
        <f t="shared" si="6"/>
        <v>344.39323000000002</v>
      </c>
      <c r="F289" s="14"/>
      <c r="G289" s="14"/>
    </row>
    <row r="290" spans="1:7" x14ac:dyDescent="0.2">
      <c r="A290" s="16" t="s">
        <v>139</v>
      </c>
      <c r="B290" s="16">
        <f t="shared" si="6"/>
        <v>0</v>
      </c>
      <c r="F290" s="14"/>
      <c r="G290" s="14"/>
    </row>
    <row r="291" spans="1:7" x14ac:dyDescent="0.2">
      <c r="A291" s="16" t="s">
        <v>140</v>
      </c>
      <c r="B291" s="16">
        <f t="shared" si="6"/>
        <v>0</v>
      </c>
      <c r="F291" s="14"/>
      <c r="G291" s="14"/>
    </row>
    <row r="292" spans="1:7" x14ac:dyDescent="0.2">
      <c r="A292" s="16" t="s">
        <v>141</v>
      </c>
      <c r="B292" s="16">
        <f t="shared" si="6"/>
        <v>0</v>
      </c>
      <c r="F292" s="14"/>
      <c r="G292" s="14"/>
    </row>
    <row r="293" spans="1:7" x14ac:dyDescent="0.2">
      <c r="A293" s="16" t="s">
        <v>142</v>
      </c>
      <c r="B293" s="16">
        <f t="shared" si="6"/>
        <v>0</v>
      </c>
      <c r="F293" s="14"/>
      <c r="G293" s="14"/>
    </row>
    <row r="294" spans="1:7" x14ac:dyDescent="0.2">
      <c r="A294" s="16" t="s">
        <v>143</v>
      </c>
      <c r="B294" s="16">
        <f t="shared" si="6"/>
        <v>0</v>
      </c>
      <c r="F294" s="14"/>
      <c r="G294" s="14"/>
    </row>
    <row r="295" spans="1:7" x14ac:dyDescent="0.2">
      <c r="A295" s="16" t="s">
        <v>144</v>
      </c>
      <c r="B295" s="16">
        <f t="shared" si="6"/>
        <v>0</v>
      </c>
      <c r="F295" s="14"/>
      <c r="G295" s="14"/>
    </row>
    <row r="296" spans="1:7" x14ac:dyDescent="0.2">
      <c r="A296" s="16" t="s">
        <v>145</v>
      </c>
      <c r="B296" s="16">
        <f t="shared" si="6"/>
        <v>0</v>
      </c>
      <c r="F296" s="14"/>
      <c r="G296" s="14"/>
    </row>
    <row r="297" spans="1:7" x14ac:dyDescent="0.2">
      <c r="A297" s="16" t="s">
        <v>146</v>
      </c>
      <c r="B297" s="16">
        <f t="shared" si="6"/>
        <v>0</v>
      </c>
    </row>
    <row r="298" spans="1:7" x14ac:dyDescent="0.2">
      <c r="A298" s="16" t="s">
        <v>147</v>
      </c>
      <c r="B298" s="16">
        <f t="shared" si="6"/>
        <v>0</v>
      </c>
    </row>
    <row r="299" spans="1:7" x14ac:dyDescent="0.2">
      <c r="A299" s="16" t="s">
        <v>148</v>
      </c>
      <c r="B299" s="16">
        <f t="shared" si="6"/>
        <v>-1655.04216</v>
      </c>
    </row>
    <row r="300" spans="1:7" x14ac:dyDescent="0.2">
      <c r="A300" s="16" t="s">
        <v>149</v>
      </c>
      <c r="B300" s="16">
        <f t="shared" si="6"/>
        <v>0</v>
      </c>
    </row>
    <row r="301" spans="1:7" x14ac:dyDescent="0.2">
      <c r="A301" s="16" t="s">
        <v>150</v>
      </c>
      <c r="B301" s="16">
        <f t="shared" si="6"/>
        <v>0</v>
      </c>
    </row>
    <row r="302" spans="1:7" x14ac:dyDescent="0.2">
      <c r="A302" s="16" t="s">
        <v>151</v>
      </c>
      <c r="B302" s="16">
        <f t="shared" si="6"/>
        <v>-331.789264</v>
      </c>
    </row>
    <row r="303" spans="1:7" x14ac:dyDescent="0.2">
      <c r="A303" s="16" t="s">
        <v>152</v>
      </c>
      <c r="B303" s="16">
        <f t="shared" si="6"/>
        <v>0</v>
      </c>
    </row>
    <row r="304" spans="1:7" x14ac:dyDescent="0.2">
      <c r="A304" s="16" t="s">
        <v>153</v>
      </c>
      <c r="B304" s="16">
        <f t="shared" si="6"/>
        <v>0</v>
      </c>
    </row>
    <row r="305" spans="1:2" x14ac:dyDescent="0.2">
      <c r="A305" s="16" t="s">
        <v>154</v>
      </c>
      <c r="B305" s="16">
        <f t="shared" si="6"/>
        <v>0</v>
      </c>
    </row>
    <row r="306" spans="1:2" x14ac:dyDescent="0.2">
      <c r="A306" s="16" t="s">
        <v>155</v>
      </c>
      <c r="B306" s="16">
        <f t="shared" si="6"/>
        <v>0</v>
      </c>
    </row>
    <row r="307" spans="1:2" x14ac:dyDescent="0.2">
      <c r="A307" s="16" t="s">
        <v>156</v>
      </c>
      <c r="B307" s="16">
        <f t="shared" si="6"/>
        <v>0</v>
      </c>
    </row>
    <row r="308" spans="1:2" x14ac:dyDescent="0.2">
      <c r="A308" s="16" t="s">
        <v>157</v>
      </c>
      <c r="B308" s="16">
        <f t="shared" si="6"/>
        <v>0</v>
      </c>
    </row>
    <row r="309" spans="1:2" x14ac:dyDescent="0.2">
      <c r="A309" s="16" t="s">
        <v>158</v>
      </c>
      <c r="B309" s="16">
        <f t="shared" si="6"/>
        <v>0</v>
      </c>
    </row>
    <row r="310" spans="1:2" x14ac:dyDescent="0.2">
      <c r="A310" s="16" t="s">
        <v>159</v>
      </c>
      <c r="B310" s="16">
        <f t="shared" si="6"/>
        <v>0</v>
      </c>
    </row>
    <row r="311" spans="1:2" x14ac:dyDescent="0.2">
      <c r="A311" s="16" t="s">
        <v>160</v>
      </c>
      <c r="B311" s="16">
        <f t="shared" si="6"/>
        <v>0</v>
      </c>
    </row>
    <row r="312" spans="1:2" x14ac:dyDescent="0.2">
      <c r="A312" s="16" t="s">
        <v>161</v>
      </c>
      <c r="B312" s="16">
        <f t="shared" si="6"/>
        <v>0</v>
      </c>
    </row>
    <row r="313" spans="1:2" x14ac:dyDescent="0.2">
      <c r="A313" s="16" t="s">
        <v>162</v>
      </c>
      <c r="B313" s="16">
        <f t="shared" si="6"/>
        <v>0</v>
      </c>
    </row>
    <row r="314" spans="1:2" x14ac:dyDescent="0.2">
      <c r="A314" s="16" t="s">
        <v>163</v>
      </c>
      <c r="B314" s="16">
        <f t="shared" si="6"/>
        <v>0</v>
      </c>
    </row>
    <row r="315" spans="1:2" x14ac:dyDescent="0.2">
      <c r="A315" s="16" t="s">
        <v>164</v>
      </c>
      <c r="B315" s="16">
        <f t="shared" si="6"/>
        <v>0</v>
      </c>
    </row>
    <row r="316" spans="1:2" x14ac:dyDescent="0.2">
      <c r="A316" s="16" t="s">
        <v>165</v>
      </c>
      <c r="B316" s="16">
        <f t="shared" si="6"/>
        <v>0</v>
      </c>
    </row>
    <row r="317" spans="1:2" x14ac:dyDescent="0.2">
      <c r="A317" s="16" t="s">
        <v>166</v>
      </c>
      <c r="B317" s="16">
        <f t="shared" si="6"/>
        <v>0</v>
      </c>
    </row>
    <row r="318" spans="1:2" x14ac:dyDescent="0.2">
      <c r="A318" s="16" t="s">
        <v>167</v>
      </c>
      <c r="B318" s="16">
        <f t="shared" si="6"/>
        <v>0</v>
      </c>
    </row>
    <row r="319" spans="1:2" x14ac:dyDescent="0.2">
      <c r="A319" s="16" t="s">
        <v>168</v>
      </c>
      <c r="B319" s="16">
        <f t="shared" si="6"/>
        <v>0</v>
      </c>
    </row>
    <row r="320" spans="1:2" x14ac:dyDescent="0.2">
      <c r="A320" s="16" t="s">
        <v>169</v>
      </c>
      <c r="B320" s="16">
        <f t="shared" si="6"/>
        <v>0</v>
      </c>
    </row>
    <row r="321" spans="1:2" x14ac:dyDescent="0.2">
      <c r="A321" s="16" t="s">
        <v>170</v>
      </c>
      <c r="B321" s="16">
        <f t="shared" si="6"/>
        <v>0</v>
      </c>
    </row>
    <row r="322" spans="1:2" x14ac:dyDescent="0.2">
      <c r="A322" s="16" t="s">
        <v>171</v>
      </c>
      <c r="B322" s="16">
        <f t="shared" si="6"/>
        <v>0</v>
      </c>
    </row>
    <row r="323" spans="1:2" x14ac:dyDescent="0.2">
      <c r="A323" s="16" t="s">
        <v>172</v>
      </c>
      <c r="B323" s="16">
        <f t="shared" si="6"/>
        <v>0</v>
      </c>
    </row>
    <row r="324" spans="1:2" x14ac:dyDescent="0.2">
      <c r="A324" s="6" t="s">
        <v>173</v>
      </c>
      <c r="B324" s="6">
        <f t="shared" si="6"/>
        <v>236090.95669799999</v>
      </c>
    </row>
    <row r="325" spans="1:2" x14ac:dyDescent="0.2">
      <c r="B325" s="14"/>
    </row>
  </sheetData>
  <mergeCells count="3">
    <mergeCell ref="J172:J174"/>
    <mergeCell ref="J176:J178"/>
    <mergeCell ref="X152:Z152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6"/>
  <sheetViews>
    <sheetView topLeftCell="A120" zoomScale="85" zoomScaleNormal="85" workbookViewId="0">
      <selection activeCell="F135" sqref="F135"/>
    </sheetView>
  </sheetViews>
  <sheetFormatPr baseColWidth="10" defaultColWidth="11.5" defaultRowHeight="15" x14ac:dyDescent="0.2"/>
  <cols>
    <col min="1" max="1" width="25.33203125" style="1" bestFit="1" customWidth="1"/>
    <col min="2" max="2" width="25.33203125" style="15" customWidth="1"/>
    <col min="3" max="3" width="16.5" style="1" bestFit="1" customWidth="1"/>
    <col min="4" max="4" width="17" style="1" bestFit="1" customWidth="1"/>
    <col min="5" max="8" width="12.5" style="1" bestFit="1" customWidth="1"/>
    <col min="9" max="9" width="9.6640625" style="1" bestFit="1" customWidth="1"/>
    <col min="10" max="10" width="9" style="1" bestFit="1" customWidth="1"/>
    <col min="11" max="11" width="10.1640625" style="1" bestFit="1" customWidth="1"/>
    <col min="12" max="12" width="9" style="1" bestFit="1" customWidth="1"/>
    <col min="13" max="13" width="8.83203125" style="1" bestFit="1" customWidth="1"/>
    <col min="14" max="14" width="9" style="1" bestFit="1" customWidth="1"/>
    <col min="15" max="15" width="22" style="1" bestFit="1" customWidth="1"/>
    <col min="16" max="16384" width="11.5" style="1"/>
  </cols>
  <sheetData>
    <row r="1" spans="1:14" x14ac:dyDescent="0.2">
      <c r="A1" s="4" t="s">
        <v>174</v>
      </c>
      <c r="B1" s="4" t="s">
        <v>175</v>
      </c>
      <c r="C1" s="4" t="s">
        <v>176</v>
      </c>
      <c r="D1" s="4" t="s">
        <v>177</v>
      </c>
      <c r="E1" s="4" t="s">
        <v>178</v>
      </c>
      <c r="F1" s="4" t="s">
        <v>179</v>
      </c>
      <c r="G1" s="4" t="s">
        <v>180</v>
      </c>
      <c r="H1" s="4" t="s">
        <v>181</v>
      </c>
      <c r="I1" s="4" t="s">
        <v>182</v>
      </c>
      <c r="J1" s="4" t="s">
        <v>183</v>
      </c>
      <c r="K1" s="4" t="s">
        <v>184</v>
      </c>
      <c r="L1" s="4" t="s">
        <v>185</v>
      </c>
      <c r="M1" s="4" t="s">
        <v>186</v>
      </c>
      <c r="N1" s="14"/>
    </row>
    <row r="2" spans="1:14" x14ac:dyDescent="0.2">
      <c r="A2" s="5" t="s">
        <v>187</v>
      </c>
      <c r="B2" s="5" t="s">
        <v>188</v>
      </c>
      <c r="C2" s="5" t="s">
        <v>189</v>
      </c>
      <c r="D2" s="5" t="s">
        <v>190</v>
      </c>
      <c r="E2" s="5" t="s">
        <v>191</v>
      </c>
      <c r="F2" s="5" t="s">
        <v>191</v>
      </c>
      <c r="G2" s="5" t="s">
        <v>191</v>
      </c>
      <c r="H2" s="5" t="s">
        <v>192</v>
      </c>
      <c r="I2" s="5" t="s">
        <v>192</v>
      </c>
      <c r="J2" s="5" t="s">
        <v>192</v>
      </c>
      <c r="K2" s="5" t="s">
        <v>192</v>
      </c>
      <c r="L2" s="5" t="s">
        <v>192</v>
      </c>
      <c r="M2" s="5" t="s">
        <v>193</v>
      </c>
      <c r="N2" s="14"/>
    </row>
    <row r="3" spans="1:14" x14ac:dyDescent="0.2">
      <c r="A3" s="3" t="s">
        <v>194</v>
      </c>
      <c r="B3" s="16">
        <v>15414.281822999999</v>
      </c>
      <c r="C3" s="16">
        <v>327.42346600000002</v>
      </c>
      <c r="D3" s="16">
        <v>60</v>
      </c>
      <c r="E3" s="16">
        <v>3.181</v>
      </c>
      <c r="F3" s="16">
        <v>3.181</v>
      </c>
      <c r="G3" s="16">
        <v>3.181</v>
      </c>
      <c r="H3" s="16">
        <v>0</v>
      </c>
      <c r="I3" s="16">
        <v>8.3976999999999996E-2</v>
      </c>
      <c r="J3" s="16">
        <v>1</v>
      </c>
      <c r="K3" s="16">
        <v>0.84899999999999998</v>
      </c>
      <c r="L3" s="16">
        <v>0.84899999999999998</v>
      </c>
      <c r="M3" s="16">
        <v>2.5392999999999999E-2</v>
      </c>
      <c r="N3" s="14"/>
    </row>
    <row r="4" spans="1:14" x14ac:dyDescent="0.2">
      <c r="A4" s="3" t="s">
        <v>195</v>
      </c>
      <c r="B4" s="16">
        <v>21064.644348999998</v>
      </c>
      <c r="C4" s="16">
        <v>538.36326199999996</v>
      </c>
      <c r="D4" s="16">
        <v>25</v>
      </c>
      <c r="E4" s="16">
        <v>27.286100000000001</v>
      </c>
      <c r="F4" s="16">
        <v>27.286100000000001</v>
      </c>
      <c r="G4" s="16">
        <v>27.286100000000001</v>
      </c>
      <c r="H4" s="16">
        <v>0</v>
      </c>
      <c r="I4" s="16">
        <v>0.104536</v>
      </c>
      <c r="J4" s="16">
        <v>1</v>
      </c>
      <c r="K4" s="16">
        <v>0.123206</v>
      </c>
      <c r="L4" s="16">
        <v>0.15</v>
      </c>
      <c r="M4" s="16">
        <v>4.8263E-2</v>
      </c>
      <c r="N4" s="14"/>
    </row>
    <row r="5" spans="1:14" x14ac:dyDescent="0.2">
      <c r="A5" s="3" t="s">
        <v>196</v>
      </c>
      <c r="B5" s="16">
        <v>0</v>
      </c>
      <c r="C5" s="16">
        <v>0</v>
      </c>
      <c r="D5" s="16">
        <v>35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1</v>
      </c>
      <c r="K5" s="16">
        <v>0</v>
      </c>
      <c r="L5" s="16">
        <v>0.61799999999999999</v>
      </c>
      <c r="M5" s="16">
        <v>3.6934000000000002E-2</v>
      </c>
      <c r="N5" s="14"/>
    </row>
    <row r="6" spans="1:14" x14ac:dyDescent="0.2">
      <c r="A6" s="3" t="s">
        <v>197</v>
      </c>
      <c r="B6" s="16">
        <v>0</v>
      </c>
      <c r="C6" s="16">
        <v>0</v>
      </c>
      <c r="D6" s="16">
        <v>35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1</v>
      </c>
      <c r="K6" s="16">
        <v>0</v>
      </c>
      <c r="L6" s="16">
        <v>0.85599999999999998</v>
      </c>
      <c r="M6" s="16">
        <v>3.6934000000000002E-2</v>
      </c>
      <c r="N6" s="14"/>
    </row>
    <row r="7" spans="1:14" x14ac:dyDescent="0.2">
      <c r="A7" s="3" t="s">
        <v>198</v>
      </c>
      <c r="B7" s="16">
        <v>34087.47</v>
      </c>
      <c r="C7" s="16">
        <v>423.74251500000003</v>
      </c>
      <c r="D7" s="16">
        <v>25</v>
      </c>
      <c r="E7" s="16">
        <v>4.6639999999999997</v>
      </c>
      <c r="F7" s="16">
        <v>39.180999999999997</v>
      </c>
      <c r="G7" s="16">
        <v>39.180999999999997</v>
      </c>
      <c r="H7" s="16">
        <v>0</v>
      </c>
      <c r="I7" s="16">
        <v>0.23753299999999999</v>
      </c>
      <c r="J7" s="16">
        <v>1</v>
      </c>
      <c r="K7" s="16">
        <v>0.194966</v>
      </c>
      <c r="L7" s="16">
        <v>1</v>
      </c>
      <c r="M7" s="16">
        <v>4.8263E-2</v>
      </c>
      <c r="N7" s="14"/>
    </row>
    <row r="8" spans="1:14" x14ac:dyDescent="0.2">
      <c r="A8" s="3" t="s">
        <v>199</v>
      </c>
      <c r="B8" s="16">
        <v>7329.1209479999998</v>
      </c>
      <c r="C8" s="16">
        <v>439.57745999999997</v>
      </c>
      <c r="D8" s="16">
        <v>25</v>
      </c>
      <c r="E8" s="16">
        <v>7.0164</v>
      </c>
      <c r="F8" s="16">
        <v>7.0164</v>
      </c>
      <c r="G8" s="16">
        <v>7.0164</v>
      </c>
      <c r="H8" s="16">
        <v>0</v>
      </c>
      <c r="I8" s="16">
        <v>7.8747999999999999E-2</v>
      </c>
      <c r="J8" s="16">
        <v>1</v>
      </c>
      <c r="K8" s="16">
        <v>0.36093999999999998</v>
      </c>
      <c r="L8" s="16">
        <v>1</v>
      </c>
      <c r="M8" s="16">
        <v>4.8263E-2</v>
      </c>
      <c r="N8" s="14"/>
    </row>
    <row r="9" spans="1:14" x14ac:dyDescent="0.2">
      <c r="A9" s="3" t="s">
        <v>200</v>
      </c>
      <c r="B9" s="16">
        <v>226.22427300000001</v>
      </c>
      <c r="C9" s="16">
        <v>18.552869999999999</v>
      </c>
      <c r="D9" s="16">
        <v>25</v>
      </c>
      <c r="E9" s="16">
        <v>0.29448999999999997</v>
      </c>
      <c r="F9" s="16">
        <v>0.29448999999999997</v>
      </c>
      <c r="G9" s="16">
        <v>0.29448999999999997</v>
      </c>
      <c r="H9" s="16">
        <v>0</v>
      </c>
      <c r="I9" s="16">
        <v>2.8579999999999999E-3</v>
      </c>
      <c r="J9" s="16">
        <v>1</v>
      </c>
      <c r="K9" s="16">
        <v>0.31209199999999998</v>
      </c>
      <c r="L9" s="16">
        <v>1</v>
      </c>
      <c r="M9" s="16">
        <v>4.8263E-2</v>
      </c>
      <c r="N9" s="14"/>
    </row>
    <row r="10" spans="1:14" x14ac:dyDescent="0.2">
      <c r="A10" s="3" t="s">
        <v>201</v>
      </c>
      <c r="B10" s="16">
        <v>48.421999999999997</v>
      </c>
      <c r="C10" s="16">
        <v>0.76097800000000004</v>
      </c>
      <c r="D10" s="16">
        <v>30</v>
      </c>
      <c r="E10" s="16">
        <v>7.1000000000000004E-3</v>
      </c>
      <c r="F10" s="16">
        <v>7.1000000000000004E-3</v>
      </c>
      <c r="G10" s="16">
        <v>7.1000000000000004E-3</v>
      </c>
      <c r="H10" s="16">
        <v>0</v>
      </c>
      <c r="I10" s="16">
        <v>3.6000000000000001E-5</v>
      </c>
      <c r="J10" s="16">
        <v>1</v>
      </c>
      <c r="K10" s="16">
        <v>0.163628</v>
      </c>
      <c r="L10" s="16">
        <v>1</v>
      </c>
      <c r="M10" s="16">
        <v>4.1639000000000002E-2</v>
      </c>
      <c r="N10" s="14"/>
    </row>
    <row r="11" spans="1:14" x14ac:dyDescent="0.2">
      <c r="A11" s="3" t="s">
        <v>202</v>
      </c>
      <c r="B11" s="16">
        <v>52346.32</v>
      </c>
      <c r="C11" s="16">
        <v>145.46236999999999</v>
      </c>
      <c r="D11" s="16">
        <v>30</v>
      </c>
      <c r="E11" s="16">
        <v>23.02</v>
      </c>
      <c r="F11" s="16">
        <v>50.332999999999998</v>
      </c>
      <c r="G11" s="16">
        <v>50.332999999999998</v>
      </c>
      <c r="H11" s="16">
        <v>0</v>
      </c>
      <c r="I11" s="16">
        <v>0.39271099999999998</v>
      </c>
      <c r="J11" s="16">
        <v>1</v>
      </c>
      <c r="K11" s="16">
        <v>0.250917</v>
      </c>
      <c r="L11" s="16">
        <v>1</v>
      </c>
      <c r="M11" s="16">
        <v>4.1639000000000002E-2</v>
      </c>
      <c r="N11" s="14"/>
    </row>
    <row r="12" spans="1:14" x14ac:dyDescent="0.2">
      <c r="A12" s="3" t="s">
        <v>203</v>
      </c>
      <c r="B12" s="16">
        <v>0</v>
      </c>
      <c r="C12" s="16">
        <v>0</v>
      </c>
      <c r="D12" s="16">
        <v>30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1</v>
      </c>
      <c r="K12" s="16">
        <v>0</v>
      </c>
      <c r="L12" s="16">
        <v>1</v>
      </c>
      <c r="M12" s="16">
        <v>4.1639000000000002E-2</v>
      </c>
      <c r="N12" s="14"/>
    </row>
    <row r="13" spans="1:14" x14ac:dyDescent="0.2">
      <c r="A13" s="3" t="s">
        <v>204</v>
      </c>
      <c r="B13" s="16">
        <v>68305.470967999994</v>
      </c>
      <c r="C13" s="16">
        <v>341.49976900000001</v>
      </c>
      <c r="D13" s="16">
        <v>40</v>
      </c>
      <c r="E13" s="16">
        <v>16.2605</v>
      </c>
      <c r="F13" s="16">
        <v>16.2605</v>
      </c>
      <c r="G13" s="16">
        <v>19</v>
      </c>
      <c r="H13" s="16">
        <v>0</v>
      </c>
      <c r="I13" s="16">
        <v>7.0363999999999996E-2</v>
      </c>
      <c r="J13" s="16">
        <v>1</v>
      </c>
      <c r="K13" s="16">
        <v>0.13916500000000001</v>
      </c>
      <c r="L13" s="16">
        <v>1</v>
      </c>
      <c r="M13" s="16">
        <v>3.3426999999999998E-2</v>
      </c>
      <c r="N13" s="14"/>
    </row>
    <row r="14" spans="1:14" x14ac:dyDescent="0.2">
      <c r="A14" s="3" t="s">
        <v>205</v>
      </c>
      <c r="B14" s="16">
        <v>5888.2287530000003</v>
      </c>
      <c r="C14" s="16">
        <v>58.877150999999998</v>
      </c>
      <c r="D14" s="16">
        <v>40</v>
      </c>
      <c r="E14" s="16">
        <v>1.1671499999999999</v>
      </c>
      <c r="F14" s="16">
        <v>1.16716</v>
      </c>
      <c r="G14" s="16">
        <v>1.16716</v>
      </c>
      <c r="H14" s="16">
        <v>0</v>
      </c>
      <c r="I14" s="16">
        <v>2.9228000000000001E-2</v>
      </c>
      <c r="J14" s="16">
        <v>1</v>
      </c>
      <c r="K14" s="16">
        <v>0.80534099999999997</v>
      </c>
      <c r="L14" s="16">
        <v>1</v>
      </c>
      <c r="M14" s="16">
        <v>3.3426999999999998E-2</v>
      </c>
      <c r="N14" s="14"/>
    </row>
    <row r="15" spans="1:14" x14ac:dyDescent="0.2">
      <c r="A15" s="3" t="s">
        <v>206</v>
      </c>
      <c r="B15" s="16">
        <v>0</v>
      </c>
      <c r="C15" s="16">
        <v>0</v>
      </c>
      <c r="D15" s="16">
        <v>20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1</v>
      </c>
      <c r="M15" s="16">
        <v>5.8245999999999999E-2</v>
      </c>
      <c r="N15" s="14"/>
    </row>
    <row r="16" spans="1:14" x14ac:dyDescent="0.2">
      <c r="A16" s="3" t="s">
        <v>207</v>
      </c>
      <c r="B16" s="16">
        <v>0</v>
      </c>
      <c r="C16" s="16">
        <v>0</v>
      </c>
      <c r="D16" s="16">
        <v>20</v>
      </c>
      <c r="E16" s="16">
        <v>0</v>
      </c>
      <c r="F16" s="16">
        <v>0</v>
      </c>
      <c r="G16" s="16">
        <v>7.0000000000000007E-2</v>
      </c>
      <c r="H16" s="16">
        <v>0</v>
      </c>
      <c r="I16" s="16">
        <v>0</v>
      </c>
      <c r="J16" s="16">
        <v>1</v>
      </c>
      <c r="K16" s="16">
        <v>0</v>
      </c>
      <c r="L16" s="16">
        <v>1</v>
      </c>
      <c r="M16" s="16">
        <v>5.8245999999999999E-2</v>
      </c>
      <c r="N16" s="14"/>
    </row>
    <row r="17" spans="1:14" x14ac:dyDescent="0.2">
      <c r="A17" s="3" t="s">
        <v>208</v>
      </c>
      <c r="B17" s="16">
        <v>0</v>
      </c>
      <c r="C17" s="16">
        <v>0</v>
      </c>
      <c r="D17" s="16">
        <v>40</v>
      </c>
      <c r="E17" s="16">
        <v>0</v>
      </c>
      <c r="F17" s="16">
        <v>0</v>
      </c>
      <c r="G17" s="16">
        <v>7.0000000000000007E-2</v>
      </c>
      <c r="H17" s="16">
        <v>0</v>
      </c>
      <c r="I17" s="16">
        <v>0</v>
      </c>
      <c r="J17" s="16">
        <v>1</v>
      </c>
      <c r="K17" s="16">
        <v>0</v>
      </c>
      <c r="L17" s="16">
        <v>1</v>
      </c>
      <c r="M17" s="16">
        <v>3.3426999999999998E-2</v>
      </c>
      <c r="N17" s="14"/>
    </row>
    <row r="18" spans="1:14" x14ac:dyDescent="0.2">
      <c r="A18" s="3" t="s">
        <v>209</v>
      </c>
      <c r="B18" s="16">
        <v>0.56697299999999995</v>
      </c>
      <c r="C18" s="16">
        <v>1.2474000000000001E-2</v>
      </c>
      <c r="D18" s="16">
        <v>20</v>
      </c>
      <c r="E18" s="16">
        <v>2.9599999999999998E-4</v>
      </c>
      <c r="F18" s="16">
        <v>2.9700000000000001E-4</v>
      </c>
      <c r="G18" s="16">
        <v>2.9700000000000001E-4</v>
      </c>
      <c r="H18" s="16">
        <v>0</v>
      </c>
      <c r="I18" s="16">
        <v>9.0000000000000002E-6</v>
      </c>
      <c r="J18" s="16">
        <v>1</v>
      </c>
      <c r="K18" s="16">
        <v>1</v>
      </c>
      <c r="L18" s="16">
        <v>1</v>
      </c>
      <c r="M18" s="16">
        <v>5.8245999999999999E-2</v>
      </c>
      <c r="N18" s="14"/>
    </row>
    <row r="19" spans="1:14" x14ac:dyDescent="0.2">
      <c r="A19" s="3" t="s">
        <v>210</v>
      </c>
      <c r="B19" s="16">
        <v>0</v>
      </c>
      <c r="C19" s="16">
        <v>0</v>
      </c>
      <c r="D19" s="16">
        <v>30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1</v>
      </c>
      <c r="K19" s="16">
        <v>0</v>
      </c>
      <c r="L19" s="16">
        <v>0.86</v>
      </c>
      <c r="M19" s="16">
        <v>4.1639000000000002E-2</v>
      </c>
      <c r="N19" s="14"/>
    </row>
    <row r="20" spans="1:14" x14ac:dyDescent="0.2">
      <c r="A20" s="3" t="s">
        <v>211</v>
      </c>
      <c r="B20" s="16">
        <v>5767.5246440000001</v>
      </c>
      <c r="C20" s="16">
        <v>379.35156499999999</v>
      </c>
      <c r="D20" s="16">
        <v>25</v>
      </c>
      <c r="E20" s="16">
        <v>0</v>
      </c>
      <c r="F20" s="16">
        <v>4.0961530000000002</v>
      </c>
      <c r="G20" s="16">
        <v>100000</v>
      </c>
      <c r="H20" s="16">
        <v>0</v>
      </c>
      <c r="I20" s="16">
        <v>0.33239299999999999</v>
      </c>
      <c r="J20" s="16">
        <v>1</v>
      </c>
      <c r="K20" s="16">
        <v>0.85</v>
      </c>
      <c r="L20" s="16">
        <v>0.85</v>
      </c>
      <c r="M20" s="16">
        <v>4.8263E-2</v>
      </c>
      <c r="N20" s="14"/>
    </row>
    <row r="21" spans="1:14" x14ac:dyDescent="0.2">
      <c r="A21" s="3" t="s">
        <v>212</v>
      </c>
      <c r="B21" s="16">
        <v>0</v>
      </c>
      <c r="C21" s="16">
        <v>0</v>
      </c>
      <c r="D21" s="16">
        <v>25</v>
      </c>
      <c r="E21" s="16">
        <v>0</v>
      </c>
      <c r="F21" s="16">
        <v>0</v>
      </c>
      <c r="G21" s="16">
        <v>100000</v>
      </c>
      <c r="H21" s="16">
        <v>0</v>
      </c>
      <c r="I21" s="16">
        <v>0</v>
      </c>
      <c r="J21" s="16">
        <v>1</v>
      </c>
      <c r="K21" s="16">
        <v>0</v>
      </c>
      <c r="L21" s="16">
        <v>0.85</v>
      </c>
      <c r="M21" s="16">
        <v>4.8263E-2</v>
      </c>
      <c r="N21" s="14"/>
    </row>
    <row r="22" spans="1:14" x14ac:dyDescent="0.2">
      <c r="A22" s="3" t="s">
        <v>213</v>
      </c>
      <c r="B22" s="16">
        <v>2800.1268679999998</v>
      </c>
      <c r="C22" s="16">
        <v>106.464412</v>
      </c>
      <c r="D22" s="16">
        <v>25</v>
      </c>
      <c r="E22" s="16">
        <v>0</v>
      </c>
      <c r="F22" s="16">
        <v>0.95637099999999997</v>
      </c>
      <c r="G22" s="16">
        <v>100000</v>
      </c>
      <c r="H22" s="16">
        <v>0</v>
      </c>
      <c r="I22" s="16">
        <v>7.7606999999999995E-2</v>
      </c>
      <c r="J22" s="16">
        <v>1</v>
      </c>
      <c r="K22" s="16">
        <v>0.85</v>
      </c>
      <c r="L22" s="16">
        <v>0.85</v>
      </c>
      <c r="M22" s="16">
        <v>4.8263E-2</v>
      </c>
      <c r="N22" s="14"/>
    </row>
    <row r="23" spans="1:14" x14ac:dyDescent="0.2">
      <c r="A23" s="3" t="s">
        <v>214</v>
      </c>
      <c r="B23" s="16">
        <v>228.031555</v>
      </c>
      <c r="C23" s="16">
        <v>4.5686080000000002</v>
      </c>
      <c r="D23" s="16">
        <v>17</v>
      </c>
      <c r="E23" s="16">
        <v>0</v>
      </c>
      <c r="F23" s="16">
        <v>3.872077</v>
      </c>
      <c r="G23" s="16">
        <v>100000</v>
      </c>
      <c r="H23" s="16">
        <v>0</v>
      </c>
      <c r="I23" s="16">
        <v>0.2</v>
      </c>
      <c r="J23" s="16">
        <v>0.2</v>
      </c>
      <c r="K23" s="16">
        <v>0.54103999999999997</v>
      </c>
      <c r="L23" s="16">
        <v>0.95</v>
      </c>
      <c r="M23" s="16">
        <v>6.7080000000000001E-2</v>
      </c>
      <c r="N23" s="14"/>
    </row>
    <row r="24" spans="1:14" x14ac:dyDescent="0.2">
      <c r="A24" s="3" t="s">
        <v>215</v>
      </c>
      <c r="B24" s="16">
        <v>134.052663</v>
      </c>
      <c r="C24" s="16">
        <v>2.6810529999999999</v>
      </c>
      <c r="D24" s="16">
        <v>17</v>
      </c>
      <c r="E24" s="16">
        <v>0</v>
      </c>
      <c r="F24" s="16">
        <v>1.1638599999999999</v>
      </c>
      <c r="G24" s="16">
        <v>100000</v>
      </c>
      <c r="H24" s="16">
        <v>0.1</v>
      </c>
      <c r="I24" s="16">
        <v>0.1</v>
      </c>
      <c r="J24" s="16">
        <v>1</v>
      </c>
      <c r="K24" s="16">
        <v>0.9</v>
      </c>
      <c r="L24" s="16">
        <v>0.9</v>
      </c>
      <c r="M24" s="16">
        <v>6.7080000000000001E-2</v>
      </c>
      <c r="N24" s="14"/>
    </row>
    <row r="25" spans="1:14" x14ac:dyDescent="0.2">
      <c r="A25" s="3" t="s">
        <v>216</v>
      </c>
      <c r="B25" s="16">
        <v>0</v>
      </c>
      <c r="C25" s="16">
        <v>0</v>
      </c>
      <c r="D25" s="16">
        <v>17</v>
      </c>
      <c r="E25" s="16">
        <v>0</v>
      </c>
      <c r="F25" s="16">
        <v>0</v>
      </c>
      <c r="G25" s="16">
        <v>100000</v>
      </c>
      <c r="H25" s="16">
        <v>0</v>
      </c>
      <c r="I25" s="16">
        <v>0</v>
      </c>
      <c r="J25" s="16">
        <v>1</v>
      </c>
      <c r="K25" s="16">
        <v>0</v>
      </c>
      <c r="L25" s="16">
        <v>0.95</v>
      </c>
      <c r="M25" s="16">
        <v>6.7080000000000001E-2</v>
      </c>
      <c r="N25" s="14"/>
    </row>
    <row r="26" spans="1:14" x14ac:dyDescent="0.2">
      <c r="A26" s="3" t="s">
        <v>217</v>
      </c>
      <c r="B26" s="16">
        <v>120.647397</v>
      </c>
      <c r="C26" s="16">
        <v>2.4129480000000001</v>
      </c>
      <c r="D26" s="16">
        <v>17</v>
      </c>
      <c r="E26" s="16">
        <v>0</v>
      </c>
      <c r="F26" s="16">
        <v>1.047474</v>
      </c>
      <c r="G26" s="16">
        <v>100000</v>
      </c>
      <c r="H26" s="16">
        <v>0</v>
      </c>
      <c r="I26" s="16">
        <v>0.09</v>
      </c>
      <c r="J26" s="16">
        <v>0.09</v>
      </c>
      <c r="K26" s="16">
        <v>0.9</v>
      </c>
      <c r="L26" s="16">
        <v>0.9</v>
      </c>
      <c r="M26" s="16">
        <v>6.7080000000000001E-2</v>
      </c>
      <c r="N26" s="14"/>
    </row>
    <row r="27" spans="1:14" x14ac:dyDescent="0.2">
      <c r="A27" s="3" t="s">
        <v>218</v>
      </c>
      <c r="B27" s="16">
        <v>268.10532599999999</v>
      </c>
      <c r="C27" s="16">
        <v>5.362107</v>
      </c>
      <c r="D27" s="16">
        <v>17</v>
      </c>
      <c r="E27" s="16">
        <v>0</v>
      </c>
      <c r="F27" s="16">
        <v>2.3277209999999999</v>
      </c>
      <c r="G27" s="16">
        <v>100000</v>
      </c>
      <c r="H27" s="16">
        <v>0</v>
      </c>
      <c r="I27" s="16">
        <v>0.2</v>
      </c>
      <c r="J27" s="16">
        <v>0.2</v>
      </c>
      <c r="K27" s="16">
        <v>0.9</v>
      </c>
      <c r="L27" s="16">
        <v>0.9</v>
      </c>
      <c r="M27" s="16">
        <v>6.7080000000000001E-2</v>
      </c>
      <c r="N27" s="14"/>
    </row>
    <row r="28" spans="1:14" x14ac:dyDescent="0.2">
      <c r="A28" s="3" t="s">
        <v>219</v>
      </c>
      <c r="B28" s="16">
        <v>0</v>
      </c>
      <c r="C28" s="16">
        <v>0</v>
      </c>
      <c r="D28" s="16">
        <v>15</v>
      </c>
      <c r="E28" s="16">
        <v>0</v>
      </c>
      <c r="F28" s="16">
        <v>0</v>
      </c>
      <c r="G28" s="16">
        <v>100000</v>
      </c>
      <c r="H28" s="16">
        <v>0</v>
      </c>
      <c r="I28" s="16">
        <v>0</v>
      </c>
      <c r="J28" s="16">
        <v>1</v>
      </c>
      <c r="K28" s="16">
        <v>0</v>
      </c>
      <c r="L28" s="16">
        <v>0.95</v>
      </c>
      <c r="M28" s="16">
        <v>7.4943999999999997E-2</v>
      </c>
      <c r="N28" s="14"/>
    </row>
    <row r="29" spans="1:14" x14ac:dyDescent="0.2">
      <c r="A29" s="3" t="s">
        <v>220</v>
      </c>
      <c r="B29" s="16">
        <v>556.26707399999998</v>
      </c>
      <c r="C29" s="16">
        <v>19.354595</v>
      </c>
      <c r="D29" s="16">
        <v>25</v>
      </c>
      <c r="E29" s="16">
        <v>0</v>
      </c>
      <c r="F29" s="16">
        <v>1.6134869999999999</v>
      </c>
      <c r="G29" s="16">
        <v>100000</v>
      </c>
      <c r="H29" s="16">
        <v>0</v>
      </c>
      <c r="I29" s="16">
        <v>0.42250500000000002</v>
      </c>
      <c r="J29" s="16">
        <v>1</v>
      </c>
      <c r="K29" s="16">
        <v>0.38694099999999998</v>
      </c>
      <c r="L29" s="16">
        <v>0.95</v>
      </c>
      <c r="M29" s="16">
        <v>4.8263E-2</v>
      </c>
      <c r="N29" s="14"/>
    </row>
    <row r="30" spans="1:14" x14ac:dyDescent="0.2">
      <c r="A30" s="3" t="s">
        <v>221</v>
      </c>
      <c r="B30" s="16">
        <v>0</v>
      </c>
      <c r="C30" s="16">
        <v>0</v>
      </c>
      <c r="D30" s="16">
        <v>25</v>
      </c>
      <c r="E30" s="16">
        <v>0</v>
      </c>
      <c r="F30" s="16">
        <v>0</v>
      </c>
      <c r="G30" s="16">
        <v>100000</v>
      </c>
      <c r="H30" s="16">
        <v>0</v>
      </c>
      <c r="I30" s="16">
        <v>0</v>
      </c>
      <c r="J30" s="16">
        <v>1</v>
      </c>
      <c r="K30" s="16">
        <v>0</v>
      </c>
      <c r="L30" s="16">
        <v>0.85</v>
      </c>
      <c r="M30" s="16">
        <v>4.8263E-2</v>
      </c>
      <c r="N30" s="14"/>
    </row>
    <row r="31" spans="1:14" x14ac:dyDescent="0.2">
      <c r="A31" s="3" t="s">
        <v>222</v>
      </c>
      <c r="B31" s="16">
        <v>0</v>
      </c>
      <c r="C31" s="16">
        <v>0</v>
      </c>
      <c r="D31" s="16">
        <v>25</v>
      </c>
      <c r="E31" s="16">
        <v>0</v>
      </c>
      <c r="F31" s="16">
        <v>0</v>
      </c>
      <c r="G31" s="16">
        <v>100000</v>
      </c>
      <c r="H31" s="16">
        <v>0</v>
      </c>
      <c r="I31" s="16">
        <v>0</v>
      </c>
      <c r="J31" s="16">
        <v>1</v>
      </c>
      <c r="K31" s="16">
        <v>0</v>
      </c>
      <c r="L31" s="16">
        <v>0.85</v>
      </c>
      <c r="M31" s="16">
        <v>4.8263E-2</v>
      </c>
      <c r="N31" s="14"/>
    </row>
    <row r="32" spans="1:14" x14ac:dyDescent="0.2">
      <c r="A32" s="3" t="s">
        <v>223</v>
      </c>
      <c r="B32" s="16">
        <v>0</v>
      </c>
      <c r="C32" s="16">
        <v>0</v>
      </c>
      <c r="D32" s="16">
        <v>25</v>
      </c>
      <c r="E32" s="16">
        <v>0</v>
      </c>
      <c r="F32" s="16">
        <v>0</v>
      </c>
      <c r="G32" s="16">
        <v>100000</v>
      </c>
      <c r="H32" s="16">
        <v>0</v>
      </c>
      <c r="I32" s="16">
        <v>0</v>
      </c>
      <c r="J32" s="16">
        <v>0</v>
      </c>
      <c r="K32" s="16">
        <v>0</v>
      </c>
      <c r="L32" s="16">
        <v>0.75</v>
      </c>
      <c r="M32" s="16">
        <v>4.8263E-2</v>
      </c>
      <c r="N32" s="14"/>
    </row>
    <row r="33" spans="1:14" x14ac:dyDescent="0.2">
      <c r="A33" s="3" t="s">
        <v>224</v>
      </c>
      <c r="B33" s="16">
        <v>0</v>
      </c>
      <c r="C33" s="16">
        <v>0</v>
      </c>
      <c r="D33" s="16">
        <v>25</v>
      </c>
      <c r="E33" s="16">
        <v>0</v>
      </c>
      <c r="F33" s="16">
        <v>0</v>
      </c>
      <c r="G33" s="16">
        <v>100000</v>
      </c>
      <c r="H33" s="16">
        <v>0</v>
      </c>
      <c r="I33" s="16">
        <v>0</v>
      </c>
      <c r="J33" s="16">
        <v>1</v>
      </c>
      <c r="K33" s="16">
        <v>0</v>
      </c>
      <c r="L33" s="16">
        <v>0.85</v>
      </c>
      <c r="M33" s="16">
        <v>4.8263E-2</v>
      </c>
      <c r="N33" s="14"/>
    </row>
    <row r="34" spans="1:14" x14ac:dyDescent="0.2">
      <c r="A34" s="3" t="s">
        <v>225</v>
      </c>
      <c r="B34" s="16">
        <v>0</v>
      </c>
      <c r="C34" s="16">
        <v>0</v>
      </c>
      <c r="D34" s="16">
        <v>17</v>
      </c>
      <c r="E34" s="16">
        <v>0</v>
      </c>
      <c r="F34" s="16">
        <v>0</v>
      </c>
      <c r="G34" s="16">
        <v>100000</v>
      </c>
      <c r="H34" s="16">
        <v>0</v>
      </c>
      <c r="I34" s="16">
        <v>0</v>
      </c>
      <c r="J34" s="16">
        <v>1</v>
      </c>
      <c r="K34" s="16">
        <v>0</v>
      </c>
      <c r="L34" s="16">
        <v>0.95</v>
      </c>
      <c r="M34" s="16">
        <v>6.7080000000000001E-2</v>
      </c>
      <c r="N34" s="14"/>
    </row>
    <row r="35" spans="1:14" x14ac:dyDescent="0.2">
      <c r="A35" s="3" t="s">
        <v>226</v>
      </c>
      <c r="B35" s="16">
        <v>0</v>
      </c>
      <c r="C35" s="16">
        <v>0</v>
      </c>
      <c r="D35" s="16">
        <v>17</v>
      </c>
      <c r="E35" s="16">
        <v>0</v>
      </c>
      <c r="F35" s="16">
        <v>0</v>
      </c>
      <c r="G35" s="16">
        <v>100000</v>
      </c>
      <c r="H35" s="16">
        <v>0</v>
      </c>
      <c r="I35" s="16">
        <v>0</v>
      </c>
      <c r="J35" s="16">
        <v>1</v>
      </c>
      <c r="K35" s="16">
        <v>0</v>
      </c>
      <c r="L35" s="16">
        <v>0.9</v>
      </c>
      <c r="M35" s="16">
        <v>6.7080000000000001E-2</v>
      </c>
      <c r="N35" s="14"/>
    </row>
    <row r="36" spans="1:14" x14ac:dyDescent="0.2">
      <c r="A36" s="3" t="s">
        <v>227</v>
      </c>
      <c r="B36" s="16">
        <v>0</v>
      </c>
      <c r="C36" s="16">
        <v>0</v>
      </c>
      <c r="D36" s="16">
        <v>17</v>
      </c>
      <c r="E36" s="16">
        <v>0</v>
      </c>
      <c r="F36" s="16">
        <v>0</v>
      </c>
      <c r="G36" s="16">
        <v>100000</v>
      </c>
      <c r="H36" s="16">
        <v>0</v>
      </c>
      <c r="I36" s="16">
        <v>0</v>
      </c>
      <c r="J36" s="16">
        <v>1</v>
      </c>
      <c r="K36" s="16">
        <v>0</v>
      </c>
      <c r="L36" s="16">
        <v>0.95</v>
      </c>
      <c r="M36" s="16">
        <v>6.7080000000000001E-2</v>
      </c>
      <c r="N36" s="14"/>
    </row>
    <row r="37" spans="1:14" x14ac:dyDescent="0.2">
      <c r="A37" s="3" t="s">
        <v>228</v>
      </c>
      <c r="B37" s="16">
        <v>1505.909361</v>
      </c>
      <c r="C37" s="16">
        <v>57.264713</v>
      </c>
      <c r="D37" s="16">
        <v>30</v>
      </c>
      <c r="E37" s="16">
        <v>0</v>
      </c>
      <c r="F37" s="16">
        <v>1.0039400000000001</v>
      </c>
      <c r="G37" s="16">
        <v>100000</v>
      </c>
      <c r="H37" s="16">
        <v>0</v>
      </c>
      <c r="I37" s="16">
        <v>0.57749499999999998</v>
      </c>
      <c r="J37" s="16">
        <v>1</v>
      </c>
      <c r="K37" s="16">
        <v>0.85</v>
      </c>
      <c r="L37" s="16">
        <v>0.85</v>
      </c>
      <c r="M37" s="16">
        <v>4.1639000000000002E-2</v>
      </c>
      <c r="N37" s="14"/>
    </row>
    <row r="38" spans="1:14" x14ac:dyDescent="0.2">
      <c r="A38" s="3" t="s">
        <v>229</v>
      </c>
      <c r="B38" s="16">
        <v>0</v>
      </c>
      <c r="C38" s="16">
        <v>0</v>
      </c>
      <c r="D38" s="16">
        <v>30</v>
      </c>
      <c r="E38" s="16">
        <v>0</v>
      </c>
      <c r="F38" s="16">
        <v>0</v>
      </c>
      <c r="G38" s="16">
        <v>100000</v>
      </c>
      <c r="H38" s="16">
        <v>0</v>
      </c>
      <c r="I38" s="16">
        <v>0</v>
      </c>
      <c r="J38" s="16">
        <v>1</v>
      </c>
      <c r="K38" s="16">
        <v>0</v>
      </c>
      <c r="L38" s="16">
        <v>1</v>
      </c>
      <c r="M38" s="16">
        <v>4.1639000000000002E-2</v>
      </c>
      <c r="N38" s="14"/>
    </row>
    <row r="39" spans="1:14" x14ac:dyDescent="0.2">
      <c r="A39" s="3" t="s">
        <v>230</v>
      </c>
      <c r="B39" s="16">
        <v>17938.649825</v>
      </c>
      <c r="C39" s="16">
        <v>767.45808</v>
      </c>
      <c r="D39" s="16">
        <v>18</v>
      </c>
      <c r="E39" s="16">
        <v>0</v>
      </c>
      <c r="F39" s="16">
        <v>36.457673</v>
      </c>
      <c r="G39" s="16">
        <v>10000</v>
      </c>
      <c r="H39" s="16">
        <v>0</v>
      </c>
      <c r="I39" s="16">
        <v>0.4</v>
      </c>
      <c r="J39" s="16">
        <v>0.4</v>
      </c>
      <c r="K39" s="16">
        <v>0.28225499999999998</v>
      </c>
      <c r="L39" s="16">
        <v>1</v>
      </c>
      <c r="M39" s="16">
        <v>6.3806000000000002E-2</v>
      </c>
      <c r="N39" s="14"/>
    </row>
    <row r="40" spans="1:14" x14ac:dyDescent="0.2">
      <c r="A40" s="3" t="s">
        <v>231</v>
      </c>
      <c r="B40" s="16">
        <v>0</v>
      </c>
      <c r="C40" s="16">
        <v>0</v>
      </c>
      <c r="D40" s="16">
        <v>20</v>
      </c>
      <c r="E40" s="16">
        <v>0</v>
      </c>
      <c r="F40" s="16">
        <v>0</v>
      </c>
      <c r="G40" s="16">
        <v>100000</v>
      </c>
      <c r="H40" s="16">
        <v>0</v>
      </c>
      <c r="I40" s="16">
        <v>0</v>
      </c>
      <c r="J40" s="16">
        <v>0</v>
      </c>
      <c r="K40" s="16">
        <v>0</v>
      </c>
      <c r="L40" s="16">
        <v>1</v>
      </c>
      <c r="M40" s="16">
        <v>5.8245999999999999E-2</v>
      </c>
      <c r="N40" s="14"/>
    </row>
    <row r="41" spans="1:14" x14ac:dyDescent="0.2">
      <c r="A41" s="3" t="s">
        <v>232</v>
      </c>
      <c r="B41" s="16">
        <v>0</v>
      </c>
      <c r="C41" s="16">
        <v>0</v>
      </c>
      <c r="D41" s="16">
        <v>20</v>
      </c>
      <c r="E41" s="16">
        <v>0</v>
      </c>
      <c r="F41" s="16">
        <v>0</v>
      </c>
      <c r="G41" s="16">
        <v>100000</v>
      </c>
      <c r="H41" s="16">
        <v>0</v>
      </c>
      <c r="I41" s="16">
        <v>0</v>
      </c>
      <c r="J41" s="16">
        <v>1</v>
      </c>
      <c r="K41" s="16">
        <v>0</v>
      </c>
      <c r="L41" s="16">
        <v>1</v>
      </c>
      <c r="M41" s="16">
        <v>5.8245999999999999E-2</v>
      </c>
      <c r="N41" s="14"/>
    </row>
    <row r="42" spans="1:14" x14ac:dyDescent="0.2">
      <c r="A42" s="3" t="s">
        <v>233</v>
      </c>
      <c r="B42" s="16">
        <v>0</v>
      </c>
      <c r="C42" s="16">
        <v>0</v>
      </c>
      <c r="D42" s="16">
        <v>20</v>
      </c>
      <c r="E42" s="16">
        <v>0</v>
      </c>
      <c r="F42" s="16">
        <v>0</v>
      </c>
      <c r="G42" s="16">
        <v>100000</v>
      </c>
      <c r="H42" s="16">
        <v>0</v>
      </c>
      <c r="I42" s="16">
        <v>0</v>
      </c>
      <c r="J42" s="16">
        <v>1</v>
      </c>
      <c r="K42" s="16">
        <v>0</v>
      </c>
      <c r="L42" s="16">
        <v>1</v>
      </c>
      <c r="M42" s="16">
        <v>5.8245999999999999E-2</v>
      </c>
      <c r="N42" s="14"/>
    </row>
    <row r="43" spans="1:14" x14ac:dyDescent="0.2">
      <c r="A43" s="3" t="s">
        <v>234</v>
      </c>
      <c r="B43" s="16">
        <v>0</v>
      </c>
      <c r="C43" s="16">
        <v>0</v>
      </c>
      <c r="D43" s="16">
        <v>20</v>
      </c>
      <c r="E43" s="16">
        <v>0</v>
      </c>
      <c r="F43" s="16">
        <v>0</v>
      </c>
      <c r="G43" s="16">
        <v>100000</v>
      </c>
      <c r="H43" s="16">
        <v>0</v>
      </c>
      <c r="I43" s="16">
        <v>0</v>
      </c>
      <c r="J43" s="16">
        <v>1</v>
      </c>
      <c r="K43" s="16">
        <v>0</v>
      </c>
      <c r="L43" s="16">
        <v>1</v>
      </c>
      <c r="M43" s="16">
        <v>5.8245999999999999E-2</v>
      </c>
      <c r="N43" s="14"/>
    </row>
    <row r="44" spans="1:14" x14ac:dyDescent="0.2">
      <c r="A44" s="3" t="s">
        <v>235</v>
      </c>
      <c r="B44" s="16">
        <v>0</v>
      </c>
      <c r="C44" s="16">
        <v>0</v>
      </c>
      <c r="D44" s="16">
        <v>20</v>
      </c>
      <c r="E44" s="16">
        <v>0</v>
      </c>
      <c r="F44" s="16">
        <v>0</v>
      </c>
      <c r="G44" s="16">
        <v>100000</v>
      </c>
      <c r="H44" s="16">
        <v>0</v>
      </c>
      <c r="I44" s="16">
        <v>0</v>
      </c>
      <c r="J44" s="16">
        <v>1</v>
      </c>
      <c r="K44" s="16">
        <v>0</v>
      </c>
      <c r="L44" s="16">
        <v>1</v>
      </c>
      <c r="M44" s="16">
        <v>5.8245999999999999E-2</v>
      </c>
      <c r="N44" s="14"/>
    </row>
    <row r="45" spans="1:14" x14ac:dyDescent="0.2">
      <c r="A45" s="3" t="s">
        <v>236</v>
      </c>
      <c r="B45" s="16">
        <v>3405.7459050000002</v>
      </c>
      <c r="C45" s="16">
        <v>102.192494</v>
      </c>
      <c r="D45" s="16">
        <v>17</v>
      </c>
      <c r="E45" s="16">
        <v>0</v>
      </c>
      <c r="F45" s="16">
        <v>21.482551999999998</v>
      </c>
      <c r="G45" s="16">
        <v>100000</v>
      </c>
      <c r="H45" s="16">
        <v>0</v>
      </c>
      <c r="I45" s="16">
        <v>0.176173</v>
      </c>
      <c r="J45" s="16">
        <v>0.42</v>
      </c>
      <c r="K45" s="16">
        <v>0.21097199999999999</v>
      </c>
      <c r="L45" s="16">
        <v>1</v>
      </c>
      <c r="M45" s="16">
        <v>6.7080000000000001E-2</v>
      </c>
      <c r="N45" s="14"/>
    </row>
    <row r="46" spans="1:14" x14ac:dyDescent="0.2">
      <c r="A46" s="3" t="s">
        <v>237</v>
      </c>
      <c r="B46" s="16">
        <v>8401.550432</v>
      </c>
      <c r="C46" s="16">
        <v>293.97940899999998</v>
      </c>
      <c r="D46" s="16">
        <v>17</v>
      </c>
      <c r="E46" s="16">
        <v>0</v>
      </c>
      <c r="F46" s="16">
        <v>18.167859</v>
      </c>
      <c r="G46" s="16">
        <v>100000</v>
      </c>
      <c r="H46" s="16">
        <v>0.18690000000000001</v>
      </c>
      <c r="I46" s="16">
        <v>0.18690000000000001</v>
      </c>
      <c r="J46" s="16">
        <v>1</v>
      </c>
      <c r="K46" s="16">
        <v>0.26465300000000003</v>
      </c>
      <c r="L46" s="16">
        <v>1</v>
      </c>
      <c r="M46" s="16">
        <v>6.7080000000000001E-2</v>
      </c>
      <c r="N46" s="14"/>
    </row>
    <row r="47" spans="1:14" x14ac:dyDescent="0.2">
      <c r="A47" s="3" t="s">
        <v>238</v>
      </c>
      <c r="B47" s="16">
        <v>2465.715776</v>
      </c>
      <c r="C47" s="16">
        <v>147.89429699999999</v>
      </c>
      <c r="D47" s="16">
        <v>17</v>
      </c>
      <c r="E47" s="16">
        <v>0</v>
      </c>
      <c r="F47" s="16">
        <v>17.317578999999999</v>
      </c>
      <c r="G47" s="16">
        <v>100000</v>
      </c>
      <c r="H47" s="16">
        <v>0.15</v>
      </c>
      <c r="I47" s="16">
        <v>0.15</v>
      </c>
      <c r="J47" s="16">
        <v>0.28570000000000001</v>
      </c>
      <c r="K47" s="16">
        <v>0.222831</v>
      </c>
      <c r="L47" s="16">
        <v>1</v>
      </c>
      <c r="M47" s="16">
        <v>6.7080000000000001E-2</v>
      </c>
      <c r="N47" s="14"/>
    </row>
    <row r="48" spans="1:14" x14ac:dyDescent="0.2">
      <c r="A48" s="3" t="s">
        <v>239</v>
      </c>
      <c r="B48" s="16">
        <v>8838.6263880000006</v>
      </c>
      <c r="C48" s="16">
        <v>99.447496000000001</v>
      </c>
      <c r="D48" s="16">
        <v>20</v>
      </c>
      <c r="E48" s="16">
        <v>0</v>
      </c>
      <c r="F48" s="16">
        <v>12.291664000000001</v>
      </c>
      <c r="G48" s="16">
        <v>100000</v>
      </c>
      <c r="H48" s="16">
        <v>0</v>
      </c>
      <c r="I48" s="16">
        <v>8.6927000000000004E-2</v>
      </c>
      <c r="J48" s="16">
        <v>1</v>
      </c>
      <c r="K48" s="16">
        <v>0.18193400000000001</v>
      </c>
      <c r="L48" s="16">
        <v>1</v>
      </c>
      <c r="M48" s="16">
        <v>5.8245999999999999E-2</v>
      </c>
      <c r="N48" s="14"/>
    </row>
    <row r="49" spans="1:14" x14ac:dyDescent="0.2">
      <c r="A49" s="3" t="s">
        <v>240</v>
      </c>
      <c r="B49" s="16">
        <v>0</v>
      </c>
      <c r="C49" s="16">
        <v>0</v>
      </c>
      <c r="D49" s="16">
        <v>15</v>
      </c>
      <c r="E49" s="16">
        <v>0</v>
      </c>
      <c r="F49" s="16">
        <v>0</v>
      </c>
      <c r="G49" s="16">
        <v>100000</v>
      </c>
      <c r="H49" s="16">
        <v>0</v>
      </c>
      <c r="I49" s="16">
        <v>0</v>
      </c>
      <c r="J49" s="16">
        <v>1</v>
      </c>
      <c r="K49" s="16">
        <v>0</v>
      </c>
      <c r="L49" s="16">
        <v>1</v>
      </c>
      <c r="M49" s="16">
        <v>7.4943999999999997E-2</v>
      </c>
      <c r="N49" s="14"/>
    </row>
    <row r="50" spans="1:14" x14ac:dyDescent="0.2">
      <c r="A50" s="3" t="s">
        <v>241</v>
      </c>
      <c r="B50" s="16">
        <v>11192.680686</v>
      </c>
      <c r="C50" s="16">
        <v>450.26417600000002</v>
      </c>
      <c r="D50" s="16">
        <v>15</v>
      </c>
      <c r="E50" s="16">
        <v>0</v>
      </c>
      <c r="F50" s="16">
        <v>48.244312999999998</v>
      </c>
      <c r="G50" s="16">
        <v>100000</v>
      </c>
      <c r="H50" s="16">
        <v>0</v>
      </c>
      <c r="I50" s="16">
        <v>1</v>
      </c>
      <c r="J50" s="16">
        <v>1</v>
      </c>
      <c r="K50" s="16">
        <v>0.17373</v>
      </c>
      <c r="L50" s="16">
        <v>1</v>
      </c>
      <c r="M50" s="16">
        <v>7.4943999999999997E-2</v>
      </c>
      <c r="N50" s="14"/>
    </row>
    <row r="51" spans="1:14" x14ac:dyDescent="0.2">
      <c r="A51" s="3" t="s">
        <v>242</v>
      </c>
      <c r="B51" s="16">
        <v>380.365297</v>
      </c>
      <c r="C51" s="16">
        <v>15.214612000000001</v>
      </c>
      <c r="D51" s="16">
        <v>20</v>
      </c>
      <c r="E51" s="16">
        <v>0</v>
      </c>
      <c r="F51" s="16">
        <v>3.1963469999999998</v>
      </c>
      <c r="G51" s="16">
        <v>100000</v>
      </c>
      <c r="H51" s="16">
        <v>0</v>
      </c>
      <c r="I51" s="16">
        <v>1</v>
      </c>
      <c r="J51" s="16">
        <v>1</v>
      </c>
      <c r="K51" s="16">
        <v>1</v>
      </c>
      <c r="L51" s="16">
        <v>1</v>
      </c>
      <c r="M51" s="16">
        <v>5.8245999999999999E-2</v>
      </c>
      <c r="N51" s="14"/>
    </row>
    <row r="52" spans="1:14" x14ac:dyDescent="0.2">
      <c r="A52" s="3" t="s">
        <v>243</v>
      </c>
      <c r="B52" s="16">
        <v>17750.008526000001</v>
      </c>
      <c r="C52" s="16">
        <v>355.00017100000002</v>
      </c>
      <c r="D52" s="16">
        <v>30</v>
      </c>
      <c r="E52" s="16">
        <v>0</v>
      </c>
      <c r="F52" s="16">
        <v>28.400013999999999</v>
      </c>
      <c r="G52" s="16">
        <v>100000</v>
      </c>
      <c r="H52" s="16">
        <v>0</v>
      </c>
      <c r="I52" s="16">
        <v>0.3</v>
      </c>
      <c r="J52" s="16">
        <v>0.3</v>
      </c>
      <c r="K52" s="16">
        <v>0.34246599999999999</v>
      </c>
      <c r="L52" s="16">
        <v>0.34246599999999999</v>
      </c>
      <c r="M52" s="16">
        <v>4.1639000000000002E-2</v>
      </c>
      <c r="N52" s="14"/>
    </row>
    <row r="53" spans="1:14" x14ac:dyDescent="0.2">
      <c r="A53" s="3" t="s">
        <v>244</v>
      </c>
      <c r="B53" s="16">
        <v>0</v>
      </c>
      <c r="C53" s="16">
        <v>0</v>
      </c>
      <c r="D53" s="16">
        <v>15</v>
      </c>
      <c r="E53" s="16">
        <v>0</v>
      </c>
      <c r="F53" s="16">
        <v>0</v>
      </c>
      <c r="G53" s="16">
        <v>1000000</v>
      </c>
      <c r="H53" s="16">
        <v>0</v>
      </c>
      <c r="I53" s="16">
        <v>0</v>
      </c>
      <c r="J53" s="16">
        <v>1</v>
      </c>
      <c r="K53" s="16">
        <v>0</v>
      </c>
      <c r="L53" s="16">
        <v>0.29680400000000001</v>
      </c>
      <c r="M53" s="16">
        <v>7.4943999999999997E-2</v>
      </c>
      <c r="N53" s="14"/>
    </row>
    <row r="54" spans="1:14" x14ac:dyDescent="0.2">
      <c r="A54" s="3" t="s">
        <v>245</v>
      </c>
      <c r="B54" s="16">
        <v>0</v>
      </c>
      <c r="C54" s="16">
        <v>0</v>
      </c>
      <c r="D54" s="16">
        <v>15</v>
      </c>
      <c r="E54" s="16">
        <v>0</v>
      </c>
      <c r="F54" s="16">
        <v>0</v>
      </c>
      <c r="G54" s="16">
        <v>1000000</v>
      </c>
      <c r="H54" s="16">
        <v>0</v>
      </c>
      <c r="I54" s="16">
        <v>0</v>
      </c>
      <c r="J54" s="16">
        <v>1</v>
      </c>
      <c r="K54" s="16">
        <v>0</v>
      </c>
      <c r="L54" s="16">
        <v>0.29680400000000001</v>
      </c>
      <c r="M54" s="16">
        <v>7.4943999999999997E-2</v>
      </c>
      <c r="N54" s="14"/>
    </row>
    <row r="55" spans="1:14" x14ac:dyDescent="0.2">
      <c r="A55" s="3" t="s">
        <v>246</v>
      </c>
      <c r="B55" s="16">
        <v>3337.608436</v>
      </c>
      <c r="C55" s="16">
        <v>166.88042200000001</v>
      </c>
      <c r="D55" s="16">
        <v>15</v>
      </c>
      <c r="E55" s="16">
        <v>0</v>
      </c>
      <c r="F55" s="16">
        <v>5.4615410000000004</v>
      </c>
      <c r="G55" s="16">
        <v>1000000</v>
      </c>
      <c r="H55" s="16">
        <v>1.03E-2</v>
      </c>
      <c r="I55" s="16">
        <v>0.05</v>
      </c>
      <c r="J55" s="16">
        <v>0.05</v>
      </c>
      <c r="K55" s="16">
        <v>0.29680400000000001</v>
      </c>
      <c r="L55" s="16">
        <v>0.29680400000000001</v>
      </c>
      <c r="M55" s="16">
        <v>7.4943999999999997E-2</v>
      </c>
      <c r="N55" s="14"/>
    </row>
    <row r="56" spans="1:14" x14ac:dyDescent="0.2">
      <c r="A56" s="3" t="s">
        <v>247</v>
      </c>
      <c r="B56" s="16">
        <v>284.455265</v>
      </c>
      <c r="C56" s="16">
        <v>8.5336580000000009</v>
      </c>
      <c r="D56" s="16">
        <v>15</v>
      </c>
      <c r="E56" s="16">
        <v>0</v>
      </c>
      <c r="F56" s="16">
        <v>0.27307700000000001</v>
      </c>
      <c r="G56" s="16">
        <v>1000000</v>
      </c>
      <c r="H56" s="16">
        <v>2.5000000000000001E-3</v>
      </c>
      <c r="I56" s="16">
        <v>2.5000000000000001E-3</v>
      </c>
      <c r="J56" s="16">
        <v>5.0000000000000001E-3</v>
      </c>
      <c r="K56" s="16">
        <v>0.29680400000000001</v>
      </c>
      <c r="L56" s="16">
        <v>0.29680400000000001</v>
      </c>
      <c r="M56" s="16">
        <v>7.4943999999999997E-2</v>
      </c>
      <c r="N56" s="14"/>
    </row>
    <row r="57" spans="1:14" x14ac:dyDescent="0.2">
      <c r="A57" s="3" t="s">
        <v>248</v>
      </c>
      <c r="B57" s="16">
        <v>67893.782588999995</v>
      </c>
      <c r="C57" s="16">
        <v>2450.3019279999999</v>
      </c>
      <c r="D57" s="16">
        <v>40</v>
      </c>
      <c r="E57" s="16">
        <v>0</v>
      </c>
      <c r="F57" s="16">
        <v>45.081471999999998</v>
      </c>
      <c r="G57" s="16">
        <v>1000000</v>
      </c>
      <c r="H57" s="16">
        <v>0.25</v>
      </c>
      <c r="I57" s="16">
        <v>0.38250000000000001</v>
      </c>
      <c r="J57" s="16">
        <v>0.6</v>
      </c>
      <c r="K57" s="16">
        <v>0.27507300000000001</v>
      </c>
      <c r="L57" s="16">
        <v>0.27507300000000001</v>
      </c>
      <c r="M57" s="16">
        <v>3.3426999999999998E-2</v>
      </c>
      <c r="N57" s="14"/>
    </row>
    <row r="58" spans="1:14" s="15" customFormat="1" x14ac:dyDescent="0.2">
      <c r="A58" s="20" t="s">
        <v>358</v>
      </c>
      <c r="B58" s="16">
        <v>216.94454899999999</v>
      </c>
      <c r="C58" s="16">
        <v>10.847227</v>
      </c>
      <c r="D58" s="16">
        <v>40</v>
      </c>
      <c r="E58" s="16">
        <v>0</v>
      </c>
      <c r="F58" s="16">
        <v>2.840001</v>
      </c>
      <c r="G58" s="16">
        <v>1000000</v>
      </c>
      <c r="H58" s="16">
        <v>0</v>
      </c>
      <c r="I58" s="16">
        <v>0.01</v>
      </c>
      <c r="J58" s="16">
        <v>0.01</v>
      </c>
      <c r="K58" s="16">
        <v>0.11415500000000001</v>
      </c>
      <c r="L58" s="16">
        <v>0.11415500000000001</v>
      </c>
      <c r="M58" s="16">
        <v>3.3426999999999998E-2</v>
      </c>
      <c r="N58" s="14"/>
    </row>
    <row r="59" spans="1:14" s="15" customFormat="1" x14ac:dyDescent="0.2">
      <c r="A59" s="20" t="s">
        <v>359</v>
      </c>
      <c r="B59" s="16">
        <v>108.472274</v>
      </c>
      <c r="C59" s="16">
        <v>5.4236139999999997</v>
      </c>
      <c r="D59" s="16">
        <v>40</v>
      </c>
      <c r="E59" s="16">
        <v>0</v>
      </c>
      <c r="F59" s="16">
        <v>1.4200010000000001</v>
      </c>
      <c r="G59" s="16">
        <v>1000000</v>
      </c>
      <c r="H59" s="16">
        <v>0</v>
      </c>
      <c r="I59" s="16">
        <v>5.0000000000000001E-3</v>
      </c>
      <c r="J59" s="16">
        <v>5.0000000000000001E-3</v>
      </c>
      <c r="K59" s="16">
        <v>0.11415500000000001</v>
      </c>
      <c r="L59" s="16">
        <v>0.11415500000000001</v>
      </c>
      <c r="M59" s="16">
        <v>3.3426999999999998E-2</v>
      </c>
      <c r="N59" s="14"/>
    </row>
    <row r="60" spans="1:14" s="15" customFormat="1" x14ac:dyDescent="0.2">
      <c r="A60" s="20" t="s">
        <v>360</v>
      </c>
      <c r="B60" s="16">
        <v>20871.875647000001</v>
      </c>
      <c r="C60" s="16">
        <v>874.56565799999998</v>
      </c>
      <c r="D60" s="16">
        <v>30</v>
      </c>
      <c r="E60" s="16">
        <v>0</v>
      </c>
      <c r="F60" s="16">
        <v>23.667076000000002</v>
      </c>
      <c r="G60" s="16">
        <v>1000000</v>
      </c>
      <c r="H60" s="16">
        <v>0.24399999999999999</v>
      </c>
      <c r="I60" s="16">
        <v>0.25</v>
      </c>
      <c r="J60" s="16">
        <v>0.25</v>
      </c>
      <c r="K60" s="16">
        <v>0.34245999999999999</v>
      </c>
      <c r="L60" s="16">
        <v>0.34245999999999999</v>
      </c>
      <c r="M60" s="16">
        <v>4.1639000000000002E-2</v>
      </c>
      <c r="N60" s="14"/>
    </row>
    <row r="61" spans="1:14" x14ac:dyDescent="0.2">
      <c r="A61" s="3" t="s">
        <v>249</v>
      </c>
      <c r="B61" s="16">
        <v>121958.156028</v>
      </c>
      <c r="C61" s="16">
        <v>4003.7480139999998</v>
      </c>
      <c r="D61" s="16">
        <v>10</v>
      </c>
      <c r="E61" s="16">
        <v>0</v>
      </c>
      <c r="F61" s="16">
        <v>290.17871700000001</v>
      </c>
      <c r="G61" s="16">
        <v>1000000</v>
      </c>
      <c r="H61" s="16">
        <v>0.45978999999999998</v>
      </c>
      <c r="I61" s="16">
        <v>0.45978999999999998</v>
      </c>
      <c r="J61" s="16">
        <v>0.45978999999999998</v>
      </c>
      <c r="K61" s="16">
        <v>5.1369999999999999E-2</v>
      </c>
      <c r="L61" s="16">
        <v>5.1369999999999999E-2</v>
      </c>
      <c r="M61" s="16">
        <v>0.108434</v>
      </c>
      <c r="N61" s="14"/>
    </row>
    <row r="62" spans="1:14" x14ac:dyDescent="0.2">
      <c r="A62" s="3" t="s">
        <v>250</v>
      </c>
      <c r="B62" s="16">
        <v>79059.545484000002</v>
      </c>
      <c r="C62" s="16">
        <v>2675.9138710000002</v>
      </c>
      <c r="D62" s="16">
        <v>10</v>
      </c>
      <c r="E62" s="16">
        <v>0</v>
      </c>
      <c r="F62" s="16">
        <v>181.97466499999999</v>
      </c>
      <c r="G62" s="16">
        <v>1000000</v>
      </c>
      <c r="H62" s="16">
        <v>0.28833999999999999</v>
      </c>
      <c r="I62" s="16">
        <v>0.28833999999999999</v>
      </c>
      <c r="J62" s="16">
        <v>0.28833999999999999</v>
      </c>
      <c r="K62" s="16">
        <v>5.1369999999999999E-2</v>
      </c>
      <c r="L62" s="16">
        <v>5.1369999999999999E-2</v>
      </c>
      <c r="M62" s="16">
        <v>0.108434</v>
      </c>
      <c r="N62" s="14"/>
    </row>
    <row r="63" spans="1:14" s="15" customFormat="1" x14ac:dyDescent="0.2">
      <c r="A63" s="20" t="s">
        <v>361</v>
      </c>
      <c r="B63" s="16">
        <v>85215.742748000004</v>
      </c>
      <c r="C63" s="16">
        <v>11362.087643999999</v>
      </c>
      <c r="D63" s="16">
        <v>10</v>
      </c>
      <c r="E63" s="16">
        <v>0</v>
      </c>
      <c r="F63" s="16">
        <v>477.20815800000003</v>
      </c>
      <c r="G63" s="16">
        <v>1000000</v>
      </c>
      <c r="H63" s="16">
        <v>0.1207</v>
      </c>
      <c r="I63" s="16">
        <v>0.1207</v>
      </c>
      <c r="J63" s="16">
        <v>0.1207</v>
      </c>
      <c r="K63" s="16">
        <v>8.2000000000000007E-3</v>
      </c>
      <c r="L63" s="16">
        <v>8.2000000000000007E-3</v>
      </c>
      <c r="M63" s="16">
        <v>0.108434</v>
      </c>
      <c r="N63" s="14"/>
    </row>
    <row r="64" spans="1:14" x14ac:dyDescent="0.2">
      <c r="A64" s="3" t="s">
        <v>251</v>
      </c>
      <c r="B64" s="16">
        <v>8446.5703730000005</v>
      </c>
      <c r="C64" s="16">
        <v>350.52191399999998</v>
      </c>
      <c r="D64" s="16">
        <v>10</v>
      </c>
      <c r="E64" s="16">
        <v>0</v>
      </c>
      <c r="F64" s="16">
        <v>19.671742999999999</v>
      </c>
      <c r="G64" s="16">
        <v>1000000</v>
      </c>
      <c r="H64" s="16">
        <v>3.117E-2</v>
      </c>
      <c r="I64" s="16">
        <v>3.117E-2</v>
      </c>
      <c r="J64" s="16">
        <v>3.117E-2</v>
      </c>
      <c r="K64" s="16">
        <v>5.1369999999999999E-2</v>
      </c>
      <c r="L64" s="16">
        <v>5.1369999999999999E-2</v>
      </c>
      <c r="M64" s="16">
        <v>0.108434</v>
      </c>
      <c r="N64" s="14"/>
    </row>
    <row r="65" spans="1:14" x14ac:dyDescent="0.2">
      <c r="A65" s="3" t="s">
        <v>252</v>
      </c>
      <c r="B65" s="16">
        <v>0</v>
      </c>
      <c r="C65" s="16">
        <v>0</v>
      </c>
      <c r="D65" s="16">
        <v>10</v>
      </c>
      <c r="E65" s="16">
        <v>0</v>
      </c>
      <c r="F65" s="16">
        <v>0</v>
      </c>
      <c r="G65" s="16">
        <v>1000000</v>
      </c>
      <c r="H65" s="16">
        <v>0</v>
      </c>
      <c r="I65" s="16">
        <v>0</v>
      </c>
      <c r="J65" s="16">
        <v>1</v>
      </c>
      <c r="K65" s="16">
        <v>0</v>
      </c>
      <c r="L65" s="16">
        <v>5.1369999999999999E-2</v>
      </c>
      <c r="M65" s="16">
        <v>0.108434</v>
      </c>
      <c r="N65" s="14"/>
    </row>
    <row r="66" spans="1:14" x14ac:dyDescent="0.2">
      <c r="A66" s="3" t="s">
        <v>253</v>
      </c>
      <c r="B66" s="16">
        <v>0</v>
      </c>
      <c r="C66" s="16">
        <v>0</v>
      </c>
      <c r="D66" s="16">
        <v>10</v>
      </c>
      <c r="E66" s="16">
        <v>0</v>
      </c>
      <c r="F66" s="16">
        <v>0</v>
      </c>
      <c r="G66" s="16">
        <v>1000000</v>
      </c>
      <c r="H66" s="16">
        <v>0</v>
      </c>
      <c r="I66" s="16">
        <v>0</v>
      </c>
      <c r="J66" s="16">
        <v>0</v>
      </c>
      <c r="K66" s="16">
        <v>0</v>
      </c>
      <c r="L66" s="16">
        <v>5.1369999999999999E-2</v>
      </c>
      <c r="M66" s="16">
        <v>0.108434</v>
      </c>
      <c r="N66" s="14"/>
    </row>
    <row r="67" spans="1:14" x14ac:dyDescent="0.2">
      <c r="A67" s="3" t="s">
        <v>254</v>
      </c>
      <c r="B67" s="16">
        <v>28388.958106999999</v>
      </c>
      <c r="C67" s="16">
        <v>433.48118599999998</v>
      </c>
      <c r="D67" s="16">
        <v>10</v>
      </c>
      <c r="E67" s="16">
        <v>0</v>
      </c>
      <c r="F67" s="16">
        <v>63.111141000000003</v>
      </c>
      <c r="G67" s="16">
        <v>1000000</v>
      </c>
      <c r="H67" s="16">
        <v>0</v>
      </c>
      <c r="I67" s="16">
        <v>0.1</v>
      </c>
      <c r="J67" s="16">
        <v>1</v>
      </c>
      <c r="K67" s="16">
        <v>5.1369999999999999E-2</v>
      </c>
      <c r="L67" s="16">
        <v>5.1369999999999999E-2</v>
      </c>
      <c r="M67" s="16">
        <v>0.108434</v>
      </c>
      <c r="N67" s="14"/>
    </row>
    <row r="68" spans="1:14" x14ac:dyDescent="0.2">
      <c r="A68" s="3" t="s">
        <v>255</v>
      </c>
      <c r="B68" s="16">
        <v>434.77406000000002</v>
      </c>
      <c r="C68" s="16">
        <v>2.6878299999999999</v>
      </c>
      <c r="D68" s="16">
        <v>10</v>
      </c>
      <c r="E68" s="16">
        <v>1</v>
      </c>
      <c r="F68" s="16">
        <v>1</v>
      </c>
      <c r="G68" s="16">
        <v>1000000</v>
      </c>
      <c r="H68" s="16">
        <v>0</v>
      </c>
      <c r="I68" s="16">
        <v>0</v>
      </c>
      <c r="J68" s="16">
        <v>0</v>
      </c>
      <c r="K68" s="16">
        <v>0</v>
      </c>
      <c r="L68" s="16">
        <v>5.1369999999999999E-2</v>
      </c>
      <c r="M68" s="16">
        <v>0.108434</v>
      </c>
      <c r="N68" s="14"/>
    </row>
    <row r="69" spans="1:14" x14ac:dyDescent="0.2">
      <c r="A69" s="3" t="s">
        <v>256</v>
      </c>
      <c r="B69" s="16">
        <v>981.50433499999997</v>
      </c>
      <c r="C69" s="16">
        <v>19.630087</v>
      </c>
      <c r="D69" s="16">
        <v>40</v>
      </c>
      <c r="E69" s="16">
        <v>0</v>
      </c>
      <c r="F69" s="16">
        <v>9.3999790000000001</v>
      </c>
      <c r="G69" s="16">
        <v>1000000</v>
      </c>
      <c r="H69" s="16">
        <v>0</v>
      </c>
      <c r="I69" s="16">
        <v>1</v>
      </c>
      <c r="J69" s="16">
        <v>1</v>
      </c>
      <c r="K69" s="16">
        <v>0.34246599999999999</v>
      </c>
      <c r="L69" s="16">
        <v>0.34246599999999999</v>
      </c>
      <c r="M69" s="16">
        <v>3.3426999999999998E-2</v>
      </c>
      <c r="N69" s="14"/>
    </row>
    <row r="70" spans="1:14" x14ac:dyDescent="0.2">
      <c r="A70" s="3" t="s">
        <v>257</v>
      </c>
      <c r="B70" s="16">
        <v>3540.3651319999999</v>
      </c>
      <c r="C70" s="16">
        <v>177.01825700000001</v>
      </c>
      <c r="D70" s="16">
        <v>40</v>
      </c>
      <c r="E70" s="16">
        <v>0</v>
      </c>
      <c r="F70" s="16">
        <v>46.346598</v>
      </c>
      <c r="G70" s="16">
        <v>1000000</v>
      </c>
      <c r="H70" s="16">
        <v>0</v>
      </c>
      <c r="I70" s="16">
        <v>0.95</v>
      </c>
      <c r="J70" s="16">
        <v>1</v>
      </c>
      <c r="K70" s="16">
        <v>0.11415500000000001</v>
      </c>
      <c r="L70" s="16">
        <v>0.11415500000000001</v>
      </c>
      <c r="M70" s="16">
        <v>3.3426999999999998E-2</v>
      </c>
      <c r="N70" s="14"/>
    </row>
    <row r="71" spans="1:14" x14ac:dyDescent="0.2">
      <c r="A71" s="3" t="s">
        <v>258</v>
      </c>
      <c r="B71" s="16">
        <v>186.33500699999999</v>
      </c>
      <c r="C71" s="16">
        <v>9.3167500000000008</v>
      </c>
      <c r="D71" s="16">
        <v>40</v>
      </c>
      <c r="E71" s="16">
        <v>0</v>
      </c>
      <c r="F71" s="16">
        <v>2.439295</v>
      </c>
      <c r="G71" s="16">
        <v>1000000</v>
      </c>
      <c r="H71" s="16">
        <v>0</v>
      </c>
      <c r="I71" s="16">
        <v>0.05</v>
      </c>
      <c r="J71" s="16">
        <v>0.05</v>
      </c>
      <c r="K71" s="16">
        <v>0.11415500000000001</v>
      </c>
      <c r="L71" s="16">
        <v>0.11415500000000001</v>
      </c>
      <c r="M71" s="16">
        <v>3.3426999999999998E-2</v>
      </c>
      <c r="N71" s="14"/>
    </row>
    <row r="72" spans="1:14" x14ac:dyDescent="0.2">
      <c r="A72" s="3" t="s">
        <v>259</v>
      </c>
      <c r="B72" s="16">
        <v>89579.686883999995</v>
      </c>
      <c r="C72" s="16">
        <v>4478.9843449999998</v>
      </c>
      <c r="D72" s="16">
        <v>15</v>
      </c>
      <c r="E72" s="16">
        <v>0</v>
      </c>
      <c r="F72" s="16">
        <v>241.38238999999999</v>
      </c>
      <c r="G72" s="16">
        <v>1000000</v>
      </c>
      <c r="H72" s="16">
        <v>0</v>
      </c>
      <c r="I72" s="16">
        <v>0.95499999999999996</v>
      </c>
      <c r="J72" s="16">
        <v>1</v>
      </c>
      <c r="K72" s="16">
        <v>9.2592999999999995E-2</v>
      </c>
      <c r="L72" s="16">
        <v>9.2592999999999995E-2</v>
      </c>
      <c r="M72" s="16">
        <v>7.4943999999999997E-2</v>
      </c>
      <c r="N72" s="14"/>
    </row>
    <row r="73" spans="1:14" x14ac:dyDescent="0.2">
      <c r="A73" s="3" t="s">
        <v>260</v>
      </c>
      <c r="B73" s="16">
        <v>508.32126299999999</v>
      </c>
      <c r="C73" s="16">
        <v>15.249637999999999</v>
      </c>
      <c r="D73" s="16">
        <v>15</v>
      </c>
      <c r="E73" s="16">
        <v>0</v>
      </c>
      <c r="F73" s="16">
        <v>1.263782</v>
      </c>
      <c r="G73" s="16">
        <v>1000000</v>
      </c>
      <c r="H73" s="16">
        <v>0</v>
      </c>
      <c r="I73" s="16">
        <v>5.0000000000000001E-3</v>
      </c>
      <c r="J73" s="16">
        <v>5.0000000000000001E-3</v>
      </c>
      <c r="K73" s="16">
        <v>9.2592999999999995E-2</v>
      </c>
      <c r="L73" s="16">
        <v>9.2592999999999995E-2</v>
      </c>
      <c r="M73" s="16">
        <v>7.4943999999999997E-2</v>
      </c>
      <c r="N73" s="14"/>
    </row>
    <row r="74" spans="1:14" x14ac:dyDescent="0.2">
      <c r="A74" s="3" t="s">
        <v>261</v>
      </c>
      <c r="B74" s="16">
        <v>3752.0287699999999</v>
      </c>
      <c r="C74" s="16">
        <v>187.601439</v>
      </c>
      <c r="D74" s="16">
        <v>15</v>
      </c>
      <c r="E74" s="16">
        <v>0</v>
      </c>
      <c r="F74" s="16">
        <v>10.110257000000001</v>
      </c>
      <c r="G74" s="16">
        <v>1000000</v>
      </c>
      <c r="H74" s="16">
        <v>0</v>
      </c>
      <c r="I74" s="16">
        <v>0.04</v>
      </c>
      <c r="J74" s="16">
        <v>0.04</v>
      </c>
      <c r="K74" s="16">
        <v>9.2592999999999995E-2</v>
      </c>
      <c r="L74" s="16">
        <v>9.2592999999999995E-2</v>
      </c>
      <c r="M74" s="16">
        <v>7.4943999999999997E-2</v>
      </c>
      <c r="N74" s="14"/>
    </row>
    <row r="75" spans="1:14" x14ac:dyDescent="0.2">
      <c r="A75" s="3" t="s">
        <v>262</v>
      </c>
      <c r="B75" s="16">
        <v>0</v>
      </c>
      <c r="C75" s="16">
        <v>0</v>
      </c>
      <c r="D75" s="16">
        <v>1</v>
      </c>
      <c r="E75" s="16">
        <v>0</v>
      </c>
      <c r="F75" s="16">
        <v>0</v>
      </c>
      <c r="G75" s="16">
        <v>100000</v>
      </c>
      <c r="H75" s="16">
        <v>0</v>
      </c>
      <c r="I75" s="16">
        <v>0</v>
      </c>
      <c r="J75" s="16">
        <v>1</v>
      </c>
      <c r="K75" s="16">
        <v>0</v>
      </c>
      <c r="L75" s="16">
        <v>1</v>
      </c>
      <c r="M75" s="16">
        <v>1.0149999999999999</v>
      </c>
      <c r="N75" s="14"/>
    </row>
    <row r="76" spans="1:14" x14ac:dyDescent="0.2">
      <c r="A76" s="3" t="s">
        <v>263</v>
      </c>
      <c r="B76" s="16">
        <v>0</v>
      </c>
      <c r="C76" s="16">
        <v>0</v>
      </c>
      <c r="D76" s="16">
        <v>1</v>
      </c>
      <c r="E76" s="16">
        <v>0</v>
      </c>
      <c r="F76" s="16">
        <v>0</v>
      </c>
      <c r="G76" s="16">
        <v>100000</v>
      </c>
      <c r="H76" s="16">
        <v>0</v>
      </c>
      <c r="I76" s="16">
        <v>0</v>
      </c>
      <c r="J76" s="16">
        <v>1</v>
      </c>
      <c r="K76" s="16">
        <v>0</v>
      </c>
      <c r="L76" s="16">
        <v>1</v>
      </c>
      <c r="M76" s="16">
        <v>1.0149999999999999</v>
      </c>
      <c r="N76" s="14"/>
    </row>
    <row r="77" spans="1:14" x14ac:dyDescent="0.2">
      <c r="A77" s="3" t="s">
        <v>264</v>
      </c>
      <c r="B77" s="16">
        <v>0</v>
      </c>
      <c r="C77" s="16">
        <v>0</v>
      </c>
      <c r="D77" s="16">
        <v>1</v>
      </c>
      <c r="E77" s="16">
        <v>9554</v>
      </c>
      <c r="F77" s="16">
        <v>9554</v>
      </c>
      <c r="G77" s="16">
        <v>9554</v>
      </c>
      <c r="H77" s="16">
        <v>0</v>
      </c>
      <c r="I77" s="16">
        <v>-1</v>
      </c>
      <c r="J77" s="16">
        <v>1</v>
      </c>
      <c r="K77" s="16">
        <v>1.8100000000000001E-4</v>
      </c>
      <c r="L77" s="16">
        <v>1</v>
      </c>
      <c r="M77" s="16">
        <v>1.0149999999999999</v>
      </c>
    </row>
    <row r="78" spans="1:14" x14ac:dyDescent="0.2">
      <c r="A78" s="3" t="s">
        <v>265</v>
      </c>
      <c r="B78" s="16">
        <v>162405.6</v>
      </c>
      <c r="C78" s="16">
        <v>0</v>
      </c>
      <c r="D78" s="16">
        <v>50</v>
      </c>
      <c r="E78" s="16">
        <v>2762</v>
      </c>
      <c r="F78" s="16">
        <v>2762</v>
      </c>
      <c r="G78" s="16">
        <v>2762</v>
      </c>
      <c r="H78" s="16">
        <v>0</v>
      </c>
      <c r="I78" s="16">
        <v>-1</v>
      </c>
      <c r="J78" s="16">
        <v>1</v>
      </c>
      <c r="K78" s="16">
        <v>2.3699999999999999E-4</v>
      </c>
      <c r="L78" s="16">
        <v>1</v>
      </c>
      <c r="M78" s="16">
        <v>2.8572E-2</v>
      </c>
    </row>
    <row r="79" spans="1:14" x14ac:dyDescent="0.2">
      <c r="A79" s="3" t="s">
        <v>266</v>
      </c>
      <c r="B79" s="16">
        <v>0</v>
      </c>
      <c r="C79" s="16">
        <v>0</v>
      </c>
      <c r="D79" s="16">
        <v>15</v>
      </c>
      <c r="E79" s="16">
        <v>0</v>
      </c>
      <c r="F79" s="16">
        <v>0</v>
      </c>
      <c r="G79" s="16">
        <v>100000</v>
      </c>
      <c r="H79" s="16">
        <v>0</v>
      </c>
      <c r="I79" s="16">
        <v>-1</v>
      </c>
      <c r="J79" s="16">
        <v>1</v>
      </c>
      <c r="K79" s="16">
        <v>0</v>
      </c>
      <c r="L79" s="16">
        <v>1</v>
      </c>
      <c r="M79" s="16">
        <v>7.4943999999999997E-2</v>
      </c>
    </row>
    <row r="80" spans="1:14" x14ac:dyDescent="0.2">
      <c r="A80" s="3" t="s">
        <v>267</v>
      </c>
      <c r="B80" s="16">
        <v>0</v>
      </c>
      <c r="C80" s="16">
        <v>0</v>
      </c>
      <c r="D80" s="16">
        <v>50</v>
      </c>
      <c r="E80" s="16">
        <v>0</v>
      </c>
      <c r="F80" s="16">
        <v>0</v>
      </c>
      <c r="G80" s="16">
        <v>0</v>
      </c>
      <c r="H80" s="16">
        <v>0</v>
      </c>
      <c r="I80" s="16">
        <v>-1</v>
      </c>
      <c r="J80" s="16">
        <v>1</v>
      </c>
      <c r="K80" s="16">
        <v>0</v>
      </c>
      <c r="L80" s="16">
        <v>1</v>
      </c>
      <c r="M80" s="16">
        <v>2.8572E-2</v>
      </c>
    </row>
    <row r="81" spans="1:13" x14ac:dyDescent="0.2">
      <c r="A81" s="3" t="s">
        <v>268</v>
      </c>
      <c r="B81" s="16">
        <v>0</v>
      </c>
      <c r="C81" s="16">
        <v>0</v>
      </c>
      <c r="D81" s="16">
        <v>1</v>
      </c>
      <c r="E81" s="16">
        <v>0</v>
      </c>
      <c r="F81" s="16">
        <v>26.4</v>
      </c>
      <c r="G81" s="16">
        <v>100000</v>
      </c>
      <c r="H81" s="16">
        <v>0</v>
      </c>
      <c r="I81" s="16">
        <v>-1</v>
      </c>
      <c r="J81" s="16">
        <v>1</v>
      </c>
      <c r="K81" s="16">
        <v>6.0159999999999996E-3</v>
      </c>
      <c r="L81" s="16">
        <v>1</v>
      </c>
      <c r="M81" s="16">
        <v>1.0149999999999999</v>
      </c>
    </row>
    <row r="82" spans="1:13" x14ac:dyDescent="0.2">
      <c r="A82" s="3" t="s">
        <v>269</v>
      </c>
      <c r="B82" s="16">
        <v>0</v>
      </c>
      <c r="C82" s="16">
        <v>0</v>
      </c>
      <c r="D82" s="16">
        <v>1</v>
      </c>
      <c r="E82" s="16">
        <v>0</v>
      </c>
      <c r="F82" s="16">
        <v>0</v>
      </c>
      <c r="G82" s="16">
        <v>100000</v>
      </c>
      <c r="H82" s="16">
        <v>0</v>
      </c>
      <c r="I82" s="16">
        <v>-1</v>
      </c>
      <c r="J82" s="16">
        <v>1</v>
      </c>
      <c r="K82" s="16">
        <v>0</v>
      </c>
      <c r="L82" s="16">
        <v>1</v>
      </c>
      <c r="M82" s="16">
        <v>1.0149999999999999</v>
      </c>
    </row>
    <row r="83" spans="1:13" x14ac:dyDescent="0.2">
      <c r="A83" s="3" t="s">
        <v>270</v>
      </c>
      <c r="B83" s="16">
        <v>1056.7179779999999</v>
      </c>
      <c r="C83" s="16">
        <v>7.3970260000000003</v>
      </c>
      <c r="D83" s="16">
        <v>25</v>
      </c>
      <c r="E83" s="16">
        <v>0</v>
      </c>
      <c r="F83" s="16">
        <v>55.699365</v>
      </c>
      <c r="G83" s="16">
        <v>100000</v>
      </c>
      <c r="H83" s="16">
        <v>0</v>
      </c>
      <c r="I83" s="16">
        <v>-1</v>
      </c>
      <c r="J83" s="16">
        <v>1</v>
      </c>
      <c r="K83" s="16">
        <v>4.6358000000000003E-2</v>
      </c>
      <c r="L83" s="16">
        <v>1</v>
      </c>
      <c r="M83" s="16">
        <v>4.8263E-2</v>
      </c>
    </row>
    <row r="84" spans="1:13" x14ac:dyDescent="0.2">
      <c r="A84" s="3" t="s">
        <v>271</v>
      </c>
      <c r="B84" s="16">
        <v>0</v>
      </c>
      <c r="C84" s="16">
        <v>0</v>
      </c>
      <c r="D84" s="16">
        <v>25</v>
      </c>
      <c r="E84" s="16">
        <v>0</v>
      </c>
      <c r="F84" s="16">
        <v>0</v>
      </c>
      <c r="G84" s="16">
        <v>100000</v>
      </c>
      <c r="H84" s="16">
        <v>0</v>
      </c>
      <c r="I84" s="16">
        <v>-1</v>
      </c>
      <c r="J84" s="16">
        <v>1</v>
      </c>
      <c r="K84" s="16">
        <v>0</v>
      </c>
      <c r="L84" s="16">
        <v>1</v>
      </c>
      <c r="M84" s="16">
        <v>4.8263E-2</v>
      </c>
    </row>
    <row r="85" spans="1:13" x14ac:dyDescent="0.2">
      <c r="A85" s="3" t="s">
        <v>272</v>
      </c>
      <c r="B85" s="16">
        <v>0</v>
      </c>
      <c r="C85" s="16">
        <v>0</v>
      </c>
      <c r="D85" s="16">
        <v>40</v>
      </c>
      <c r="E85" s="16">
        <v>0</v>
      </c>
      <c r="F85" s="16">
        <v>0</v>
      </c>
      <c r="G85" s="16">
        <v>100000</v>
      </c>
      <c r="H85" s="16">
        <v>0</v>
      </c>
      <c r="I85" s="16">
        <v>-1</v>
      </c>
      <c r="J85" s="16">
        <v>1</v>
      </c>
      <c r="K85" s="16">
        <v>0</v>
      </c>
      <c r="L85" s="16">
        <v>1</v>
      </c>
      <c r="M85" s="16">
        <v>3.3426999999999998E-2</v>
      </c>
    </row>
    <row r="86" spans="1:13" x14ac:dyDescent="0.2">
      <c r="A86" s="3" t="s">
        <v>273</v>
      </c>
      <c r="B86" s="16">
        <v>699.11955499999999</v>
      </c>
      <c r="C86" s="16">
        <v>3.8839980000000001</v>
      </c>
      <c r="D86" s="16">
        <v>25</v>
      </c>
      <c r="E86" s="16">
        <v>0</v>
      </c>
      <c r="F86" s="16">
        <v>1294.665843</v>
      </c>
      <c r="G86" s="16">
        <v>100000</v>
      </c>
      <c r="H86" s="16">
        <v>0</v>
      </c>
      <c r="I86" s="16">
        <v>-1</v>
      </c>
      <c r="J86" s="16">
        <v>1</v>
      </c>
      <c r="K86" s="16">
        <v>2.92E-4</v>
      </c>
      <c r="L86" s="16">
        <v>1</v>
      </c>
      <c r="M86" s="16">
        <v>4.8263E-2</v>
      </c>
    </row>
    <row r="87" spans="1:13" x14ac:dyDescent="0.2">
      <c r="A87" s="3" t="s">
        <v>274</v>
      </c>
      <c r="B87" s="16">
        <v>0</v>
      </c>
      <c r="C87" s="16">
        <v>0</v>
      </c>
      <c r="D87" s="16">
        <v>25</v>
      </c>
      <c r="E87" s="16">
        <v>0</v>
      </c>
      <c r="F87" s="16">
        <v>0</v>
      </c>
      <c r="G87" s="16">
        <v>100000</v>
      </c>
      <c r="H87" s="16">
        <v>0</v>
      </c>
      <c r="I87" s="16">
        <v>-1</v>
      </c>
      <c r="J87" s="16">
        <v>1</v>
      </c>
      <c r="K87" s="16">
        <v>0</v>
      </c>
      <c r="L87" s="16">
        <v>1</v>
      </c>
      <c r="M87" s="16">
        <v>4.8263E-2</v>
      </c>
    </row>
    <row r="88" spans="1:13" x14ac:dyDescent="0.2">
      <c r="A88" s="3" t="s">
        <v>275</v>
      </c>
      <c r="B88" s="16">
        <v>0</v>
      </c>
      <c r="C88" s="16">
        <v>0</v>
      </c>
      <c r="D88" s="16">
        <v>25</v>
      </c>
      <c r="E88" s="16">
        <v>0</v>
      </c>
      <c r="F88" s="16">
        <v>0</v>
      </c>
      <c r="G88" s="16">
        <v>100000</v>
      </c>
      <c r="H88" s="16">
        <v>0</v>
      </c>
      <c r="I88" s="16">
        <v>-1</v>
      </c>
      <c r="J88" s="16">
        <v>1</v>
      </c>
      <c r="K88" s="16">
        <v>0</v>
      </c>
      <c r="L88" s="16">
        <v>1</v>
      </c>
      <c r="M88" s="16">
        <v>4.8263E-2</v>
      </c>
    </row>
    <row r="89" spans="1:13" x14ac:dyDescent="0.2">
      <c r="A89" s="3" t="s">
        <v>276</v>
      </c>
      <c r="B89" s="16">
        <v>0</v>
      </c>
      <c r="C89" s="16">
        <v>0</v>
      </c>
      <c r="D89" s="16">
        <v>25</v>
      </c>
      <c r="E89" s="16">
        <v>0</v>
      </c>
      <c r="F89" s="16">
        <v>0</v>
      </c>
      <c r="G89" s="16">
        <v>100000</v>
      </c>
      <c r="H89" s="16">
        <v>0</v>
      </c>
      <c r="I89" s="16">
        <v>-1</v>
      </c>
      <c r="J89" s="16">
        <v>1</v>
      </c>
      <c r="K89" s="16">
        <v>0</v>
      </c>
      <c r="L89" s="16">
        <v>1</v>
      </c>
      <c r="M89" s="16">
        <v>4.8263E-2</v>
      </c>
    </row>
    <row r="90" spans="1:13" x14ac:dyDescent="0.2">
      <c r="A90" s="3" t="s">
        <v>277</v>
      </c>
      <c r="B90" s="16">
        <v>0</v>
      </c>
      <c r="C90" s="16">
        <v>0</v>
      </c>
      <c r="D90" s="16">
        <v>25</v>
      </c>
      <c r="E90" s="16">
        <v>0</v>
      </c>
      <c r="F90" s="16">
        <v>0</v>
      </c>
      <c r="G90" s="16">
        <v>100000</v>
      </c>
      <c r="H90" s="16">
        <v>0</v>
      </c>
      <c r="I90" s="16">
        <v>-1</v>
      </c>
      <c r="J90" s="16">
        <v>1</v>
      </c>
      <c r="K90" s="16">
        <v>0</v>
      </c>
      <c r="L90" s="16">
        <v>1</v>
      </c>
      <c r="M90" s="16">
        <v>4.8263E-2</v>
      </c>
    </row>
    <row r="91" spans="1:13" x14ac:dyDescent="0.2">
      <c r="A91" s="3" t="s">
        <v>278</v>
      </c>
      <c r="B91" s="16">
        <v>0</v>
      </c>
      <c r="C91" s="16">
        <v>0</v>
      </c>
      <c r="D91" s="16">
        <v>25</v>
      </c>
      <c r="E91" s="16">
        <v>0</v>
      </c>
      <c r="F91" s="16">
        <v>0</v>
      </c>
      <c r="G91" s="16">
        <v>100000</v>
      </c>
      <c r="H91" s="16">
        <v>0</v>
      </c>
      <c r="I91" s="16">
        <v>-1</v>
      </c>
      <c r="J91" s="16">
        <v>1</v>
      </c>
      <c r="K91" s="16">
        <v>0</v>
      </c>
      <c r="L91" s="16">
        <v>1</v>
      </c>
      <c r="M91" s="16">
        <v>4.8263E-2</v>
      </c>
    </row>
    <row r="92" spans="1:13" x14ac:dyDescent="0.2">
      <c r="A92" s="3" t="s">
        <v>279</v>
      </c>
      <c r="B92" s="16">
        <v>503.75888700000002</v>
      </c>
      <c r="C92" s="16">
        <v>3.5263119999999999</v>
      </c>
      <c r="D92" s="16">
        <v>25</v>
      </c>
      <c r="E92" s="16">
        <v>0</v>
      </c>
      <c r="F92" s="16">
        <v>26.553017000000001</v>
      </c>
      <c r="G92" s="16">
        <v>100000</v>
      </c>
      <c r="H92" s="16">
        <v>0</v>
      </c>
      <c r="I92" s="16">
        <v>-1</v>
      </c>
      <c r="J92" s="16">
        <v>1</v>
      </c>
      <c r="K92" s="16">
        <v>4.0829999999999998E-2</v>
      </c>
      <c r="L92" s="16">
        <v>1</v>
      </c>
      <c r="M92" s="16">
        <v>4.8263E-2</v>
      </c>
    </row>
    <row r="93" spans="1:13" x14ac:dyDescent="0.2">
      <c r="A93" s="3" t="s">
        <v>280</v>
      </c>
      <c r="B93" s="16">
        <v>531.81783499999995</v>
      </c>
      <c r="C93" s="16">
        <v>3.7227250000000001</v>
      </c>
      <c r="D93" s="16">
        <v>25</v>
      </c>
      <c r="E93" s="16">
        <v>0</v>
      </c>
      <c r="F93" s="16">
        <v>28.031997</v>
      </c>
      <c r="G93" s="16">
        <v>100000</v>
      </c>
      <c r="H93" s="16">
        <v>0</v>
      </c>
      <c r="I93" s="16">
        <v>-1</v>
      </c>
      <c r="J93" s="16">
        <v>1</v>
      </c>
      <c r="K93" s="16">
        <v>3.3667999999999997E-2</v>
      </c>
      <c r="L93" s="16">
        <v>1</v>
      </c>
      <c r="M93" s="16">
        <v>4.8263E-2</v>
      </c>
    </row>
    <row r="94" spans="1:13" x14ac:dyDescent="0.2">
      <c r="A94" s="3" t="s">
        <v>281</v>
      </c>
      <c r="B94" s="16">
        <v>418.52646600000003</v>
      </c>
      <c r="C94" s="16">
        <v>2.9296850000000001</v>
      </c>
      <c r="D94" s="16">
        <v>25</v>
      </c>
      <c r="E94" s="16">
        <v>0</v>
      </c>
      <c r="F94" s="16">
        <v>22.060434999999998</v>
      </c>
      <c r="G94" s="16">
        <v>100000</v>
      </c>
      <c r="H94" s="16">
        <v>0</v>
      </c>
      <c r="I94" s="16">
        <v>-1</v>
      </c>
      <c r="J94" s="16">
        <v>1</v>
      </c>
      <c r="K94" s="16">
        <v>3.4877999999999999E-2</v>
      </c>
      <c r="L94" s="16">
        <v>1</v>
      </c>
      <c r="M94" s="16">
        <v>4.8263E-2</v>
      </c>
    </row>
    <row r="95" spans="1:13" x14ac:dyDescent="0.2">
      <c r="A95" s="3" t="s">
        <v>282</v>
      </c>
      <c r="B95" s="16">
        <v>0</v>
      </c>
      <c r="C95" s="16">
        <v>0</v>
      </c>
      <c r="D95" s="16">
        <v>30</v>
      </c>
      <c r="E95" s="16">
        <v>0</v>
      </c>
      <c r="F95" s="16">
        <v>0</v>
      </c>
      <c r="G95" s="16">
        <v>100000</v>
      </c>
      <c r="H95" s="16">
        <v>0</v>
      </c>
      <c r="I95" s="16">
        <v>-1</v>
      </c>
      <c r="J95" s="16">
        <v>1</v>
      </c>
      <c r="K95" s="16">
        <v>0</v>
      </c>
      <c r="L95" s="16">
        <v>1</v>
      </c>
      <c r="M95" s="16">
        <v>4.1639000000000002E-2</v>
      </c>
    </row>
    <row r="96" spans="1:13" x14ac:dyDescent="0.2">
      <c r="A96" s="3" t="s">
        <v>283</v>
      </c>
      <c r="B96" s="16">
        <v>0.14777100000000001</v>
      </c>
      <c r="C96" s="16">
        <v>7.1599999999999995E-4</v>
      </c>
      <c r="D96" s="16">
        <v>20</v>
      </c>
      <c r="E96" s="16">
        <v>0</v>
      </c>
      <c r="F96" s="16">
        <v>2.3872999999999998E-2</v>
      </c>
      <c r="G96" s="16">
        <v>100000</v>
      </c>
      <c r="H96" s="16">
        <v>0</v>
      </c>
      <c r="I96" s="16">
        <v>-1</v>
      </c>
      <c r="J96" s="16">
        <v>1</v>
      </c>
      <c r="K96" s="16">
        <v>3.7553999999999997E-2</v>
      </c>
      <c r="L96" s="16">
        <v>1</v>
      </c>
      <c r="M96" s="16">
        <v>5.8245999999999999E-2</v>
      </c>
    </row>
    <row r="97" spans="1:13" x14ac:dyDescent="0.2">
      <c r="A97" s="3" t="s">
        <v>284</v>
      </c>
      <c r="B97" s="16">
        <v>0</v>
      </c>
      <c r="C97" s="16">
        <v>0</v>
      </c>
      <c r="D97" s="16">
        <v>20</v>
      </c>
      <c r="E97" s="16">
        <v>0</v>
      </c>
      <c r="F97" s="16">
        <v>0</v>
      </c>
      <c r="G97" s="16">
        <v>100000</v>
      </c>
      <c r="H97" s="16">
        <v>0</v>
      </c>
      <c r="I97" s="16">
        <v>-1</v>
      </c>
      <c r="J97" s="16">
        <v>1</v>
      </c>
      <c r="K97" s="16">
        <v>0</v>
      </c>
      <c r="L97" s="16">
        <v>1</v>
      </c>
      <c r="M97" s="16">
        <v>5.8245999999999999E-2</v>
      </c>
    </row>
    <row r="98" spans="1:13" x14ac:dyDescent="0.2">
      <c r="A98" s="3" t="s">
        <v>285</v>
      </c>
      <c r="B98" s="16">
        <v>4.8758999999999997E-2</v>
      </c>
      <c r="C98" s="16">
        <v>3.0479999999999999E-3</v>
      </c>
      <c r="D98" s="16">
        <v>20</v>
      </c>
      <c r="E98" s="16">
        <v>0</v>
      </c>
      <c r="F98" s="16">
        <v>7.6786250000000003</v>
      </c>
      <c r="G98" s="16">
        <v>100000</v>
      </c>
      <c r="H98" s="16">
        <v>0</v>
      </c>
      <c r="I98" s="16">
        <v>-1</v>
      </c>
      <c r="J98" s="16">
        <v>1</v>
      </c>
      <c r="K98" s="16">
        <v>0.10315000000000001</v>
      </c>
      <c r="L98" s="16">
        <v>1</v>
      </c>
      <c r="M98" s="16">
        <v>5.8245999999999999E-2</v>
      </c>
    </row>
    <row r="99" spans="1:13" x14ac:dyDescent="0.2">
      <c r="A99" s="3" t="s">
        <v>286</v>
      </c>
      <c r="B99" s="16">
        <v>4086.7322709999999</v>
      </c>
      <c r="C99" s="16">
        <v>40.859802999999999</v>
      </c>
      <c r="D99" s="16">
        <v>25</v>
      </c>
      <c r="E99" s="16">
        <v>0</v>
      </c>
      <c r="F99" s="16">
        <v>110.581335</v>
      </c>
      <c r="G99" s="16">
        <v>100000</v>
      </c>
      <c r="H99" s="16">
        <v>0</v>
      </c>
      <c r="I99" s="16">
        <v>-1</v>
      </c>
      <c r="J99" s="16">
        <v>1</v>
      </c>
      <c r="K99" s="16">
        <v>3.6733000000000002E-2</v>
      </c>
      <c r="L99" s="16">
        <v>1</v>
      </c>
      <c r="M99" s="16">
        <v>4.8263E-2</v>
      </c>
    </row>
    <row r="100" spans="1:13" x14ac:dyDescent="0.2">
      <c r="A100" s="3" t="s">
        <v>287</v>
      </c>
      <c r="B100" s="16">
        <v>41.342522000000002</v>
      </c>
      <c r="C100" s="16">
        <v>0.41322999999999999</v>
      </c>
      <c r="D100" s="16">
        <v>25</v>
      </c>
      <c r="E100" s="16">
        <v>0</v>
      </c>
      <c r="F100" s="16">
        <v>2.1646429999999999</v>
      </c>
      <c r="G100" s="16">
        <v>100000</v>
      </c>
      <c r="H100" s="16">
        <v>0</v>
      </c>
      <c r="I100" s="16">
        <v>-1</v>
      </c>
      <c r="J100" s="16">
        <v>1</v>
      </c>
      <c r="K100" s="16">
        <v>3.8571000000000001E-2</v>
      </c>
      <c r="L100" s="16">
        <v>1</v>
      </c>
      <c r="M100" s="16">
        <v>4.8263E-2</v>
      </c>
    </row>
    <row r="101" spans="1:13" x14ac:dyDescent="0.2">
      <c r="A101" s="3" t="s">
        <v>288</v>
      </c>
      <c r="B101" s="16">
        <v>0</v>
      </c>
      <c r="C101" s="16">
        <v>0</v>
      </c>
      <c r="D101" s="16">
        <v>25</v>
      </c>
      <c r="E101" s="16">
        <v>0</v>
      </c>
      <c r="F101" s="16">
        <v>0</v>
      </c>
      <c r="G101" s="16">
        <v>100000</v>
      </c>
      <c r="H101" s="16">
        <v>0</v>
      </c>
      <c r="I101" s="16">
        <v>-1</v>
      </c>
      <c r="J101" s="16">
        <v>1</v>
      </c>
      <c r="K101" s="16">
        <v>0</v>
      </c>
      <c r="L101" s="16">
        <v>1</v>
      </c>
      <c r="M101" s="16">
        <v>4.8263E-2</v>
      </c>
    </row>
    <row r="102" spans="1:13" x14ac:dyDescent="0.2">
      <c r="A102" s="3" t="s">
        <v>289</v>
      </c>
      <c r="B102" s="16">
        <v>8765.5620990000007</v>
      </c>
      <c r="C102" s="16">
        <v>105.186745</v>
      </c>
      <c r="D102" s="16">
        <v>20</v>
      </c>
      <c r="E102" s="16">
        <v>0</v>
      </c>
      <c r="F102" s="16">
        <v>350.62248399999999</v>
      </c>
      <c r="G102" s="16">
        <v>100000</v>
      </c>
      <c r="H102" s="16">
        <v>0</v>
      </c>
      <c r="I102" s="16">
        <v>-1</v>
      </c>
      <c r="J102" s="16">
        <v>1</v>
      </c>
      <c r="K102" s="16">
        <v>6.463E-3</v>
      </c>
      <c r="L102" s="16">
        <v>1</v>
      </c>
      <c r="M102" s="16">
        <v>5.8245999999999999E-2</v>
      </c>
    </row>
    <row r="103" spans="1:13" x14ac:dyDescent="0.2">
      <c r="A103" s="3" t="s">
        <v>290</v>
      </c>
      <c r="B103" s="16">
        <v>3270.9359610000001</v>
      </c>
      <c r="C103" s="16">
        <v>0</v>
      </c>
      <c r="D103" s="16">
        <v>1</v>
      </c>
      <c r="E103" s="16">
        <v>0</v>
      </c>
      <c r="F103" s="16">
        <v>0.98522200000000004</v>
      </c>
      <c r="G103" s="16">
        <v>100000</v>
      </c>
      <c r="H103" s="16">
        <v>0</v>
      </c>
      <c r="I103" s="16">
        <v>-1</v>
      </c>
      <c r="J103" s="16">
        <v>1</v>
      </c>
      <c r="K103" s="16">
        <v>0</v>
      </c>
      <c r="L103" s="16">
        <v>1</v>
      </c>
      <c r="M103" s="16">
        <v>1.0149999999999999</v>
      </c>
    </row>
    <row r="104" spans="1:13" x14ac:dyDescent="0.2">
      <c r="A104" s="3" t="s">
        <v>291</v>
      </c>
      <c r="B104" s="16">
        <v>2161.6872170000001</v>
      </c>
      <c r="C104" s="16">
        <v>0</v>
      </c>
      <c r="D104" s="16">
        <v>60</v>
      </c>
      <c r="E104" s="16">
        <v>0</v>
      </c>
      <c r="F104" s="16">
        <v>2.6174270000000002</v>
      </c>
      <c r="G104" s="16">
        <v>100000</v>
      </c>
      <c r="H104" s="16">
        <v>0</v>
      </c>
      <c r="I104" s="16">
        <v>-1</v>
      </c>
      <c r="J104" s="16">
        <v>1</v>
      </c>
      <c r="K104" s="16">
        <v>0</v>
      </c>
      <c r="L104" s="16">
        <v>1</v>
      </c>
      <c r="M104" s="16">
        <v>2.5392999999999999E-2</v>
      </c>
    </row>
    <row r="105" spans="1:13" x14ac:dyDescent="0.2">
      <c r="A105" s="3" t="s">
        <v>292</v>
      </c>
      <c r="B105" s="16">
        <v>246125.663</v>
      </c>
      <c r="C105" s="16">
        <v>0</v>
      </c>
      <c r="D105" s="16">
        <v>80</v>
      </c>
      <c r="E105" s="16">
        <v>0</v>
      </c>
      <c r="F105" s="16">
        <v>1.082265</v>
      </c>
      <c r="G105" s="16">
        <v>100000</v>
      </c>
      <c r="H105" s="16">
        <v>0</v>
      </c>
      <c r="I105" s="16">
        <v>-1</v>
      </c>
      <c r="J105" s="16">
        <v>1</v>
      </c>
      <c r="K105" s="16">
        <v>0</v>
      </c>
      <c r="L105" s="16">
        <v>1</v>
      </c>
      <c r="M105" s="16">
        <v>2.1548000000000001E-2</v>
      </c>
    </row>
    <row r="106" spans="1:13" x14ac:dyDescent="0.2">
      <c r="A106" s="3" t="s">
        <v>293</v>
      </c>
      <c r="B106" s="16">
        <v>286798.44062100002</v>
      </c>
      <c r="C106" s="16">
        <v>3988.6929890000001</v>
      </c>
      <c r="D106" s="16">
        <v>25</v>
      </c>
      <c r="E106" s="16">
        <v>0</v>
      </c>
      <c r="F106" s="16">
        <v>63.666288999999999</v>
      </c>
      <c r="G106" s="16">
        <v>100000</v>
      </c>
      <c r="H106" s="16">
        <v>0</v>
      </c>
      <c r="I106" s="16">
        <v>-1</v>
      </c>
      <c r="J106" s="16">
        <v>1</v>
      </c>
      <c r="K106" s="16">
        <v>0.19344900000000001</v>
      </c>
      <c r="L106" s="16">
        <v>1</v>
      </c>
      <c r="M106" s="16">
        <v>4.8263E-2</v>
      </c>
    </row>
    <row r="107" spans="1:13" x14ac:dyDescent="0.2">
      <c r="A107" s="3" t="s">
        <v>294</v>
      </c>
      <c r="B107" s="16">
        <v>10227.059418999999</v>
      </c>
      <c r="C107" s="16">
        <v>116.784921</v>
      </c>
      <c r="D107" s="16">
        <v>25</v>
      </c>
      <c r="E107" s="16">
        <v>0</v>
      </c>
      <c r="F107" s="16">
        <v>1.853729</v>
      </c>
      <c r="G107" s="16">
        <v>100000</v>
      </c>
      <c r="H107" s="16">
        <v>0</v>
      </c>
      <c r="I107" s="16">
        <v>-1</v>
      </c>
      <c r="J107" s="16">
        <v>1</v>
      </c>
      <c r="K107" s="16">
        <v>0.19344900000000001</v>
      </c>
      <c r="L107" s="16">
        <v>1</v>
      </c>
      <c r="M107" s="16">
        <v>4.8263E-2</v>
      </c>
    </row>
    <row r="108" spans="1:13" x14ac:dyDescent="0.2">
      <c r="A108" s="3" t="s">
        <v>295</v>
      </c>
      <c r="B108" s="16">
        <v>0</v>
      </c>
      <c r="C108" s="16">
        <v>0</v>
      </c>
      <c r="D108" s="16">
        <v>15</v>
      </c>
      <c r="E108" s="16">
        <v>0</v>
      </c>
      <c r="F108" s="16">
        <v>0</v>
      </c>
      <c r="G108" s="16">
        <v>100000</v>
      </c>
      <c r="H108" s="16">
        <v>0</v>
      </c>
      <c r="I108" s="16">
        <v>-1</v>
      </c>
      <c r="J108" s="16">
        <v>1</v>
      </c>
      <c r="K108" s="16">
        <v>0</v>
      </c>
      <c r="L108" s="16">
        <v>0.9</v>
      </c>
      <c r="M108" s="16">
        <v>7.4943999999999997E-2</v>
      </c>
    </row>
    <row r="109" spans="1:13" x14ac:dyDescent="0.2">
      <c r="A109" s="3" t="s">
        <v>296</v>
      </c>
      <c r="B109" s="16">
        <v>55.356425000000002</v>
      </c>
      <c r="C109" s="16">
        <v>5.235843</v>
      </c>
      <c r="D109" s="16">
        <v>25</v>
      </c>
      <c r="E109" s="16">
        <v>0</v>
      </c>
      <c r="F109" s="16">
        <v>8.1257999999999997E-2</v>
      </c>
      <c r="G109" s="16">
        <v>100000</v>
      </c>
      <c r="H109" s="16">
        <v>0</v>
      </c>
      <c r="I109" s="16">
        <v>-1</v>
      </c>
      <c r="J109" s="16">
        <v>1</v>
      </c>
      <c r="K109" s="16">
        <v>0.86</v>
      </c>
      <c r="L109" s="16">
        <v>0.86</v>
      </c>
      <c r="M109" s="16">
        <v>4.8263E-2</v>
      </c>
    </row>
    <row r="110" spans="1:13" x14ac:dyDescent="0.2">
      <c r="A110" s="3" t="s">
        <v>297</v>
      </c>
      <c r="B110" s="16">
        <v>0</v>
      </c>
      <c r="C110" s="16">
        <v>0</v>
      </c>
      <c r="D110" s="16">
        <v>25</v>
      </c>
      <c r="E110" s="16">
        <v>0</v>
      </c>
      <c r="F110" s="16">
        <v>0</v>
      </c>
      <c r="G110" s="16">
        <v>100000</v>
      </c>
      <c r="H110" s="16">
        <v>0</v>
      </c>
      <c r="I110" s="16">
        <v>-1</v>
      </c>
      <c r="J110" s="16">
        <v>1</v>
      </c>
      <c r="K110" s="16">
        <v>0</v>
      </c>
      <c r="L110" s="16">
        <v>0.86</v>
      </c>
      <c r="M110" s="16">
        <v>4.8263E-2</v>
      </c>
    </row>
    <row r="111" spans="1:13" x14ac:dyDescent="0.2">
      <c r="A111" s="3" t="s">
        <v>298</v>
      </c>
      <c r="B111" s="16">
        <v>0</v>
      </c>
      <c r="C111" s="16">
        <v>0</v>
      </c>
      <c r="D111" s="16">
        <v>25</v>
      </c>
      <c r="E111" s="16">
        <v>0</v>
      </c>
      <c r="F111" s="16">
        <v>0</v>
      </c>
      <c r="G111" s="16">
        <v>100000</v>
      </c>
      <c r="H111" s="16">
        <v>0</v>
      </c>
      <c r="I111" s="16">
        <v>-1</v>
      </c>
      <c r="J111" s="16">
        <v>1</v>
      </c>
      <c r="K111" s="16">
        <v>0</v>
      </c>
      <c r="L111" s="16">
        <v>0.85</v>
      </c>
      <c r="M111" s="16">
        <v>4.8263E-2</v>
      </c>
    </row>
    <row r="112" spans="1:13" x14ac:dyDescent="0.2">
      <c r="A112" s="3" t="s">
        <v>299</v>
      </c>
      <c r="B112" s="16">
        <v>2612.3069249999999</v>
      </c>
      <c r="C112" s="16">
        <v>130.607157</v>
      </c>
      <c r="D112" s="16">
        <v>25</v>
      </c>
      <c r="E112" s="16">
        <v>0</v>
      </c>
      <c r="F112" s="16">
        <v>1.9433659999999999</v>
      </c>
      <c r="G112" s="16">
        <v>100000</v>
      </c>
      <c r="H112" s="16">
        <v>0</v>
      </c>
      <c r="I112" s="16">
        <v>-1</v>
      </c>
      <c r="J112" s="16">
        <v>1</v>
      </c>
      <c r="K112" s="16">
        <v>0.85</v>
      </c>
      <c r="L112" s="16">
        <v>0.85</v>
      </c>
      <c r="M112" s="16">
        <v>4.8263E-2</v>
      </c>
    </row>
    <row r="113" spans="1:13" x14ac:dyDescent="0.2">
      <c r="A113" s="3" t="s">
        <v>300</v>
      </c>
      <c r="B113" s="16">
        <v>0</v>
      </c>
      <c r="C113" s="16">
        <v>0</v>
      </c>
      <c r="D113" s="16">
        <v>40</v>
      </c>
      <c r="E113" s="16">
        <v>0</v>
      </c>
      <c r="F113" s="16">
        <v>0</v>
      </c>
      <c r="G113" s="16">
        <v>100000</v>
      </c>
      <c r="H113" s="16">
        <v>0</v>
      </c>
      <c r="I113" s="16">
        <v>-1</v>
      </c>
      <c r="J113" s="16">
        <v>1</v>
      </c>
      <c r="K113" s="16">
        <v>0</v>
      </c>
      <c r="L113" s="16">
        <v>1</v>
      </c>
      <c r="M113" s="16">
        <v>3.3426999999999998E-2</v>
      </c>
    </row>
    <row r="114" spans="1:13" x14ac:dyDescent="0.2">
      <c r="A114" s="3" t="s">
        <v>301</v>
      </c>
      <c r="B114" s="16">
        <v>0</v>
      </c>
      <c r="C114" s="16">
        <v>0</v>
      </c>
      <c r="D114" s="16">
        <v>40</v>
      </c>
      <c r="E114" s="16">
        <v>0</v>
      </c>
      <c r="F114" s="16">
        <v>0</v>
      </c>
      <c r="G114" s="16">
        <v>100000</v>
      </c>
      <c r="H114" s="16">
        <v>0</v>
      </c>
      <c r="I114" s="16">
        <v>-1</v>
      </c>
      <c r="J114" s="16">
        <v>1</v>
      </c>
      <c r="K114" s="16">
        <v>0</v>
      </c>
      <c r="L114" s="16">
        <v>1</v>
      </c>
      <c r="M114" s="16">
        <v>3.3426999999999998E-2</v>
      </c>
    </row>
    <row r="115" spans="1:13" x14ac:dyDescent="0.2">
      <c r="A115" s="3" t="s">
        <v>302</v>
      </c>
      <c r="B115" s="16">
        <v>0</v>
      </c>
      <c r="C115" s="16">
        <v>0</v>
      </c>
      <c r="D115" s="16">
        <v>20</v>
      </c>
      <c r="E115" s="16">
        <v>0</v>
      </c>
      <c r="F115" s="16">
        <v>0</v>
      </c>
      <c r="G115" s="16">
        <v>100000</v>
      </c>
      <c r="H115" s="16">
        <v>0</v>
      </c>
      <c r="I115" s="16">
        <v>-1</v>
      </c>
      <c r="J115" s="16">
        <v>1</v>
      </c>
      <c r="K115" s="16">
        <v>0</v>
      </c>
      <c r="L115" s="16">
        <v>0.95</v>
      </c>
      <c r="M115" s="16">
        <v>5.8245999999999999E-2</v>
      </c>
    </row>
    <row r="116" spans="1:13" x14ac:dyDescent="0.2">
      <c r="A116" s="3" t="s">
        <v>303</v>
      </c>
      <c r="B116" s="16">
        <v>0</v>
      </c>
      <c r="C116" s="16">
        <v>0</v>
      </c>
      <c r="D116" s="16">
        <v>40</v>
      </c>
      <c r="E116" s="16">
        <v>0</v>
      </c>
      <c r="F116" s="16">
        <v>0</v>
      </c>
      <c r="G116" s="16">
        <v>100000</v>
      </c>
      <c r="H116" s="16">
        <v>0</v>
      </c>
      <c r="I116" s="16">
        <v>-1</v>
      </c>
      <c r="J116" s="16">
        <v>1</v>
      </c>
      <c r="K116" s="16">
        <v>0</v>
      </c>
      <c r="L116" s="16">
        <v>1</v>
      </c>
      <c r="M116" s="16">
        <v>3.3426999999999998E-2</v>
      </c>
    </row>
    <row r="117" spans="1:13" x14ac:dyDescent="0.2">
      <c r="A117" s="3" t="s">
        <v>304</v>
      </c>
      <c r="B117" s="16">
        <v>2319.9570239999998</v>
      </c>
      <c r="C117" s="16">
        <v>19.554123000000001</v>
      </c>
      <c r="D117" s="16">
        <v>20</v>
      </c>
      <c r="E117" s="16">
        <v>0</v>
      </c>
      <c r="F117" s="16">
        <v>1.3967229999999999</v>
      </c>
      <c r="G117" s="16">
        <v>100000</v>
      </c>
      <c r="H117" s="16">
        <v>0</v>
      </c>
      <c r="I117" s="16">
        <v>-1</v>
      </c>
      <c r="J117" s="16">
        <v>1</v>
      </c>
      <c r="K117" s="16">
        <v>0.85</v>
      </c>
      <c r="L117" s="16">
        <v>0.85</v>
      </c>
      <c r="M117" s="16">
        <v>5.8245999999999999E-2</v>
      </c>
    </row>
    <row r="118" spans="1:13" x14ac:dyDescent="0.2">
      <c r="A118" s="3" t="s">
        <v>305</v>
      </c>
      <c r="B118" s="16">
        <v>0</v>
      </c>
      <c r="C118" s="16">
        <v>0</v>
      </c>
      <c r="D118" s="16">
        <v>1</v>
      </c>
      <c r="E118" s="16">
        <v>0</v>
      </c>
      <c r="F118" s="16">
        <v>100000</v>
      </c>
      <c r="G118" s="16">
        <v>100000</v>
      </c>
      <c r="H118" s="16">
        <v>0</v>
      </c>
      <c r="I118" s="16">
        <v>-1</v>
      </c>
      <c r="J118" s="16">
        <v>1</v>
      </c>
      <c r="K118" s="16">
        <v>0</v>
      </c>
      <c r="L118" s="16">
        <v>1</v>
      </c>
      <c r="M118" s="16">
        <v>1.0149999999999999</v>
      </c>
    </row>
    <row r="119" spans="1:13" x14ac:dyDescent="0.2">
      <c r="A119" s="3" t="s">
        <v>306</v>
      </c>
      <c r="B119" s="16">
        <v>0</v>
      </c>
      <c r="C119" s="16">
        <v>0</v>
      </c>
      <c r="D119" s="16">
        <v>1</v>
      </c>
      <c r="E119" s="16">
        <v>0</v>
      </c>
      <c r="F119" s="16">
        <v>100000</v>
      </c>
      <c r="G119" s="16">
        <v>100000</v>
      </c>
      <c r="H119" s="16">
        <v>0</v>
      </c>
      <c r="I119" s="16">
        <v>-1</v>
      </c>
      <c r="J119" s="16">
        <v>1</v>
      </c>
      <c r="K119" s="16">
        <v>1.7E-5</v>
      </c>
      <c r="L119" s="16">
        <v>1</v>
      </c>
      <c r="M119" s="16">
        <v>1.0149999999999999</v>
      </c>
    </row>
    <row r="120" spans="1:13" x14ac:dyDescent="0.2">
      <c r="A120" s="3" t="s">
        <v>307</v>
      </c>
      <c r="B120" s="16">
        <v>0</v>
      </c>
      <c r="C120" s="16">
        <v>0</v>
      </c>
      <c r="D120" s="16">
        <v>1</v>
      </c>
      <c r="E120" s="16">
        <v>0</v>
      </c>
      <c r="F120" s="16">
        <v>100000</v>
      </c>
      <c r="G120" s="16">
        <v>100000</v>
      </c>
      <c r="H120" s="16">
        <v>0</v>
      </c>
      <c r="I120" s="16">
        <v>-1</v>
      </c>
      <c r="J120" s="16">
        <v>1</v>
      </c>
      <c r="K120" s="16">
        <v>0</v>
      </c>
      <c r="L120" s="16">
        <v>1</v>
      </c>
      <c r="M120" s="16">
        <v>1.0149999999999999</v>
      </c>
    </row>
    <row r="121" spans="1:13" x14ac:dyDescent="0.2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</row>
    <row r="122" spans="1:13" x14ac:dyDescent="0.2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</row>
    <row r="123" spans="1:13" x14ac:dyDescent="0.2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</row>
    <row r="124" spans="1:13" x14ac:dyDescent="0.2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</row>
    <row r="126" spans="1:13" ht="16" thickBot="1" x14ac:dyDescent="0.25">
      <c r="A126" s="34" t="s">
        <v>174</v>
      </c>
      <c r="B126" s="4" t="s">
        <v>350</v>
      </c>
      <c r="C126" s="4" t="s">
        <v>346</v>
      </c>
      <c r="D126" s="4" t="s">
        <v>349</v>
      </c>
      <c r="F126" s="15" t="s">
        <v>334</v>
      </c>
      <c r="G126" s="1">
        <f>365*24</f>
        <v>8760</v>
      </c>
    </row>
    <row r="127" spans="1:13" ht="16" thickTop="1" x14ac:dyDescent="0.2">
      <c r="A127" s="35" t="s">
        <v>187</v>
      </c>
      <c r="B127" s="38" t="s">
        <v>343</v>
      </c>
      <c r="C127" s="38" t="s">
        <v>347</v>
      </c>
      <c r="D127" s="38" t="s">
        <v>351</v>
      </c>
    </row>
    <row r="128" spans="1:13" x14ac:dyDescent="0.2">
      <c r="A128" s="36" t="s">
        <v>194</v>
      </c>
      <c r="B128" s="16">
        <f>K3</f>
        <v>0.84899999999999998</v>
      </c>
      <c r="C128" s="16">
        <f>F3</f>
        <v>3.181</v>
      </c>
      <c r="D128" s="16">
        <f t="shared" ref="D128:D134" si="0">C128*B128*$G$126</f>
        <v>23657.86044</v>
      </c>
    </row>
    <row r="129" spans="1:6" x14ac:dyDescent="0.2">
      <c r="A129" s="36" t="s">
        <v>196</v>
      </c>
      <c r="B129" s="16">
        <f>K5</f>
        <v>0</v>
      </c>
      <c r="C129" s="16">
        <f>F5</f>
        <v>0</v>
      </c>
      <c r="D129" s="16">
        <f t="shared" si="0"/>
        <v>0</v>
      </c>
    </row>
    <row r="130" spans="1:6" x14ac:dyDescent="0.2">
      <c r="A130" s="36" t="s">
        <v>198</v>
      </c>
      <c r="B130" s="16">
        <f>K7</f>
        <v>0.194966</v>
      </c>
      <c r="C130" s="22">
        <f>F7</f>
        <v>39.180999999999997</v>
      </c>
      <c r="D130" s="16">
        <f t="shared" si="0"/>
        <v>66917.314530959993</v>
      </c>
      <c r="F130" s="24" t="s">
        <v>353</v>
      </c>
    </row>
    <row r="131" spans="1:6" x14ac:dyDescent="0.2">
      <c r="A131" s="36" t="s">
        <v>202</v>
      </c>
      <c r="B131" s="16">
        <f>K11</f>
        <v>0.250917</v>
      </c>
      <c r="C131" s="22">
        <f>F11</f>
        <v>50.332999999999998</v>
      </c>
      <c r="D131" s="16">
        <f t="shared" si="0"/>
        <v>110633.59096236</v>
      </c>
    </row>
    <row r="132" spans="1:6" x14ac:dyDescent="0.2">
      <c r="A132" s="36" t="s">
        <v>203</v>
      </c>
      <c r="B132" s="16">
        <f>K12</f>
        <v>0</v>
      </c>
      <c r="C132" s="22">
        <f>F12</f>
        <v>0</v>
      </c>
      <c r="D132" s="16">
        <f t="shared" si="0"/>
        <v>0</v>
      </c>
    </row>
    <row r="133" spans="1:6" x14ac:dyDescent="0.2">
      <c r="A133" s="36" t="s">
        <v>205</v>
      </c>
      <c r="B133" s="16">
        <f>K14</f>
        <v>0.80534099999999997</v>
      </c>
      <c r="C133" s="22">
        <f>F14</f>
        <v>1.16716</v>
      </c>
      <c r="D133" s="16">
        <f t="shared" si="0"/>
        <v>8234.0653816655995</v>
      </c>
    </row>
    <row r="134" spans="1:6" x14ac:dyDescent="0.2">
      <c r="A134" s="36" t="s">
        <v>200</v>
      </c>
      <c r="B134" s="16">
        <f>K9</f>
        <v>0.31209199999999998</v>
      </c>
      <c r="C134" s="22">
        <f>F9</f>
        <v>0.29448999999999997</v>
      </c>
      <c r="D134" s="16">
        <f t="shared" si="0"/>
        <v>805.1138441807999</v>
      </c>
    </row>
    <row r="135" spans="1:6" x14ac:dyDescent="0.2">
      <c r="A135" s="36"/>
      <c r="B135" s="25" t="s">
        <v>335</v>
      </c>
      <c r="C135" s="19">
        <f>SUM(C128:C134)</f>
        <v>94.156649999999985</v>
      </c>
      <c r="D135" s="19">
        <f>SUM(D128:D134)</f>
        <v>210247.94515916638</v>
      </c>
    </row>
    <row r="136" spans="1:6" x14ac:dyDescent="0.2">
      <c r="A136" s="37" t="s">
        <v>299</v>
      </c>
      <c r="B136" s="26">
        <v>0.85</v>
      </c>
      <c r="C136" s="26">
        <v>2.0957940000000002</v>
      </c>
      <c r="D136" s="26">
        <f>C136*B136*G126</f>
        <v>15605.282123999999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8"/>
  <sheetViews>
    <sheetView zoomScale="82" zoomScaleNormal="55" workbookViewId="0">
      <selection activeCell="F29" sqref="F29"/>
    </sheetView>
  </sheetViews>
  <sheetFormatPr baseColWidth="10" defaultColWidth="11.5" defaultRowHeight="15" x14ac:dyDescent="0.2"/>
  <cols>
    <col min="1" max="1" width="14.5" style="1" bestFit="1" customWidth="1"/>
    <col min="2" max="2" width="12" style="1" bestFit="1" customWidth="1"/>
    <col min="3" max="3" width="10" style="1" bestFit="1" customWidth="1"/>
    <col min="4" max="5" width="11.5" style="1"/>
    <col min="6" max="6" width="15" style="1" bestFit="1" customWidth="1"/>
    <col min="7" max="7" width="15.5" style="1" bestFit="1" customWidth="1"/>
    <col min="8" max="8" width="18.5" style="1" bestFit="1" customWidth="1"/>
    <col min="9" max="16384" width="11.5" style="1"/>
  </cols>
  <sheetData>
    <row r="1" spans="1:8" x14ac:dyDescent="0.2">
      <c r="A1" s="2" t="s">
        <v>308</v>
      </c>
      <c r="B1" s="2" t="s">
        <v>321</v>
      </c>
      <c r="C1" s="2" t="s">
        <v>322</v>
      </c>
      <c r="F1" s="2" t="s">
        <v>308</v>
      </c>
      <c r="G1" s="2" t="s">
        <v>352</v>
      </c>
      <c r="H1" s="2" t="s">
        <v>321</v>
      </c>
    </row>
    <row r="2" spans="1:8" x14ac:dyDescent="0.2">
      <c r="A2" s="3" t="s">
        <v>1</v>
      </c>
      <c r="B2" s="14">
        <v>0</v>
      </c>
      <c r="C2" s="14">
        <v>100000000</v>
      </c>
      <c r="F2" s="3" t="s">
        <v>1</v>
      </c>
      <c r="G2" s="12">
        <f>H2/1000</f>
        <v>0</v>
      </c>
      <c r="H2" s="12">
        <f>B2</f>
        <v>0</v>
      </c>
    </row>
    <row r="3" spans="1:8" x14ac:dyDescent="0.2">
      <c r="A3" s="3" t="s">
        <v>2</v>
      </c>
      <c r="B3" s="14">
        <v>56134.558524</v>
      </c>
      <c r="C3" s="14">
        <v>100000000</v>
      </c>
      <c r="F3" s="16" t="s">
        <v>2</v>
      </c>
      <c r="G3" s="12">
        <f t="shared" ref="G3:G18" si="0">H3/1000</f>
        <v>56.134558523999999</v>
      </c>
      <c r="H3" s="12">
        <f>B3</f>
        <v>56134.558524</v>
      </c>
    </row>
    <row r="4" spans="1:8" x14ac:dyDescent="0.2">
      <c r="A4" s="3" t="s">
        <v>3</v>
      </c>
      <c r="B4" s="14">
        <v>137298.37398599999</v>
      </c>
      <c r="C4" s="14">
        <v>100000000</v>
      </c>
      <c r="F4" s="16" t="s">
        <v>3</v>
      </c>
      <c r="G4" s="12">
        <f t="shared" si="0"/>
        <v>137.298373986</v>
      </c>
      <c r="H4" s="12">
        <f t="shared" ref="H4:H8" si="1">B4</f>
        <v>137298.37398599999</v>
      </c>
    </row>
    <row r="5" spans="1:8" x14ac:dyDescent="0.2">
      <c r="A5" s="3" t="s">
        <v>312</v>
      </c>
      <c r="B5" s="14">
        <v>0</v>
      </c>
      <c r="C5" s="14">
        <v>10000</v>
      </c>
      <c r="F5" s="16" t="s">
        <v>312</v>
      </c>
      <c r="G5" s="12">
        <f t="shared" si="0"/>
        <v>0</v>
      </c>
      <c r="H5" s="12">
        <f t="shared" si="1"/>
        <v>0</v>
      </c>
    </row>
    <row r="6" spans="1:8" x14ac:dyDescent="0.2">
      <c r="A6" s="3" t="s">
        <v>313</v>
      </c>
      <c r="B6" s="14">
        <v>0</v>
      </c>
      <c r="C6" s="14">
        <v>10000</v>
      </c>
      <c r="F6" s="16" t="s">
        <v>313</v>
      </c>
      <c r="G6" s="12">
        <f t="shared" si="0"/>
        <v>0</v>
      </c>
      <c r="H6" s="12">
        <f t="shared" si="1"/>
        <v>0</v>
      </c>
    </row>
    <row r="7" spans="1:8" x14ac:dyDescent="0.2">
      <c r="A7" s="3" t="s">
        <v>4</v>
      </c>
      <c r="B7" s="14">
        <v>39770.266008999999</v>
      </c>
      <c r="C7" s="14">
        <v>100000000</v>
      </c>
      <c r="F7" s="16" t="s">
        <v>4</v>
      </c>
      <c r="G7" s="12">
        <f t="shared" si="0"/>
        <v>39.770266008999997</v>
      </c>
      <c r="H7" s="12">
        <f t="shared" si="1"/>
        <v>39770.266008999999</v>
      </c>
    </row>
    <row r="8" spans="1:8" x14ac:dyDescent="0.2">
      <c r="A8" s="3" t="s">
        <v>5</v>
      </c>
      <c r="B8" s="14">
        <v>181323.142953</v>
      </c>
      <c r="C8" s="14">
        <v>100000000</v>
      </c>
      <c r="F8" s="16" t="s">
        <v>5</v>
      </c>
      <c r="G8" s="12">
        <f t="shared" si="0"/>
        <v>181.323142953</v>
      </c>
      <c r="H8" s="12">
        <f t="shared" si="1"/>
        <v>181323.142953</v>
      </c>
    </row>
    <row r="9" spans="1:8" x14ac:dyDescent="0.2">
      <c r="A9" s="3" t="s">
        <v>6</v>
      </c>
      <c r="B9" s="14">
        <v>0</v>
      </c>
      <c r="C9" s="14">
        <v>0</v>
      </c>
      <c r="F9" s="16" t="s">
        <v>7</v>
      </c>
      <c r="G9" s="12">
        <f t="shared" si="0"/>
        <v>81.89846</v>
      </c>
      <c r="H9" s="12">
        <f>B11</f>
        <v>81898.460000000006</v>
      </c>
    </row>
    <row r="10" spans="1:8" x14ac:dyDescent="0.2">
      <c r="A10" s="3" t="s">
        <v>314</v>
      </c>
      <c r="B10" s="14">
        <v>0</v>
      </c>
      <c r="C10" s="14">
        <v>0</v>
      </c>
      <c r="F10" s="16" t="s">
        <v>8</v>
      </c>
      <c r="G10" s="12">
        <f t="shared" si="0"/>
        <v>11.134903645</v>
      </c>
      <c r="H10" s="12">
        <f t="shared" ref="H10:H13" si="2">B12</f>
        <v>11134.903645</v>
      </c>
    </row>
    <row r="11" spans="1:8" x14ac:dyDescent="0.2">
      <c r="A11" s="3" t="s">
        <v>7</v>
      </c>
      <c r="B11" s="14">
        <v>81898.460000000006</v>
      </c>
      <c r="C11" s="14">
        <v>81898.460000000006</v>
      </c>
      <c r="F11" s="16" t="s">
        <v>9</v>
      </c>
      <c r="G11" s="12">
        <f t="shared" si="0"/>
        <v>10.070982704</v>
      </c>
      <c r="H11" s="12">
        <f t="shared" si="2"/>
        <v>10070.982704</v>
      </c>
    </row>
    <row r="12" spans="1:8" x14ac:dyDescent="0.2">
      <c r="A12" s="3" t="s">
        <v>8</v>
      </c>
      <c r="B12" s="14">
        <v>11134.903645</v>
      </c>
      <c r="C12" s="14">
        <v>158702.98000000001</v>
      </c>
      <c r="F12" s="16" t="s">
        <v>10</v>
      </c>
      <c r="G12" s="12">
        <f t="shared" si="0"/>
        <v>63.940099411000006</v>
      </c>
      <c r="H12" s="12">
        <f t="shared" si="2"/>
        <v>63940.099411000003</v>
      </c>
    </row>
    <row r="13" spans="1:8" x14ac:dyDescent="0.2">
      <c r="A13" s="3" t="s">
        <v>9</v>
      </c>
      <c r="B13" s="14">
        <v>10070.982704</v>
      </c>
      <c r="C13" s="14">
        <v>100000000</v>
      </c>
      <c r="F13" s="16" t="s">
        <v>11</v>
      </c>
      <c r="G13" s="12">
        <f t="shared" si="0"/>
        <v>38.204550000000005</v>
      </c>
      <c r="H13" s="12">
        <f t="shared" si="2"/>
        <v>38204.550000000003</v>
      </c>
    </row>
    <row r="14" spans="1:8" x14ac:dyDescent="0.2">
      <c r="A14" s="3" t="s">
        <v>10</v>
      </c>
      <c r="B14" s="14">
        <v>63940.099411000003</v>
      </c>
      <c r="C14" s="14">
        <v>100000000</v>
      </c>
      <c r="F14" s="16" t="s">
        <v>13</v>
      </c>
      <c r="G14" s="12">
        <f t="shared" si="0"/>
        <v>110.63348929899999</v>
      </c>
      <c r="H14" s="3">
        <f>B19</f>
        <v>110633.48929899999</v>
      </c>
    </row>
    <row r="15" spans="1:8" x14ac:dyDescent="0.2">
      <c r="A15" s="3" t="s">
        <v>11</v>
      </c>
      <c r="B15" s="14">
        <v>38204.550000000003</v>
      </c>
      <c r="C15" s="14">
        <v>38204.550000000003</v>
      </c>
      <c r="F15" s="16" t="s">
        <v>14</v>
      </c>
      <c r="G15" s="12">
        <f t="shared" si="0"/>
        <v>197.54823134900002</v>
      </c>
      <c r="H15" s="16">
        <f t="shared" ref="H15:H17" si="3">B20</f>
        <v>197548.23134900001</v>
      </c>
    </row>
    <row r="16" spans="1:8" x14ac:dyDescent="0.2">
      <c r="A16" s="3" t="s">
        <v>12</v>
      </c>
      <c r="B16" s="14">
        <v>0</v>
      </c>
      <c r="C16" s="14">
        <v>0</v>
      </c>
      <c r="F16" s="16" t="s">
        <v>15</v>
      </c>
      <c r="G16" s="12">
        <f t="shared" si="0"/>
        <v>28.059578843000001</v>
      </c>
      <c r="H16" s="16">
        <f t="shared" si="3"/>
        <v>28059.578842999999</v>
      </c>
    </row>
    <row r="17" spans="1:8" x14ac:dyDescent="0.2">
      <c r="A17" s="3" t="s">
        <v>315</v>
      </c>
      <c r="B17" s="14">
        <v>0</v>
      </c>
      <c r="C17" s="14">
        <v>100000000</v>
      </c>
      <c r="F17" s="16" t="s">
        <v>16</v>
      </c>
      <c r="G17" s="12">
        <f t="shared" si="0"/>
        <v>7.4753340680000004</v>
      </c>
      <c r="H17" s="16">
        <f t="shared" si="3"/>
        <v>7475.3340680000001</v>
      </c>
    </row>
    <row r="18" spans="1:8" x14ac:dyDescent="0.2">
      <c r="A18" s="3" t="s">
        <v>316</v>
      </c>
      <c r="B18" s="14">
        <v>40909.296893999999</v>
      </c>
      <c r="C18" s="14">
        <v>100000000</v>
      </c>
      <c r="F18" s="16" t="s">
        <v>357</v>
      </c>
      <c r="G18" s="12">
        <f t="shared" si="0"/>
        <v>27.084382976000001</v>
      </c>
      <c r="H18" s="12">
        <f>B28</f>
        <v>27084.382976000001</v>
      </c>
    </row>
    <row r="19" spans="1:8" x14ac:dyDescent="0.2">
      <c r="A19" s="3" t="s">
        <v>13</v>
      </c>
      <c r="B19" s="14">
        <v>110633.48929899999</v>
      </c>
      <c r="C19" s="14">
        <v>100000000</v>
      </c>
    </row>
    <row r="20" spans="1:8" x14ac:dyDescent="0.2">
      <c r="A20" s="3" t="s">
        <v>14</v>
      </c>
      <c r="B20" s="14">
        <v>197548.23134900001</v>
      </c>
      <c r="C20" s="14">
        <v>100000000</v>
      </c>
    </row>
    <row r="21" spans="1:8" x14ac:dyDescent="0.2">
      <c r="A21" s="3" t="s">
        <v>15</v>
      </c>
      <c r="B21" s="14">
        <v>28059.578842999999</v>
      </c>
      <c r="C21" s="14">
        <v>100000000</v>
      </c>
    </row>
    <row r="22" spans="1:8" x14ac:dyDescent="0.2">
      <c r="A22" s="3" t="s">
        <v>16</v>
      </c>
      <c r="B22" s="14">
        <v>7475.3340680000001</v>
      </c>
      <c r="C22" s="14">
        <v>100000000</v>
      </c>
    </row>
    <row r="23" spans="1:8" x14ac:dyDescent="0.2">
      <c r="A23" s="3" t="s">
        <v>17</v>
      </c>
      <c r="B23" s="14">
        <v>0</v>
      </c>
      <c r="C23" s="14">
        <v>100000000</v>
      </c>
    </row>
    <row r="24" spans="1:8" x14ac:dyDescent="0.2">
      <c r="A24" s="3" t="s">
        <v>18</v>
      </c>
      <c r="B24" s="14">
        <v>0</v>
      </c>
      <c r="C24" s="14">
        <v>100000000</v>
      </c>
    </row>
    <row r="25" spans="1:8" x14ac:dyDescent="0.2">
      <c r="A25" s="3" t="s">
        <v>19</v>
      </c>
      <c r="B25" s="14">
        <v>0</v>
      </c>
      <c r="C25" s="14">
        <v>100000000</v>
      </c>
    </row>
    <row r="26" spans="1:8" x14ac:dyDescent="0.2">
      <c r="A26" s="3" t="s">
        <v>20</v>
      </c>
      <c r="B26" s="14">
        <v>0</v>
      </c>
      <c r="C26" s="14">
        <v>0</v>
      </c>
    </row>
    <row r="27" spans="1:8" x14ac:dyDescent="0.2">
      <c r="A27" s="3" t="s">
        <v>21</v>
      </c>
      <c r="B27" s="14">
        <v>0</v>
      </c>
      <c r="C27" s="14">
        <v>0</v>
      </c>
    </row>
    <row r="28" spans="1:8" x14ac:dyDescent="0.2">
      <c r="A28" s="16" t="s">
        <v>357</v>
      </c>
      <c r="B28" s="14">
        <v>27084.382976000001</v>
      </c>
      <c r="C28" s="14">
        <v>100000000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46"/>
  <sheetViews>
    <sheetView topLeftCell="A32" workbookViewId="0">
      <selection activeCell="J51" sqref="J51:L59"/>
    </sheetView>
  </sheetViews>
  <sheetFormatPr baseColWidth="10" defaultColWidth="11.5" defaultRowHeight="15" x14ac:dyDescent="0.2"/>
  <cols>
    <col min="1" max="1" width="25.33203125" style="1" bestFit="1" customWidth="1"/>
    <col min="2" max="4" width="12" style="1" bestFit="1" customWidth="1"/>
    <col min="5" max="5" width="11.5" style="1"/>
    <col min="6" max="6" width="12" style="1" bestFit="1" customWidth="1"/>
    <col min="7" max="10" width="11.5" style="1"/>
    <col min="11" max="11" width="17.5" style="1" customWidth="1"/>
    <col min="12" max="12" width="11.5" style="1"/>
    <col min="13" max="13" width="16.83203125" style="1" customWidth="1"/>
    <col min="14" max="24" width="11.5" style="1"/>
    <col min="25" max="25" width="15.83203125" style="1" customWidth="1"/>
    <col min="26" max="16384" width="11.5" style="1"/>
  </cols>
  <sheetData>
    <row r="1" spans="1:14" x14ac:dyDescent="0.2">
      <c r="A1" s="4" t="s">
        <v>308</v>
      </c>
      <c r="B1" s="4" t="s">
        <v>309</v>
      </c>
      <c r="C1" s="4" t="s">
        <v>310</v>
      </c>
      <c r="D1" s="4" t="s">
        <v>311</v>
      </c>
      <c r="E1" s="4" t="s">
        <v>382</v>
      </c>
      <c r="F1" s="8" t="s">
        <v>335</v>
      </c>
      <c r="G1" s="1" t="s">
        <v>404</v>
      </c>
    </row>
    <row r="2" spans="1:14" x14ac:dyDescent="0.2">
      <c r="A2" s="3" t="s">
        <v>194</v>
      </c>
      <c r="B2" s="14">
        <v>391.421447</v>
      </c>
      <c r="C2" s="14">
        <v>327.42346600000002</v>
      </c>
      <c r="D2" s="14">
        <v>0</v>
      </c>
      <c r="E2" s="1">
        <f>SUM(B2:D2)</f>
        <v>718.84491300000002</v>
      </c>
      <c r="F2" s="1">
        <f>SUM(B2:D146)</f>
        <v>152968.42361400003</v>
      </c>
      <c r="G2" s="33">
        <f>F2/1000</f>
        <v>152.96842361400002</v>
      </c>
    </row>
    <row r="3" spans="1:14" x14ac:dyDescent="0.2">
      <c r="A3" s="3" t="s">
        <v>195</v>
      </c>
      <c r="B3" s="14">
        <v>1016.6524920000001</v>
      </c>
      <c r="C3" s="14">
        <v>538.36326199999996</v>
      </c>
      <c r="D3" s="14">
        <v>0</v>
      </c>
      <c r="E3" s="15">
        <f t="shared" ref="E3:E66" si="0">SUM(B3:D3)</f>
        <v>1555.015754</v>
      </c>
    </row>
    <row r="4" spans="1:14" x14ac:dyDescent="0.2">
      <c r="A4" s="3" t="s">
        <v>196</v>
      </c>
      <c r="B4" s="14">
        <v>0</v>
      </c>
      <c r="C4" s="14">
        <v>0</v>
      </c>
      <c r="D4" s="14">
        <v>0</v>
      </c>
      <c r="E4" s="15">
        <f t="shared" si="0"/>
        <v>0</v>
      </c>
    </row>
    <row r="5" spans="1:14" x14ac:dyDescent="0.2">
      <c r="A5" s="3" t="s">
        <v>197</v>
      </c>
      <c r="B5" s="14">
        <v>0</v>
      </c>
      <c r="C5" s="14">
        <v>0</v>
      </c>
      <c r="D5" s="14">
        <v>0</v>
      </c>
      <c r="E5" s="15">
        <f t="shared" si="0"/>
        <v>0</v>
      </c>
      <c r="F5" s="4" t="s">
        <v>309</v>
      </c>
      <c r="G5" s="4" t="s">
        <v>310</v>
      </c>
      <c r="H5" s="4" t="s">
        <v>311</v>
      </c>
      <c r="I5" s="4" t="s">
        <v>336</v>
      </c>
    </row>
    <row r="6" spans="1:14" x14ac:dyDescent="0.2">
      <c r="A6" s="3" t="s">
        <v>198</v>
      </c>
      <c r="B6" s="14">
        <v>1645.1790370000001</v>
      </c>
      <c r="C6" s="14">
        <v>423.74251500000003</v>
      </c>
      <c r="D6" s="14">
        <v>0</v>
      </c>
      <c r="E6" s="15">
        <f t="shared" si="0"/>
        <v>2068.9215520000002</v>
      </c>
      <c r="F6" s="3">
        <f>SUM(B2:B146)</f>
        <v>87322.726934999999</v>
      </c>
      <c r="G6" s="3">
        <f>SUM(C2:C146)</f>
        <v>36764.774853999996</v>
      </c>
      <c r="H6" s="3">
        <f>SUM(D2:D146)</f>
        <v>28880.921824999998</v>
      </c>
      <c r="I6" s="3">
        <f>H6+G6+F6</f>
        <v>152968.42361399997</v>
      </c>
    </row>
    <row r="7" spans="1:14" x14ac:dyDescent="0.2">
      <c r="A7" s="3" t="s">
        <v>199</v>
      </c>
      <c r="B7" s="14">
        <v>353.72869100000003</v>
      </c>
      <c r="C7" s="14">
        <v>439.57745999999997</v>
      </c>
      <c r="D7" s="14">
        <v>0</v>
      </c>
      <c r="E7" s="15">
        <f t="shared" si="0"/>
        <v>793.306151</v>
      </c>
      <c r="F7" s="9"/>
      <c r="G7" s="9"/>
      <c r="H7" s="9"/>
      <c r="I7" s="9"/>
    </row>
    <row r="8" spans="1:14" x14ac:dyDescent="0.2">
      <c r="A8" s="3" t="s">
        <v>200</v>
      </c>
      <c r="B8" s="14">
        <v>10.918365</v>
      </c>
      <c r="C8" s="14">
        <v>18.552869999999999</v>
      </c>
      <c r="D8" s="14">
        <v>0</v>
      </c>
      <c r="E8" s="15">
        <f t="shared" si="0"/>
        <v>29.471235</v>
      </c>
      <c r="F8" s="9"/>
      <c r="G8" s="9"/>
      <c r="H8" s="9"/>
      <c r="I8" s="9"/>
    </row>
    <row r="9" spans="1:14" x14ac:dyDescent="0.2">
      <c r="A9" s="3" t="s">
        <v>201</v>
      </c>
      <c r="B9" s="14">
        <v>2.0162529999999999</v>
      </c>
      <c r="C9" s="14">
        <v>0.76097800000000004</v>
      </c>
      <c r="D9" s="14">
        <v>0</v>
      </c>
      <c r="E9" s="15">
        <f t="shared" si="0"/>
        <v>2.777231</v>
      </c>
      <c r="F9" s="9"/>
      <c r="G9" s="9"/>
      <c r="H9" s="9"/>
      <c r="I9" s="9"/>
    </row>
    <row r="10" spans="1:14" x14ac:dyDescent="0.2">
      <c r="A10" s="3" t="s">
        <v>202</v>
      </c>
      <c r="B10" s="14">
        <v>2179.658273</v>
      </c>
      <c r="C10" s="14">
        <v>145.46236999999999</v>
      </c>
      <c r="D10" s="14">
        <v>0</v>
      </c>
      <c r="E10" s="15">
        <f t="shared" si="0"/>
        <v>2325.1206430000002</v>
      </c>
      <c r="F10" s="9"/>
      <c r="G10" s="9"/>
      <c r="H10" s="9"/>
      <c r="I10" s="9"/>
    </row>
    <row r="11" spans="1:14" x14ac:dyDescent="0.2">
      <c r="A11" s="3" t="s">
        <v>203</v>
      </c>
      <c r="B11" s="14">
        <v>0</v>
      </c>
      <c r="C11" s="14">
        <v>0</v>
      </c>
      <c r="D11" s="14">
        <v>0</v>
      </c>
      <c r="E11" s="15">
        <f t="shared" si="0"/>
        <v>0</v>
      </c>
      <c r="F11" s="9"/>
      <c r="G11" s="9"/>
      <c r="H11" s="9"/>
      <c r="I11" s="9"/>
    </row>
    <row r="12" spans="1:14" x14ac:dyDescent="0.2">
      <c r="A12" s="3" t="s">
        <v>204</v>
      </c>
      <c r="B12" s="14">
        <v>2283.253925</v>
      </c>
      <c r="C12" s="14">
        <v>341.49976900000001</v>
      </c>
      <c r="D12" s="14">
        <v>0</v>
      </c>
      <c r="E12" s="15">
        <f t="shared" si="0"/>
        <v>2624.753694</v>
      </c>
      <c r="F12" s="9"/>
      <c r="G12" s="9"/>
      <c r="H12" s="9"/>
      <c r="I12" s="9"/>
    </row>
    <row r="13" spans="1:14" x14ac:dyDescent="0.2">
      <c r="A13" s="3" t="s">
        <v>205</v>
      </c>
      <c r="B13" s="14">
        <v>196.82642100000001</v>
      </c>
      <c r="C13" s="14">
        <v>58.877150999999998</v>
      </c>
      <c r="D13" s="14">
        <v>0</v>
      </c>
      <c r="E13" s="15">
        <f t="shared" si="0"/>
        <v>255.70357200000001</v>
      </c>
      <c r="F13" s="9"/>
      <c r="G13" s="9"/>
      <c r="H13" s="9"/>
      <c r="I13" s="9"/>
    </row>
    <row r="14" spans="1:14" x14ac:dyDescent="0.2">
      <c r="A14" s="3" t="s">
        <v>206</v>
      </c>
      <c r="B14" s="14">
        <v>0</v>
      </c>
      <c r="C14" s="14">
        <v>0</v>
      </c>
      <c r="D14" s="14">
        <v>0</v>
      </c>
      <c r="E14" s="15">
        <f t="shared" si="0"/>
        <v>0</v>
      </c>
      <c r="F14" s="9"/>
      <c r="G14" s="9"/>
      <c r="H14" s="9"/>
      <c r="I14" s="9"/>
      <c r="J14" s="1" t="s">
        <v>384</v>
      </c>
    </row>
    <row r="15" spans="1:14" x14ac:dyDescent="0.2">
      <c r="A15" s="3" t="s">
        <v>207</v>
      </c>
      <c r="B15" s="14">
        <v>0</v>
      </c>
      <c r="C15" s="14">
        <v>0</v>
      </c>
      <c r="D15" s="14">
        <v>0</v>
      </c>
      <c r="E15" s="15">
        <f t="shared" si="0"/>
        <v>0</v>
      </c>
      <c r="J15" s="54" t="s">
        <v>381</v>
      </c>
      <c r="K15" s="16" t="s">
        <v>380</v>
      </c>
      <c r="L15" s="1">
        <f>E121+E120+E122+E125+E126+E131+E132+E146</f>
        <v>27101.473984999997</v>
      </c>
      <c r="M15" s="16" t="s">
        <v>380</v>
      </c>
      <c r="N15" s="33">
        <f>L15/$L$29</f>
        <v>0.17717038160364232</v>
      </c>
    </row>
    <row r="16" spans="1:14" x14ac:dyDescent="0.2">
      <c r="A16" s="3" t="s">
        <v>208</v>
      </c>
      <c r="B16" s="14">
        <v>0</v>
      </c>
      <c r="C16" s="14">
        <v>0</v>
      </c>
      <c r="D16" s="14">
        <v>0</v>
      </c>
      <c r="E16" s="15">
        <f t="shared" si="0"/>
        <v>0</v>
      </c>
      <c r="J16" s="55"/>
      <c r="K16" s="16" t="s">
        <v>379</v>
      </c>
      <c r="L16" s="1">
        <f>E123+E124+E129+E130+E133</f>
        <v>1779.44784</v>
      </c>
      <c r="M16" s="16" t="s">
        <v>379</v>
      </c>
      <c r="N16" s="33">
        <f t="shared" ref="N16:N27" si="1">L16/$L$29</f>
        <v>1.1632778830814471E-2</v>
      </c>
    </row>
    <row r="17" spans="1:27" x14ac:dyDescent="0.2">
      <c r="A17" s="3" t="s">
        <v>209</v>
      </c>
      <c r="B17" s="14">
        <v>3.3023999999999998E-2</v>
      </c>
      <c r="C17" s="14">
        <v>1.2474000000000001E-2</v>
      </c>
      <c r="D17" s="14">
        <v>0</v>
      </c>
      <c r="E17" s="15">
        <f t="shared" si="0"/>
        <v>4.5497999999999997E-2</v>
      </c>
      <c r="J17" s="15"/>
      <c r="K17" s="16" t="s">
        <v>378</v>
      </c>
      <c r="L17" s="1">
        <f>E77+E98+E101+E82+E85+E91+E92+E93+E95+E97+E99</f>
        <v>5672.8506780000007</v>
      </c>
      <c r="M17" s="16" t="s">
        <v>378</v>
      </c>
      <c r="N17" s="33">
        <f t="shared" si="1"/>
        <v>3.708510909620702E-2</v>
      </c>
    </row>
    <row r="18" spans="1:27" x14ac:dyDescent="0.2">
      <c r="A18" s="3" t="s">
        <v>210</v>
      </c>
      <c r="B18" s="14">
        <v>0</v>
      </c>
      <c r="C18" s="14">
        <v>0</v>
      </c>
      <c r="D18" s="14">
        <v>0</v>
      </c>
      <c r="E18" s="15">
        <f t="shared" si="0"/>
        <v>0</v>
      </c>
      <c r="J18" s="15"/>
      <c r="K18" s="16" t="s">
        <v>377</v>
      </c>
      <c r="L18" s="1">
        <v>0</v>
      </c>
      <c r="M18" s="16" t="s">
        <v>377</v>
      </c>
      <c r="N18" s="33">
        <f t="shared" si="1"/>
        <v>0</v>
      </c>
    </row>
    <row r="19" spans="1:27" x14ac:dyDescent="0.2">
      <c r="A19" s="3" t="s">
        <v>211</v>
      </c>
      <c r="B19" s="14">
        <v>278.36066</v>
      </c>
      <c r="C19" s="14">
        <v>379.35156499999999</v>
      </c>
      <c r="D19" s="14">
        <v>0</v>
      </c>
      <c r="E19" s="15">
        <f t="shared" si="0"/>
        <v>657.71222499999999</v>
      </c>
      <c r="J19" s="15"/>
      <c r="K19" s="16" t="s">
        <v>376</v>
      </c>
      <c r="L19" s="1">
        <f>SUM(E102:E106,E116,E111,E108)</f>
        <v>27538.717765999998</v>
      </c>
      <c r="M19" s="16" t="s">
        <v>376</v>
      </c>
      <c r="N19" s="33">
        <f t="shared" si="1"/>
        <v>0.18002877401345979</v>
      </c>
    </row>
    <row r="20" spans="1:27" x14ac:dyDescent="0.2">
      <c r="A20" s="3" t="s">
        <v>212</v>
      </c>
      <c r="B20" s="14">
        <v>0</v>
      </c>
      <c r="C20" s="14">
        <v>0</v>
      </c>
      <c r="D20" s="14">
        <v>0</v>
      </c>
      <c r="E20" s="15">
        <f t="shared" si="0"/>
        <v>0</v>
      </c>
      <c r="J20" s="15"/>
      <c r="K20" s="16" t="s">
        <v>370</v>
      </c>
      <c r="L20" s="1">
        <f>SUM(E51:E59)</f>
        <v>8031.5599309999998</v>
      </c>
      <c r="M20" s="16" t="s">
        <v>370</v>
      </c>
      <c r="N20" s="33">
        <f t="shared" si="1"/>
        <v>5.2504691760874841E-2</v>
      </c>
    </row>
    <row r="21" spans="1:27" x14ac:dyDescent="0.2">
      <c r="A21" s="3" t="s">
        <v>213</v>
      </c>
      <c r="B21" s="14">
        <v>135.14379400000001</v>
      </c>
      <c r="C21" s="14">
        <v>106.464412</v>
      </c>
      <c r="D21" s="14">
        <v>0</v>
      </c>
      <c r="E21" s="15">
        <f t="shared" si="0"/>
        <v>241.608206</v>
      </c>
      <c r="J21" s="15"/>
      <c r="K21" s="16" t="s">
        <v>369</v>
      </c>
      <c r="L21" s="1">
        <f>SUM(E60:E67)</f>
        <v>53907.30328</v>
      </c>
      <c r="M21" s="16" t="s">
        <v>369</v>
      </c>
      <c r="N21" s="33">
        <f t="shared" si="1"/>
        <v>0.35240804609472537</v>
      </c>
      <c r="Z21" s="1" t="s">
        <v>385</v>
      </c>
      <c r="AA21" s="1" t="s">
        <v>386</v>
      </c>
    </row>
    <row r="22" spans="1:27" x14ac:dyDescent="0.2">
      <c r="A22" s="3" t="s">
        <v>214</v>
      </c>
      <c r="B22" s="14">
        <v>15.296277999999999</v>
      </c>
      <c r="C22" s="14">
        <v>4.5686080000000002</v>
      </c>
      <c r="D22" s="14">
        <v>0</v>
      </c>
      <c r="E22" s="15">
        <f t="shared" si="0"/>
        <v>19.864885999999998</v>
      </c>
      <c r="J22" s="15"/>
      <c r="K22" s="16" t="s">
        <v>371</v>
      </c>
      <c r="L22" s="1">
        <f>SUM(E68:E73)</f>
        <v>12077.963247</v>
      </c>
      <c r="M22" s="16" t="s">
        <v>371</v>
      </c>
      <c r="N22" s="33">
        <f t="shared" si="1"/>
        <v>7.8957231575305292E-2</v>
      </c>
      <c r="Y22" s="16" t="s">
        <v>380</v>
      </c>
      <c r="Z22" s="33">
        <f>N15</f>
        <v>0.17717038160364232</v>
      </c>
      <c r="AA22" s="33">
        <f t="shared" ref="AA22:AA32" si="2">AB40</f>
        <v>0.6810908602869119</v>
      </c>
    </row>
    <row r="23" spans="1:27" x14ac:dyDescent="0.2">
      <c r="A23" s="3" t="s">
        <v>215</v>
      </c>
      <c r="B23" s="14">
        <v>8.9922070000000005</v>
      </c>
      <c r="C23" s="14">
        <v>2.6810529999999999</v>
      </c>
      <c r="D23" s="14">
        <v>0</v>
      </c>
      <c r="E23" s="15">
        <f t="shared" si="0"/>
        <v>11.673260000000001</v>
      </c>
      <c r="J23" s="15"/>
      <c r="K23" s="16" t="s">
        <v>372</v>
      </c>
      <c r="L23" s="1">
        <f>SUM(E38:E48)</f>
        <v>4027.8024050000004</v>
      </c>
      <c r="M23" s="16" t="s">
        <v>372</v>
      </c>
      <c r="N23" s="33">
        <f t="shared" si="1"/>
        <v>2.6330940136794129E-2</v>
      </c>
      <c r="Y23" s="16" t="s">
        <v>379</v>
      </c>
      <c r="Z23" s="33">
        <f t="shared" ref="Z23:Z34" si="3">N16</f>
        <v>1.1632778830814471E-2</v>
      </c>
      <c r="AA23" s="33">
        <f t="shared" si="2"/>
        <v>6.2124796515779158E-2</v>
      </c>
    </row>
    <row r="24" spans="1:27" x14ac:dyDescent="0.2">
      <c r="A24" s="3" t="s">
        <v>216</v>
      </c>
      <c r="B24" s="14">
        <v>0</v>
      </c>
      <c r="C24" s="14">
        <v>0</v>
      </c>
      <c r="D24" s="14">
        <v>0</v>
      </c>
      <c r="E24" s="15">
        <f t="shared" si="0"/>
        <v>0</v>
      </c>
      <c r="J24" s="15"/>
      <c r="K24" s="16" t="s">
        <v>373</v>
      </c>
      <c r="L24" s="1">
        <f>SUM(E28:E37)</f>
        <v>166.17152099999998</v>
      </c>
      <c r="M24" s="16" t="s">
        <v>373</v>
      </c>
      <c r="N24" s="33">
        <f t="shared" si="1"/>
        <v>1.0863125674833167E-3</v>
      </c>
      <c r="Y24" s="16" t="s">
        <v>378</v>
      </c>
      <c r="Z24" s="33">
        <f t="shared" si="3"/>
        <v>3.708510909620702E-2</v>
      </c>
      <c r="AA24" s="33">
        <f t="shared" si="2"/>
        <v>2.8778967846357574E-3</v>
      </c>
    </row>
    <row r="25" spans="1:27" x14ac:dyDescent="0.2">
      <c r="A25" s="3" t="s">
        <v>217</v>
      </c>
      <c r="B25" s="14">
        <v>8.0929859999999998</v>
      </c>
      <c r="C25" s="14">
        <v>2.4129480000000001</v>
      </c>
      <c r="D25" s="14">
        <v>0</v>
      </c>
      <c r="E25" s="15">
        <f t="shared" si="0"/>
        <v>10.505934</v>
      </c>
      <c r="J25" s="15"/>
      <c r="K25" s="16" t="s">
        <v>374</v>
      </c>
      <c r="L25" s="1">
        <f>SUM(E19:E27)</f>
        <v>964.71103100000005</v>
      </c>
      <c r="M25" s="16" t="s">
        <v>374</v>
      </c>
      <c r="N25" s="33">
        <f t="shared" si="1"/>
        <v>6.3066024229572271E-3</v>
      </c>
      <c r="Y25" s="16" t="s">
        <v>377</v>
      </c>
      <c r="Z25" s="33">
        <f t="shared" si="3"/>
        <v>0</v>
      </c>
      <c r="AA25" s="33">
        <f t="shared" si="2"/>
        <v>0</v>
      </c>
    </row>
    <row r="26" spans="1:27" x14ac:dyDescent="0.2">
      <c r="A26" s="3" t="s">
        <v>218</v>
      </c>
      <c r="B26" s="14">
        <v>17.984413</v>
      </c>
      <c r="C26" s="14">
        <v>5.362107</v>
      </c>
      <c r="D26" s="14">
        <v>0</v>
      </c>
      <c r="E26" s="15">
        <f t="shared" si="0"/>
        <v>23.346519999999998</v>
      </c>
      <c r="J26" s="15"/>
      <c r="K26" s="16" t="s">
        <v>383</v>
      </c>
      <c r="L26" s="1">
        <f>SUM(E49:E50)</f>
        <v>1326.4616870000002</v>
      </c>
      <c r="M26" s="16" t="s">
        <v>383</v>
      </c>
      <c r="N26" s="33">
        <f t="shared" si="1"/>
        <v>8.67147386147607E-3</v>
      </c>
      <c r="Y26" s="16" t="s">
        <v>376</v>
      </c>
      <c r="Z26" s="33">
        <f t="shared" si="3"/>
        <v>0.18002877401345979</v>
      </c>
      <c r="AA26" s="33">
        <f t="shared" si="2"/>
        <v>0</v>
      </c>
    </row>
    <row r="27" spans="1:27" x14ac:dyDescent="0.2">
      <c r="A27" s="3" t="s">
        <v>219</v>
      </c>
      <c r="B27" s="14">
        <v>0</v>
      </c>
      <c r="C27" s="14">
        <v>0</v>
      </c>
      <c r="D27" s="14">
        <v>0</v>
      </c>
      <c r="E27" s="15">
        <f t="shared" si="0"/>
        <v>0</v>
      </c>
      <c r="K27" s="16" t="s">
        <v>375</v>
      </c>
      <c r="L27" s="1">
        <f>SUM(E2:E18)</f>
        <v>10373.960243</v>
      </c>
      <c r="M27" s="16" t="s">
        <v>375</v>
      </c>
      <c r="N27" s="33">
        <f t="shared" si="1"/>
        <v>6.7817658036259915E-2</v>
      </c>
      <c r="Y27" s="16" t="s">
        <v>370</v>
      </c>
      <c r="Z27" s="33">
        <f t="shared" si="3"/>
        <v>5.2504691760874841E-2</v>
      </c>
      <c r="AA27" s="33">
        <f t="shared" si="2"/>
        <v>0</v>
      </c>
    </row>
    <row r="28" spans="1:27" x14ac:dyDescent="0.2">
      <c r="A28" s="3" t="s">
        <v>220</v>
      </c>
      <c r="B28" s="14">
        <v>26.847370000000002</v>
      </c>
      <c r="C28" s="14">
        <v>19.354595</v>
      </c>
      <c r="D28" s="14">
        <v>0</v>
      </c>
      <c r="E28" s="15">
        <f t="shared" si="0"/>
        <v>46.201965000000001</v>
      </c>
      <c r="Y28" s="16" t="s">
        <v>369</v>
      </c>
      <c r="Z28" s="33">
        <f t="shared" si="3"/>
        <v>0.35240804609472537</v>
      </c>
      <c r="AA28" s="33">
        <f t="shared" si="2"/>
        <v>0.21820544048024978</v>
      </c>
    </row>
    <row r="29" spans="1:27" x14ac:dyDescent="0.2">
      <c r="A29" s="3" t="s">
        <v>221</v>
      </c>
      <c r="B29" s="14">
        <v>0</v>
      </c>
      <c r="C29" s="14">
        <v>0</v>
      </c>
      <c r="D29" s="14">
        <v>0</v>
      </c>
      <c r="E29" s="15">
        <f t="shared" si="0"/>
        <v>0</v>
      </c>
      <c r="K29" s="1" t="s">
        <v>336</v>
      </c>
      <c r="L29" s="1">
        <f>SUM(L15:L27)</f>
        <v>152968.42361400003</v>
      </c>
      <c r="Y29" s="16" t="s">
        <v>371</v>
      </c>
      <c r="Z29" s="33">
        <f t="shared" si="3"/>
        <v>7.8957231575305292E-2</v>
      </c>
      <c r="AA29" s="33">
        <f t="shared" si="2"/>
        <v>0</v>
      </c>
    </row>
    <row r="30" spans="1:27" x14ac:dyDescent="0.2">
      <c r="A30" s="3" t="s">
        <v>222</v>
      </c>
      <c r="B30" s="14">
        <v>0</v>
      </c>
      <c r="C30" s="14">
        <v>0</v>
      </c>
      <c r="D30" s="14">
        <v>0</v>
      </c>
      <c r="E30" s="15">
        <f t="shared" si="0"/>
        <v>0</v>
      </c>
      <c r="Y30" s="16" t="s">
        <v>372</v>
      </c>
      <c r="Z30" s="33">
        <f t="shared" si="3"/>
        <v>2.6330940136794129E-2</v>
      </c>
      <c r="AA30" s="33">
        <f t="shared" si="2"/>
        <v>1.2923315639649406E-3</v>
      </c>
    </row>
    <row r="31" spans="1:27" x14ac:dyDescent="0.2">
      <c r="A31" s="3" t="s">
        <v>223</v>
      </c>
      <c r="B31" s="14">
        <v>0</v>
      </c>
      <c r="C31" s="14">
        <v>0</v>
      </c>
      <c r="D31" s="14">
        <v>0</v>
      </c>
      <c r="E31" s="15">
        <f t="shared" si="0"/>
        <v>0</v>
      </c>
      <c r="Y31" s="16" t="s">
        <v>373</v>
      </c>
      <c r="Z31" s="33">
        <f t="shared" si="3"/>
        <v>1.0863125674833167E-3</v>
      </c>
      <c r="AA31" s="33">
        <f t="shared" si="2"/>
        <v>1.6927098450975975E-4</v>
      </c>
    </row>
    <row r="32" spans="1:27" x14ac:dyDescent="0.2">
      <c r="A32" s="3" t="s">
        <v>224</v>
      </c>
      <c r="B32" s="14">
        <v>0</v>
      </c>
      <c r="C32" s="14">
        <v>0</v>
      </c>
      <c r="D32" s="14">
        <v>0</v>
      </c>
      <c r="E32" s="15">
        <f t="shared" si="0"/>
        <v>0</v>
      </c>
      <c r="J32" s="1">
        <v>1000</v>
      </c>
      <c r="Y32" s="16" t="s">
        <v>374</v>
      </c>
      <c r="Z32" s="33">
        <f t="shared" si="3"/>
        <v>6.3066024229572271E-3</v>
      </c>
      <c r="AA32" s="33">
        <f t="shared" si="2"/>
        <v>1.2778560150488131E-3</v>
      </c>
    </row>
    <row r="33" spans="1:28" x14ac:dyDescent="0.2">
      <c r="A33" s="3" t="s">
        <v>225</v>
      </c>
      <c r="B33" s="14">
        <v>0</v>
      </c>
      <c r="C33" s="14">
        <v>0</v>
      </c>
      <c r="D33" s="14">
        <v>0</v>
      </c>
      <c r="E33" s="15">
        <f t="shared" si="0"/>
        <v>0</v>
      </c>
      <c r="K33" s="16" t="s">
        <v>380</v>
      </c>
      <c r="L33" s="1">
        <f>L15/$J$32</f>
        <v>27.101473984999998</v>
      </c>
      <c r="Y33" s="16" t="s">
        <v>383</v>
      </c>
      <c r="Z33" s="33">
        <f t="shared" si="3"/>
        <v>8.67147386147607E-3</v>
      </c>
      <c r="AA33" s="33">
        <v>0</v>
      </c>
    </row>
    <row r="34" spans="1:28" x14ac:dyDescent="0.2">
      <c r="A34" s="3" t="s">
        <v>226</v>
      </c>
      <c r="B34" s="14">
        <v>0</v>
      </c>
      <c r="C34" s="14">
        <v>0</v>
      </c>
      <c r="D34" s="14">
        <v>0</v>
      </c>
      <c r="E34" s="15">
        <f t="shared" si="0"/>
        <v>0</v>
      </c>
      <c r="K34" s="16" t="s">
        <v>379</v>
      </c>
      <c r="L34" s="15">
        <f t="shared" ref="L34:L47" si="4">L16/$J$32</f>
        <v>1.77944784</v>
      </c>
      <c r="Y34" s="16" t="s">
        <v>375</v>
      </c>
      <c r="Z34" s="33">
        <f t="shared" si="3"/>
        <v>6.7817658036259915E-2</v>
      </c>
      <c r="AA34" s="33">
        <f>AB51</f>
        <v>3.2961547368899835E-2</v>
      </c>
    </row>
    <row r="35" spans="1:28" x14ac:dyDescent="0.2">
      <c r="A35" s="3" t="s">
        <v>227</v>
      </c>
      <c r="B35" s="14">
        <v>0</v>
      </c>
      <c r="C35" s="14">
        <v>0</v>
      </c>
      <c r="D35" s="14">
        <v>0</v>
      </c>
      <c r="E35" s="15">
        <f t="shared" si="0"/>
        <v>0</v>
      </c>
      <c r="K35" s="16" t="s">
        <v>378</v>
      </c>
      <c r="L35" s="15">
        <f t="shared" si="4"/>
        <v>5.6728506780000005</v>
      </c>
    </row>
    <row r="36" spans="1:28" x14ac:dyDescent="0.2">
      <c r="A36" s="3" t="s">
        <v>228</v>
      </c>
      <c r="B36" s="14">
        <v>62.704842999999997</v>
      </c>
      <c r="C36" s="14">
        <v>57.264713</v>
      </c>
      <c r="D36" s="14">
        <v>0</v>
      </c>
      <c r="E36" s="15">
        <f t="shared" si="0"/>
        <v>119.969556</v>
      </c>
      <c r="K36" s="16" t="s">
        <v>377</v>
      </c>
      <c r="L36" s="15">
        <f t="shared" si="4"/>
        <v>0</v>
      </c>
    </row>
    <row r="37" spans="1:28" x14ac:dyDescent="0.2">
      <c r="A37" s="3" t="s">
        <v>229</v>
      </c>
      <c r="B37" s="14">
        <v>0</v>
      </c>
      <c r="C37" s="14">
        <v>0</v>
      </c>
      <c r="D37" s="14">
        <v>0</v>
      </c>
      <c r="E37" s="15">
        <f t="shared" si="0"/>
        <v>0</v>
      </c>
      <c r="K37" s="16" t="s">
        <v>376</v>
      </c>
      <c r="L37" s="15">
        <f t="shared" si="4"/>
        <v>27.538717765999998</v>
      </c>
    </row>
    <row r="38" spans="1:28" x14ac:dyDescent="0.2">
      <c r="A38" s="3" t="s">
        <v>230</v>
      </c>
      <c r="B38" s="14">
        <v>1144.5895760000001</v>
      </c>
      <c r="C38" s="14">
        <v>767.45808</v>
      </c>
      <c r="D38" s="14">
        <v>0</v>
      </c>
      <c r="E38" s="15">
        <f t="shared" si="0"/>
        <v>1912.0476560000002</v>
      </c>
      <c r="K38" s="16" t="s">
        <v>370</v>
      </c>
      <c r="L38" s="15">
        <f t="shared" si="4"/>
        <v>8.0315599310000003</v>
      </c>
    </row>
    <row r="39" spans="1:28" x14ac:dyDescent="0.2">
      <c r="A39" s="3" t="s">
        <v>231</v>
      </c>
      <c r="B39" s="14">
        <v>0</v>
      </c>
      <c r="C39" s="14">
        <v>0</v>
      </c>
      <c r="D39" s="14">
        <v>0</v>
      </c>
      <c r="E39" s="15">
        <f t="shared" si="0"/>
        <v>0</v>
      </c>
      <c r="K39" s="16" t="s">
        <v>369</v>
      </c>
      <c r="L39" s="15">
        <f t="shared" si="4"/>
        <v>53.907303280000001</v>
      </c>
      <c r="AA39" s="1" t="s">
        <v>386</v>
      </c>
    </row>
    <row r="40" spans="1:28" x14ac:dyDescent="0.2">
      <c r="A40" s="3" t="s">
        <v>232</v>
      </c>
      <c r="B40" s="14">
        <v>0</v>
      </c>
      <c r="C40" s="14">
        <v>0</v>
      </c>
      <c r="D40" s="14">
        <v>0</v>
      </c>
      <c r="E40" s="15">
        <f t="shared" si="0"/>
        <v>0</v>
      </c>
      <c r="K40" s="16" t="s">
        <v>371</v>
      </c>
      <c r="L40" s="15">
        <f t="shared" si="4"/>
        <v>12.077963247</v>
      </c>
      <c r="AA40" s="43" t="s">
        <v>380</v>
      </c>
      <c r="AB40" s="12">
        <f>'CO2'!O32</f>
        <v>0.6810908602869119</v>
      </c>
    </row>
    <row r="41" spans="1:28" x14ac:dyDescent="0.2">
      <c r="A41" s="3" t="s">
        <v>233</v>
      </c>
      <c r="B41" s="14">
        <v>0</v>
      </c>
      <c r="C41" s="14">
        <v>0</v>
      </c>
      <c r="D41" s="14">
        <v>0</v>
      </c>
      <c r="E41" s="15">
        <f t="shared" si="0"/>
        <v>0</v>
      </c>
      <c r="K41" s="16" t="s">
        <v>372</v>
      </c>
      <c r="L41" s="15">
        <f t="shared" si="4"/>
        <v>4.0278024050000001</v>
      </c>
      <c r="AA41" s="43" t="s">
        <v>379</v>
      </c>
      <c r="AB41" s="12">
        <f>'CO2'!O33</f>
        <v>6.2124796515779158E-2</v>
      </c>
    </row>
    <row r="42" spans="1:28" x14ac:dyDescent="0.2">
      <c r="A42" s="3" t="s">
        <v>234</v>
      </c>
      <c r="B42" s="14">
        <v>0</v>
      </c>
      <c r="C42" s="14">
        <v>0</v>
      </c>
      <c r="D42" s="14">
        <v>0</v>
      </c>
      <c r="E42" s="15">
        <f t="shared" si="0"/>
        <v>0</v>
      </c>
      <c r="K42" s="16" t="s">
        <v>373</v>
      </c>
      <c r="L42" s="15">
        <f t="shared" si="4"/>
        <v>0.16617152099999999</v>
      </c>
      <c r="AA42" s="43" t="s">
        <v>378</v>
      </c>
      <c r="AB42" s="12">
        <f>'CO2'!O34</f>
        <v>2.8778967846357574E-3</v>
      </c>
    </row>
    <row r="43" spans="1:28" x14ac:dyDescent="0.2">
      <c r="A43" s="3" t="s">
        <v>235</v>
      </c>
      <c r="B43" s="14">
        <v>0</v>
      </c>
      <c r="C43" s="14">
        <v>0</v>
      </c>
      <c r="D43" s="14">
        <v>0</v>
      </c>
      <c r="E43" s="15">
        <f t="shared" si="0"/>
        <v>0</v>
      </c>
      <c r="K43" s="16" t="s">
        <v>374</v>
      </c>
      <c r="L43" s="15">
        <f t="shared" si="4"/>
        <v>0.964711031</v>
      </c>
      <c r="AA43" s="43" t="s">
        <v>377</v>
      </c>
      <c r="AB43" s="12">
        <f>'CO2'!O35</f>
        <v>0</v>
      </c>
    </row>
    <row r="44" spans="1:28" x14ac:dyDescent="0.2">
      <c r="A44" s="3" t="s">
        <v>236</v>
      </c>
      <c r="B44" s="14">
        <v>228.456267</v>
      </c>
      <c r="C44" s="14">
        <v>102.192494</v>
      </c>
      <c r="D44" s="14">
        <v>0</v>
      </c>
      <c r="E44" s="15">
        <f t="shared" si="0"/>
        <v>330.64876099999998</v>
      </c>
      <c r="K44" s="16" t="s">
        <v>383</v>
      </c>
      <c r="L44" s="15">
        <f t="shared" si="4"/>
        <v>1.3264616870000001</v>
      </c>
      <c r="AA44" s="43" t="s">
        <v>376</v>
      </c>
      <c r="AB44" s="12">
        <f>'CO2'!O36</f>
        <v>0</v>
      </c>
    </row>
    <row r="45" spans="1:28" x14ac:dyDescent="0.2">
      <c r="A45" s="3" t="s">
        <v>237</v>
      </c>
      <c r="B45" s="14">
        <v>563.57312000000002</v>
      </c>
      <c r="C45" s="14">
        <v>293.97940899999998</v>
      </c>
      <c r="D45" s="14">
        <v>0</v>
      </c>
      <c r="E45" s="15">
        <f t="shared" si="0"/>
        <v>857.55252900000005</v>
      </c>
      <c r="K45" s="16" t="s">
        <v>375</v>
      </c>
      <c r="L45" s="15">
        <f t="shared" si="4"/>
        <v>10.373960242999999</v>
      </c>
      <c r="AA45" s="43" t="s">
        <v>370</v>
      </c>
      <c r="AB45" s="12">
        <f>'CO2'!O37</f>
        <v>0</v>
      </c>
    </row>
    <row r="46" spans="1:28" x14ac:dyDescent="0.2">
      <c r="A46" s="3" t="s">
        <v>238</v>
      </c>
      <c r="B46" s="14">
        <v>165.39936800000001</v>
      </c>
      <c r="C46" s="14">
        <v>147.89429699999999</v>
      </c>
      <c r="D46" s="14">
        <v>0</v>
      </c>
      <c r="E46" s="15">
        <f t="shared" si="0"/>
        <v>313.29366500000003</v>
      </c>
      <c r="L46" s="15">
        <f t="shared" si="4"/>
        <v>0</v>
      </c>
      <c r="AA46" s="43" t="s">
        <v>369</v>
      </c>
      <c r="AB46" s="12">
        <f>'CO2'!O38</f>
        <v>0.21820544048024978</v>
      </c>
    </row>
    <row r="47" spans="1:28" x14ac:dyDescent="0.2">
      <c r="A47" s="3" t="s">
        <v>239</v>
      </c>
      <c r="B47" s="14">
        <v>514.81229800000006</v>
      </c>
      <c r="C47" s="14">
        <v>99.447496000000001</v>
      </c>
      <c r="D47" s="14">
        <v>0</v>
      </c>
      <c r="E47" s="15">
        <f t="shared" si="0"/>
        <v>614.25979400000006</v>
      </c>
      <c r="L47" s="15">
        <f t="shared" si="4"/>
        <v>152.96842361400002</v>
      </c>
      <c r="AA47" s="43" t="s">
        <v>371</v>
      </c>
      <c r="AB47" s="12">
        <f>'CO2'!O39</f>
        <v>0</v>
      </c>
    </row>
    <row r="48" spans="1:28" x14ac:dyDescent="0.2">
      <c r="A48" s="3" t="s">
        <v>240</v>
      </c>
      <c r="B48" s="14">
        <v>0</v>
      </c>
      <c r="C48" s="14">
        <v>0</v>
      </c>
      <c r="D48" s="14">
        <v>0</v>
      </c>
      <c r="E48" s="15">
        <f t="shared" si="0"/>
        <v>0</v>
      </c>
      <c r="AA48" s="43" t="s">
        <v>372</v>
      </c>
      <c r="AB48" s="12">
        <f>'CO2'!O40</f>
        <v>1.2923315639649406E-3</v>
      </c>
    </row>
    <row r="49" spans="1:28" x14ac:dyDescent="0.2">
      <c r="A49" s="3" t="s">
        <v>241</v>
      </c>
      <c r="B49" s="14">
        <v>838.82824200000005</v>
      </c>
      <c r="C49" s="14">
        <v>450.26417600000002</v>
      </c>
      <c r="D49" s="14">
        <v>0</v>
      </c>
      <c r="E49" s="15">
        <f t="shared" si="0"/>
        <v>1289.0924180000002</v>
      </c>
      <c r="AA49" s="43" t="s">
        <v>373</v>
      </c>
      <c r="AB49" s="12">
        <f>'CO2'!O41</f>
        <v>1.6927098450975975E-4</v>
      </c>
    </row>
    <row r="50" spans="1:28" x14ac:dyDescent="0.2">
      <c r="A50" s="3" t="s">
        <v>242</v>
      </c>
      <c r="B50" s="14">
        <v>22.154657</v>
      </c>
      <c r="C50" s="14">
        <v>15.214612000000001</v>
      </c>
      <c r="D50" s="14">
        <v>0</v>
      </c>
      <c r="E50" s="15">
        <f t="shared" si="0"/>
        <v>37.369269000000003</v>
      </c>
      <c r="AA50" s="43" t="s">
        <v>374</v>
      </c>
      <c r="AB50" s="12">
        <f>'CO2'!O42</f>
        <v>1.2778560150488131E-3</v>
      </c>
    </row>
    <row r="51" spans="1:28" x14ac:dyDescent="0.2">
      <c r="A51" s="3" t="s">
        <v>243</v>
      </c>
      <c r="B51" s="14">
        <v>739.09594700000002</v>
      </c>
      <c r="C51" s="14">
        <v>355.00017100000002</v>
      </c>
      <c r="D51" s="14">
        <v>0</v>
      </c>
      <c r="E51" s="15">
        <f t="shared" si="0"/>
        <v>1094.0961179999999</v>
      </c>
      <c r="J51" s="1" t="s">
        <v>385</v>
      </c>
      <c r="K51" s="1" t="s">
        <v>442</v>
      </c>
      <c r="L51" s="1">
        <f>SUM(E6:E18,E77)/1000</f>
        <v>12.740300930000002</v>
      </c>
      <c r="AA51" s="43" t="s">
        <v>375</v>
      </c>
      <c r="AB51" s="12">
        <f>'CO2'!O43</f>
        <v>3.2961547368899835E-2</v>
      </c>
    </row>
    <row r="52" spans="1:28" x14ac:dyDescent="0.2">
      <c r="A52" s="3" t="s">
        <v>244</v>
      </c>
      <c r="B52" s="14">
        <v>0</v>
      </c>
      <c r="C52" s="14">
        <v>0</v>
      </c>
      <c r="D52" s="14">
        <v>0</v>
      </c>
      <c r="E52" s="15">
        <f t="shared" si="0"/>
        <v>0</v>
      </c>
      <c r="K52" s="1" t="s">
        <v>441</v>
      </c>
      <c r="L52" s="1">
        <f>SUM(E2:E5)/1000</f>
        <v>2.2738606670000001</v>
      </c>
    </row>
    <row r="53" spans="1:28" x14ac:dyDescent="0.2">
      <c r="A53" s="3" t="s">
        <v>245</v>
      </c>
      <c r="B53" s="14">
        <v>0</v>
      </c>
      <c r="C53" s="14">
        <v>0</v>
      </c>
      <c r="D53" s="14">
        <v>0</v>
      </c>
      <c r="E53" s="15">
        <f t="shared" si="0"/>
        <v>0</v>
      </c>
      <c r="K53" s="1" t="s">
        <v>443</v>
      </c>
      <c r="L53" s="1">
        <f>SUM(E19:E50)/1000</f>
        <v>6.4851466440000012</v>
      </c>
    </row>
    <row r="54" spans="1:28" x14ac:dyDescent="0.2">
      <c r="A54" s="3" t="s">
        <v>246</v>
      </c>
      <c r="B54" s="14">
        <v>250.13491400000001</v>
      </c>
      <c r="C54" s="14">
        <v>166.88042200000001</v>
      </c>
      <c r="D54" s="14">
        <v>0</v>
      </c>
      <c r="E54" s="15">
        <f t="shared" si="0"/>
        <v>417.01533600000005</v>
      </c>
      <c r="K54" s="1" t="s">
        <v>444</v>
      </c>
      <c r="L54" s="1">
        <f>SUM(E51:E59)/1000</f>
        <v>8.0315599310000003</v>
      </c>
    </row>
    <row r="55" spans="1:28" x14ac:dyDescent="0.2">
      <c r="A55" s="3" t="s">
        <v>247</v>
      </c>
      <c r="B55" s="14">
        <v>21.318317</v>
      </c>
      <c r="C55" s="14">
        <v>8.5336580000000009</v>
      </c>
      <c r="D55" s="14">
        <v>0</v>
      </c>
      <c r="E55" s="15">
        <f t="shared" si="0"/>
        <v>29.851975000000003</v>
      </c>
      <c r="K55" s="1" t="s">
        <v>445</v>
      </c>
      <c r="L55" s="1">
        <f>SUM(E60:E67)/1000</f>
        <v>53.907303280000001</v>
      </c>
    </row>
    <row r="56" spans="1:28" x14ac:dyDescent="0.2">
      <c r="A56" s="3" t="s">
        <v>248</v>
      </c>
      <c r="B56" s="14">
        <v>2269.4923749999998</v>
      </c>
      <c r="C56" s="14">
        <v>2450.3019279999999</v>
      </c>
      <c r="D56" s="14">
        <v>0</v>
      </c>
      <c r="E56" s="15">
        <f t="shared" si="0"/>
        <v>4719.7943029999997</v>
      </c>
      <c r="K56" s="1" t="s">
        <v>446</v>
      </c>
      <c r="L56" s="1">
        <f>SUM(E68:E73)/1000</f>
        <v>12.077963247</v>
      </c>
    </row>
    <row r="57" spans="1:28" s="15" customFormat="1" x14ac:dyDescent="0.2">
      <c r="A57" s="16" t="s">
        <v>358</v>
      </c>
      <c r="B57" s="14">
        <v>7.2518269999999996</v>
      </c>
      <c r="C57" s="14">
        <v>10.847227</v>
      </c>
      <c r="D57" s="14">
        <v>0</v>
      </c>
      <c r="E57" s="15">
        <f t="shared" si="0"/>
        <v>18.099053999999999</v>
      </c>
      <c r="K57" s="15" t="s">
        <v>447</v>
      </c>
      <c r="L57" s="15">
        <f>SUM(E79:E119)/1000</f>
        <v>28.571367089999995</v>
      </c>
    </row>
    <row r="58" spans="1:28" s="15" customFormat="1" x14ac:dyDescent="0.2">
      <c r="A58" s="16" t="s">
        <v>359</v>
      </c>
      <c r="B58" s="14">
        <v>3.6259139999999999</v>
      </c>
      <c r="C58" s="14">
        <v>5.4236139999999997</v>
      </c>
      <c r="D58" s="14">
        <v>0</v>
      </c>
      <c r="E58" s="15">
        <f t="shared" si="0"/>
        <v>9.0495279999999987</v>
      </c>
      <c r="K58" s="15" t="s">
        <v>448</v>
      </c>
      <c r="L58" s="15">
        <f>SUM(E121:E122,E125:E126,E131,E132,E120,E146)/1000</f>
        <v>27.101473984999998</v>
      </c>
    </row>
    <row r="59" spans="1:28" s="15" customFormat="1" x14ac:dyDescent="0.2">
      <c r="A59" s="16" t="s">
        <v>360</v>
      </c>
      <c r="B59" s="14">
        <v>869.08795899999996</v>
      </c>
      <c r="C59" s="14">
        <v>874.56565799999998</v>
      </c>
      <c r="D59" s="14">
        <v>0</v>
      </c>
      <c r="E59" s="15">
        <f t="shared" si="0"/>
        <v>1743.6536169999999</v>
      </c>
      <c r="K59" s="15" t="s">
        <v>449</v>
      </c>
      <c r="L59" s="15">
        <f>SUM(E129:E130,E133)/1000</f>
        <v>1.77944784</v>
      </c>
    </row>
    <row r="60" spans="1:28" x14ac:dyDescent="0.2">
      <c r="A60" s="3" t="s">
        <v>249</v>
      </c>
      <c r="B60" s="14">
        <v>13224.432382999999</v>
      </c>
      <c r="C60" s="14">
        <v>4003.7480139999998</v>
      </c>
      <c r="D60" s="14">
        <v>0</v>
      </c>
      <c r="E60" s="15">
        <f t="shared" si="0"/>
        <v>17228.180397</v>
      </c>
    </row>
    <row r="61" spans="1:28" x14ac:dyDescent="0.2">
      <c r="A61" s="3" t="s">
        <v>250</v>
      </c>
      <c r="B61" s="14">
        <v>8572.7568169999995</v>
      </c>
      <c r="C61" s="14">
        <v>2675.9138710000002</v>
      </c>
      <c r="D61" s="14">
        <v>0</v>
      </c>
      <c r="E61" s="15">
        <f t="shared" si="0"/>
        <v>11248.670688</v>
      </c>
      <c r="L61" s="1">
        <f>SUM(L51:L59)</f>
        <v>152.96842361399999</v>
      </c>
    </row>
    <row r="62" spans="1:28" s="15" customFormat="1" x14ac:dyDescent="0.2">
      <c r="A62" s="16" t="s">
        <v>361</v>
      </c>
      <c r="B62" s="14">
        <v>9240.2990059999993</v>
      </c>
      <c r="C62" s="14">
        <v>11362.087643999999</v>
      </c>
      <c r="D62" s="14">
        <v>0</v>
      </c>
      <c r="E62" s="15">
        <f t="shared" si="0"/>
        <v>20602.38665</v>
      </c>
    </row>
    <row r="63" spans="1:28" x14ac:dyDescent="0.2">
      <c r="A63" s="3" t="s">
        <v>251</v>
      </c>
      <c r="B63" s="14">
        <v>915.89691400000004</v>
      </c>
      <c r="C63" s="14">
        <v>350.52191399999998</v>
      </c>
      <c r="D63" s="14">
        <v>0</v>
      </c>
      <c r="E63" s="15">
        <f t="shared" si="0"/>
        <v>1266.4188280000001</v>
      </c>
    </row>
    <row r="64" spans="1:28" x14ac:dyDescent="0.2">
      <c r="A64" s="3" t="s">
        <v>252</v>
      </c>
      <c r="B64" s="14">
        <v>0</v>
      </c>
      <c r="C64" s="14">
        <v>0</v>
      </c>
      <c r="D64" s="14">
        <v>0</v>
      </c>
      <c r="E64" s="15">
        <f t="shared" si="0"/>
        <v>0</v>
      </c>
    </row>
    <row r="65" spans="1:5" x14ac:dyDescent="0.2">
      <c r="A65" s="3" t="s">
        <v>253</v>
      </c>
      <c r="B65" s="14">
        <v>0</v>
      </c>
      <c r="C65" s="14">
        <v>0</v>
      </c>
      <c r="D65" s="14">
        <v>0</v>
      </c>
      <c r="E65" s="15">
        <f t="shared" si="0"/>
        <v>0</v>
      </c>
    </row>
    <row r="66" spans="1:5" x14ac:dyDescent="0.2">
      <c r="A66" s="3" t="s">
        <v>254</v>
      </c>
      <c r="B66" s="14">
        <v>3078.333333</v>
      </c>
      <c r="C66" s="14">
        <v>433.48118599999998</v>
      </c>
      <c r="D66" s="14">
        <v>0</v>
      </c>
      <c r="E66" s="15">
        <f t="shared" si="0"/>
        <v>3511.814519</v>
      </c>
    </row>
    <row r="67" spans="1:5" x14ac:dyDescent="0.2">
      <c r="A67" s="3" t="s">
        <v>255</v>
      </c>
      <c r="B67" s="14">
        <v>47.144368</v>
      </c>
      <c r="C67" s="14">
        <v>2.6878299999999999</v>
      </c>
      <c r="D67" s="14">
        <v>0</v>
      </c>
      <c r="E67" s="15">
        <f t="shared" ref="E67:E130" si="5">SUM(B67:D67)</f>
        <v>49.832197999999998</v>
      </c>
    </row>
    <row r="68" spans="1:5" x14ac:dyDescent="0.2">
      <c r="A68" s="3" t="s">
        <v>256</v>
      </c>
      <c r="B68" s="14">
        <v>32.808844999999998</v>
      </c>
      <c r="C68" s="14">
        <v>19.630087</v>
      </c>
      <c r="D68" s="14">
        <v>0</v>
      </c>
      <c r="E68" s="15">
        <f t="shared" si="5"/>
        <v>52.438931999999994</v>
      </c>
    </row>
    <row r="69" spans="1:5" x14ac:dyDescent="0.2">
      <c r="A69" s="3" t="s">
        <v>257</v>
      </c>
      <c r="B69" s="14">
        <v>118.344145</v>
      </c>
      <c r="C69" s="14">
        <v>177.01825700000001</v>
      </c>
      <c r="D69" s="14">
        <v>0</v>
      </c>
      <c r="E69" s="15">
        <f t="shared" si="5"/>
        <v>295.36240199999997</v>
      </c>
    </row>
    <row r="70" spans="1:5" x14ac:dyDescent="0.2">
      <c r="A70" s="3" t="s">
        <v>258</v>
      </c>
      <c r="B70" s="14">
        <v>6.2286390000000003</v>
      </c>
      <c r="C70" s="14">
        <v>9.3167500000000008</v>
      </c>
      <c r="D70" s="14">
        <v>0</v>
      </c>
      <c r="E70" s="15">
        <f t="shared" si="5"/>
        <v>15.545389</v>
      </c>
    </row>
    <row r="71" spans="1:5" x14ac:dyDescent="0.2">
      <c r="A71" s="3" t="s">
        <v>259</v>
      </c>
      <c r="B71" s="14">
        <v>6713.4919129999998</v>
      </c>
      <c r="C71" s="14">
        <v>4478.9843449999998</v>
      </c>
      <c r="D71" s="14">
        <v>0</v>
      </c>
      <c r="E71" s="15">
        <f t="shared" si="5"/>
        <v>11192.476257999999</v>
      </c>
    </row>
    <row r="72" spans="1:5" x14ac:dyDescent="0.2">
      <c r="A72" s="3" t="s">
        <v>260</v>
      </c>
      <c r="B72" s="14">
        <v>38.09581</v>
      </c>
      <c r="C72" s="14">
        <v>15.249637999999999</v>
      </c>
      <c r="D72" s="14">
        <v>0</v>
      </c>
      <c r="E72" s="15">
        <f t="shared" si="5"/>
        <v>53.345447999999998</v>
      </c>
    </row>
    <row r="73" spans="1:5" x14ac:dyDescent="0.2">
      <c r="A73" s="3" t="s">
        <v>261</v>
      </c>
      <c r="B73" s="14">
        <v>281.19337899999999</v>
      </c>
      <c r="C73" s="14">
        <v>187.601439</v>
      </c>
      <c r="D73" s="14">
        <v>0</v>
      </c>
      <c r="E73" s="15">
        <f t="shared" si="5"/>
        <v>468.79481799999996</v>
      </c>
    </row>
    <row r="74" spans="1:5" x14ac:dyDescent="0.2">
      <c r="A74" s="3" t="s">
        <v>262</v>
      </c>
      <c r="B74" s="14">
        <v>0</v>
      </c>
      <c r="C74" s="14">
        <v>0</v>
      </c>
      <c r="D74" s="14">
        <v>0</v>
      </c>
      <c r="E74" s="15">
        <f t="shared" si="5"/>
        <v>0</v>
      </c>
    </row>
    <row r="75" spans="1:5" x14ac:dyDescent="0.2">
      <c r="A75" s="3" t="s">
        <v>263</v>
      </c>
      <c r="B75" s="14">
        <v>0</v>
      </c>
      <c r="C75" s="14">
        <v>0</v>
      </c>
      <c r="D75" s="14">
        <v>0</v>
      </c>
      <c r="E75" s="15">
        <f t="shared" si="5"/>
        <v>0</v>
      </c>
    </row>
    <row r="76" spans="1:5" x14ac:dyDescent="0.2">
      <c r="A76" s="3" t="s">
        <v>264</v>
      </c>
      <c r="B76" s="14">
        <v>0</v>
      </c>
      <c r="C76" s="14">
        <v>0</v>
      </c>
      <c r="D76" s="14">
        <v>0</v>
      </c>
      <c r="E76" s="15">
        <f t="shared" si="5"/>
        <v>0</v>
      </c>
    </row>
    <row r="77" spans="1:5" x14ac:dyDescent="0.2">
      <c r="A77" s="3" t="s">
        <v>265</v>
      </c>
      <c r="B77" s="14">
        <v>4640.2013539999998</v>
      </c>
      <c r="C77" s="14">
        <v>0</v>
      </c>
      <c r="D77" s="14">
        <v>0</v>
      </c>
      <c r="E77" s="15">
        <f t="shared" si="5"/>
        <v>4640.2013539999998</v>
      </c>
    </row>
    <row r="78" spans="1:5" x14ac:dyDescent="0.2">
      <c r="A78" s="3" t="s">
        <v>266</v>
      </c>
      <c r="B78" s="14">
        <v>0</v>
      </c>
      <c r="C78" s="14">
        <v>0</v>
      </c>
      <c r="D78" s="14">
        <v>0</v>
      </c>
      <c r="E78" s="15">
        <f t="shared" si="5"/>
        <v>0</v>
      </c>
    </row>
    <row r="79" spans="1:5" x14ac:dyDescent="0.2">
      <c r="A79" s="3" t="s">
        <v>267</v>
      </c>
      <c r="B79" s="14">
        <v>0</v>
      </c>
      <c r="C79" s="14">
        <v>0</v>
      </c>
      <c r="D79" s="14">
        <v>0</v>
      </c>
      <c r="E79" s="15">
        <f t="shared" si="5"/>
        <v>0</v>
      </c>
    </row>
    <row r="80" spans="1:5" x14ac:dyDescent="0.2">
      <c r="A80" s="3" t="s">
        <v>268</v>
      </c>
      <c r="B80" s="14">
        <v>0</v>
      </c>
      <c r="C80" s="14">
        <v>0</v>
      </c>
      <c r="D80" s="14">
        <v>0</v>
      </c>
      <c r="E80" s="15">
        <f t="shared" si="5"/>
        <v>0</v>
      </c>
    </row>
    <row r="81" spans="1:5" x14ac:dyDescent="0.2">
      <c r="A81" s="3" t="s">
        <v>269</v>
      </c>
      <c r="B81" s="14">
        <v>0</v>
      </c>
      <c r="C81" s="14">
        <v>0</v>
      </c>
      <c r="D81" s="14">
        <v>0</v>
      </c>
      <c r="E81" s="15">
        <f t="shared" si="5"/>
        <v>0</v>
      </c>
    </row>
    <row r="82" spans="1:5" x14ac:dyDescent="0.2">
      <c r="A82" s="3" t="s">
        <v>270</v>
      </c>
      <c r="B82" s="14">
        <v>51.000858999999998</v>
      </c>
      <c r="C82" s="14">
        <v>7.3970260000000003</v>
      </c>
      <c r="D82" s="14">
        <v>0</v>
      </c>
      <c r="E82" s="15">
        <f t="shared" si="5"/>
        <v>58.397885000000002</v>
      </c>
    </row>
    <row r="83" spans="1:5" x14ac:dyDescent="0.2">
      <c r="A83" s="3" t="s">
        <v>271</v>
      </c>
      <c r="B83" s="14">
        <v>0</v>
      </c>
      <c r="C83" s="14">
        <v>0</v>
      </c>
      <c r="D83" s="14">
        <v>0</v>
      </c>
      <c r="E83" s="15">
        <f t="shared" si="5"/>
        <v>0</v>
      </c>
    </row>
    <row r="84" spans="1:5" x14ac:dyDescent="0.2">
      <c r="A84" s="3" t="s">
        <v>272</v>
      </c>
      <c r="B84" s="14">
        <v>0</v>
      </c>
      <c r="C84" s="14">
        <v>0</v>
      </c>
      <c r="D84" s="14">
        <v>0</v>
      </c>
      <c r="E84" s="15">
        <f t="shared" si="5"/>
        <v>0</v>
      </c>
    </row>
    <row r="85" spans="1:5" x14ac:dyDescent="0.2">
      <c r="A85" s="3" t="s">
        <v>273</v>
      </c>
      <c r="B85" s="14">
        <v>33.741923999999997</v>
      </c>
      <c r="C85" s="14">
        <v>3.8839980000000001</v>
      </c>
      <c r="D85" s="14">
        <v>0</v>
      </c>
      <c r="E85" s="15">
        <f t="shared" si="5"/>
        <v>37.625921999999996</v>
      </c>
    </row>
    <row r="86" spans="1:5" x14ac:dyDescent="0.2">
      <c r="A86" s="3" t="s">
        <v>274</v>
      </c>
      <c r="B86" s="14">
        <v>0</v>
      </c>
      <c r="C86" s="14">
        <v>0</v>
      </c>
      <c r="D86" s="14">
        <v>0</v>
      </c>
      <c r="E86" s="15">
        <f t="shared" si="5"/>
        <v>0</v>
      </c>
    </row>
    <row r="87" spans="1:5" x14ac:dyDescent="0.2">
      <c r="A87" s="3" t="s">
        <v>275</v>
      </c>
      <c r="B87" s="14">
        <v>0</v>
      </c>
      <c r="C87" s="14">
        <v>0</v>
      </c>
      <c r="D87" s="14">
        <v>0</v>
      </c>
      <c r="E87" s="15">
        <f t="shared" si="5"/>
        <v>0</v>
      </c>
    </row>
    <row r="88" spans="1:5" x14ac:dyDescent="0.2">
      <c r="A88" s="3" t="s">
        <v>276</v>
      </c>
      <c r="B88" s="14">
        <v>0</v>
      </c>
      <c r="C88" s="14">
        <v>0</v>
      </c>
      <c r="D88" s="14">
        <v>0</v>
      </c>
      <c r="E88" s="15">
        <f t="shared" si="5"/>
        <v>0</v>
      </c>
    </row>
    <row r="89" spans="1:5" x14ac:dyDescent="0.2">
      <c r="A89" s="3" t="s">
        <v>277</v>
      </c>
      <c r="B89" s="14">
        <v>0</v>
      </c>
      <c r="C89" s="14">
        <v>0</v>
      </c>
      <c r="D89" s="14">
        <v>0</v>
      </c>
      <c r="E89" s="15">
        <f t="shared" si="5"/>
        <v>0</v>
      </c>
    </row>
    <row r="90" spans="1:5" x14ac:dyDescent="0.2">
      <c r="A90" s="3" t="s">
        <v>278</v>
      </c>
      <c r="B90" s="14">
        <v>0</v>
      </c>
      <c r="C90" s="14">
        <v>0</v>
      </c>
      <c r="D90" s="14">
        <v>0</v>
      </c>
      <c r="E90" s="15">
        <f t="shared" si="5"/>
        <v>0</v>
      </c>
    </row>
    <row r="91" spans="1:5" x14ac:dyDescent="0.2">
      <c r="A91" s="3" t="s">
        <v>279</v>
      </c>
      <c r="B91" s="14">
        <v>24.313144000000001</v>
      </c>
      <c r="C91" s="14">
        <v>3.5263119999999999</v>
      </c>
      <c r="D91" s="14">
        <v>0</v>
      </c>
      <c r="E91" s="15">
        <f t="shared" si="5"/>
        <v>27.839456000000002</v>
      </c>
    </row>
    <row r="92" spans="1:5" x14ac:dyDescent="0.2">
      <c r="A92" s="3" t="s">
        <v>280</v>
      </c>
      <c r="B92" s="14">
        <v>25.667366000000001</v>
      </c>
      <c r="C92" s="14">
        <v>3.7227250000000001</v>
      </c>
      <c r="D92" s="14">
        <v>0</v>
      </c>
      <c r="E92" s="15">
        <f t="shared" si="5"/>
        <v>29.390091000000002</v>
      </c>
    </row>
    <row r="93" spans="1:5" x14ac:dyDescent="0.2">
      <c r="A93" s="3" t="s">
        <v>281</v>
      </c>
      <c r="B93" s="14">
        <v>20.199532999999999</v>
      </c>
      <c r="C93" s="14">
        <v>2.9296850000000001</v>
      </c>
      <c r="D93" s="14">
        <v>0</v>
      </c>
      <c r="E93" s="15">
        <f t="shared" si="5"/>
        <v>23.129217999999998</v>
      </c>
    </row>
    <row r="94" spans="1:5" x14ac:dyDescent="0.2">
      <c r="A94" s="3" t="s">
        <v>282</v>
      </c>
      <c r="B94" s="14">
        <v>0</v>
      </c>
      <c r="C94" s="14">
        <v>0</v>
      </c>
      <c r="D94" s="14">
        <v>0</v>
      </c>
      <c r="E94" s="15">
        <f t="shared" si="5"/>
        <v>0</v>
      </c>
    </row>
    <row r="95" spans="1:5" x14ac:dyDescent="0.2">
      <c r="A95" s="3" t="s">
        <v>283</v>
      </c>
      <c r="B95" s="14">
        <v>8.6070000000000001E-3</v>
      </c>
      <c r="C95" s="14">
        <v>7.1599999999999995E-4</v>
      </c>
      <c r="D95" s="14">
        <v>0</v>
      </c>
      <c r="E95" s="15">
        <f t="shared" si="5"/>
        <v>9.3229999999999997E-3</v>
      </c>
    </row>
    <row r="96" spans="1:5" x14ac:dyDescent="0.2">
      <c r="A96" s="3" t="s">
        <v>284</v>
      </c>
      <c r="B96" s="14">
        <v>0</v>
      </c>
      <c r="C96" s="14">
        <v>0</v>
      </c>
      <c r="D96" s="14">
        <v>0</v>
      </c>
      <c r="E96" s="15">
        <f t="shared" si="5"/>
        <v>0</v>
      </c>
    </row>
    <row r="97" spans="1:5" x14ac:dyDescent="0.2">
      <c r="A97" s="3" t="s">
        <v>285</v>
      </c>
      <c r="B97" s="14">
        <v>2.8400000000000001E-3</v>
      </c>
      <c r="C97" s="14">
        <v>3.0479999999999999E-3</v>
      </c>
      <c r="D97" s="14">
        <v>0</v>
      </c>
      <c r="E97" s="15">
        <f t="shared" si="5"/>
        <v>5.888E-3</v>
      </c>
    </row>
    <row r="98" spans="1:5" x14ac:dyDescent="0.2">
      <c r="A98" s="3" t="s">
        <v>286</v>
      </c>
      <c r="B98" s="14">
        <v>197.23981499999999</v>
      </c>
      <c r="C98" s="14">
        <v>40.859802999999999</v>
      </c>
      <c r="D98" s="14">
        <v>0</v>
      </c>
      <c r="E98" s="15">
        <f t="shared" si="5"/>
        <v>238.09961799999999</v>
      </c>
    </row>
    <row r="99" spans="1:5" x14ac:dyDescent="0.2">
      <c r="A99" s="3" t="s">
        <v>287</v>
      </c>
      <c r="B99" s="14">
        <v>1.995333</v>
      </c>
      <c r="C99" s="14">
        <v>0.41322999999999999</v>
      </c>
      <c r="D99" s="14">
        <v>0</v>
      </c>
      <c r="E99" s="15">
        <f t="shared" si="5"/>
        <v>2.408563</v>
      </c>
    </row>
    <row r="100" spans="1:5" x14ac:dyDescent="0.2">
      <c r="A100" s="3" t="s">
        <v>288</v>
      </c>
      <c r="B100" s="14">
        <v>0</v>
      </c>
      <c r="C100" s="14">
        <v>0</v>
      </c>
      <c r="D100" s="14">
        <v>0</v>
      </c>
      <c r="E100" s="15">
        <f t="shared" si="5"/>
        <v>0</v>
      </c>
    </row>
    <row r="101" spans="1:5" x14ac:dyDescent="0.2">
      <c r="A101" s="3" t="s">
        <v>289</v>
      </c>
      <c r="B101" s="14">
        <v>510.55661500000002</v>
      </c>
      <c r="C101" s="14">
        <v>105.186745</v>
      </c>
      <c r="D101" s="14">
        <v>0</v>
      </c>
      <c r="E101" s="15">
        <f t="shared" si="5"/>
        <v>615.74336000000005</v>
      </c>
    </row>
    <row r="102" spans="1:5" x14ac:dyDescent="0.2">
      <c r="A102" s="3" t="s">
        <v>290</v>
      </c>
      <c r="B102" s="14">
        <v>3320</v>
      </c>
      <c r="C102" s="14">
        <v>0</v>
      </c>
      <c r="D102" s="14">
        <v>0</v>
      </c>
      <c r="E102" s="15">
        <f t="shared" si="5"/>
        <v>3320</v>
      </c>
    </row>
    <row r="103" spans="1:5" x14ac:dyDescent="0.2">
      <c r="A103" s="3" t="s">
        <v>291</v>
      </c>
      <c r="B103" s="14">
        <v>54.892646999999997</v>
      </c>
      <c r="C103" s="14">
        <v>0</v>
      </c>
      <c r="D103" s="14">
        <v>0</v>
      </c>
      <c r="E103" s="15">
        <f t="shared" si="5"/>
        <v>54.892646999999997</v>
      </c>
    </row>
    <row r="104" spans="1:5" x14ac:dyDescent="0.2">
      <c r="A104" s="3" t="s">
        <v>292</v>
      </c>
      <c r="B104" s="14">
        <v>5303.5953049999998</v>
      </c>
      <c r="C104" s="14">
        <v>0</v>
      </c>
      <c r="D104" s="14">
        <v>0</v>
      </c>
      <c r="E104" s="15">
        <f t="shared" si="5"/>
        <v>5303.5953049999998</v>
      </c>
    </row>
    <row r="105" spans="1:5" x14ac:dyDescent="0.2">
      <c r="A105" s="3" t="s">
        <v>293</v>
      </c>
      <c r="B105" s="14">
        <v>13841.883319</v>
      </c>
      <c r="C105" s="14">
        <v>3988.6929890000001</v>
      </c>
      <c r="D105" s="14">
        <v>0</v>
      </c>
      <c r="E105" s="15">
        <f t="shared" si="5"/>
        <v>17830.576308</v>
      </c>
    </row>
    <row r="106" spans="1:5" x14ac:dyDescent="0.2">
      <c r="A106" s="3" t="s">
        <v>294</v>
      </c>
      <c r="B106" s="14">
        <v>493.593211</v>
      </c>
      <c r="C106" s="14">
        <v>116.784921</v>
      </c>
      <c r="D106" s="14">
        <v>0</v>
      </c>
      <c r="E106" s="15">
        <f t="shared" si="5"/>
        <v>610.37813200000005</v>
      </c>
    </row>
    <row r="107" spans="1:5" x14ac:dyDescent="0.2">
      <c r="A107" s="3" t="s">
        <v>295</v>
      </c>
      <c r="B107" s="14">
        <v>0</v>
      </c>
      <c r="C107" s="14">
        <v>0</v>
      </c>
      <c r="D107" s="14">
        <v>0</v>
      </c>
      <c r="E107" s="15">
        <f t="shared" si="5"/>
        <v>0</v>
      </c>
    </row>
    <row r="108" spans="1:5" x14ac:dyDescent="0.2">
      <c r="A108" s="3" t="s">
        <v>296</v>
      </c>
      <c r="B108" s="14">
        <v>2.6716920000000002</v>
      </c>
      <c r="C108" s="14">
        <v>5.235843</v>
      </c>
      <c r="D108" s="14">
        <v>0</v>
      </c>
      <c r="E108" s="15">
        <f t="shared" si="5"/>
        <v>7.9075350000000002</v>
      </c>
    </row>
    <row r="109" spans="1:5" x14ac:dyDescent="0.2">
      <c r="A109" s="3" t="s">
        <v>297</v>
      </c>
      <c r="B109" s="14">
        <v>0</v>
      </c>
      <c r="C109" s="14">
        <v>0</v>
      </c>
      <c r="D109" s="14">
        <v>0</v>
      </c>
      <c r="E109" s="15">
        <f t="shared" si="5"/>
        <v>0</v>
      </c>
    </row>
    <row r="110" spans="1:5" x14ac:dyDescent="0.2">
      <c r="A110" s="3" t="s">
        <v>298</v>
      </c>
      <c r="B110" s="14">
        <v>0</v>
      </c>
      <c r="C110" s="14">
        <v>0</v>
      </c>
      <c r="D110" s="14">
        <v>0</v>
      </c>
      <c r="E110" s="15">
        <f t="shared" si="5"/>
        <v>0</v>
      </c>
    </row>
    <row r="111" spans="1:5" x14ac:dyDescent="0.2">
      <c r="A111" s="3" t="s">
        <v>299</v>
      </c>
      <c r="B111" s="14">
        <v>126.07895499999999</v>
      </c>
      <c r="C111" s="14">
        <v>130.607157</v>
      </c>
      <c r="D111" s="14">
        <v>0</v>
      </c>
      <c r="E111" s="15">
        <f t="shared" si="5"/>
        <v>256.68611199999998</v>
      </c>
    </row>
    <row r="112" spans="1:5" x14ac:dyDescent="0.2">
      <c r="A112" s="3" t="s">
        <v>300</v>
      </c>
      <c r="B112" s="14">
        <v>0</v>
      </c>
      <c r="C112" s="14">
        <v>0</v>
      </c>
      <c r="D112" s="14">
        <v>0</v>
      </c>
      <c r="E112" s="15">
        <f t="shared" si="5"/>
        <v>0</v>
      </c>
    </row>
    <row r="113" spans="1:5" x14ac:dyDescent="0.2">
      <c r="A113" s="3" t="s">
        <v>301</v>
      </c>
      <c r="B113" s="14">
        <v>0</v>
      </c>
      <c r="C113" s="14">
        <v>0</v>
      </c>
      <c r="D113" s="14">
        <v>0</v>
      </c>
      <c r="E113" s="15">
        <f t="shared" si="5"/>
        <v>0</v>
      </c>
    </row>
    <row r="114" spans="1:5" x14ac:dyDescent="0.2">
      <c r="A114" s="3" t="s">
        <v>302</v>
      </c>
      <c r="B114" s="14">
        <v>0</v>
      </c>
      <c r="C114" s="14">
        <v>0</v>
      </c>
      <c r="D114" s="14">
        <v>0</v>
      </c>
      <c r="E114" s="15">
        <f t="shared" si="5"/>
        <v>0</v>
      </c>
    </row>
    <row r="115" spans="1:5" x14ac:dyDescent="0.2">
      <c r="A115" s="3" t="s">
        <v>303</v>
      </c>
      <c r="B115" s="14">
        <v>0</v>
      </c>
      <c r="C115" s="14">
        <v>0</v>
      </c>
      <c r="D115" s="14">
        <v>0</v>
      </c>
      <c r="E115" s="15">
        <f t="shared" si="5"/>
        <v>0</v>
      </c>
    </row>
    <row r="116" spans="1:5" x14ac:dyDescent="0.2">
      <c r="A116" s="3" t="s">
        <v>304</v>
      </c>
      <c r="B116" s="14">
        <v>135.12760399999999</v>
      </c>
      <c r="C116" s="14">
        <v>19.554123000000001</v>
      </c>
      <c r="D116" s="14">
        <v>0</v>
      </c>
      <c r="E116" s="15">
        <f t="shared" si="5"/>
        <v>154.681727</v>
      </c>
    </row>
    <row r="117" spans="1:5" x14ac:dyDescent="0.2">
      <c r="A117" s="3" t="s">
        <v>305</v>
      </c>
      <c r="B117" s="14">
        <v>0</v>
      </c>
      <c r="C117" s="14">
        <v>0</v>
      </c>
      <c r="D117" s="14">
        <v>0</v>
      </c>
      <c r="E117" s="15">
        <f t="shared" si="5"/>
        <v>0</v>
      </c>
    </row>
    <row r="118" spans="1:5" x14ac:dyDescent="0.2">
      <c r="A118" s="3" t="s">
        <v>306</v>
      </c>
      <c r="B118" s="14">
        <v>0</v>
      </c>
      <c r="C118" s="14">
        <v>0</v>
      </c>
      <c r="D118" s="14">
        <v>0</v>
      </c>
      <c r="E118" s="15">
        <f t="shared" si="5"/>
        <v>0</v>
      </c>
    </row>
    <row r="119" spans="1:5" x14ac:dyDescent="0.2">
      <c r="A119" s="3" t="s">
        <v>307</v>
      </c>
      <c r="B119" s="14">
        <v>0</v>
      </c>
      <c r="C119" s="14">
        <v>0</v>
      </c>
      <c r="D119" s="14">
        <v>0</v>
      </c>
      <c r="E119" s="15">
        <f t="shared" si="5"/>
        <v>0</v>
      </c>
    </row>
    <row r="120" spans="1:5" x14ac:dyDescent="0.2">
      <c r="A120" s="3" t="s">
        <v>1</v>
      </c>
      <c r="B120" s="14">
        <v>0</v>
      </c>
      <c r="C120" s="14">
        <v>0</v>
      </c>
      <c r="D120" s="14">
        <v>0</v>
      </c>
      <c r="E120" s="15">
        <f t="shared" si="5"/>
        <v>0</v>
      </c>
    </row>
    <row r="121" spans="1:5" x14ac:dyDescent="0.2">
      <c r="A121" s="3" t="s">
        <v>2</v>
      </c>
      <c r="B121" s="14">
        <v>0</v>
      </c>
      <c r="C121" s="14">
        <v>0</v>
      </c>
      <c r="D121" s="14">
        <v>4623.5815169999996</v>
      </c>
      <c r="E121" s="15">
        <f t="shared" si="5"/>
        <v>4623.5815169999996</v>
      </c>
    </row>
    <row r="122" spans="1:5" x14ac:dyDescent="0.2">
      <c r="A122" s="3" t="s">
        <v>3</v>
      </c>
      <c r="B122" s="14">
        <v>0</v>
      </c>
      <c r="C122" s="14">
        <v>0</v>
      </c>
      <c r="D122" s="14">
        <v>10948.692428</v>
      </c>
      <c r="E122" s="15">
        <f t="shared" si="5"/>
        <v>10948.692428</v>
      </c>
    </row>
    <row r="123" spans="1:5" x14ac:dyDescent="0.2">
      <c r="A123" s="3" t="s">
        <v>312</v>
      </c>
      <c r="B123" s="14">
        <v>0</v>
      </c>
      <c r="C123" s="14">
        <v>0</v>
      </c>
      <c r="D123" s="14">
        <v>0</v>
      </c>
      <c r="E123" s="15">
        <f t="shared" si="5"/>
        <v>0</v>
      </c>
    </row>
    <row r="124" spans="1:5" x14ac:dyDescent="0.2">
      <c r="A124" s="3" t="s">
        <v>313</v>
      </c>
      <c r="B124" s="14">
        <v>0</v>
      </c>
      <c r="C124" s="14">
        <v>0</v>
      </c>
      <c r="D124" s="14">
        <v>0</v>
      </c>
      <c r="E124" s="15">
        <f t="shared" si="5"/>
        <v>0</v>
      </c>
    </row>
    <row r="125" spans="1:5" x14ac:dyDescent="0.2">
      <c r="A125" s="3" t="s">
        <v>4</v>
      </c>
      <c r="B125" s="14">
        <v>0</v>
      </c>
      <c r="C125" s="14">
        <v>0</v>
      </c>
      <c r="D125" s="14">
        <v>2256.5755119999999</v>
      </c>
      <c r="E125" s="15">
        <f t="shared" si="5"/>
        <v>2256.5755119999999</v>
      </c>
    </row>
    <row r="126" spans="1:5" x14ac:dyDescent="0.2">
      <c r="A126" s="3" t="s">
        <v>5</v>
      </c>
      <c r="B126" s="14">
        <v>0</v>
      </c>
      <c r="C126" s="14">
        <v>0</v>
      </c>
      <c r="D126" s="14">
        <v>7516.590964</v>
      </c>
      <c r="E126" s="15">
        <f t="shared" si="5"/>
        <v>7516.590964</v>
      </c>
    </row>
    <row r="127" spans="1:5" x14ac:dyDescent="0.2">
      <c r="A127" s="3" t="s">
        <v>6</v>
      </c>
      <c r="B127" s="14">
        <v>0</v>
      </c>
      <c r="C127" s="14">
        <v>0</v>
      </c>
      <c r="D127" s="14">
        <v>0</v>
      </c>
      <c r="E127" s="15">
        <f t="shared" si="5"/>
        <v>0</v>
      </c>
    </row>
    <row r="128" spans="1:5" x14ac:dyDescent="0.2">
      <c r="A128" s="3" t="s">
        <v>314</v>
      </c>
      <c r="B128" s="14">
        <v>0</v>
      </c>
      <c r="C128" s="14">
        <v>0</v>
      </c>
      <c r="D128" s="14">
        <v>0</v>
      </c>
      <c r="E128" s="15">
        <f t="shared" si="5"/>
        <v>0</v>
      </c>
    </row>
    <row r="129" spans="1:5" x14ac:dyDescent="0.2">
      <c r="A129" s="3" t="s">
        <v>7</v>
      </c>
      <c r="B129" s="14">
        <v>0</v>
      </c>
      <c r="C129" s="14">
        <v>0</v>
      </c>
      <c r="D129" s="14">
        <v>1432.2386309999999</v>
      </c>
      <c r="E129" s="15">
        <f t="shared" si="5"/>
        <v>1432.2386309999999</v>
      </c>
    </row>
    <row r="130" spans="1:5" x14ac:dyDescent="0.2">
      <c r="A130" s="3" t="s">
        <v>8</v>
      </c>
      <c r="B130" s="14">
        <v>0</v>
      </c>
      <c r="C130" s="14">
        <v>0</v>
      </c>
      <c r="D130" s="14">
        <v>73.196624999999997</v>
      </c>
      <c r="E130" s="15">
        <f t="shared" si="5"/>
        <v>73.196624999999997</v>
      </c>
    </row>
    <row r="131" spans="1:5" x14ac:dyDescent="0.2">
      <c r="A131" s="3" t="s">
        <v>9</v>
      </c>
      <c r="B131" s="14">
        <v>0</v>
      </c>
      <c r="C131" s="14">
        <v>0</v>
      </c>
      <c r="D131" s="14">
        <v>177.67583200000001</v>
      </c>
      <c r="E131" s="15">
        <f t="shared" ref="E131:E146" si="6">SUM(B131:D131)</f>
        <v>177.67583200000001</v>
      </c>
    </row>
    <row r="132" spans="1:5" x14ac:dyDescent="0.2">
      <c r="A132" s="3" t="s">
        <v>10</v>
      </c>
      <c r="B132" s="14">
        <v>0</v>
      </c>
      <c r="C132" s="14">
        <v>0</v>
      </c>
      <c r="D132" s="14">
        <v>247.86098200000001</v>
      </c>
      <c r="E132" s="15">
        <f t="shared" si="6"/>
        <v>247.86098200000001</v>
      </c>
    </row>
    <row r="133" spans="1:5" x14ac:dyDescent="0.2">
      <c r="A133" s="3" t="s">
        <v>11</v>
      </c>
      <c r="B133" s="14">
        <v>0</v>
      </c>
      <c r="C133" s="14">
        <v>0</v>
      </c>
      <c r="D133" s="14">
        <v>274.012584</v>
      </c>
      <c r="E133" s="15">
        <f t="shared" si="6"/>
        <v>274.012584</v>
      </c>
    </row>
    <row r="134" spans="1:5" x14ac:dyDescent="0.2">
      <c r="A134" s="3" t="s">
        <v>12</v>
      </c>
      <c r="B134" s="14">
        <v>0</v>
      </c>
      <c r="C134" s="14">
        <v>0</v>
      </c>
      <c r="D134" s="14">
        <v>0</v>
      </c>
      <c r="E134" s="15">
        <f t="shared" si="6"/>
        <v>0</v>
      </c>
    </row>
    <row r="135" spans="1:5" x14ac:dyDescent="0.2">
      <c r="A135" s="3" t="s">
        <v>315</v>
      </c>
      <c r="B135" s="14">
        <v>0</v>
      </c>
      <c r="C135" s="14">
        <v>0</v>
      </c>
      <c r="D135" s="14">
        <v>0</v>
      </c>
      <c r="E135" s="15">
        <f t="shared" si="6"/>
        <v>0</v>
      </c>
    </row>
    <row r="136" spans="1:5" x14ac:dyDescent="0.2">
      <c r="A136" s="3" t="s">
        <v>316</v>
      </c>
      <c r="B136" s="14">
        <v>0</v>
      </c>
      <c r="C136" s="14">
        <v>0</v>
      </c>
      <c r="D136" s="14">
        <v>0</v>
      </c>
      <c r="E136" s="15">
        <f t="shared" si="6"/>
        <v>0</v>
      </c>
    </row>
    <row r="137" spans="1:5" x14ac:dyDescent="0.2">
      <c r="A137" s="3" t="s">
        <v>13</v>
      </c>
      <c r="B137" s="14">
        <v>0</v>
      </c>
      <c r="C137" s="14">
        <v>0</v>
      </c>
      <c r="D137" s="14">
        <v>0</v>
      </c>
      <c r="E137" s="15">
        <f t="shared" si="6"/>
        <v>0</v>
      </c>
    </row>
    <row r="138" spans="1:5" x14ac:dyDescent="0.2">
      <c r="A138" s="3" t="s">
        <v>14</v>
      </c>
      <c r="B138" s="14">
        <v>0</v>
      </c>
      <c r="C138" s="14">
        <v>0</v>
      </c>
      <c r="D138" s="14">
        <v>0</v>
      </c>
      <c r="E138" s="15">
        <f t="shared" si="6"/>
        <v>0</v>
      </c>
    </row>
    <row r="139" spans="1:5" x14ac:dyDescent="0.2">
      <c r="A139" s="3" t="s">
        <v>15</v>
      </c>
      <c r="B139" s="14">
        <v>0</v>
      </c>
      <c r="C139" s="14">
        <v>0</v>
      </c>
      <c r="D139" s="14">
        <v>0</v>
      </c>
      <c r="E139" s="15">
        <f t="shared" si="6"/>
        <v>0</v>
      </c>
    </row>
    <row r="140" spans="1:5" x14ac:dyDescent="0.2">
      <c r="A140" s="3" t="s">
        <v>16</v>
      </c>
      <c r="B140" s="14">
        <v>0</v>
      </c>
      <c r="C140" s="14">
        <v>0</v>
      </c>
      <c r="D140" s="14">
        <v>0</v>
      </c>
      <c r="E140" s="15">
        <f t="shared" si="6"/>
        <v>0</v>
      </c>
    </row>
    <row r="141" spans="1:5" x14ac:dyDescent="0.2">
      <c r="A141" s="3" t="s">
        <v>17</v>
      </c>
      <c r="B141" s="14">
        <v>0</v>
      </c>
      <c r="C141" s="14">
        <v>0</v>
      </c>
      <c r="D141" s="14">
        <v>0</v>
      </c>
      <c r="E141" s="15">
        <f t="shared" si="6"/>
        <v>0</v>
      </c>
    </row>
    <row r="142" spans="1:5" x14ac:dyDescent="0.2">
      <c r="A142" s="3" t="s">
        <v>18</v>
      </c>
      <c r="B142" s="14">
        <v>0</v>
      </c>
      <c r="C142" s="14">
        <v>0</v>
      </c>
      <c r="D142" s="14">
        <v>0</v>
      </c>
      <c r="E142" s="15">
        <f t="shared" si="6"/>
        <v>0</v>
      </c>
    </row>
    <row r="143" spans="1:5" x14ac:dyDescent="0.2">
      <c r="A143" s="3" t="s">
        <v>19</v>
      </c>
      <c r="B143" s="14">
        <v>0</v>
      </c>
      <c r="C143" s="14">
        <v>0</v>
      </c>
      <c r="D143" s="14">
        <v>0</v>
      </c>
      <c r="E143" s="15">
        <f t="shared" si="6"/>
        <v>0</v>
      </c>
    </row>
    <row r="144" spans="1:5" x14ac:dyDescent="0.2">
      <c r="A144" s="3" t="s">
        <v>20</v>
      </c>
      <c r="B144" s="14">
        <v>0</v>
      </c>
      <c r="C144" s="14">
        <v>0</v>
      </c>
      <c r="D144" s="14">
        <v>0</v>
      </c>
      <c r="E144" s="15">
        <f t="shared" si="6"/>
        <v>0</v>
      </c>
    </row>
    <row r="145" spans="1:5" x14ac:dyDescent="0.2">
      <c r="A145" s="16" t="s">
        <v>21</v>
      </c>
      <c r="B145" s="14">
        <v>0</v>
      </c>
      <c r="C145" s="14">
        <v>0</v>
      </c>
      <c r="D145" s="14">
        <v>0</v>
      </c>
      <c r="E145" s="15">
        <f t="shared" si="6"/>
        <v>0</v>
      </c>
    </row>
    <row r="146" spans="1:5" x14ac:dyDescent="0.2">
      <c r="A146" s="16" t="s">
        <v>357</v>
      </c>
      <c r="B146" s="14">
        <v>0</v>
      </c>
      <c r="C146" s="14">
        <v>0</v>
      </c>
      <c r="D146" s="14">
        <v>1330.49675</v>
      </c>
      <c r="E146" s="15">
        <f t="shared" si="6"/>
        <v>1330.49675</v>
      </c>
    </row>
  </sheetData>
  <mergeCells count="1">
    <mergeCell ref="J15:J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46"/>
  <sheetViews>
    <sheetView topLeftCell="A2" workbookViewId="0">
      <selection activeCell="H4" sqref="H4:I19"/>
    </sheetView>
  </sheetViews>
  <sheetFormatPr baseColWidth="10" defaultColWidth="11.5" defaultRowHeight="15" x14ac:dyDescent="0.2"/>
  <cols>
    <col min="1" max="1" width="25.33203125" style="1" bestFit="1" customWidth="1"/>
    <col min="2" max="2" width="11.1640625" style="1" bestFit="1" customWidth="1"/>
    <col min="3" max="3" width="12" style="1" bestFit="1" customWidth="1"/>
    <col min="4" max="7" width="11.5" style="1"/>
    <col min="8" max="8" width="18.5" style="1" customWidth="1"/>
    <col min="9" max="11" width="11.5" style="1"/>
    <col min="12" max="12" width="15" style="1" customWidth="1"/>
    <col min="13" max="13" width="11.5" style="1"/>
    <col min="14" max="14" width="16.1640625" style="1" customWidth="1"/>
    <col min="15" max="16384" width="11.5" style="1"/>
  </cols>
  <sheetData>
    <row r="1" spans="1:10" x14ac:dyDescent="0.2">
      <c r="A1" s="4" t="s">
        <v>308</v>
      </c>
      <c r="B1" s="4" t="s">
        <v>317</v>
      </c>
      <c r="C1" s="4" t="s">
        <v>318</v>
      </c>
    </row>
    <row r="2" spans="1:10" x14ac:dyDescent="0.2">
      <c r="A2" s="3" t="s">
        <v>194</v>
      </c>
      <c r="B2" s="16">
        <v>37.529437999999999</v>
      </c>
      <c r="C2" s="16">
        <v>0</v>
      </c>
    </row>
    <row r="3" spans="1:10" x14ac:dyDescent="0.2">
      <c r="A3" s="3" t="s">
        <v>195</v>
      </c>
      <c r="B3" s="16">
        <v>200.59649300000001</v>
      </c>
      <c r="C3" s="16">
        <v>0</v>
      </c>
      <c r="E3" s="4" t="s">
        <v>317</v>
      </c>
      <c r="F3" s="3">
        <f>SUM(B:B)</f>
        <v>41481.305741999997</v>
      </c>
      <c r="G3" s="1" t="s">
        <v>337</v>
      </c>
    </row>
    <row r="4" spans="1:10" x14ac:dyDescent="0.2">
      <c r="A4" s="3" t="s">
        <v>196</v>
      </c>
      <c r="B4" s="16">
        <v>0</v>
      </c>
      <c r="C4" s="16">
        <v>0</v>
      </c>
      <c r="E4" s="4" t="s">
        <v>318</v>
      </c>
      <c r="F4" s="3">
        <f>SUM(C:C)</f>
        <v>118833.340977</v>
      </c>
      <c r="G4" s="1" t="s">
        <v>337</v>
      </c>
      <c r="H4" s="4" t="s">
        <v>318</v>
      </c>
      <c r="I4" s="12">
        <f>SUM(I5:I19)</f>
        <v>118833.340977</v>
      </c>
      <c r="J4" s="1" t="s">
        <v>337</v>
      </c>
    </row>
    <row r="5" spans="1:10" x14ac:dyDescent="0.2">
      <c r="A5" s="3" t="s">
        <v>197</v>
      </c>
      <c r="B5" s="16">
        <v>0</v>
      </c>
      <c r="C5" s="16">
        <v>0</v>
      </c>
      <c r="E5" s="4" t="s">
        <v>335</v>
      </c>
      <c r="F5" s="3">
        <f>SUM(B:B,C:C)</f>
        <v>160314.64671900001</v>
      </c>
      <c r="G5" s="1" t="s">
        <v>337</v>
      </c>
      <c r="H5" s="3" t="s">
        <v>1</v>
      </c>
      <c r="I5" s="12">
        <f>C120</f>
        <v>0</v>
      </c>
    </row>
    <row r="6" spans="1:10" x14ac:dyDescent="0.2">
      <c r="A6" s="3" t="s">
        <v>198</v>
      </c>
      <c r="B6" s="16">
        <v>3262.1003529999998</v>
      </c>
      <c r="C6" s="16">
        <v>0</v>
      </c>
      <c r="H6" s="3" t="s">
        <v>2</v>
      </c>
      <c r="I6" s="12">
        <f t="shared" ref="I6:I18" si="0">C121</f>
        <v>14033.639631</v>
      </c>
    </row>
    <row r="7" spans="1:10" x14ac:dyDescent="0.2">
      <c r="A7" s="3" t="s">
        <v>199</v>
      </c>
      <c r="B7" s="16">
        <v>0</v>
      </c>
      <c r="C7" s="16">
        <v>0</v>
      </c>
      <c r="H7" s="3" t="s">
        <v>3</v>
      </c>
      <c r="I7" s="12">
        <f t="shared" si="0"/>
        <v>37070.560976000001</v>
      </c>
    </row>
    <row r="8" spans="1:10" x14ac:dyDescent="0.2">
      <c r="A8" s="3" t="s">
        <v>200</v>
      </c>
      <c r="B8" s="16">
        <v>0</v>
      </c>
      <c r="C8" s="16">
        <v>0</v>
      </c>
      <c r="H8" s="3" t="s">
        <v>312</v>
      </c>
      <c r="I8" s="12">
        <f t="shared" si="0"/>
        <v>0</v>
      </c>
    </row>
    <row r="9" spans="1:10" x14ac:dyDescent="0.2">
      <c r="A9" s="3" t="s">
        <v>201</v>
      </c>
      <c r="B9" s="16">
        <v>0</v>
      </c>
      <c r="C9" s="16">
        <v>0</v>
      </c>
      <c r="H9" s="3" t="s">
        <v>313</v>
      </c>
      <c r="I9" s="12">
        <f t="shared" si="0"/>
        <v>0</v>
      </c>
    </row>
    <row r="10" spans="1:10" x14ac:dyDescent="0.2">
      <c r="A10" s="3" t="s">
        <v>202</v>
      </c>
      <c r="B10" s="16">
        <v>1044.9969679999999</v>
      </c>
      <c r="C10" s="16">
        <v>0</v>
      </c>
      <c r="H10" s="3" t="s">
        <v>4</v>
      </c>
      <c r="I10" s="12">
        <f t="shared" si="0"/>
        <v>11135.674482</v>
      </c>
    </row>
    <row r="11" spans="1:10" x14ac:dyDescent="0.2">
      <c r="A11" s="3" t="s">
        <v>203</v>
      </c>
      <c r="B11" s="16">
        <v>0</v>
      </c>
      <c r="C11" s="16">
        <v>0</v>
      </c>
      <c r="H11" s="3" t="s">
        <v>5</v>
      </c>
      <c r="I11" s="12">
        <f t="shared" si="0"/>
        <v>36264.628591000001</v>
      </c>
    </row>
    <row r="12" spans="1:10" x14ac:dyDescent="0.2">
      <c r="A12" s="3" t="s">
        <v>204</v>
      </c>
      <c r="B12" s="16">
        <v>688.17688099999998</v>
      </c>
      <c r="C12" s="16">
        <v>0</v>
      </c>
      <c r="H12" s="3" t="s">
        <v>6</v>
      </c>
      <c r="I12" s="12">
        <f>C127</f>
        <v>0</v>
      </c>
    </row>
    <row r="13" spans="1:10" x14ac:dyDescent="0.2">
      <c r="A13" s="3" t="s">
        <v>205</v>
      </c>
      <c r="B13" s="16">
        <v>36.847825</v>
      </c>
      <c r="C13" s="16">
        <v>0</v>
      </c>
      <c r="H13" s="3" t="s">
        <v>314</v>
      </c>
      <c r="I13" s="12">
        <f t="shared" si="0"/>
        <v>0</v>
      </c>
    </row>
    <row r="14" spans="1:10" x14ac:dyDescent="0.2">
      <c r="A14" s="3" t="s">
        <v>206</v>
      </c>
      <c r="B14" s="16">
        <v>0</v>
      </c>
      <c r="C14" s="16">
        <v>0</v>
      </c>
      <c r="H14" s="3" t="s">
        <v>7</v>
      </c>
      <c r="I14" s="12">
        <f t="shared" si="0"/>
        <v>0</v>
      </c>
    </row>
    <row r="15" spans="1:10" x14ac:dyDescent="0.2">
      <c r="A15" s="3" t="s">
        <v>207</v>
      </c>
      <c r="B15" s="16">
        <v>0</v>
      </c>
      <c r="C15" s="16">
        <v>0</v>
      </c>
      <c r="H15" s="3" t="s">
        <v>8</v>
      </c>
      <c r="I15" s="12">
        <f t="shared" si="0"/>
        <v>0</v>
      </c>
    </row>
    <row r="16" spans="1:10" x14ac:dyDescent="0.2">
      <c r="A16" s="3" t="s">
        <v>208</v>
      </c>
      <c r="B16" s="16">
        <v>0</v>
      </c>
      <c r="C16" s="16">
        <v>0</v>
      </c>
      <c r="H16" s="3" t="s">
        <v>9</v>
      </c>
      <c r="I16" s="12">
        <f t="shared" si="0"/>
        <v>3424.1341189999998</v>
      </c>
    </row>
    <row r="17" spans="1:15" x14ac:dyDescent="0.2">
      <c r="A17" s="3" t="s">
        <v>209</v>
      </c>
      <c r="B17" s="16">
        <v>0</v>
      </c>
      <c r="C17" s="16">
        <v>0</v>
      </c>
      <c r="H17" s="3" t="s">
        <v>10</v>
      </c>
      <c r="I17" s="12">
        <f t="shared" si="0"/>
        <v>0</v>
      </c>
    </row>
    <row r="18" spans="1:15" x14ac:dyDescent="0.2">
      <c r="A18" s="3" t="s">
        <v>210</v>
      </c>
      <c r="B18" s="16">
        <v>0</v>
      </c>
      <c r="C18" s="16">
        <v>0</v>
      </c>
      <c r="H18" s="3" t="s">
        <v>11</v>
      </c>
      <c r="I18" s="12">
        <f t="shared" si="0"/>
        <v>9933.1830000000009</v>
      </c>
    </row>
    <row r="19" spans="1:15" x14ac:dyDescent="0.2">
      <c r="A19" s="3" t="s">
        <v>211</v>
      </c>
      <c r="B19" s="16">
        <v>167.83086</v>
      </c>
      <c r="C19" s="16">
        <v>0</v>
      </c>
      <c r="H19" s="16" t="s">
        <v>357</v>
      </c>
      <c r="I19" s="12">
        <f>C146</f>
        <v>6971.5201779999998</v>
      </c>
    </row>
    <row r="20" spans="1:15" x14ac:dyDescent="0.2">
      <c r="A20" s="3" t="s">
        <v>212</v>
      </c>
      <c r="B20" s="16">
        <v>0</v>
      </c>
      <c r="C20" s="16">
        <v>0</v>
      </c>
    </row>
    <row r="21" spans="1:15" x14ac:dyDescent="0.2">
      <c r="A21" s="3" t="s">
        <v>213</v>
      </c>
      <c r="B21" s="16">
        <v>24.782242</v>
      </c>
      <c r="C21" s="16">
        <v>0</v>
      </c>
    </row>
    <row r="22" spans="1:15" x14ac:dyDescent="0.2">
      <c r="A22" s="3" t="s">
        <v>214</v>
      </c>
      <c r="B22" s="16">
        <v>2.806117</v>
      </c>
      <c r="C22" s="16">
        <v>0</v>
      </c>
      <c r="H22" s="4" t="s">
        <v>317</v>
      </c>
      <c r="I22" s="12">
        <f>SUM(I23:I51)</f>
        <v>41057.452346999999</v>
      </c>
      <c r="J22" s="15" t="s">
        <v>337</v>
      </c>
    </row>
    <row r="23" spans="1:15" x14ac:dyDescent="0.2">
      <c r="A23" s="3" t="s">
        <v>215</v>
      </c>
      <c r="B23" s="16">
        <v>1.9765090000000001</v>
      </c>
      <c r="C23" s="16">
        <v>0</v>
      </c>
      <c r="H23" s="16" t="str">
        <f t="shared" ref="H23:I25" si="1">A2</f>
        <v>NUCLEAR</v>
      </c>
      <c r="I23" s="12">
        <f t="shared" si="1"/>
        <v>37.529437999999999</v>
      </c>
    </row>
    <row r="24" spans="1:15" x14ac:dyDescent="0.2">
      <c r="A24" s="3" t="s">
        <v>216</v>
      </c>
      <c r="B24" s="16">
        <v>0</v>
      </c>
      <c r="C24" s="16">
        <v>0</v>
      </c>
      <c r="H24" s="16" t="str">
        <f t="shared" si="1"/>
        <v>CCGT</v>
      </c>
      <c r="I24" s="12">
        <f t="shared" si="1"/>
        <v>200.59649300000001</v>
      </c>
    </row>
    <row r="25" spans="1:15" x14ac:dyDescent="0.2">
      <c r="A25" s="3" t="s">
        <v>217</v>
      </c>
      <c r="B25" s="16">
        <v>2.9686659999999998</v>
      </c>
      <c r="C25" s="16">
        <v>0</v>
      </c>
      <c r="H25" s="16" t="str">
        <f t="shared" si="1"/>
        <v>COAL_US</v>
      </c>
      <c r="I25" s="12">
        <f t="shared" si="1"/>
        <v>0</v>
      </c>
    </row>
    <row r="26" spans="1:15" x14ac:dyDescent="0.2">
      <c r="A26" s="3" t="s">
        <v>218</v>
      </c>
      <c r="B26" s="16">
        <v>3.9530180000000001</v>
      </c>
      <c r="C26" s="16">
        <v>0</v>
      </c>
      <c r="H26" s="16" t="str">
        <f>A6</f>
        <v>PV</v>
      </c>
      <c r="I26" s="12">
        <f>B6</f>
        <v>3262.1003529999998</v>
      </c>
    </row>
    <row r="27" spans="1:15" x14ac:dyDescent="0.2">
      <c r="A27" s="3" t="s">
        <v>219</v>
      </c>
      <c r="B27" s="16">
        <v>0</v>
      </c>
      <c r="C27" s="16">
        <v>0</v>
      </c>
      <c r="H27" s="16" t="str">
        <f>A10</f>
        <v>WIND_ONSHORE</v>
      </c>
      <c r="I27" s="12">
        <f>B10</f>
        <v>1044.9969679999999</v>
      </c>
    </row>
    <row r="28" spans="1:15" x14ac:dyDescent="0.2">
      <c r="A28" s="3" t="s">
        <v>220</v>
      </c>
      <c r="B28" s="16">
        <v>11.280858</v>
      </c>
      <c r="C28" s="16">
        <v>0</v>
      </c>
      <c r="H28" s="16" t="str">
        <f>A12</f>
        <v>HYDRO_DAM</v>
      </c>
      <c r="I28" s="12">
        <f>B12</f>
        <v>688.17688099999998</v>
      </c>
    </row>
    <row r="29" spans="1:15" x14ac:dyDescent="0.2">
      <c r="A29" s="3" t="s">
        <v>221</v>
      </c>
      <c r="B29" s="16">
        <v>0</v>
      </c>
      <c r="C29" s="16">
        <v>0</v>
      </c>
      <c r="H29" s="16" t="str">
        <f>A13</f>
        <v>HYDRO_RIVER</v>
      </c>
      <c r="I29" s="12">
        <f>B13</f>
        <v>36.847825</v>
      </c>
    </row>
    <row r="30" spans="1:15" x14ac:dyDescent="0.2">
      <c r="A30" s="3" t="s">
        <v>222</v>
      </c>
      <c r="B30" s="16">
        <v>0</v>
      </c>
      <c r="C30" s="16">
        <v>0</v>
      </c>
      <c r="H30" s="16" t="str">
        <f>A18</f>
        <v>GEOTHERMAL</v>
      </c>
      <c r="I30" s="12">
        <f>B18</f>
        <v>0</v>
      </c>
    </row>
    <row r="31" spans="1:15" x14ac:dyDescent="0.2">
      <c r="A31" s="3" t="s">
        <v>223</v>
      </c>
      <c r="B31" s="16">
        <v>0</v>
      </c>
      <c r="C31" s="16">
        <v>0</v>
      </c>
      <c r="H31" s="16" t="str">
        <f>A19</f>
        <v>IND_COGEN_GAS</v>
      </c>
      <c r="I31" s="12">
        <f>B19</f>
        <v>167.83086</v>
      </c>
    </row>
    <row r="32" spans="1:15" x14ac:dyDescent="0.2">
      <c r="A32" s="3" t="s">
        <v>224</v>
      </c>
      <c r="B32" s="16">
        <v>0</v>
      </c>
      <c r="C32" s="16">
        <v>0</v>
      </c>
      <c r="H32" s="16" t="str">
        <f>A21</f>
        <v>IND_COGEN_WASTE</v>
      </c>
      <c r="I32" s="12">
        <f>B21</f>
        <v>24.782242</v>
      </c>
      <c r="K32" s="54" t="s">
        <v>381</v>
      </c>
      <c r="L32" s="16" t="s">
        <v>380</v>
      </c>
      <c r="M32" s="13">
        <f>SUM(I6+I7+I5+I10+I11+I16+I17+I19)</f>
        <v>108900.157977</v>
      </c>
      <c r="N32" s="43" t="s">
        <v>380</v>
      </c>
      <c r="O32" s="12">
        <f>(M32/$M$45)</f>
        <v>0.6810908602869119</v>
      </c>
    </row>
    <row r="33" spans="1:15" x14ac:dyDescent="0.2">
      <c r="A33" s="3" t="s">
        <v>225</v>
      </c>
      <c r="B33" s="16">
        <v>0</v>
      </c>
      <c r="C33" s="16">
        <v>0</v>
      </c>
      <c r="H33" s="16" t="str">
        <f>A22</f>
        <v>IND_BOILER_GAS</v>
      </c>
      <c r="I33" s="12">
        <f>B22</f>
        <v>2.806117</v>
      </c>
      <c r="K33" s="55"/>
      <c r="L33" s="16" t="s">
        <v>379</v>
      </c>
      <c r="M33" s="13">
        <f>I8+I9+I14+I18+I15</f>
        <v>9933.1830000000009</v>
      </c>
      <c r="N33" s="43" t="s">
        <v>379</v>
      </c>
      <c r="O33" s="12">
        <f t="shared" ref="O33:O43" si="2">(M33/$M$45)</f>
        <v>6.2124796515779158E-2</v>
      </c>
    </row>
    <row r="34" spans="1:15" x14ac:dyDescent="0.2">
      <c r="A34" s="3" t="s">
        <v>226</v>
      </c>
      <c r="B34" s="16">
        <v>0</v>
      </c>
      <c r="C34" s="16">
        <v>0</v>
      </c>
      <c r="H34" s="16" t="str">
        <f>A23</f>
        <v>IND_BOILER_WOOD</v>
      </c>
      <c r="I34" s="12">
        <f t="shared" ref="I34:I38" si="3">B23</f>
        <v>1.9765090000000001</v>
      </c>
      <c r="L34" s="16" t="s">
        <v>378</v>
      </c>
      <c r="M34" s="36">
        <f>I51</f>
        <v>460.14920000000001</v>
      </c>
      <c r="N34" s="43" t="s">
        <v>378</v>
      </c>
      <c r="O34" s="12">
        <f t="shared" si="2"/>
        <v>2.8778967846357574E-3</v>
      </c>
    </row>
    <row r="35" spans="1:15" x14ac:dyDescent="0.2">
      <c r="A35" s="3" t="s">
        <v>227</v>
      </c>
      <c r="B35" s="16">
        <v>0</v>
      </c>
      <c r="C35" s="16">
        <v>0</v>
      </c>
      <c r="H35" s="16" t="str">
        <f>A24</f>
        <v>IND_BOILER_OIL</v>
      </c>
      <c r="I35" s="12">
        <f t="shared" si="3"/>
        <v>0</v>
      </c>
      <c r="L35" s="16" t="s">
        <v>377</v>
      </c>
      <c r="M35" s="36">
        <v>0</v>
      </c>
      <c r="N35" s="43" t="s">
        <v>377</v>
      </c>
      <c r="O35" s="12">
        <f t="shared" si="2"/>
        <v>0</v>
      </c>
    </row>
    <row r="36" spans="1:15" x14ac:dyDescent="0.2">
      <c r="A36" s="3" t="s">
        <v>228</v>
      </c>
      <c r="B36" s="16">
        <v>27.064872000000001</v>
      </c>
      <c r="C36" s="16">
        <v>0</v>
      </c>
      <c r="H36" s="16" t="str">
        <f>A25</f>
        <v>IND_BOILER_COAL</v>
      </c>
      <c r="I36" s="12">
        <f t="shared" si="3"/>
        <v>2.9686659999999998</v>
      </c>
      <c r="L36" s="16" t="s">
        <v>376</v>
      </c>
      <c r="M36" s="36">
        <v>0</v>
      </c>
      <c r="N36" s="43" t="s">
        <v>376</v>
      </c>
      <c r="O36" s="12">
        <f t="shared" si="2"/>
        <v>0</v>
      </c>
    </row>
    <row r="37" spans="1:15" x14ac:dyDescent="0.2">
      <c r="A37" s="3" t="s">
        <v>229</v>
      </c>
      <c r="B37" s="16">
        <v>0</v>
      </c>
      <c r="C37" s="16">
        <v>0</v>
      </c>
      <c r="H37" s="16" t="str">
        <f>A26</f>
        <v>IND_BOILER_WASTE</v>
      </c>
      <c r="I37" s="12">
        <f t="shared" si="3"/>
        <v>3.9530180000000001</v>
      </c>
      <c r="L37" s="16" t="s">
        <v>370</v>
      </c>
      <c r="M37" s="36">
        <v>0</v>
      </c>
      <c r="N37" s="43" t="s">
        <v>370</v>
      </c>
      <c r="O37" s="12">
        <f t="shared" si="2"/>
        <v>0</v>
      </c>
    </row>
    <row r="38" spans="1:15" x14ac:dyDescent="0.2">
      <c r="A38" s="3" t="s">
        <v>230</v>
      </c>
      <c r="B38" s="16">
        <v>333.97253699999999</v>
      </c>
      <c r="C38" s="16">
        <v>0</v>
      </c>
      <c r="H38" s="16" t="str">
        <f>A27</f>
        <v>IND_DIRECT_ELEC</v>
      </c>
      <c r="I38" s="12">
        <f t="shared" si="3"/>
        <v>0</v>
      </c>
      <c r="L38" s="16" t="s">
        <v>369</v>
      </c>
      <c r="M38" s="36">
        <f>SUM(I46:I50)</f>
        <v>34889.040986</v>
      </c>
      <c r="N38" s="43" t="s">
        <v>369</v>
      </c>
      <c r="O38" s="12">
        <f t="shared" si="2"/>
        <v>0.21820544048024978</v>
      </c>
    </row>
    <row r="39" spans="1:15" x14ac:dyDescent="0.2">
      <c r="A39" s="3" t="s">
        <v>231</v>
      </c>
      <c r="B39" s="16">
        <v>0</v>
      </c>
      <c r="C39" s="16">
        <v>0</v>
      </c>
      <c r="H39" s="16" t="str">
        <f>A30</f>
        <v>DHN_COGEN_WOOD</v>
      </c>
      <c r="I39" s="12">
        <f>B30</f>
        <v>0</v>
      </c>
      <c r="L39" s="16" t="s">
        <v>371</v>
      </c>
      <c r="M39" s="36">
        <v>0</v>
      </c>
      <c r="N39" s="43" t="s">
        <v>371</v>
      </c>
      <c r="O39" s="12">
        <f t="shared" si="2"/>
        <v>0</v>
      </c>
    </row>
    <row r="40" spans="1:15" x14ac:dyDescent="0.2">
      <c r="A40" s="3" t="s">
        <v>232</v>
      </c>
      <c r="B40" s="16">
        <v>0</v>
      </c>
      <c r="C40" s="16">
        <v>0</v>
      </c>
      <c r="H40" s="16" t="str">
        <f>A36</f>
        <v>DHN_DEEP_GEO</v>
      </c>
      <c r="I40" s="12">
        <f>B36</f>
        <v>27.064872000000001</v>
      </c>
      <c r="L40" s="16" t="s">
        <v>372</v>
      </c>
      <c r="M40" s="36">
        <f>SUM(I41:I45)</f>
        <v>206.63191900000001</v>
      </c>
      <c r="N40" s="43" t="s">
        <v>372</v>
      </c>
      <c r="O40" s="12">
        <f t="shared" si="2"/>
        <v>1.2923315639649406E-3</v>
      </c>
    </row>
    <row r="41" spans="1:15" x14ac:dyDescent="0.2">
      <c r="A41" s="3" t="s">
        <v>233</v>
      </c>
      <c r="B41" s="16">
        <v>0</v>
      </c>
      <c r="C41" s="16">
        <v>0</v>
      </c>
      <c r="H41" s="16" t="str">
        <f>A44</f>
        <v>DEC_BOILER_GAS</v>
      </c>
      <c r="I41" s="12">
        <f>B44</f>
        <v>26.651001000000001</v>
      </c>
      <c r="L41" s="16" t="s">
        <v>373</v>
      </c>
      <c r="M41" s="36">
        <f>I40+I39</f>
        <v>27.064872000000001</v>
      </c>
      <c r="N41" s="43" t="s">
        <v>373</v>
      </c>
      <c r="O41" s="12">
        <f t="shared" si="2"/>
        <v>1.6927098450975975E-4</v>
      </c>
    </row>
    <row r="42" spans="1:15" x14ac:dyDescent="0.2">
      <c r="A42" s="3" t="s">
        <v>234</v>
      </c>
      <c r="B42" s="16">
        <v>0</v>
      </c>
      <c r="C42" s="16">
        <v>0</v>
      </c>
      <c r="H42" s="16" t="str">
        <f>A45</f>
        <v>DEC_BOILER_WOOD</v>
      </c>
      <c r="I42" s="12">
        <f t="shared" ref="I42:I45" si="4">B45</f>
        <v>22.538833</v>
      </c>
      <c r="L42" s="16" t="s">
        <v>374</v>
      </c>
      <c r="M42" s="36">
        <f>SUM(I31:I38)</f>
        <v>204.31741199999999</v>
      </c>
      <c r="N42" s="43" t="s">
        <v>374</v>
      </c>
      <c r="O42" s="12">
        <f t="shared" si="2"/>
        <v>1.2778560150488131E-3</v>
      </c>
    </row>
    <row r="43" spans="1:15" x14ac:dyDescent="0.2">
      <c r="A43" s="3" t="s">
        <v>235</v>
      </c>
      <c r="B43" s="16">
        <v>0</v>
      </c>
      <c r="C43" s="16">
        <v>0</v>
      </c>
      <c r="H43" s="16" t="str">
        <f>A46</f>
        <v>DEC_BOILER_OIL</v>
      </c>
      <c r="I43" s="12">
        <f t="shared" si="4"/>
        <v>21.483985000000001</v>
      </c>
      <c r="L43" s="16" t="s">
        <v>375</v>
      </c>
      <c r="M43" s="36">
        <f>I23+I24+I25+I26+I27+I28+I29+I30</f>
        <v>5270.2479579999999</v>
      </c>
      <c r="N43" s="43" t="s">
        <v>375</v>
      </c>
      <c r="O43" s="12">
        <f t="shared" si="2"/>
        <v>3.2961547368899835E-2</v>
      </c>
    </row>
    <row r="44" spans="1:15" x14ac:dyDescent="0.2">
      <c r="A44" s="3" t="s">
        <v>236</v>
      </c>
      <c r="B44" s="16">
        <v>26.651001000000001</v>
      </c>
      <c r="C44" s="16">
        <v>0</v>
      </c>
      <c r="H44" s="16" t="str">
        <f>A47</f>
        <v>DEC_SOLAR</v>
      </c>
      <c r="I44" s="12">
        <f t="shared" si="4"/>
        <v>135.9581</v>
      </c>
      <c r="M44" s="33"/>
    </row>
    <row r="45" spans="1:15" x14ac:dyDescent="0.2">
      <c r="A45" s="3" t="s">
        <v>237</v>
      </c>
      <c r="B45" s="16">
        <v>22.538833</v>
      </c>
      <c r="C45" s="16">
        <v>0</v>
      </c>
      <c r="H45" s="16" t="str">
        <f>A48</f>
        <v>DEC_DIRECT_ELEC</v>
      </c>
      <c r="I45" s="12">
        <f t="shared" si="4"/>
        <v>0</v>
      </c>
      <c r="L45" s="1" t="s">
        <v>336</v>
      </c>
      <c r="M45" s="33">
        <f>SUM(M32:M43)</f>
        <v>159890.793324</v>
      </c>
    </row>
    <row r="46" spans="1:15" x14ac:dyDescent="0.2">
      <c r="A46" s="3" t="s">
        <v>238</v>
      </c>
      <c r="B46" s="16">
        <v>21.483985000000001</v>
      </c>
      <c r="C46" s="16">
        <v>0</v>
      </c>
      <c r="H46" s="16" t="str">
        <f>A60</f>
        <v>CAR_GASOLINE</v>
      </c>
      <c r="I46" s="12">
        <f>B60</f>
        <v>9924.1121170000006</v>
      </c>
    </row>
    <row r="47" spans="1:15" x14ac:dyDescent="0.2">
      <c r="A47" s="3" t="s">
        <v>239</v>
      </c>
      <c r="B47" s="16">
        <v>135.9581</v>
      </c>
      <c r="C47" s="16">
        <v>0</v>
      </c>
      <c r="H47" s="16" t="str">
        <f t="shared" ref="H47:H49" si="5">A61</f>
        <v>CAR_DIESEL</v>
      </c>
      <c r="I47" s="12">
        <f t="shared" ref="I47:I49" si="6">B61</f>
        <v>6296.3234089999996</v>
      </c>
    </row>
    <row r="48" spans="1:15" x14ac:dyDescent="0.2">
      <c r="A48" s="3" t="s">
        <v>240</v>
      </c>
      <c r="B48" s="16">
        <v>0</v>
      </c>
      <c r="C48" s="16">
        <v>0</v>
      </c>
      <c r="H48" s="16" t="str">
        <f t="shared" si="5"/>
        <v>MOTORCYCLE</v>
      </c>
      <c r="I48" s="12">
        <f t="shared" si="6"/>
        <v>15566.052914</v>
      </c>
    </row>
    <row r="49" spans="1:9" x14ac:dyDescent="0.2">
      <c r="A49" s="3" t="s">
        <v>241</v>
      </c>
      <c r="B49" s="16">
        <v>0</v>
      </c>
      <c r="C49" s="16">
        <v>0</v>
      </c>
      <c r="H49" s="16" t="str">
        <f t="shared" si="5"/>
        <v>CAR_NG</v>
      </c>
      <c r="I49" s="12">
        <f t="shared" si="6"/>
        <v>672.77360299999998</v>
      </c>
    </row>
    <row r="50" spans="1:9" x14ac:dyDescent="0.2">
      <c r="A50" s="3" t="s">
        <v>242</v>
      </c>
      <c r="B50" s="16">
        <v>0</v>
      </c>
      <c r="C50" s="16">
        <v>0</v>
      </c>
      <c r="H50" s="16" t="str">
        <f>A66</f>
        <v>CAR_BEV</v>
      </c>
      <c r="I50" s="12">
        <f>B66</f>
        <v>2429.7789429999998</v>
      </c>
    </row>
    <row r="51" spans="1:9" x14ac:dyDescent="0.2">
      <c r="A51" s="3" t="s">
        <v>243</v>
      </c>
      <c r="B51" s="16">
        <v>0</v>
      </c>
      <c r="C51" s="16">
        <v>0</v>
      </c>
      <c r="H51" s="16" t="str">
        <f>A77</f>
        <v>PHS</v>
      </c>
      <c r="I51" s="12">
        <f>B77</f>
        <v>460.14920000000001</v>
      </c>
    </row>
    <row r="52" spans="1:9" x14ac:dyDescent="0.2">
      <c r="A52" s="3" t="s">
        <v>244</v>
      </c>
      <c r="B52" s="16">
        <v>0</v>
      </c>
      <c r="C52" s="16">
        <v>0</v>
      </c>
    </row>
    <row r="53" spans="1:9" x14ac:dyDescent="0.2">
      <c r="A53" s="3" t="s">
        <v>245</v>
      </c>
      <c r="B53" s="16">
        <v>0</v>
      </c>
      <c r="C53" s="16">
        <v>0</v>
      </c>
    </row>
    <row r="54" spans="1:9" x14ac:dyDescent="0.2">
      <c r="A54" s="3" t="s">
        <v>246</v>
      </c>
      <c r="B54" s="16">
        <v>0</v>
      </c>
      <c r="C54" s="16">
        <v>0</v>
      </c>
    </row>
    <row r="55" spans="1:9" x14ac:dyDescent="0.2">
      <c r="A55" s="3" t="s">
        <v>247</v>
      </c>
      <c r="B55" s="16">
        <v>0</v>
      </c>
      <c r="C55" s="16">
        <v>0</v>
      </c>
    </row>
    <row r="56" spans="1:9" x14ac:dyDescent="0.2">
      <c r="A56" s="3" t="s">
        <v>248</v>
      </c>
      <c r="B56" s="16">
        <v>0</v>
      </c>
      <c r="C56" s="16">
        <v>0</v>
      </c>
    </row>
    <row r="57" spans="1:9" s="15" customFormat="1" x14ac:dyDescent="0.2">
      <c r="A57" s="16" t="s">
        <v>358</v>
      </c>
      <c r="B57" s="16">
        <v>0</v>
      </c>
      <c r="C57" s="16">
        <v>0</v>
      </c>
    </row>
    <row r="58" spans="1:9" s="15" customFormat="1" x14ac:dyDescent="0.2">
      <c r="A58" s="16" t="s">
        <v>359</v>
      </c>
      <c r="B58" s="16">
        <v>0</v>
      </c>
      <c r="C58" s="16">
        <v>0</v>
      </c>
    </row>
    <row r="59" spans="1:9" s="15" customFormat="1" x14ac:dyDescent="0.2">
      <c r="A59" s="16" t="s">
        <v>360</v>
      </c>
      <c r="B59" s="16">
        <v>0</v>
      </c>
      <c r="C59" s="16">
        <v>0</v>
      </c>
    </row>
    <row r="60" spans="1:9" x14ac:dyDescent="0.2">
      <c r="A60" s="3" t="s">
        <v>249</v>
      </c>
      <c r="B60" s="16">
        <v>9924.1121170000006</v>
      </c>
      <c r="C60" s="16">
        <v>0</v>
      </c>
    </row>
    <row r="61" spans="1:9" x14ac:dyDescent="0.2">
      <c r="A61" s="3" t="s">
        <v>250</v>
      </c>
      <c r="B61" s="16">
        <v>6296.3234089999996</v>
      </c>
      <c r="C61" s="16">
        <v>0</v>
      </c>
    </row>
    <row r="62" spans="1:9" s="15" customFormat="1" x14ac:dyDescent="0.2">
      <c r="A62" s="16" t="s">
        <v>361</v>
      </c>
      <c r="B62" s="16">
        <v>15566.052914</v>
      </c>
      <c r="C62" s="16">
        <v>0</v>
      </c>
    </row>
    <row r="63" spans="1:9" x14ac:dyDescent="0.2">
      <c r="A63" s="3" t="s">
        <v>251</v>
      </c>
      <c r="B63" s="16">
        <v>672.77360299999998</v>
      </c>
      <c r="C63" s="16">
        <v>0</v>
      </c>
    </row>
    <row r="64" spans="1:9" x14ac:dyDescent="0.2">
      <c r="A64" s="3" t="s">
        <v>252</v>
      </c>
      <c r="B64" s="16">
        <v>0</v>
      </c>
      <c r="C64" s="16">
        <v>0</v>
      </c>
    </row>
    <row r="65" spans="1:3" x14ac:dyDescent="0.2">
      <c r="A65" s="3" t="s">
        <v>253</v>
      </c>
      <c r="B65" s="16">
        <v>0</v>
      </c>
      <c r="C65" s="16">
        <v>0</v>
      </c>
    </row>
    <row r="66" spans="1:3" x14ac:dyDescent="0.2">
      <c r="A66" s="3" t="s">
        <v>254</v>
      </c>
      <c r="B66" s="16">
        <v>2429.7789429999998</v>
      </c>
      <c r="C66" s="16">
        <v>0</v>
      </c>
    </row>
    <row r="67" spans="1:3" x14ac:dyDescent="0.2">
      <c r="A67" s="3" t="s">
        <v>255</v>
      </c>
      <c r="B67" s="16">
        <v>78.599999999999994</v>
      </c>
      <c r="C67" s="16">
        <v>0</v>
      </c>
    </row>
    <row r="68" spans="1:3" x14ac:dyDescent="0.2">
      <c r="A68" s="3" t="s">
        <v>256</v>
      </c>
      <c r="B68" s="16">
        <v>0</v>
      </c>
      <c r="C68" s="16">
        <v>0</v>
      </c>
    </row>
    <row r="69" spans="1:3" x14ac:dyDescent="0.2">
      <c r="A69" s="3" t="s">
        <v>257</v>
      </c>
      <c r="B69" s="16">
        <v>0</v>
      </c>
      <c r="C69" s="16">
        <v>0</v>
      </c>
    </row>
    <row r="70" spans="1:3" x14ac:dyDescent="0.2">
      <c r="A70" s="3" t="s">
        <v>258</v>
      </c>
      <c r="B70" s="16">
        <v>0</v>
      </c>
      <c r="C70" s="16">
        <v>0</v>
      </c>
    </row>
    <row r="71" spans="1:3" x14ac:dyDescent="0.2">
      <c r="A71" s="3" t="s">
        <v>259</v>
      </c>
      <c r="B71" s="16">
        <v>0</v>
      </c>
      <c r="C71" s="16">
        <v>0</v>
      </c>
    </row>
    <row r="72" spans="1:3" x14ac:dyDescent="0.2">
      <c r="A72" s="3" t="s">
        <v>260</v>
      </c>
      <c r="B72" s="16">
        <v>0</v>
      </c>
      <c r="C72" s="16">
        <v>0</v>
      </c>
    </row>
    <row r="73" spans="1:3" x14ac:dyDescent="0.2">
      <c r="A73" s="3" t="s">
        <v>261</v>
      </c>
      <c r="B73" s="16">
        <v>0</v>
      </c>
      <c r="C73" s="16">
        <v>0</v>
      </c>
    </row>
    <row r="74" spans="1:3" x14ac:dyDescent="0.2">
      <c r="A74" s="3" t="s">
        <v>262</v>
      </c>
      <c r="B74" s="16">
        <v>0</v>
      </c>
      <c r="C74" s="16">
        <v>0</v>
      </c>
    </row>
    <row r="75" spans="1:3" x14ac:dyDescent="0.2">
      <c r="A75" s="3" t="s">
        <v>263</v>
      </c>
      <c r="B75" s="16">
        <v>0</v>
      </c>
      <c r="C75" s="16">
        <v>0</v>
      </c>
    </row>
    <row r="76" spans="1:3" x14ac:dyDescent="0.2">
      <c r="A76" s="3" t="s">
        <v>264</v>
      </c>
      <c r="B76" s="16">
        <v>0</v>
      </c>
      <c r="C76" s="16">
        <v>0</v>
      </c>
    </row>
    <row r="77" spans="1:3" x14ac:dyDescent="0.2">
      <c r="A77" s="3" t="s">
        <v>265</v>
      </c>
      <c r="B77" s="16">
        <v>460.14920000000001</v>
      </c>
      <c r="C77" s="16">
        <v>0</v>
      </c>
    </row>
    <row r="78" spans="1:3" x14ac:dyDescent="0.2">
      <c r="A78" s="3" t="s">
        <v>266</v>
      </c>
      <c r="B78" s="16">
        <v>0</v>
      </c>
      <c r="C78" s="16">
        <v>0</v>
      </c>
    </row>
    <row r="79" spans="1:3" x14ac:dyDescent="0.2">
      <c r="A79" s="3" t="s">
        <v>267</v>
      </c>
      <c r="B79" s="16">
        <v>0</v>
      </c>
      <c r="C79" s="16">
        <v>0</v>
      </c>
    </row>
    <row r="80" spans="1:3" x14ac:dyDescent="0.2">
      <c r="A80" s="3" t="s">
        <v>268</v>
      </c>
      <c r="B80" s="16">
        <v>0</v>
      </c>
      <c r="C80" s="16">
        <v>0</v>
      </c>
    </row>
    <row r="81" spans="1:3" x14ac:dyDescent="0.2">
      <c r="A81" s="3" t="s">
        <v>269</v>
      </c>
      <c r="B81" s="16">
        <v>0</v>
      </c>
      <c r="C81" s="16">
        <v>0</v>
      </c>
    </row>
    <row r="82" spans="1:3" x14ac:dyDescent="0.2">
      <c r="A82" s="3" t="s">
        <v>270</v>
      </c>
      <c r="B82" s="16">
        <v>0</v>
      </c>
      <c r="C82" s="16">
        <v>0</v>
      </c>
    </row>
    <row r="83" spans="1:3" x14ac:dyDescent="0.2">
      <c r="A83" s="3" t="s">
        <v>271</v>
      </c>
      <c r="B83" s="16">
        <v>0</v>
      </c>
      <c r="C83" s="16">
        <v>0</v>
      </c>
    </row>
    <row r="84" spans="1:3" x14ac:dyDescent="0.2">
      <c r="A84" s="3" t="s">
        <v>272</v>
      </c>
      <c r="B84" s="16">
        <v>0</v>
      </c>
      <c r="C84" s="16">
        <v>0</v>
      </c>
    </row>
    <row r="85" spans="1:3" x14ac:dyDescent="0.2">
      <c r="A85" s="3" t="s">
        <v>273</v>
      </c>
      <c r="B85" s="16">
        <v>0</v>
      </c>
      <c r="C85" s="16">
        <v>0</v>
      </c>
    </row>
    <row r="86" spans="1:3" x14ac:dyDescent="0.2">
      <c r="A86" s="3" t="s">
        <v>274</v>
      </c>
      <c r="B86" s="16">
        <v>0</v>
      </c>
      <c r="C86" s="16">
        <v>0</v>
      </c>
    </row>
    <row r="87" spans="1:3" x14ac:dyDescent="0.2">
      <c r="A87" s="3" t="s">
        <v>275</v>
      </c>
      <c r="B87" s="16">
        <v>0</v>
      </c>
      <c r="C87" s="16">
        <v>0</v>
      </c>
    </row>
    <row r="88" spans="1:3" x14ac:dyDescent="0.2">
      <c r="A88" s="3" t="s">
        <v>276</v>
      </c>
      <c r="B88" s="16">
        <v>0</v>
      </c>
      <c r="C88" s="16">
        <v>0</v>
      </c>
    </row>
    <row r="89" spans="1:3" x14ac:dyDescent="0.2">
      <c r="A89" s="3" t="s">
        <v>277</v>
      </c>
      <c r="B89" s="16">
        <v>0</v>
      </c>
      <c r="C89" s="16">
        <v>0</v>
      </c>
    </row>
    <row r="90" spans="1:3" x14ac:dyDescent="0.2">
      <c r="A90" s="3" t="s">
        <v>278</v>
      </c>
      <c r="B90" s="16">
        <v>0</v>
      </c>
      <c r="C90" s="16">
        <v>0</v>
      </c>
    </row>
    <row r="91" spans="1:3" x14ac:dyDescent="0.2">
      <c r="A91" s="3" t="s">
        <v>279</v>
      </c>
      <c r="B91" s="16">
        <v>0</v>
      </c>
      <c r="C91" s="16">
        <v>0</v>
      </c>
    </row>
    <row r="92" spans="1:3" x14ac:dyDescent="0.2">
      <c r="A92" s="3" t="s">
        <v>280</v>
      </c>
      <c r="B92" s="16">
        <v>0</v>
      </c>
      <c r="C92" s="16">
        <v>0</v>
      </c>
    </row>
    <row r="93" spans="1:3" x14ac:dyDescent="0.2">
      <c r="A93" s="3" t="s">
        <v>281</v>
      </c>
      <c r="B93" s="16">
        <v>0</v>
      </c>
      <c r="C93" s="16">
        <v>0</v>
      </c>
    </row>
    <row r="94" spans="1:3" x14ac:dyDescent="0.2">
      <c r="A94" s="3" t="s">
        <v>282</v>
      </c>
      <c r="B94" s="16">
        <v>0</v>
      </c>
      <c r="C94" s="16">
        <v>0</v>
      </c>
    </row>
    <row r="95" spans="1:3" x14ac:dyDescent="0.2">
      <c r="A95" s="3" t="s">
        <v>283</v>
      </c>
      <c r="B95" s="16">
        <v>0</v>
      </c>
      <c r="C95" s="16">
        <v>0</v>
      </c>
    </row>
    <row r="96" spans="1:3" x14ac:dyDescent="0.2">
      <c r="A96" s="3" t="s">
        <v>284</v>
      </c>
      <c r="B96" s="16">
        <v>0</v>
      </c>
      <c r="C96" s="16">
        <v>0</v>
      </c>
    </row>
    <row r="97" spans="1:3" x14ac:dyDescent="0.2">
      <c r="A97" s="3" t="s">
        <v>285</v>
      </c>
      <c r="B97" s="16">
        <v>0</v>
      </c>
      <c r="C97" s="16">
        <v>0</v>
      </c>
    </row>
    <row r="98" spans="1:3" x14ac:dyDescent="0.2">
      <c r="A98" s="3" t="s">
        <v>286</v>
      </c>
      <c r="B98" s="16">
        <v>0</v>
      </c>
      <c r="C98" s="16">
        <v>0</v>
      </c>
    </row>
    <row r="99" spans="1:3" x14ac:dyDescent="0.2">
      <c r="A99" s="3" t="s">
        <v>287</v>
      </c>
      <c r="B99" s="16">
        <v>0</v>
      </c>
      <c r="C99" s="16">
        <v>0</v>
      </c>
    </row>
    <row r="100" spans="1:3" x14ac:dyDescent="0.2">
      <c r="A100" s="3" t="s">
        <v>288</v>
      </c>
      <c r="B100" s="16">
        <v>0</v>
      </c>
      <c r="C100" s="16">
        <v>0</v>
      </c>
    </row>
    <row r="101" spans="1:3" x14ac:dyDescent="0.2">
      <c r="A101" s="3" t="s">
        <v>289</v>
      </c>
      <c r="B101" s="16">
        <v>0</v>
      </c>
      <c r="C101" s="16">
        <v>0</v>
      </c>
    </row>
    <row r="102" spans="1:3" x14ac:dyDescent="0.2">
      <c r="A102" s="3" t="s">
        <v>290</v>
      </c>
      <c r="B102" s="16">
        <v>0</v>
      </c>
      <c r="C102" s="16">
        <v>0</v>
      </c>
    </row>
    <row r="103" spans="1:3" x14ac:dyDescent="0.2">
      <c r="A103" s="3" t="s">
        <v>291</v>
      </c>
      <c r="B103" s="16">
        <v>0</v>
      </c>
      <c r="C103" s="16">
        <v>0</v>
      </c>
    </row>
    <row r="104" spans="1:3" x14ac:dyDescent="0.2">
      <c r="A104" s="3" t="s">
        <v>292</v>
      </c>
      <c r="B104" s="16">
        <v>0</v>
      </c>
      <c r="C104" s="16">
        <v>0</v>
      </c>
    </row>
    <row r="105" spans="1:3" x14ac:dyDescent="0.2">
      <c r="A105" s="3" t="s">
        <v>293</v>
      </c>
      <c r="B105" s="16">
        <v>0</v>
      </c>
      <c r="C105" s="16">
        <v>0</v>
      </c>
    </row>
    <row r="106" spans="1:3" x14ac:dyDescent="0.2">
      <c r="A106" s="3" t="s">
        <v>294</v>
      </c>
      <c r="B106" s="16">
        <v>0</v>
      </c>
      <c r="C106" s="16">
        <v>0</v>
      </c>
    </row>
    <row r="107" spans="1:3" x14ac:dyDescent="0.2">
      <c r="A107" s="3" t="s">
        <v>295</v>
      </c>
      <c r="B107" s="16">
        <v>0</v>
      </c>
      <c r="C107" s="16">
        <v>0</v>
      </c>
    </row>
    <row r="108" spans="1:3" x14ac:dyDescent="0.2">
      <c r="A108" s="3" t="s">
        <v>296</v>
      </c>
      <c r="B108" s="16">
        <v>0</v>
      </c>
      <c r="C108" s="16">
        <v>0</v>
      </c>
    </row>
    <row r="109" spans="1:3" x14ac:dyDescent="0.2">
      <c r="A109" s="3" t="s">
        <v>297</v>
      </c>
      <c r="B109" s="16">
        <v>0</v>
      </c>
      <c r="C109" s="16">
        <v>0</v>
      </c>
    </row>
    <row r="110" spans="1:3" x14ac:dyDescent="0.2">
      <c r="A110" s="3" t="s">
        <v>298</v>
      </c>
      <c r="B110" s="16">
        <v>0</v>
      </c>
      <c r="C110" s="16">
        <v>0</v>
      </c>
    </row>
    <row r="111" spans="1:3" x14ac:dyDescent="0.2">
      <c r="A111" s="3" t="s">
        <v>299</v>
      </c>
      <c r="B111" s="16">
        <v>0</v>
      </c>
      <c r="C111" s="16">
        <v>0</v>
      </c>
    </row>
    <row r="112" spans="1:3" x14ac:dyDescent="0.2">
      <c r="A112" s="3" t="s">
        <v>300</v>
      </c>
      <c r="B112" s="16">
        <v>0</v>
      </c>
      <c r="C112" s="16">
        <v>0</v>
      </c>
    </row>
    <row r="113" spans="1:3" x14ac:dyDescent="0.2">
      <c r="A113" s="3" t="s">
        <v>301</v>
      </c>
      <c r="B113" s="16">
        <v>0</v>
      </c>
      <c r="C113" s="16">
        <v>0</v>
      </c>
    </row>
    <row r="114" spans="1:3" x14ac:dyDescent="0.2">
      <c r="A114" s="3" t="s">
        <v>302</v>
      </c>
      <c r="B114" s="16">
        <v>0</v>
      </c>
      <c r="C114" s="16">
        <v>0</v>
      </c>
    </row>
    <row r="115" spans="1:3" x14ac:dyDescent="0.2">
      <c r="A115" s="3" t="s">
        <v>303</v>
      </c>
      <c r="B115" s="16">
        <v>0</v>
      </c>
      <c r="C115" s="16">
        <v>0</v>
      </c>
    </row>
    <row r="116" spans="1:3" x14ac:dyDescent="0.2">
      <c r="A116" s="3" t="s">
        <v>304</v>
      </c>
      <c r="B116" s="16">
        <v>0</v>
      </c>
      <c r="C116" s="16">
        <v>0</v>
      </c>
    </row>
    <row r="117" spans="1:3" x14ac:dyDescent="0.2">
      <c r="A117" s="3" t="s">
        <v>305</v>
      </c>
      <c r="B117" s="16">
        <v>0</v>
      </c>
      <c r="C117" s="16">
        <v>0</v>
      </c>
    </row>
    <row r="118" spans="1:3" x14ac:dyDescent="0.2">
      <c r="A118" s="3" t="s">
        <v>306</v>
      </c>
      <c r="B118" s="16">
        <v>0</v>
      </c>
      <c r="C118" s="16">
        <v>0</v>
      </c>
    </row>
    <row r="119" spans="1:3" x14ac:dyDescent="0.2">
      <c r="A119" s="3" t="s">
        <v>307</v>
      </c>
      <c r="B119" s="16">
        <v>0</v>
      </c>
      <c r="C119" s="16">
        <v>0</v>
      </c>
    </row>
    <row r="120" spans="1:3" x14ac:dyDescent="0.2">
      <c r="A120" s="3" t="s">
        <v>1</v>
      </c>
      <c r="B120" s="16">
        <v>0</v>
      </c>
      <c r="C120" s="16">
        <v>0</v>
      </c>
    </row>
    <row r="121" spans="1:3" x14ac:dyDescent="0.2">
      <c r="A121" s="3" t="s">
        <v>2</v>
      </c>
      <c r="B121" s="16">
        <v>0</v>
      </c>
      <c r="C121" s="16">
        <v>14033.639631</v>
      </c>
    </row>
    <row r="122" spans="1:3" x14ac:dyDescent="0.2">
      <c r="A122" s="3" t="s">
        <v>3</v>
      </c>
      <c r="B122" s="16">
        <v>0</v>
      </c>
      <c r="C122" s="16">
        <v>37070.560976000001</v>
      </c>
    </row>
    <row r="123" spans="1:3" x14ac:dyDescent="0.2">
      <c r="A123" s="3" t="s">
        <v>312</v>
      </c>
      <c r="B123" s="16">
        <v>0</v>
      </c>
      <c r="C123" s="16">
        <v>0</v>
      </c>
    </row>
    <row r="124" spans="1:3" x14ac:dyDescent="0.2">
      <c r="A124" s="3" t="s">
        <v>313</v>
      </c>
      <c r="B124" s="16">
        <v>0</v>
      </c>
      <c r="C124" s="16">
        <v>0</v>
      </c>
    </row>
    <row r="125" spans="1:3" x14ac:dyDescent="0.2">
      <c r="A125" s="3" t="s">
        <v>4</v>
      </c>
      <c r="B125" s="16">
        <v>0</v>
      </c>
      <c r="C125" s="16">
        <v>11135.674482</v>
      </c>
    </row>
    <row r="126" spans="1:3" x14ac:dyDescent="0.2">
      <c r="A126" s="3" t="s">
        <v>5</v>
      </c>
      <c r="B126" s="16">
        <v>0</v>
      </c>
      <c r="C126" s="16">
        <v>36264.628591000001</v>
      </c>
    </row>
    <row r="127" spans="1:3" x14ac:dyDescent="0.2">
      <c r="A127" s="3" t="s">
        <v>6</v>
      </c>
      <c r="B127" s="16">
        <v>0</v>
      </c>
      <c r="C127" s="16">
        <v>0</v>
      </c>
    </row>
    <row r="128" spans="1:3" x14ac:dyDescent="0.2">
      <c r="A128" s="3" t="s">
        <v>314</v>
      </c>
      <c r="B128" s="16">
        <v>0</v>
      </c>
      <c r="C128" s="16">
        <v>0</v>
      </c>
    </row>
    <row r="129" spans="1:3" x14ac:dyDescent="0.2">
      <c r="A129" s="3" t="s">
        <v>7</v>
      </c>
      <c r="B129" s="16">
        <v>0</v>
      </c>
      <c r="C129" s="16">
        <v>0</v>
      </c>
    </row>
    <row r="130" spans="1:3" x14ac:dyDescent="0.2">
      <c r="A130" s="3" t="s">
        <v>8</v>
      </c>
      <c r="B130" s="16">
        <v>0</v>
      </c>
      <c r="C130" s="16">
        <v>0</v>
      </c>
    </row>
    <row r="131" spans="1:3" x14ac:dyDescent="0.2">
      <c r="A131" s="3" t="s">
        <v>9</v>
      </c>
      <c r="B131" s="16">
        <v>0</v>
      </c>
      <c r="C131" s="16">
        <v>3424.1341189999998</v>
      </c>
    </row>
    <row r="132" spans="1:3" x14ac:dyDescent="0.2">
      <c r="A132" s="3" t="s">
        <v>10</v>
      </c>
      <c r="B132" s="16">
        <v>0</v>
      </c>
      <c r="C132" s="16">
        <v>0</v>
      </c>
    </row>
    <row r="133" spans="1:3" x14ac:dyDescent="0.2">
      <c r="A133" s="3" t="s">
        <v>11</v>
      </c>
      <c r="B133" s="16">
        <v>0</v>
      </c>
      <c r="C133" s="16">
        <v>9933.1830000000009</v>
      </c>
    </row>
    <row r="134" spans="1:3" x14ac:dyDescent="0.2">
      <c r="A134" s="3" t="s">
        <v>12</v>
      </c>
      <c r="B134" s="16">
        <v>0</v>
      </c>
      <c r="C134" s="16">
        <v>0</v>
      </c>
    </row>
    <row r="135" spans="1:3" x14ac:dyDescent="0.2">
      <c r="A135" s="3" t="s">
        <v>315</v>
      </c>
      <c r="B135" s="16">
        <v>0</v>
      </c>
      <c r="C135" s="16">
        <v>0</v>
      </c>
    </row>
    <row r="136" spans="1:3" x14ac:dyDescent="0.2">
      <c r="A136" s="3" t="s">
        <v>316</v>
      </c>
      <c r="B136" s="16">
        <v>0</v>
      </c>
      <c r="C136" s="16">
        <v>0</v>
      </c>
    </row>
    <row r="137" spans="1:3" x14ac:dyDescent="0.2">
      <c r="A137" s="3" t="s">
        <v>13</v>
      </c>
      <c r="B137" s="16">
        <v>0</v>
      </c>
      <c r="C137" s="16">
        <v>0</v>
      </c>
    </row>
    <row r="138" spans="1:3" x14ac:dyDescent="0.2">
      <c r="A138" s="3" t="s">
        <v>14</v>
      </c>
      <c r="B138" s="16">
        <v>0</v>
      </c>
      <c r="C138" s="16">
        <v>0</v>
      </c>
    </row>
    <row r="139" spans="1:3" x14ac:dyDescent="0.2">
      <c r="A139" s="3" t="s">
        <v>15</v>
      </c>
      <c r="B139" s="16">
        <v>0</v>
      </c>
      <c r="C139" s="16">
        <v>0</v>
      </c>
    </row>
    <row r="140" spans="1:3" x14ac:dyDescent="0.2">
      <c r="A140" s="3" t="s">
        <v>16</v>
      </c>
      <c r="B140" s="16">
        <v>0</v>
      </c>
      <c r="C140" s="16">
        <v>0</v>
      </c>
    </row>
    <row r="141" spans="1:3" x14ac:dyDescent="0.2">
      <c r="A141" s="3" t="s">
        <v>17</v>
      </c>
      <c r="B141" s="16">
        <v>0</v>
      </c>
      <c r="C141" s="16">
        <v>0</v>
      </c>
    </row>
    <row r="142" spans="1:3" x14ac:dyDescent="0.2">
      <c r="A142" s="3" t="s">
        <v>18</v>
      </c>
      <c r="B142" s="16">
        <v>0</v>
      </c>
      <c r="C142" s="16">
        <v>0</v>
      </c>
    </row>
    <row r="143" spans="1:3" x14ac:dyDescent="0.2">
      <c r="A143" s="3" t="s">
        <v>19</v>
      </c>
      <c r="B143" s="16">
        <v>0</v>
      </c>
      <c r="C143" s="16">
        <v>0</v>
      </c>
    </row>
    <row r="144" spans="1:3" x14ac:dyDescent="0.2">
      <c r="A144" s="3" t="s">
        <v>20</v>
      </c>
      <c r="B144" s="16">
        <v>0</v>
      </c>
      <c r="C144" s="16">
        <v>0</v>
      </c>
    </row>
    <row r="145" spans="1:3" x14ac:dyDescent="0.2">
      <c r="A145" s="3" t="s">
        <v>21</v>
      </c>
      <c r="B145" s="16">
        <v>0</v>
      </c>
      <c r="C145" s="16">
        <v>0</v>
      </c>
    </row>
    <row r="146" spans="1:3" x14ac:dyDescent="0.2">
      <c r="A146" s="16" t="s">
        <v>357</v>
      </c>
      <c r="B146" s="16">
        <v>0</v>
      </c>
      <c r="C146" s="16">
        <v>6971.5201779999998</v>
      </c>
    </row>
  </sheetData>
  <mergeCells count="1">
    <mergeCell ref="K32:K3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3"/>
  <sheetViews>
    <sheetView workbookViewId="0">
      <selection activeCell="J5" sqref="J5:K22"/>
    </sheetView>
  </sheetViews>
  <sheetFormatPr baseColWidth="10" defaultColWidth="11.5" defaultRowHeight="15" x14ac:dyDescent="0.2"/>
  <cols>
    <col min="1" max="1" width="19.83203125" style="1" customWidth="1"/>
    <col min="2" max="2" width="10" style="1" bestFit="1" customWidth="1"/>
    <col min="3" max="3" width="12.5" style="1" bestFit="1" customWidth="1"/>
    <col min="4" max="4" width="12.5" style="15" customWidth="1"/>
    <col min="5" max="5" width="11.5" style="1" customWidth="1"/>
    <col min="6" max="9" width="11.5" style="1"/>
    <col min="10" max="10" width="18.83203125" style="1" bestFit="1" customWidth="1"/>
    <col min="11" max="16384" width="11.5" style="1"/>
  </cols>
  <sheetData>
    <row r="1" spans="1:14" x14ac:dyDescent="0.2">
      <c r="A1" s="4" t="s">
        <v>319</v>
      </c>
      <c r="B1" s="4" t="s">
        <v>320</v>
      </c>
      <c r="C1" s="4" t="s">
        <v>348</v>
      </c>
      <c r="D1" s="14"/>
      <c r="J1" s="14"/>
    </row>
    <row r="2" spans="1:14" x14ac:dyDescent="0.2">
      <c r="A2" s="3" t="s">
        <v>1</v>
      </c>
      <c r="B2" s="3">
        <v>10587.75</v>
      </c>
      <c r="C2" s="15">
        <f>K23</f>
        <v>19275.506000000001</v>
      </c>
      <c r="D2" s="14"/>
      <c r="J2" s="14"/>
    </row>
    <row r="3" spans="1:14" x14ac:dyDescent="0.2">
      <c r="A3" s="3" t="s">
        <v>22</v>
      </c>
      <c r="B3" s="3">
        <v>0</v>
      </c>
      <c r="C3" s="16">
        <v>0</v>
      </c>
      <c r="J3" s="14"/>
      <c r="K3" s="14"/>
    </row>
    <row r="4" spans="1:14" x14ac:dyDescent="0.2">
      <c r="A4" s="3" t="s">
        <v>23</v>
      </c>
      <c r="B4" s="3">
        <v>4277.4709999999995</v>
      </c>
      <c r="C4" s="16">
        <v>0</v>
      </c>
      <c r="J4" s="14"/>
      <c r="K4" s="14"/>
    </row>
    <row r="5" spans="1:14" x14ac:dyDescent="0.2">
      <c r="A5" s="3" t="s">
        <v>24</v>
      </c>
      <c r="B5" s="3">
        <v>0</v>
      </c>
      <c r="C5" s="16">
        <v>0</v>
      </c>
      <c r="J5" s="4" t="s">
        <v>0</v>
      </c>
      <c r="K5" s="4" t="s">
        <v>354</v>
      </c>
    </row>
    <row r="6" spans="1:14" x14ac:dyDescent="0.2">
      <c r="A6" s="3" t="s">
        <v>25</v>
      </c>
      <c r="B6" s="3">
        <v>0</v>
      </c>
      <c r="C6" s="16">
        <v>0</v>
      </c>
      <c r="J6" s="16" t="s">
        <v>194</v>
      </c>
      <c r="K6" s="27">
        <v>0</v>
      </c>
      <c r="M6" s="14"/>
      <c r="N6" s="14"/>
    </row>
    <row r="7" spans="1:14" x14ac:dyDescent="0.2">
      <c r="A7" s="3" t="s">
        <v>26</v>
      </c>
      <c r="B7" s="3">
        <v>0</v>
      </c>
      <c r="C7" s="16">
        <v>0</v>
      </c>
      <c r="J7" s="16" t="s">
        <v>195</v>
      </c>
      <c r="K7" s="27">
        <v>0</v>
      </c>
      <c r="M7" s="14"/>
      <c r="N7" s="14"/>
    </row>
    <row r="8" spans="1:14" x14ac:dyDescent="0.2">
      <c r="A8" s="3" t="s">
        <v>27</v>
      </c>
      <c r="B8" s="3">
        <v>0</v>
      </c>
      <c r="C8" s="16">
        <v>0</v>
      </c>
      <c r="J8" s="16" t="s">
        <v>196</v>
      </c>
      <c r="K8" s="27">
        <v>19275.506000000001</v>
      </c>
      <c r="M8" s="14"/>
      <c r="N8" s="14"/>
    </row>
    <row r="9" spans="1:14" x14ac:dyDescent="0.2">
      <c r="A9" s="3" t="s">
        <v>28</v>
      </c>
      <c r="B9" s="3">
        <v>0</v>
      </c>
      <c r="C9" s="16">
        <v>0</v>
      </c>
      <c r="J9" s="16" t="s">
        <v>197</v>
      </c>
      <c r="K9" s="27">
        <v>0</v>
      </c>
      <c r="M9" s="14"/>
      <c r="N9" s="14"/>
    </row>
    <row r="10" spans="1:14" x14ac:dyDescent="0.2">
      <c r="A10" s="3" t="s">
        <v>29</v>
      </c>
      <c r="B10" s="3">
        <v>0</v>
      </c>
      <c r="C10" s="16">
        <v>0</v>
      </c>
      <c r="J10" s="16" t="s">
        <v>198</v>
      </c>
      <c r="K10" s="27">
        <v>0</v>
      </c>
      <c r="M10" s="14"/>
      <c r="N10" s="14"/>
    </row>
    <row r="11" spans="1:14" x14ac:dyDescent="0.2">
      <c r="A11" s="3" t="s">
        <v>30</v>
      </c>
      <c r="B11" s="3">
        <v>0</v>
      </c>
      <c r="C11" s="16">
        <v>0</v>
      </c>
      <c r="J11" s="16" t="s">
        <v>199</v>
      </c>
      <c r="K11" s="27">
        <v>0</v>
      </c>
      <c r="M11" s="14"/>
      <c r="N11" s="14"/>
    </row>
    <row r="12" spans="1:14" x14ac:dyDescent="0.2">
      <c r="A12" s="3" t="s">
        <v>31</v>
      </c>
      <c r="B12" s="3">
        <v>0</v>
      </c>
      <c r="C12" s="16">
        <v>0</v>
      </c>
      <c r="J12" s="16" t="s">
        <v>200</v>
      </c>
      <c r="K12" s="27">
        <v>0</v>
      </c>
      <c r="M12" s="14"/>
      <c r="N12" s="14"/>
    </row>
    <row r="13" spans="1:14" x14ac:dyDescent="0.2">
      <c r="A13" s="3" t="s">
        <v>32</v>
      </c>
      <c r="B13" s="3">
        <v>0</v>
      </c>
      <c r="C13" s="16">
        <v>0</v>
      </c>
      <c r="J13" s="16" t="s">
        <v>201</v>
      </c>
      <c r="K13" s="27">
        <v>0</v>
      </c>
      <c r="M13" s="14"/>
      <c r="N13" s="14"/>
    </row>
    <row r="14" spans="1:14" x14ac:dyDescent="0.2">
      <c r="J14" s="16" t="s">
        <v>202</v>
      </c>
      <c r="K14" s="27">
        <v>0</v>
      </c>
      <c r="M14" s="14"/>
      <c r="N14" s="14"/>
    </row>
    <row r="15" spans="1:14" x14ac:dyDescent="0.2">
      <c r="J15" s="16" t="s">
        <v>203</v>
      </c>
      <c r="K15" s="27">
        <v>0</v>
      </c>
      <c r="M15" s="14"/>
      <c r="N15" s="14"/>
    </row>
    <row r="16" spans="1:14" x14ac:dyDescent="0.2">
      <c r="A16" s="4" t="s">
        <v>308</v>
      </c>
      <c r="B16" s="4" t="s">
        <v>338</v>
      </c>
      <c r="C16" s="4" t="s">
        <v>320</v>
      </c>
      <c r="D16" s="4" t="s">
        <v>348</v>
      </c>
      <c r="E16" s="4" t="s">
        <v>339</v>
      </c>
      <c r="F16" s="4" t="s">
        <v>341</v>
      </c>
      <c r="J16" s="16" t="s">
        <v>204</v>
      </c>
      <c r="K16" s="27">
        <v>0</v>
      </c>
      <c r="M16" s="14"/>
      <c r="N16" s="14"/>
    </row>
    <row r="17" spans="1:14" ht="16" x14ac:dyDescent="0.2">
      <c r="A17" s="11" t="s">
        <v>1</v>
      </c>
      <c r="B17" s="3">
        <v>113078.77600100002</v>
      </c>
      <c r="C17" s="16">
        <f>B2</f>
        <v>10587.75</v>
      </c>
      <c r="D17" s="18">
        <f>C2</f>
        <v>19275.506000000001</v>
      </c>
      <c r="E17" s="3">
        <v>83215.51999999999</v>
      </c>
      <c r="F17" s="13">
        <f>B17-C17-E17-D17</f>
        <v>1.0000294423662126E-6</v>
      </c>
      <c r="G17" s="21" t="s">
        <v>342</v>
      </c>
      <c r="J17" s="16" t="s">
        <v>205</v>
      </c>
      <c r="K17" s="27">
        <v>0</v>
      </c>
      <c r="M17" s="14"/>
      <c r="N17" s="14"/>
    </row>
    <row r="18" spans="1:14" ht="16" x14ac:dyDescent="0.2">
      <c r="A18" s="11" t="s">
        <v>22</v>
      </c>
      <c r="B18" s="3">
        <v>51786.05</v>
      </c>
      <c r="C18" s="16">
        <v>0</v>
      </c>
      <c r="D18" s="16">
        <v>0</v>
      </c>
      <c r="E18" s="3">
        <v>51786.05</v>
      </c>
      <c r="F18" s="13">
        <f t="shared" ref="F18:F24" si="0">B18-C18-E18</f>
        <v>0</v>
      </c>
      <c r="G18" s="21" t="s">
        <v>342</v>
      </c>
      <c r="J18" s="16" t="s">
        <v>206</v>
      </c>
      <c r="K18" s="27">
        <v>0</v>
      </c>
      <c r="M18" s="14"/>
      <c r="N18" s="14"/>
    </row>
    <row r="19" spans="1:14" ht="16" x14ac:dyDescent="0.2">
      <c r="A19" s="11" t="s">
        <v>340</v>
      </c>
      <c r="B19" s="3">
        <v>156204.589271</v>
      </c>
      <c r="C19" s="16">
        <f>B4</f>
        <v>4277.4709999999995</v>
      </c>
      <c r="D19" s="16">
        <v>0</v>
      </c>
      <c r="E19" s="3">
        <v>151927.12</v>
      </c>
      <c r="F19" s="13">
        <f t="shared" si="0"/>
        <v>-1.7289999814238399E-3</v>
      </c>
      <c r="G19" s="21" t="s">
        <v>342</v>
      </c>
      <c r="J19" s="16" t="s">
        <v>207</v>
      </c>
      <c r="K19" s="27">
        <v>0</v>
      </c>
      <c r="M19" s="14"/>
      <c r="N19" s="14"/>
    </row>
    <row r="20" spans="1:14" ht="16" x14ac:dyDescent="0.2">
      <c r="A20" s="11" t="s">
        <v>26</v>
      </c>
      <c r="B20" s="3">
        <v>17000</v>
      </c>
      <c r="C20" s="3">
        <v>0</v>
      </c>
      <c r="D20" s="16">
        <v>0</v>
      </c>
      <c r="E20" s="3">
        <v>17000</v>
      </c>
      <c r="F20" s="13">
        <f t="shared" si="0"/>
        <v>0</v>
      </c>
      <c r="G20" s="21" t="s">
        <v>343</v>
      </c>
      <c r="J20" s="16" t="s">
        <v>208</v>
      </c>
      <c r="K20" s="27">
        <v>0</v>
      </c>
      <c r="M20" s="14"/>
      <c r="N20" s="14"/>
    </row>
    <row r="21" spans="1:14" ht="16" x14ac:dyDescent="0.2">
      <c r="A21" s="11" t="s">
        <v>25</v>
      </c>
      <c r="B21" s="3">
        <v>3000.000039</v>
      </c>
      <c r="C21" s="3">
        <v>0</v>
      </c>
      <c r="D21" s="16">
        <v>0</v>
      </c>
      <c r="E21" s="3">
        <v>3000</v>
      </c>
      <c r="F21" s="13">
        <f t="shared" si="0"/>
        <v>3.9000000015221303E-5</v>
      </c>
      <c r="G21" s="21" t="s">
        <v>343</v>
      </c>
      <c r="J21" s="16" t="s">
        <v>209</v>
      </c>
      <c r="K21" s="27">
        <v>0</v>
      </c>
      <c r="L21" s="23"/>
      <c r="M21" s="14"/>
      <c r="N21" s="14"/>
    </row>
    <row r="22" spans="1:14" ht="16" x14ac:dyDescent="0.2">
      <c r="A22" s="11" t="s">
        <v>332</v>
      </c>
      <c r="B22" s="3">
        <v>194000.09294599999</v>
      </c>
      <c r="C22" s="3">
        <v>0</v>
      </c>
      <c r="D22" s="16">
        <v>0</v>
      </c>
      <c r="E22" s="3">
        <v>194000</v>
      </c>
      <c r="F22" s="13">
        <f t="shared" si="0"/>
        <v>9.2945999989751726E-2</v>
      </c>
      <c r="G22" s="21" t="s">
        <v>344</v>
      </c>
      <c r="J22" s="16" t="s">
        <v>210</v>
      </c>
      <c r="K22" s="27">
        <v>0</v>
      </c>
      <c r="M22" s="14"/>
      <c r="N22" s="14"/>
    </row>
    <row r="23" spans="1:14" ht="16" x14ac:dyDescent="0.2">
      <c r="A23" s="11" t="s">
        <v>333</v>
      </c>
      <c r="B23" s="3">
        <v>97999.784400000004</v>
      </c>
      <c r="C23" s="3">
        <v>0</v>
      </c>
      <c r="D23" s="16">
        <v>0</v>
      </c>
      <c r="E23" s="3">
        <v>98000</v>
      </c>
      <c r="F23" s="13">
        <f t="shared" si="0"/>
        <v>-0.21559999999590218</v>
      </c>
      <c r="G23" s="21" t="s">
        <v>344</v>
      </c>
      <c r="J23" s="39" t="s">
        <v>335</v>
      </c>
      <c r="K23" s="41">
        <f>SUM(K6:K22)</f>
        <v>19275.506000000001</v>
      </c>
      <c r="L23" s="15" t="s">
        <v>342</v>
      </c>
      <c r="M23" s="14"/>
      <c r="N23" s="14"/>
    </row>
    <row r="24" spans="1:14" ht="16" x14ac:dyDescent="0.2">
      <c r="A24" s="11" t="s">
        <v>32</v>
      </c>
      <c r="B24" s="3">
        <v>102332.37</v>
      </c>
      <c r="C24" s="3">
        <v>0</v>
      </c>
      <c r="D24" s="16">
        <v>0</v>
      </c>
      <c r="E24" s="3">
        <v>102332.37</v>
      </c>
      <c r="F24" s="13">
        <f t="shared" si="0"/>
        <v>0</v>
      </c>
      <c r="G24" s="21" t="s">
        <v>342</v>
      </c>
      <c r="J24" s="14"/>
      <c r="K24" s="14"/>
    </row>
    <row r="25" spans="1:14" x14ac:dyDescent="0.2">
      <c r="C25" s="7"/>
      <c r="D25" s="14"/>
      <c r="J25" s="14"/>
      <c r="K25" s="14"/>
    </row>
    <row r="26" spans="1:14" x14ac:dyDescent="0.2">
      <c r="C26" s="7"/>
      <c r="D26" s="14"/>
      <c r="J26" s="14"/>
      <c r="K26" s="14"/>
    </row>
    <row r="27" spans="1:14" x14ac:dyDescent="0.2">
      <c r="C27" s="7"/>
      <c r="D27" s="14"/>
      <c r="J27" s="14"/>
      <c r="K27" s="14"/>
    </row>
    <row r="28" spans="1:14" x14ac:dyDescent="0.2">
      <c r="J28" s="40"/>
      <c r="K28" s="14"/>
    </row>
    <row r="29" spans="1:14" x14ac:dyDescent="0.2">
      <c r="J29" s="14"/>
      <c r="K29" s="14"/>
    </row>
    <row r="30" spans="1:14" x14ac:dyDescent="0.2">
      <c r="J30" s="14"/>
      <c r="K30" s="14"/>
    </row>
    <row r="31" spans="1:14" x14ac:dyDescent="0.2">
      <c r="J31" s="14"/>
      <c r="K31" s="14"/>
    </row>
    <row r="32" spans="1:14" x14ac:dyDescent="0.2">
      <c r="J32" s="14"/>
      <c r="K32" s="14"/>
    </row>
    <row r="33" spans="10:11" x14ac:dyDescent="0.2">
      <c r="J33" s="14"/>
      <c r="K33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6"/>
  <sheetViews>
    <sheetView workbookViewId="0">
      <selection sqref="A1:L18"/>
    </sheetView>
  </sheetViews>
  <sheetFormatPr baseColWidth="10" defaultRowHeight="15" x14ac:dyDescent="0.2"/>
  <cols>
    <col min="1" max="1" width="12.83203125" style="1" customWidth="1"/>
    <col min="2" max="2" width="12.5" style="1" bestFit="1" customWidth="1"/>
  </cols>
  <sheetData>
    <row r="1" spans="1:12" x14ac:dyDescent="0.2">
      <c r="A1" s="4" t="s">
        <v>0</v>
      </c>
      <c r="B1" s="4" t="s">
        <v>354</v>
      </c>
      <c r="C1" s="4" t="s">
        <v>177</v>
      </c>
      <c r="D1" s="4" t="s">
        <v>355</v>
      </c>
      <c r="E1" s="42" t="s">
        <v>350</v>
      </c>
      <c r="F1" s="42" t="s">
        <v>356</v>
      </c>
      <c r="K1" s="4" t="s">
        <v>178</v>
      </c>
      <c r="L1" s="4" t="s">
        <v>179</v>
      </c>
    </row>
    <row r="2" spans="1:12" x14ac:dyDescent="0.2">
      <c r="A2" s="16" t="s">
        <v>194</v>
      </c>
      <c r="B2" s="27">
        <v>0</v>
      </c>
      <c r="C2" s="16">
        <v>60</v>
      </c>
      <c r="D2" s="16">
        <f t="shared" ref="D2:D18" si="0">L2-K2</f>
        <v>0</v>
      </c>
      <c r="E2" s="16">
        <v>0</v>
      </c>
      <c r="F2" s="15" t="s">
        <v>343</v>
      </c>
      <c r="K2" s="16">
        <v>0</v>
      </c>
      <c r="L2" s="16">
        <v>0</v>
      </c>
    </row>
    <row r="3" spans="1:12" x14ac:dyDescent="0.2">
      <c r="A3" s="16" t="s">
        <v>195</v>
      </c>
      <c r="B3" s="27">
        <v>0</v>
      </c>
      <c r="C3" s="16">
        <v>25</v>
      </c>
      <c r="D3" s="16">
        <f t="shared" si="0"/>
        <v>0</v>
      </c>
      <c r="E3" s="16">
        <v>0</v>
      </c>
      <c r="F3" s="15" t="s">
        <v>343</v>
      </c>
      <c r="K3" s="16">
        <v>0</v>
      </c>
      <c r="L3" s="16">
        <v>0</v>
      </c>
    </row>
    <row r="4" spans="1:12" x14ac:dyDescent="0.2">
      <c r="A4" s="16" t="s">
        <v>196</v>
      </c>
      <c r="B4" s="27">
        <v>19275.506000000001</v>
      </c>
      <c r="C4" s="16">
        <v>35</v>
      </c>
      <c r="D4" s="16">
        <f t="shared" si="0"/>
        <v>21.086867999999999</v>
      </c>
      <c r="E4" s="16">
        <v>0.86799999999999999</v>
      </c>
      <c r="F4" s="15">
        <f>D4*C4*365*24/B4</f>
        <v>335.4118812133907</v>
      </c>
      <c r="K4" s="16">
        <v>0</v>
      </c>
      <c r="L4" s="16">
        <v>21.086867999999999</v>
      </c>
    </row>
    <row r="5" spans="1:12" x14ac:dyDescent="0.2">
      <c r="A5" s="16" t="s">
        <v>197</v>
      </c>
      <c r="B5" s="27">
        <v>0</v>
      </c>
      <c r="C5" s="16">
        <v>35</v>
      </c>
      <c r="D5" s="16">
        <f t="shared" si="0"/>
        <v>0</v>
      </c>
      <c r="E5" s="16">
        <v>0</v>
      </c>
      <c r="F5" s="15" t="s">
        <v>343</v>
      </c>
      <c r="K5" s="16">
        <v>0</v>
      </c>
      <c r="L5" s="16">
        <v>0</v>
      </c>
    </row>
    <row r="6" spans="1:12" x14ac:dyDescent="0.2">
      <c r="A6" s="16" t="s">
        <v>198</v>
      </c>
      <c r="B6" s="27">
        <v>0</v>
      </c>
      <c r="C6" s="16">
        <v>25</v>
      </c>
      <c r="D6" s="16">
        <f t="shared" si="0"/>
        <v>0</v>
      </c>
      <c r="E6" s="16">
        <v>9.5701999999999995E-2</v>
      </c>
      <c r="F6" s="15" t="s">
        <v>343</v>
      </c>
      <c r="K6" s="16">
        <v>2.9159999999999999</v>
      </c>
      <c r="L6" s="16">
        <v>2.9159999999999999</v>
      </c>
    </row>
    <row r="7" spans="1:12" x14ac:dyDescent="0.2">
      <c r="A7" s="16" t="s">
        <v>199</v>
      </c>
      <c r="B7" s="27">
        <v>0</v>
      </c>
      <c r="C7" s="16">
        <v>25</v>
      </c>
      <c r="D7" s="16">
        <f t="shared" si="0"/>
        <v>0</v>
      </c>
      <c r="E7" s="16">
        <v>0</v>
      </c>
      <c r="F7" s="15" t="s">
        <v>343</v>
      </c>
      <c r="K7" s="16">
        <v>0</v>
      </c>
      <c r="L7" s="16">
        <v>0</v>
      </c>
    </row>
    <row r="8" spans="1:12" x14ac:dyDescent="0.2">
      <c r="A8" s="16" t="s">
        <v>200</v>
      </c>
      <c r="B8" s="27">
        <v>0</v>
      </c>
      <c r="C8" s="16">
        <v>25</v>
      </c>
      <c r="D8" s="16">
        <f t="shared" si="0"/>
        <v>0</v>
      </c>
      <c r="E8" s="16">
        <v>0</v>
      </c>
      <c r="F8" s="15" t="s">
        <v>343</v>
      </c>
      <c r="K8" s="16">
        <v>0</v>
      </c>
      <c r="L8" s="16">
        <v>0</v>
      </c>
    </row>
    <row r="9" spans="1:12" x14ac:dyDescent="0.2">
      <c r="A9" s="16" t="s">
        <v>201</v>
      </c>
      <c r="B9" s="27">
        <v>0</v>
      </c>
      <c r="C9" s="16">
        <v>30</v>
      </c>
      <c r="D9" s="16">
        <f t="shared" si="0"/>
        <v>0</v>
      </c>
      <c r="E9" s="16">
        <v>0</v>
      </c>
      <c r="F9" s="15" t="s">
        <v>343</v>
      </c>
      <c r="K9" s="16">
        <v>0</v>
      </c>
      <c r="L9" s="16">
        <v>0</v>
      </c>
    </row>
    <row r="10" spans="1:12" x14ac:dyDescent="0.2">
      <c r="A10" s="16" t="s">
        <v>202</v>
      </c>
      <c r="B10" s="27">
        <v>0</v>
      </c>
      <c r="C10" s="16">
        <v>30</v>
      </c>
      <c r="D10" s="16">
        <f t="shared" si="0"/>
        <v>0</v>
      </c>
      <c r="E10" s="16">
        <v>0.22348100000000001</v>
      </c>
      <c r="F10" s="15" t="s">
        <v>343</v>
      </c>
      <c r="K10" s="16">
        <v>1.2490000000000001</v>
      </c>
      <c r="L10" s="16">
        <v>1.2490000000000001</v>
      </c>
    </row>
    <row r="11" spans="1:12" x14ac:dyDescent="0.2">
      <c r="A11" s="16" t="s">
        <v>203</v>
      </c>
      <c r="B11" s="27">
        <v>0</v>
      </c>
      <c r="C11" s="16">
        <v>30</v>
      </c>
      <c r="D11" s="16">
        <f t="shared" si="0"/>
        <v>0</v>
      </c>
      <c r="E11" s="16">
        <v>0.33723999999999998</v>
      </c>
      <c r="F11" s="15" t="s">
        <v>343</v>
      </c>
      <c r="K11" s="16">
        <v>0.71199999999999997</v>
      </c>
      <c r="L11" s="16">
        <v>0.71199999999999997</v>
      </c>
    </row>
    <row r="12" spans="1:12" x14ac:dyDescent="0.2">
      <c r="A12" s="16" t="s">
        <v>204</v>
      </c>
      <c r="B12" s="27">
        <v>0</v>
      </c>
      <c r="C12" s="16">
        <v>40</v>
      </c>
      <c r="D12" s="16">
        <f t="shared" si="0"/>
        <v>0</v>
      </c>
      <c r="E12" s="16">
        <v>0</v>
      </c>
      <c r="F12" s="15" t="s">
        <v>343</v>
      </c>
      <c r="K12" s="16">
        <v>0</v>
      </c>
      <c r="L12" s="16">
        <v>0</v>
      </c>
    </row>
    <row r="13" spans="1:12" x14ac:dyDescent="0.2">
      <c r="A13" s="16" t="s">
        <v>205</v>
      </c>
      <c r="B13" s="27">
        <v>0</v>
      </c>
      <c r="C13" s="16">
        <v>40</v>
      </c>
      <c r="D13" s="16">
        <f t="shared" si="0"/>
        <v>0</v>
      </c>
      <c r="E13" s="16">
        <v>7.8260999999999997E-2</v>
      </c>
      <c r="F13" s="15" t="s">
        <v>343</v>
      </c>
      <c r="K13" s="16">
        <v>0.17100000000000001</v>
      </c>
      <c r="L13" s="16">
        <v>0.17100000000000001</v>
      </c>
    </row>
    <row r="14" spans="1:12" x14ac:dyDescent="0.2">
      <c r="A14" s="16" t="s">
        <v>206</v>
      </c>
      <c r="B14" s="27">
        <v>0</v>
      </c>
      <c r="C14" s="16">
        <v>20</v>
      </c>
      <c r="D14" s="16">
        <f t="shared" si="0"/>
        <v>0</v>
      </c>
      <c r="E14" s="16">
        <v>0</v>
      </c>
      <c r="F14" s="15" t="s">
        <v>343</v>
      </c>
      <c r="K14" s="16">
        <v>0</v>
      </c>
      <c r="L14" s="16">
        <v>0</v>
      </c>
    </row>
    <row r="15" spans="1:12" x14ac:dyDescent="0.2">
      <c r="A15" s="16" t="s">
        <v>207</v>
      </c>
      <c r="B15" s="27">
        <v>0</v>
      </c>
      <c r="C15" s="16">
        <v>20</v>
      </c>
      <c r="D15" s="16">
        <f t="shared" si="0"/>
        <v>0</v>
      </c>
      <c r="E15" s="16">
        <v>0</v>
      </c>
      <c r="F15" s="15" t="s">
        <v>343</v>
      </c>
      <c r="K15" s="16">
        <v>0</v>
      </c>
      <c r="L15" s="16">
        <v>0</v>
      </c>
    </row>
    <row r="16" spans="1:12" x14ac:dyDescent="0.2">
      <c r="A16" s="16" t="s">
        <v>208</v>
      </c>
      <c r="B16" s="27">
        <v>0</v>
      </c>
      <c r="C16" s="16">
        <v>40</v>
      </c>
      <c r="D16" s="16">
        <f t="shared" si="0"/>
        <v>0</v>
      </c>
      <c r="E16" s="16">
        <v>0</v>
      </c>
      <c r="F16" s="15" t="s">
        <v>343</v>
      </c>
      <c r="K16" s="16">
        <v>0</v>
      </c>
      <c r="L16" s="16">
        <v>0</v>
      </c>
    </row>
    <row r="17" spans="1:12" x14ac:dyDescent="0.2">
      <c r="A17" s="16" t="s">
        <v>209</v>
      </c>
      <c r="B17" s="27">
        <v>0</v>
      </c>
      <c r="C17" s="16">
        <v>20</v>
      </c>
      <c r="D17" s="16">
        <f t="shared" si="0"/>
        <v>0</v>
      </c>
      <c r="E17" s="16">
        <v>0</v>
      </c>
      <c r="F17" s="15" t="s">
        <v>343</v>
      </c>
      <c r="K17" s="16">
        <v>0</v>
      </c>
      <c r="L17" s="16">
        <v>0</v>
      </c>
    </row>
    <row r="18" spans="1:12" x14ac:dyDescent="0.2">
      <c r="A18" s="16" t="s">
        <v>210</v>
      </c>
      <c r="B18" s="27">
        <v>0</v>
      </c>
      <c r="C18" s="16">
        <v>30</v>
      </c>
      <c r="D18" s="16">
        <f t="shared" si="0"/>
        <v>0</v>
      </c>
      <c r="E18" s="16">
        <v>0</v>
      </c>
      <c r="F18" s="15" t="s">
        <v>343</v>
      </c>
      <c r="K18" s="16">
        <v>0</v>
      </c>
      <c r="L18" s="16">
        <v>0</v>
      </c>
    </row>
    <row r="19" spans="1:12" x14ac:dyDescent="0.2">
      <c r="A19"/>
      <c r="B19"/>
    </row>
    <row r="20" spans="1:12" x14ac:dyDescent="0.2">
      <c r="A20"/>
      <c r="B20"/>
    </row>
    <row r="21" spans="1:12" x14ac:dyDescent="0.2">
      <c r="A21"/>
      <c r="B21"/>
    </row>
    <row r="22" spans="1:12" x14ac:dyDescent="0.2">
      <c r="A22"/>
      <c r="B22"/>
    </row>
    <row r="23" spans="1:12" x14ac:dyDescent="0.2">
      <c r="A23"/>
      <c r="B23"/>
    </row>
    <row r="24" spans="1:12" x14ac:dyDescent="0.2">
      <c r="A24"/>
      <c r="B24"/>
    </row>
    <row r="25" spans="1:12" x14ac:dyDescent="0.2">
      <c r="A25"/>
      <c r="B25"/>
    </row>
    <row r="26" spans="1:12" x14ac:dyDescent="0.2">
      <c r="A26"/>
      <c r="B26"/>
    </row>
    <row r="27" spans="1:12" x14ac:dyDescent="0.2">
      <c r="A27"/>
      <c r="B27"/>
    </row>
    <row r="28" spans="1:12" x14ac:dyDescent="0.2">
      <c r="A28"/>
      <c r="B28"/>
    </row>
    <row r="29" spans="1:12" x14ac:dyDescent="0.2">
      <c r="A29"/>
      <c r="B29"/>
    </row>
    <row r="30" spans="1:12" x14ac:dyDescent="0.2">
      <c r="A30"/>
      <c r="B30"/>
    </row>
    <row r="31" spans="1:12" x14ac:dyDescent="0.2">
      <c r="A31"/>
      <c r="B31"/>
    </row>
    <row r="32" spans="1:12" x14ac:dyDescent="0.2">
      <c r="A32"/>
      <c r="B32"/>
    </row>
    <row r="33" spans="1:2" x14ac:dyDescent="0.2">
      <c r="A33"/>
      <c r="B33"/>
    </row>
    <row r="34" spans="1:2" x14ac:dyDescent="0.2">
      <c r="A34"/>
      <c r="B34"/>
    </row>
    <row r="35" spans="1:2" x14ac:dyDescent="0.2">
      <c r="A35"/>
      <c r="B35"/>
    </row>
    <row r="36" spans="1:2" x14ac:dyDescent="0.2">
      <c r="A36"/>
      <c r="B36"/>
    </row>
    <row r="37" spans="1:2" x14ac:dyDescent="0.2">
      <c r="A37"/>
      <c r="B37"/>
    </row>
    <row r="38" spans="1:2" x14ac:dyDescent="0.2">
      <c r="A38"/>
      <c r="B38"/>
    </row>
    <row r="39" spans="1:2" x14ac:dyDescent="0.2">
      <c r="A39"/>
      <c r="B39"/>
    </row>
    <row r="40" spans="1:2" x14ac:dyDescent="0.2">
      <c r="A40"/>
      <c r="B40"/>
    </row>
    <row r="41" spans="1:2" x14ac:dyDescent="0.2">
      <c r="A41"/>
      <c r="B41"/>
    </row>
    <row r="42" spans="1:2" x14ac:dyDescent="0.2">
      <c r="A42"/>
      <c r="B42"/>
    </row>
    <row r="43" spans="1:2" x14ac:dyDescent="0.2">
      <c r="A43"/>
      <c r="B43"/>
    </row>
    <row r="44" spans="1:2" x14ac:dyDescent="0.2">
      <c r="A44"/>
      <c r="B44"/>
    </row>
    <row r="45" spans="1:2" x14ac:dyDescent="0.2">
      <c r="A45"/>
      <c r="B45"/>
    </row>
    <row r="46" spans="1:2" x14ac:dyDescent="0.2">
      <c r="A46"/>
      <c r="B46"/>
    </row>
    <row r="47" spans="1:2" x14ac:dyDescent="0.2">
      <c r="A47"/>
      <c r="B47"/>
    </row>
    <row r="48" spans="1:2" x14ac:dyDescent="0.2">
      <c r="A48"/>
      <c r="B48"/>
    </row>
    <row r="49" spans="1:2" x14ac:dyDescent="0.2">
      <c r="A49"/>
      <c r="B49"/>
    </row>
    <row r="50" spans="1:2" x14ac:dyDescent="0.2">
      <c r="A50"/>
      <c r="B50"/>
    </row>
    <row r="51" spans="1:2" x14ac:dyDescent="0.2">
      <c r="A51"/>
      <c r="B51"/>
    </row>
    <row r="52" spans="1:2" x14ac:dyDescent="0.2">
      <c r="A52"/>
      <c r="B52"/>
    </row>
    <row r="53" spans="1:2" x14ac:dyDescent="0.2">
      <c r="A53"/>
      <c r="B53"/>
    </row>
    <row r="54" spans="1:2" x14ac:dyDescent="0.2">
      <c r="A54"/>
      <c r="B54"/>
    </row>
    <row r="55" spans="1:2" x14ac:dyDescent="0.2">
      <c r="A55"/>
      <c r="B55"/>
    </row>
    <row r="56" spans="1:2" x14ac:dyDescent="0.2">
      <c r="A56"/>
      <c r="B56"/>
    </row>
    <row r="57" spans="1:2" x14ac:dyDescent="0.2">
      <c r="A57"/>
      <c r="B57"/>
    </row>
    <row r="58" spans="1:2" x14ac:dyDescent="0.2">
      <c r="A58"/>
      <c r="B58"/>
    </row>
    <row r="59" spans="1:2" x14ac:dyDescent="0.2">
      <c r="A59"/>
      <c r="B59"/>
    </row>
    <row r="60" spans="1:2" x14ac:dyDescent="0.2">
      <c r="A60"/>
      <c r="B60"/>
    </row>
    <row r="61" spans="1:2" x14ac:dyDescent="0.2">
      <c r="A61"/>
      <c r="B61"/>
    </row>
    <row r="62" spans="1:2" x14ac:dyDescent="0.2">
      <c r="A62"/>
      <c r="B62"/>
    </row>
    <row r="63" spans="1:2" x14ac:dyDescent="0.2">
      <c r="A63"/>
      <c r="B63"/>
    </row>
    <row r="64" spans="1:2" x14ac:dyDescent="0.2">
      <c r="A64"/>
      <c r="B64"/>
    </row>
    <row r="65" spans="1:2" x14ac:dyDescent="0.2">
      <c r="A65"/>
      <c r="B65"/>
    </row>
    <row r="66" spans="1:2" x14ac:dyDescent="0.2">
      <c r="A66"/>
      <c r="B66"/>
    </row>
    <row r="67" spans="1:2" x14ac:dyDescent="0.2">
      <c r="A67"/>
      <c r="B67"/>
    </row>
    <row r="68" spans="1:2" x14ac:dyDescent="0.2">
      <c r="A68"/>
      <c r="B68"/>
    </row>
    <row r="69" spans="1:2" x14ac:dyDescent="0.2">
      <c r="A69"/>
      <c r="B69"/>
    </row>
    <row r="70" spans="1:2" x14ac:dyDescent="0.2">
      <c r="A70"/>
      <c r="B70"/>
    </row>
    <row r="71" spans="1:2" x14ac:dyDescent="0.2">
      <c r="A71"/>
      <c r="B71"/>
    </row>
    <row r="72" spans="1:2" x14ac:dyDescent="0.2">
      <c r="A72"/>
      <c r="B72"/>
    </row>
    <row r="73" spans="1:2" x14ac:dyDescent="0.2">
      <c r="A73"/>
      <c r="B73"/>
    </row>
    <row r="74" spans="1:2" x14ac:dyDescent="0.2">
      <c r="A74"/>
      <c r="B74"/>
    </row>
    <row r="75" spans="1:2" x14ac:dyDescent="0.2">
      <c r="A75"/>
      <c r="B75"/>
    </row>
    <row r="76" spans="1:2" x14ac:dyDescent="0.2">
      <c r="A76"/>
      <c r="B76"/>
    </row>
    <row r="77" spans="1:2" x14ac:dyDescent="0.2">
      <c r="A77"/>
      <c r="B77"/>
    </row>
    <row r="78" spans="1:2" x14ac:dyDescent="0.2">
      <c r="A78"/>
      <c r="B78"/>
    </row>
    <row r="79" spans="1:2" x14ac:dyDescent="0.2">
      <c r="A79"/>
      <c r="B79"/>
    </row>
    <row r="80" spans="1:2" x14ac:dyDescent="0.2">
      <c r="A80"/>
      <c r="B80"/>
    </row>
    <row r="81" spans="1:2" x14ac:dyDescent="0.2">
      <c r="A81"/>
      <c r="B81"/>
    </row>
    <row r="82" spans="1:2" x14ac:dyDescent="0.2">
      <c r="A82"/>
      <c r="B82"/>
    </row>
    <row r="83" spans="1:2" x14ac:dyDescent="0.2">
      <c r="A83"/>
      <c r="B83"/>
    </row>
    <row r="84" spans="1:2" x14ac:dyDescent="0.2">
      <c r="A84"/>
      <c r="B84"/>
    </row>
    <row r="85" spans="1:2" x14ac:dyDescent="0.2">
      <c r="A85"/>
      <c r="B85"/>
    </row>
    <row r="86" spans="1:2" x14ac:dyDescent="0.2">
      <c r="A86"/>
      <c r="B86"/>
    </row>
    <row r="87" spans="1:2" x14ac:dyDescent="0.2">
      <c r="A87"/>
      <c r="B87"/>
    </row>
    <row r="88" spans="1:2" x14ac:dyDescent="0.2">
      <c r="A88"/>
      <c r="B88"/>
    </row>
    <row r="89" spans="1:2" x14ac:dyDescent="0.2">
      <c r="A89"/>
      <c r="B89"/>
    </row>
    <row r="90" spans="1:2" x14ac:dyDescent="0.2">
      <c r="A90"/>
      <c r="B90"/>
    </row>
    <row r="91" spans="1:2" x14ac:dyDescent="0.2">
      <c r="A91"/>
      <c r="B91"/>
    </row>
    <row r="92" spans="1:2" x14ac:dyDescent="0.2">
      <c r="A92"/>
      <c r="B92"/>
    </row>
    <row r="93" spans="1:2" x14ac:dyDescent="0.2">
      <c r="A93"/>
      <c r="B93"/>
    </row>
    <row r="94" spans="1:2" x14ac:dyDescent="0.2">
      <c r="A94"/>
      <c r="B94"/>
    </row>
    <row r="95" spans="1:2" x14ac:dyDescent="0.2">
      <c r="A95"/>
      <c r="B95"/>
    </row>
    <row r="96" spans="1:2" x14ac:dyDescent="0.2">
      <c r="A96"/>
      <c r="B96"/>
    </row>
    <row r="97" spans="1:2" x14ac:dyDescent="0.2">
      <c r="A97"/>
      <c r="B97"/>
    </row>
    <row r="98" spans="1:2" x14ac:dyDescent="0.2">
      <c r="A98"/>
      <c r="B98"/>
    </row>
    <row r="99" spans="1:2" x14ac:dyDescent="0.2">
      <c r="A99"/>
      <c r="B99"/>
    </row>
    <row r="100" spans="1:2" x14ac:dyDescent="0.2">
      <c r="A100"/>
      <c r="B100"/>
    </row>
    <row r="101" spans="1:2" x14ac:dyDescent="0.2">
      <c r="A101"/>
      <c r="B101"/>
    </row>
    <row r="102" spans="1:2" x14ac:dyDescent="0.2">
      <c r="A102"/>
      <c r="B102"/>
    </row>
    <row r="103" spans="1:2" x14ac:dyDescent="0.2">
      <c r="A103"/>
      <c r="B103"/>
    </row>
    <row r="104" spans="1:2" x14ac:dyDescent="0.2">
      <c r="A104"/>
      <c r="B104"/>
    </row>
    <row r="105" spans="1:2" x14ac:dyDescent="0.2">
      <c r="A105"/>
      <c r="B105"/>
    </row>
    <row r="106" spans="1:2" x14ac:dyDescent="0.2">
      <c r="A106"/>
      <c r="B106"/>
    </row>
    <row r="107" spans="1:2" x14ac:dyDescent="0.2">
      <c r="A107"/>
      <c r="B107"/>
    </row>
    <row r="108" spans="1:2" x14ac:dyDescent="0.2">
      <c r="A108"/>
      <c r="B108"/>
    </row>
    <row r="109" spans="1:2" x14ac:dyDescent="0.2">
      <c r="A109"/>
      <c r="B109"/>
    </row>
    <row r="110" spans="1:2" x14ac:dyDescent="0.2">
      <c r="A110"/>
      <c r="B110"/>
    </row>
    <row r="111" spans="1:2" x14ac:dyDescent="0.2">
      <c r="A111"/>
      <c r="B111"/>
    </row>
    <row r="112" spans="1:2" x14ac:dyDescent="0.2">
      <c r="A112"/>
      <c r="B112"/>
    </row>
    <row r="113" spans="1:2" x14ac:dyDescent="0.2">
      <c r="A113"/>
      <c r="B113"/>
    </row>
    <row r="114" spans="1:2" x14ac:dyDescent="0.2">
      <c r="A114"/>
      <c r="B114"/>
    </row>
    <row r="115" spans="1:2" x14ac:dyDescent="0.2">
      <c r="A115"/>
      <c r="B115"/>
    </row>
    <row r="116" spans="1:2" x14ac:dyDescent="0.2">
      <c r="A116"/>
      <c r="B1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INTRO</vt:lpstr>
      <vt:lpstr>YEAR BALANCE</vt:lpstr>
      <vt:lpstr>ASSETS</vt:lpstr>
      <vt:lpstr>RESOURCES</vt:lpstr>
      <vt:lpstr>COST</vt:lpstr>
      <vt:lpstr>CO2</vt:lpstr>
      <vt:lpstr>LOSSES</vt:lpstr>
      <vt:lpstr>EROI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Microsoft Office User</cp:lastModifiedBy>
  <dcterms:created xsi:type="dcterms:W3CDTF">2021-05-27T17:18:15Z</dcterms:created>
  <dcterms:modified xsi:type="dcterms:W3CDTF">2021-08-15T14:26:13Z</dcterms:modified>
</cp:coreProperties>
</file>