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5E707A2-3EEB-43F2-9D9B-175C121314A4}" xr6:coauthVersionLast="47" xr6:coauthVersionMax="47" xr10:uidLastSave="{00000000-0000-0000-0000-000000000000}"/>
  <bookViews>
    <workbookView xWindow="-108" yWindow="-108" windowWidth="23256" windowHeight="12456" activeTab="4" xr2:uid="{00000000-000D-0000-FFFF-FFFF00000000}"/>
  </bookViews>
  <sheets>
    <sheet name="INFORMACIÓN" sheetId="23" r:id="rId1"/>
    <sheet name="Redondeo" sheetId="29" state="hidden" r:id="rId2"/>
    <sheet name="INCERTIDUMBRE" sheetId="21" r:id="rId3"/>
    <sheet name="MEDIDA" sheetId="20" r:id="rId4"/>
    <sheet name="CERTIFICADO " sheetId="32"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35" i="32" l="1"/>
  <c r="I281" i="32"/>
  <c r="I282" i="32" s="1"/>
  <c r="I283" i="32" s="1"/>
  <c r="I284" i="32" s="1"/>
  <c r="I285" i="32" s="1"/>
  <c r="I286" i="32" s="1"/>
  <c r="I287" i="32" s="1"/>
  <c r="I288" i="32" s="1"/>
  <c r="I289" i="32" s="1"/>
  <c r="I290" i="32" s="1"/>
  <c r="I291" i="32" s="1"/>
  <c r="I292" i="32" s="1"/>
  <c r="I293" i="32" s="1"/>
  <c r="I294" i="32" s="1"/>
  <c r="I295" i="32" s="1"/>
  <c r="I296" i="32" s="1"/>
  <c r="I297" i="32" s="1"/>
  <c r="I298" i="32" s="1"/>
  <c r="I299" i="32" s="1"/>
  <c r="I300" i="32" s="1"/>
  <c r="I301" i="32" s="1"/>
  <c r="I302" i="32" s="1"/>
  <c r="I303" i="32" s="1"/>
  <c r="J203" i="32"/>
  <c r="J204" i="32" s="1"/>
  <c r="J205" i="32" s="1"/>
  <c r="J206" i="32" s="1"/>
  <c r="J207" i="32" s="1"/>
  <c r="J208" i="32" s="1"/>
  <c r="J209" i="32" s="1"/>
  <c r="J210" i="32" s="1"/>
  <c r="J211" i="32" s="1"/>
  <c r="J212" i="32" s="1"/>
  <c r="J213" i="32" s="1"/>
  <c r="J214" i="32" s="1"/>
  <c r="J215" i="32" s="1"/>
  <c r="J216" i="32" s="1"/>
  <c r="J217" i="32" s="1"/>
  <c r="J218" i="32" s="1"/>
  <c r="J219" i="32" s="1"/>
  <c r="J220" i="32" s="1"/>
  <c r="J221" i="32" s="1"/>
  <c r="J222" i="32" s="1"/>
  <c r="J223" i="32" s="1"/>
  <c r="J224" i="32" s="1"/>
  <c r="J225" i="32" s="1"/>
  <c r="H188" i="32"/>
  <c r="H187" i="32"/>
  <c r="H186" i="32"/>
  <c r="H185" i="32"/>
  <c r="H184" i="32"/>
  <c r="H183" i="32"/>
  <c r="H182" i="32"/>
  <c r="H181" i="32"/>
  <c r="H180" i="32"/>
  <c r="F188" i="32"/>
  <c r="F187" i="32"/>
  <c r="F186" i="32"/>
  <c r="F185" i="32"/>
  <c r="F184" i="32"/>
  <c r="F183" i="32"/>
  <c r="F182" i="32"/>
  <c r="F181" i="32"/>
  <c r="F180" i="32"/>
  <c r="N46" i="32" l="1"/>
  <c r="K46" i="32"/>
  <c r="I46" i="32"/>
  <c r="F46" i="32"/>
  <c r="M32" i="32"/>
  <c r="M31" i="32"/>
  <c r="I18" i="32"/>
  <c r="I19" i="32"/>
  <c r="I20" i="32"/>
  <c r="I21" i="32"/>
  <c r="I17" i="32"/>
  <c r="I13" i="32"/>
  <c r="I12" i="32"/>
  <c r="I11" i="32"/>
  <c r="I10" i="32"/>
  <c r="I9" i="32"/>
  <c r="I8" i="32"/>
  <c r="I7" i="32"/>
  <c r="I6" i="32"/>
  <c r="I5" i="32"/>
  <c r="R1" i="32"/>
  <c r="B10" i="23"/>
  <c r="B9" i="23"/>
  <c r="H202" i="32" l="1"/>
  <c r="H203" i="32" s="1"/>
  <c r="H204" i="32" s="1"/>
  <c r="H205" i="32" s="1"/>
  <c r="H206" i="32" s="1"/>
  <c r="H207" i="32" s="1"/>
  <c r="H208" i="32" s="1"/>
  <c r="H209" i="32" s="1"/>
  <c r="H210" i="32" s="1"/>
  <c r="H211" i="32" s="1"/>
  <c r="H212" i="32" s="1"/>
  <c r="H213" i="32" s="1"/>
  <c r="H214" i="32" s="1"/>
  <c r="H215" i="32" s="1"/>
  <c r="H216" i="32" s="1"/>
  <c r="H217" i="32" s="1"/>
  <c r="H218" i="32" s="1"/>
  <c r="H219" i="32" s="1"/>
  <c r="H220" i="32" s="1"/>
  <c r="H221" i="32" s="1"/>
  <c r="H222" i="32" s="1"/>
  <c r="H223" i="32" s="1"/>
  <c r="H224" i="32" s="1"/>
  <c r="H225" i="32" s="1"/>
  <c r="G280" i="32"/>
  <c r="G281" i="32" s="1"/>
  <c r="G282" i="32" s="1"/>
  <c r="G283" i="32" s="1"/>
  <c r="G284" i="32" s="1"/>
  <c r="G285" i="32" s="1"/>
  <c r="G286" i="32" s="1"/>
  <c r="G287" i="32" s="1"/>
  <c r="G288" i="32" s="1"/>
  <c r="G289" i="32" s="1"/>
  <c r="G290" i="32" s="1"/>
  <c r="G291" i="32" s="1"/>
  <c r="G292" i="32" s="1"/>
  <c r="G293" i="32" s="1"/>
  <c r="G294" i="32" s="1"/>
  <c r="G295" i="32" s="1"/>
  <c r="G296" i="32" s="1"/>
  <c r="G297" i="32" s="1"/>
  <c r="G298" i="32" s="1"/>
  <c r="G299" i="32" s="1"/>
  <c r="G300" i="32" s="1"/>
  <c r="G301" i="32" s="1"/>
  <c r="G302" i="32" s="1"/>
  <c r="G303" i="32" s="1"/>
  <c r="K281" i="32"/>
  <c r="K282" i="32"/>
  <c r="K283" i="32"/>
  <c r="K284" i="32"/>
  <c r="K285" i="32"/>
  <c r="K286" i="32"/>
  <c r="K287" i="32"/>
  <c r="K288" i="32"/>
  <c r="K289" i="32"/>
  <c r="K290" i="32"/>
  <c r="K291" i="32"/>
  <c r="K292" i="32"/>
  <c r="K293" i="32"/>
  <c r="K294" i="32"/>
  <c r="K295" i="32"/>
  <c r="K296" i="32"/>
  <c r="K297" i="32"/>
  <c r="K298" i="32"/>
  <c r="K299" i="32"/>
  <c r="K300" i="32"/>
  <c r="K301" i="32"/>
  <c r="K302" i="32"/>
  <c r="K303" i="32"/>
  <c r="K280" i="32"/>
  <c r="L203" i="32"/>
  <c r="L204" i="32"/>
  <c r="L205" i="32"/>
  <c r="L206" i="32"/>
  <c r="L207" i="32"/>
  <c r="L208" i="32"/>
  <c r="L209" i="32"/>
  <c r="L210" i="32"/>
  <c r="L211" i="32"/>
  <c r="L212" i="32"/>
  <c r="L213" i="32"/>
  <c r="L214" i="32"/>
  <c r="L215" i="32"/>
  <c r="L216" i="32"/>
  <c r="L217" i="32"/>
  <c r="L218" i="32"/>
  <c r="L219" i="32"/>
  <c r="L220" i="32"/>
  <c r="L221" i="32"/>
  <c r="L222" i="32"/>
  <c r="L223" i="32"/>
  <c r="L224" i="32"/>
  <c r="L225" i="32"/>
  <c r="L202" i="32"/>
  <c r="I191" i="32" l="1"/>
  <c r="F191" i="32"/>
  <c r="J180" i="32"/>
  <c r="J181" i="32"/>
  <c r="J182" i="32"/>
  <c r="J183" i="32"/>
  <c r="J184" i="32"/>
  <c r="J185" i="32"/>
  <c r="J186" i="32"/>
  <c r="J187" i="32"/>
  <c r="J188" i="32"/>
  <c r="J179" i="32"/>
  <c r="L191" i="32" l="1"/>
  <c r="R38" i="32" l="1"/>
  <c r="G6" i="21"/>
  <c r="G7" i="21"/>
  <c r="G8" i="21"/>
  <c r="G9" i="21"/>
  <c r="G10" i="21"/>
  <c r="G11" i="21"/>
  <c r="G5" i="21"/>
  <c r="E6" i="21"/>
  <c r="E7" i="21"/>
  <c r="E8" i="21"/>
  <c r="E9" i="21"/>
  <c r="E10" i="21"/>
  <c r="E11" i="21"/>
  <c r="E5" i="21"/>
  <c r="D6" i="21"/>
  <c r="D7" i="21"/>
  <c r="D8" i="21"/>
  <c r="D9" i="21"/>
  <c r="D10" i="21"/>
  <c r="D11" i="21"/>
  <c r="D5" i="21"/>
  <c r="O38" i="32"/>
  <c r="O74" i="32"/>
  <c r="O112" i="32" s="1"/>
  <c r="O152" i="32" s="1"/>
  <c r="O192" i="32" s="1"/>
  <c r="O234" i="32" s="1"/>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I5" i="21"/>
  <c r="B5" i="21"/>
  <c r="N3" i="21"/>
  <c r="B7" i="21"/>
  <c r="B8" i="21"/>
  <c r="B9" i="21"/>
  <c r="B10" i="21"/>
  <c r="B11" i="21"/>
  <c r="B6" i="21"/>
  <c r="E12" i="21"/>
  <c r="F12" i="21"/>
  <c r="G12" i="21"/>
  <c r="H12" i="21"/>
  <c r="D12" i="21"/>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H5" i="21"/>
  <c r="C5" i="21"/>
  <c r="H406" i="29"/>
  <c r="F406" i="29"/>
  <c r="E407" i="29"/>
  <c r="E408" i="29"/>
  <c r="F169" i="29"/>
  <c r="F167" i="29"/>
  <c r="M166" i="29"/>
  <c r="C172" i="29"/>
  <c r="J163" i="29"/>
  <c r="F366" i="29"/>
  <c r="E367" i="29"/>
  <c r="E368" i="29"/>
  <c r="H326" i="29"/>
  <c r="J326" i="29"/>
  <c r="F324" i="29"/>
  <c r="G323" i="29"/>
  <c r="H323" i="29"/>
  <c r="E326" i="29"/>
  <c r="J5" i="21"/>
  <c r="K5" i="21" s="1"/>
  <c r="L5" i="21" s="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M358" i="29"/>
  <c r="H441" i="29"/>
  <c r="F438" i="29"/>
  <c r="M438" i="29"/>
  <c r="F398" i="29"/>
  <c r="H401" i="29"/>
  <c r="I398" i="29"/>
  <c r="I438" i="29"/>
  <c r="J438" i="29"/>
  <c r="H361" i="29"/>
  <c r="I358" i="29"/>
  <c r="F358" i="29"/>
  <c r="J398" i="29"/>
  <c r="H398" i="29"/>
  <c r="F401" i="29"/>
  <c r="F399" i="29"/>
  <c r="F441" i="29"/>
  <c r="F439" i="29"/>
  <c r="H438" i="29"/>
  <c r="J358" i="29"/>
  <c r="H358" i="29"/>
  <c r="F359" i="29"/>
  <c r="F361" i="29"/>
  <c r="O272" i="32" l="1"/>
  <c r="O312" i="32" s="1"/>
  <c r="M5" i="21"/>
  <c r="C3" i="29" s="1"/>
  <c r="R74" i="32"/>
  <c r="R112" i="32" s="1"/>
  <c r="R152" i="32" s="1"/>
  <c r="R192" i="32" s="1"/>
  <c r="R234" i="32" s="1"/>
  <c r="R312" i="32" s="1"/>
  <c r="I11" i="21"/>
  <c r="I10" i="21"/>
  <c r="I9" i="21"/>
  <c r="I8" i="21"/>
  <c r="I7" i="21"/>
  <c r="I6" i="21"/>
  <c r="R272" i="32" l="1"/>
  <c r="E11" i="29"/>
  <c r="F11" i="29" s="1"/>
  <c r="G11" i="29" s="1"/>
  <c r="L5" i="29"/>
  <c r="E2" i="29"/>
  <c r="F2" i="29" s="1"/>
  <c r="D3" i="29"/>
  <c r="N5" i="21" s="1"/>
  <c r="G8" i="29"/>
  <c r="L6" i="29"/>
  <c r="G5" i="29"/>
  <c r="H8" i="29" s="1"/>
  <c r="C6" i="21"/>
  <c r="H6" i="21"/>
  <c r="J6" i="21" s="1"/>
  <c r="H11" i="21"/>
  <c r="J11" i="21" s="1"/>
  <c r="C11" i="21"/>
  <c r="H10" i="21"/>
  <c r="J10" i="21" s="1"/>
  <c r="K10" i="21" s="1"/>
  <c r="L10" i="21" s="1"/>
  <c r="C10" i="21"/>
  <c r="H9" i="21"/>
  <c r="J9" i="21" s="1"/>
  <c r="C9" i="21"/>
  <c r="H8" i="21"/>
  <c r="J8" i="21" s="1"/>
  <c r="C8" i="21"/>
  <c r="C7" i="21"/>
  <c r="H7" i="21"/>
  <c r="J7" i="21" s="1"/>
  <c r="K7" i="21" s="1"/>
  <c r="L7" i="21" s="1"/>
  <c r="I5" i="29" l="1"/>
  <c r="J5" i="29" s="1"/>
  <c r="F3" i="29"/>
  <c r="G2" i="29"/>
  <c r="H2" i="29" s="1"/>
  <c r="E5" i="29" s="1"/>
  <c r="H5" i="29"/>
  <c r="K11" i="21"/>
  <c r="L11" i="21" s="1"/>
  <c r="M10" i="21"/>
  <c r="K9" i="21"/>
  <c r="L9" i="21" s="1"/>
  <c r="K8" i="21"/>
  <c r="L8" i="21" s="1"/>
  <c r="M7" i="21"/>
  <c r="K6" i="21"/>
  <c r="L6" i="21" s="1"/>
  <c r="F5" i="29" l="1"/>
  <c r="E6" i="29"/>
  <c r="E7" i="29" s="1"/>
  <c r="M11" i="21"/>
  <c r="C244" i="29"/>
  <c r="M9" i="21"/>
  <c r="M8" i="21"/>
  <c r="C83" i="29"/>
  <c r="M6" i="21"/>
  <c r="M5" i="29" l="1"/>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L14" i="29" l="1"/>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F13" i="29" l="1"/>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G24" i="29" l="1"/>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E22" i="29" l="1"/>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H21" i="29" l="1"/>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E30" i="29" l="1"/>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29" i="29" l="1"/>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7" i="29" l="1"/>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I302" i="29" s="1"/>
  <c r="L302" i="29"/>
  <c r="L303" i="29"/>
  <c r="F263" i="29"/>
  <c r="F265" i="29"/>
  <c r="M262" i="29" s="1"/>
  <c r="C268" i="29" s="1"/>
  <c r="H262" i="29"/>
  <c r="F101" i="29"/>
  <c r="F102" i="29" s="1"/>
  <c r="I101" i="29"/>
  <c r="J101" i="29" s="1"/>
  <c r="J37" i="29" l="1"/>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222" i="29" l="1"/>
  <c r="M142" i="29"/>
  <c r="C148" i="29" s="1"/>
  <c r="G150" i="29" s="1"/>
  <c r="H153" i="29" s="1"/>
  <c r="H142" i="29"/>
  <c r="M61" i="29"/>
  <c r="C67" i="29" s="1"/>
  <c r="E69" i="29" s="1"/>
  <c r="I270" i="29"/>
  <c r="J270" i="29" s="1"/>
  <c r="M302" i="29"/>
  <c r="C308" i="29" s="1"/>
  <c r="G310" i="29" s="1"/>
  <c r="H313" i="29" s="1"/>
  <c r="E271" i="29"/>
  <c r="E272" i="29" s="1"/>
  <c r="M270" i="29" s="1"/>
  <c r="C276" i="29" s="1"/>
  <c r="H270" i="29"/>
  <c r="D244" i="29"/>
  <c r="N10" i="21" s="1"/>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N7" i="21" s="1"/>
  <c r="C75" i="29"/>
  <c r="L77" i="29" s="1"/>
  <c r="D43" i="29"/>
  <c r="N6" i="21" s="1"/>
  <c r="D284" i="29"/>
  <c r="N11" i="21" s="1"/>
  <c r="H281" i="29"/>
  <c r="I278" i="29" s="1"/>
  <c r="F278" i="29"/>
  <c r="F153" i="29"/>
  <c r="F151" i="29"/>
  <c r="H150" i="29"/>
  <c r="F72" i="29"/>
  <c r="F70" i="29"/>
  <c r="H69" i="29"/>
  <c r="C156" i="29" l="1"/>
  <c r="E158" i="29" s="1"/>
  <c r="E159" i="29" s="1"/>
  <c r="E160" i="29" s="1"/>
  <c r="D124" i="29"/>
  <c r="N8" i="21" s="1"/>
  <c r="G117" i="29"/>
  <c r="H120" i="29" s="1"/>
  <c r="L318" i="29"/>
  <c r="G120" i="29"/>
  <c r="L118" i="29"/>
  <c r="M117" i="29" s="1"/>
  <c r="L117" i="29"/>
  <c r="G80" i="29"/>
  <c r="L78" i="29"/>
  <c r="G77" i="29"/>
  <c r="H80" i="29" s="1"/>
  <c r="E77" i="29"/>
  <c r="E78" i="29" s="1"/>
  <c r="E79" i="29" s="1"/>
  <c r="G321" i="29"/>
  <c r="G318" i="29"/>
  <c r="F318" i="29" s="1"/>
  <c r="L319" i="29"/>
  <c r="H230" i="29"/>
  <c r="F231" i="29"/>
  <c r="C236" i="29"/>
  <c r="D204" i="29"/>
  <c r="N9" i="21" s="1"/>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F2FA9B34-1AD5-4D99-B4F7-9CCAF27EC46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<sst xmlns="http://schemas.openxmlformats.org/spreadsheetml/2006/main" count="1001" uniqueCount="200">
  <si>
    <t>Incertidumbre Expandida</t>
  </si>
  <si>
    <t>Factor de cobertura (k)</t>
  </si>
  <si>
    <t>Veff</t>
  </si>
  <si>
    <t>Fecha de emisión:</t>
  </si>
  <si>
    <t>Fecha de calibración:</t>
  </si>
  <si>
    <t>Lugar de calibración:</t>
  </si>
  <si>
    <t>Ciudad:</t>
  </si>
  <si>
    <t>Dirección:</t>
  </si>
  <si>
    <t>Telefono:</t>
  </si>
  <si>
    <t>Nit:</t>
  </si>
  <si>
    <t>k</t>
  </si>
  <si>
    <t>Lectura instrumento</t>
  </si>
  <si>
    <t>δ(Pat)cal</t>
  </si>
  <si>
    <t>δ(Pat)der</t>
  </si>
  <si>
    <t>δ(Inst)res</t>
  </si>
  <si>
    <t>δ(Ins)hist</t>
  </si>
  <si>
    <t>correcciones debidas al Patrón,</t>
  </si>
  <si>
    <t>correcciones debidas al Instrumento</t>
  </si>
  <si>
    <t>u(rep)</t>
  </si>
  <si>
    <t>δ(Pat),int</t>
  </si>
  <si>
    <t>u(comb)</t>
  </si>
  <si>
    <t>±</t>
  </si>
  <si>
    <t>Promedio lecturas patrón</t>
  </si>
  <si>
    <t xml:space="preserve">INDCREDIUMBRE </t>
  </si>
  <si>
    <t>Digital</t>
  </si>
  <si>
    <t>Análogo</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</si>
  <si>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</si>
  <si>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</si>
  <si>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</si>
  <si>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</si>
  <si>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</si>
  <si>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</si>
  <si>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</si>
  <si>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</si>
  <si>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</si>
  <si>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</si>
  <si>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</si>
  <si>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</si>
  <si>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</si>
  <si>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</si>
  <si>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</si>
  <si>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</si>
  <si>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</si>
  <si>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</si>
  <si>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</si>
  <si>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</si>
  <si>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</si>
  <si>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</si>
  <si>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</si>
  <si>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</si>
  <si>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</si>
  <si>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</si>
  <si>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</si>
  <si>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</si>
  <si>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</si>
  <si>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</si>
  <si>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</si>
  <si>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</si>
  <si>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</si>
  <si>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</si>
  <si>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</si>
  <si>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</si>
  <si>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</si>
  <si>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</si>
  <si>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</si>
  <si>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</si>
  <si>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</si>
  <si>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</si>
  <si>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</si>
  <si>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</si>
  <si>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</si>
  <si>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</si>
  <si>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</si>
  <si>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</si>
  <si>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</si>
  <si>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</si>
  <si>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</si>
  <si>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</si>
  <si>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</si>
  <si>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</si>
  <si>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</si>
  <si>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</si>
  <si>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</si>
  <si>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</si>
  <si>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</si>
  <si>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</si>
  <si>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</si>
  <si>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</si>
  <si>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</si>
  <si>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</si>
  <si>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</si>
  <si>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</si>
  <si>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</si>
  <si>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</si>
  <si>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</si>
  <si>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 INCERTIDUMBRE DE MEDICIÓN</t>
  </si>
  <si>
    <t>PROCEDIMIENTO DE VALIDACIÓN</t>
  </si>
  <si>
    <t xml:space="preserve"> CONDICIONES AMBIENTALES</t>
  </si>
  <si>
    <t xml:space="preserve"> EQUIPO BAJO PRUEBA</t>
  </si>
  <si>
    <t xml:space="preserve"> DATOS DEL CLIENTE</t>
  </si>
  <si>
    <t xml:space="preserve"> TRAZABILIDAD </t>
  </si>
  <si>
    <t>1.  OBJETIVO</t>
  </si>
  <si>
    <t>2.  ALCANCE</t>
  </si>
  <si>
    <t>No tiene</t>
  </si>
  <si>
    <t>PASA</t>
  </si>
  <si>
    <t>FALLA</t>
  </si>
  <si>
    <t>Incertidumbre Expandida ±</t>
  </si>
  <si>
    <t>VALIDADO POR:</t>
  </si>
  <si>
    <t xml:space="preserve">Probar y documentar que el procedimiento utilizado para el transporte de medicamentos y dispositivos médicos cumpla la temperatura de conservación definida y que esta temperatura se mantenga en el rango de 2 °C a 8 °C durante el tiempo de transporte, para que los medicamentos no pierdan sus propiedades originales. </t>
  </si>
  <si>
    <t>Este protocolo es válido para las neveras de transporte del servicio farmacéutico desde el retiro de los medicamentos del servicio hasta la llegada de estos a los servicios asistenciales y viceversa.</t>
  </si>
  <si>
    <t>3. CONTENIDO</t>
  </si>
  <si>
    <t>3.1  TIPO DE VALIDACIÓN</t>
  </si>
  <si>
    <t>Se realizará una validación prospectiva, realizando mediciones, con dispositivos para tal fin, ubicados dentro de la nevera utilizada para el transporte, que permita determinar y comparar temperaturas en el tiempo.</t>
  </si>
  <si>
    <t>3.2  COMPONENTES PRINCIPALES</t>
  </si>
  <si>
    <t xml:space="preserve"> </t>
  </si>
  <si>
    <t>3.3  CRITERIOS DE ACEPTACIÓN</t>
  </si>
  <si>
    <t>Temperatura del contenedor en el rango de 2 °C a 8 °C.</t>
  </si>
  <si>
    <t>3.4  PLAN DE MUESTREO</t>
  </si>
  <si>
    <t>Realizar simulacros de prueba que permitan realizar un paso a paso del proceso del transporte de medicamentos, desde la preparación del contenedor con geles, verificando el comportamiento de la temperatura al interior del contenedor en un ambiente con temperaturas variables y en un ambiente con temperaturas controladas, para así realizar un seguimiento detallado del proceso que permita comparar y evaluar el comportamiento de la temperatura en el tiempo. Así:</t>
  </si>
  <si>
    <t>»   Realizar el llenado del contenedor con geles, después de estar incorporados los medidores de temperatura de manera correcta, teniendo en cuenta que el acumulador de frío debe ir de manera uniforme y organizada dentro del contenedor para una buena distribución de la temperatura.</t>
  </si>
  <si>
    <t>»  Evaluar detalladamente los resultados de cada una de las pruebas, verificando cómo se comporta la temperatura dentro del contenedor con relación al tiempo y la cantidad de geles.</t>
  </si>
  <si>
    <t>3.5  CRITERIOS DE REVALIDACIÓN</t>
  </si>
  <si>
    <t>Una vez que el proceso se ha validado, cabe prever que permanezca bajo control, siempre y cuando no se realicen cambios en los elementos que lo componen ni se superen los tiempos de transporte validados. Si se producen este tipo de modificaciones, habrá que efectuar la revalidación.</t>
  </si>
  <si>
    <t>4. RESULTADOS</t>
  </si>
  <si>
    <t>4.1 CALIBRACIÓN DEL INDICADOR DE TEMPERATURA</t>
  </si>
  <si>
    <t>Patrón          (°C)</t>
  </si>
  <si>
    <t>Equipo bajo prueba               (°C)</t>
  </si>
  <si>
    <t>Error             (°C)</t>
  </si>
  <si>
    <t>Lectura       (°C)</t>
  </si>
  <si>
    <t>Promedio Patrón</t>
  </si>
  <si>
    <t>Promedio Error</t>
  </si>
  <si>
    <t>Promedio Equipo bajo prueba</t>
  </si>
  <si>
    <t>Se realiza una prueba con 2 geles, primero sin carga para determinar si el contenedor entra en la temperatura de refrigeración antes de utilizar la carga simulada.</t>
  </si>
  <si>
    <t xml:space="preserve">Capacidad del contenedor </t>
  </si>
  <si>
    <t>Geles</t>
  </si>
  <si>
    <t>Fecha</t>
  </si>
  <si>
    <t>Hora</t>
  </si>
  <si>
    <t>Temperatura ambiente</t>
  </si>
  <si>
    <t>Temperatura de Cava</t>
  </si>
  <si>
    <t>4,5 L</t>
  </si>
  <si>
    <t>4.3 GRÁFICA DE TENDENCIA</t>
  </si>
  <si>
    <t>»  Realizar la toma de temperaturas dentro y fuera del contenedor cada 5 minutos, en un tiempo de 120 minutos, iniciando desde la carga del acumulador de frío.</t>
  </si>
  <si>
    <t>CRITERIO</t>
  </si>
  <si>
    <t>RESULTADO</t>
  </si>
  <si>
    <t>LÍMITE</t>
  </si>
  <si>
    <t>ACEPTACIÓN</t>
  </si>
  <si>
    <t>Indicación temperatura</t>
  </si>
  <si>
    <t>± 1°C respecto a la referencia</t>
  </si>
  <si>
    <t>Entre 2°C a 8°C</t>
  </si>
  <si>
    <t>4.4 CRITERIO DE ACEPTACIÓN</t>
  </si>
  <si>
    <t>Promedio  temperatura de operación.</t>
  </si>
  <si>
    <t>5 minutos</t>
  </si>
  <si>
    <t>≤ 10 minutos</t>
  </si>
  <si>
    <t>Tiempo de permanencia en rango de aceptación.</t>
  </si>
  <si>
    <t>Duración para entrar en rango de aceptación.</t>
  </si>
  <si>
    <t xml:space="preserve">≥ 30 minutos </t>
  </si>
  <si>
    <t>Temperatura de carga</t>
  </si>
  <si>
    <t>4.6 GRÁFICA DE TENDENCIA</t>
  </si>
  <si>
    <t>Promedio de temperatura de la carga</t>
  </si>
  <si>
    <t xml:space="preserve">95 minutos </t>
  </si>
  <si>
    <t>Distribución de los Gel Pack</t>
  </si>
  <si>
    <t>Acumuladores de frío (gel pack) COLDFRESH 500g</t>
  </si>
  <si>
    <t>Medicamento Daptomicina Xellia</t>
  </si>
  <si>
    <t>Medidores de temperatura</t>
  </si>
  <si>
    <t>-0,3 °C</t>
  </si>
  <si>
    <t>5,4 °C</t>
  </si>
  <si>
    <t xml:space="preserve">100 minutos </t>
  </si>
  <si>
    <t>5 °C</t>
  </si>
  <si>
    <t>4,6 °C</t>
  </si>
  <si>
    <t>901.532.463-8</t>
  </si>
  <si>
    <t>Intrumento</t>
  </si>
  <si>
    <t>Marca</t>
  </si>
  <si>
    <t>Modelo</t>
  </si>
  <si>
    <t>Serie</t>
  </si>
  <si>
    <t>Ubicación</t>
  </si>
  <si>
    <t>Inventario</t>
  </si>
  <si>
    <t>Número de Certificado</t>
  </si>
  <si>
    <t>Fecha de Recepción</t>
  </si>
  <si>
    <t xml:space="preserve">HOSPITAL DE ALTA COMPLEJIDAD DEL MAGDALENA CENTRO </t>
  </si>
  <si>
    <t>Estado Físico:</t>
  </si>
  <si>
    <t>CARRERA 15 ENTRE CALLE 18 y 19</t>
  </si>
  <si>
    <t>LA DORADA - CALDAS</t>
  </si>
  <si>
    <t>ING. GABRIEL DURÁN</t>
  </si>
  <si>
    <t>263916_A  263916_B  263917_A  263917_B 263918_A  263918_B  263919_A  263919_B</t>
  </si>
  <si>
    <t>Datalogger de Temperatura 4 Sondas</t>
  </si>
  <si>
    <r>
      <rPr>
        <b/>
        <sz val="11"/>
        <color theme="1"/>
        <rFont val="Calibri"/>
        <family val="2"/>
        <scheme val="minor"/>
      </rPr>
      <t>Nota:</t>
    </r>
    <r>
      <rPr>
        <sz val="11"/>
        <color theme="1"/>
        <rFont val="Calibri"/>
        <family val="2"/>
        <scheme val="minor"/>
      </rPr>
      <t xml:space="preserve"> Los límites de aceptación fueron establecidos por el cliente de acuerdo a sus necesidades y a la operación de las cavas.</t>
    </r>
  </si>
  <si>
    <t>4.7 CRITERIO DE ACEPTACIÓN</t>
  </si>
  <si>
    <t>Indicación temperatura °C</t>
  </si>
  <si>
    <t xml:space="preserve">                               Contenedor con aislamiento térmico de 4,7 L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</si>
  <si>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</si>
  <si>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validación. A continuación se presenta el promedio y la variación resultante.</t>
  </si>
  <si>
    <t>La validación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</si>
  <si>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</si>
  <si>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</si>
  <si>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validación se ejecutó mediante el método de comparación directa con patrón de referencia de acuerdo con el procedimiento interno para cavas BTM-P-040.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</si>
  <si>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</si>
  <si>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VALIDEZ</t>
  </si>
  <si>
    <t>4.2 PRUEBA 1 (2 GELES SIN CARGA)</t>
  </si>
  <si>
    <t>4.5  PRUEBA 2 (2 GELES CON CARGA)</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</si>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</sst>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31" x14ac:knownFonts="1">
    <font>
      <sz val="11"/>
      <color theme="1"/>
      <name val="Calibri"/>
      <family val="2"/>
      <scheme val="minor"/>
    </font>
    <font>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9"/>
      <color theme="1"/>
      <name val="Calibri"/>
      <family val="2"/>
    </font>
    <font>
      <i/>
      <sz val="9"/>
      <color theme="1"/>
      <name val="Calibri"/>
      <family val="2"/>
      <scheme val="minor"/>
    </font>
    <font>
      <sz val="8"/>
      <name val="Calibri"/>
      <family val="2"/>
      <scheme val="minor"/>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4" tint="0.39997558519241921"/>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33">
    <border>
      <left/>
      <right/>
      <top/>
      <bottom/>
      <diagonal/>
    </border>
    <border>
      <left/>
      <right style="thick">
        <color rgb="FF00B0F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5" fillId="0" borderId="0"/>
    <xf numFmtId="0" fontId="9" fillId="0" borderId="0"/>
    <xf numFmtId="0" fontId="10" fillId="3" borderId="0">
      <alignment vertical="center"/>
    </xf>
    <xf numFmtId="0" fontId="9" fillId="0" borderId="0"/>
    <xf numFmtId="0" fontId="12" fillId="0" borderId="0"/>
  </cellStyleXfs>
  <cellXfs count="198">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2" borderId="5" xfId="0" applyFont="1" applyFill="1" applyBorder="1" applyAlignment="1">
      <alignment horizontal="center" vertical="center" wrapText="1"/>
    </xf>
    <xf numFmtId="1"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2" fontId="4" fillId="0" borderId="5" xfId="0" applyNumberFormat="1"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6" fillId="0" borderId="0" xfId="0" applyFont="1" applyAlignment="1">
      <alignment vertical="center"/>
    </xf>
    <xf numFmtId="0" fontId="3" fillId="6"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2" fontId="4" fillId="0" borderId="6" xfId="0" applyNumberFormat="1" applyFont="1" applyBorder="1" applyAlignment="1">
      <alignment horizontal="center" vertical="center"/>
    </xf>
    <xf numFmtId="10" fontId="0" fillId="0" borderId="0" xfId="0" applyNumberFormat="1"/>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7" fillId="0" borderId="0" xfId="0" applyFont="1"/>
    <xf numFmtId="167" fontId="0" fillId="0" borderId="0" xfId="0" applyNumberFormat="1"/>
    <xf numFmtId="167" fontId="4" fillId="0" borderId="5" xfId="0" applyNumberFormat="1" applyFont="1" applyBorder="1" applyAlignment="1">
      <alignment horizontal="center" vertical="center"/>
    </xf>
    <xf numFmtId="1" fontId="0" fillId="0" borderId="5"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0" fillId="0" borderId="7" xfId="0" applyBorder="1"/>
    <xf numFmtId="168" fontId="15" fillId="5" borderId="8" xfId="0" applyNumberFormat="1" applyFont="1" applyFill="1" applyBorder="1"/>
    <xf numFmtId="0" fontId="0" fillId="0" borderId="9" xfId="0" applyBorder="1"/>
    <xf numFmtId="0" fontId="0" fillId="7" borderId="0" xfId="0" applyFill="1" applyAlignment="1">
      <alignment horizontal="right"/>
    </xf>
    <xf numFmtId="0" fontId="0" fillId="0" borderId="0" xfId="0" applyAlignment="1">
      <alignment wrapText="1"/>
    </xf>
    <xf numFmtId="0" fontId="0" fillId="0" borderId="10" xfId="0" applyBorder="1"/>
    <xf numFmtId="1" fontId="0" fillId="0" borderId="0" xfId="0" applyNumberFormat="1"/>
    <xf numFmtId="2" fontId="0" fillId="0" borderId="0" xfId="0" applyNumberFormat="1"/>
    <xf numFmtId="0" fontId="0" fillId="0" borderId="11" xfId="0" applyBorder="1"/>
    <xf numFmtId="168" fontId="0" fillId="0" borderId="0" xfId="0" applyNumberFormat="1"/>
    <xf numFmtId="0" fontId="0" fillId="0" borderId="15" xfId="0" applyBorder="1"/>
    <xf numFmtId="0" fontId="0" fillId="7" borderId="0" xfId="0" applyFill="1"/>
    <xf numFmtId="0" fontId="0" fillId="0" borderId="15" xfId="0" applyBorder="1" applyAlignment="1">
      <alignment wrapText="1"/>
    </xf>
    <xf numFmtId="166" fontId="15" fillId="0" borderId="15" xfId="0" applyNumberFormat="1" applyFont="1" applyBorder="1"/>
    <xf numFmtId="166" fontId="0" fillId="0" borderId="7" xfId="0" applyNumberFormat="1" applyBorder="1"/>
    <xf numFmtId="167" fontId="15" fillId="0" borderId="15" xfId="0" applyNumberFormat="1" applyFont="1" applyBorder="1"/>
    <xf numFmtId="2" fontId="15" fillId="0" borderId="15" xfId="0" applyNumberFormat="1" applyFont="1" applyBorder="1"/>
    <xf numFmtId="2" fontId="0" fillId="0" borderId="7" xfId="0" applyNumberFormat="1" applyBorder="1"/>
    <xf numFmtId="2" fontId="0" fillId="0" borderId="15" xfId="0" applyNumberFormat="1" applyBorder="1"/>
    <xf numFmtId="164" fontId="15" fillId="0" borderId="15" xfId="0" applyNumberFormat="1" applyFont="1" applyBorder="1"/>
    <xf numFmtId="1"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16" fillId="0" borderId="0" xfId="0" applyFont="1"/>
    <xf numFmtId="0" fontId="16" fillId="0" borderId="0" xfId="0" applyFont="1" applyAlignment="1">
      <alignment vertical="center"/>
    </xf>
    <xf numFmtId="0" fontId="13" fillId="0" borderId="0" xfId="0" applyFont="1"/>
    <xf numFmtId="0" fontId="7" fillId="0" borderId="0" xfId="0" applyFont="1" applyAlignment="1">
      <alignment vertical="center"/>
    </xf>
    <xf numFmtId="0" fontId="13" fillId="0" borderId="0" xfId="0" applyFont="1" applyAlignment="1">
      <alignment vertical="center"/>
    </xf>
    <xf numFmtId="164" fontId="13" fillId="0" borderId="0" xfId="0" applyNumberFormat="1" applyFont="1" applyAlignment="1">
      <alignment horizontal="left" vertical="center"/>
    </xf>
    <xf numFmtId="0" fontId="8" fillId="0" borderId="0" xfId="0" applyFont="1"/>
    <xf numFmtId="0" fontId="8" fillId="0" borderId="0" xfId="0" applyFont="1" applyAlignment="1">
      <alignment vertical="center"/>
    </xf>
    <xf numFmtId="0" fontId="13" fillId="0" borderId="0" xfId="0" applyFont="1" applyAlignment="1">
      <alignment vertical="center" wrapText="1"/>
    </xf>
    <xf numFmtId="1" fontId="13" fillId="0" borderId="0" xfId="0" applyNumberFormat="1" applyFont="1" applyAlignment="1">
      <alignment horizontal="left"/>
    </xf>
    <xf numFmtId="164" fontId="17" fillId="0" borderId="0" xfId="0" applyNumberFormat="1" applyFont="1" applyAlignment="1">
      <alignment horizontal="center" vertical="center"/>
    </xf>
    <xf numFmtId="1" fontId="13" fillId="0" borderId="0" xfId="0" applyNumberFormat="1" applyFont="1"/>
    <xf numFmtId="164" fontId="13" fillId="0" borderId="0" xfId="0" applyNumberFormat="1" applyFont="1" applyAlignment="1">
      <alignment vertical="center"/>
    </xf>
    <xf numFmtId="164" fontId="13" fillId="0" borderId="0" xfId="0" applyNumberFormat="1" applyFont="1" applyAlignment="1">
      <alignment horizontal="right" vertical="center"/>
    </xf>
    <xf numFmtId="0" fontId="0" fillId="0" borderId="28" xfId="0" applyBorder="1"/>
    <xf numFmtId="1" fontId="13" fillId="0" borderId="20" xfId="0" applyNumberFormat="1" applyFont="1" applyBorder="1" applyAlignment="1">
      <alignment horizontal="left"/>
    </xf>
    <xf numFmtId="164" fontId="17" fillId="0" borderId="20" xfId="0" applyNumberFormat="1" applyFont="1" applyBorder="1" applyAlignment="1">
      <alignment horizontal="center" vertical="center"/>
    </xf>
    <xf numFmtId="164" fontId="13" fillId="0" borderId="28" xfId="0" applyNumberFormat="1" applyFont="1" applyBorder="1" applyAlignment="1">
      <alignment vertical="center"/>
    </xf>
    <xf numFmtId="164" fontId="13" fillId="0" borderId="20" xfId="0" applyNumberFormat="1" applyFont="1" applyBorder="1" applyAlignment="1">
      <alignment horizontal="left" vertical="center"/>
    </xf>
    <xf numFmtId="0" fontId="0" fillId="0" borderId="29" xfId="0" applyBorder="1"/>
    <xf numFmtId="0" fontId="14" fillId="0" borderId="0" xfId="0" applyFont="1"/>
    <xf numFmtId="165" fontId="0" fillId="0" borderId="0" xfId="0" applyNumberFormat="1" applyAlignment="1">
      <alignment horizontal="left"/>
    </xf>
    <xf numFmtId="165" fontId="13" fillId="0" borderId="0" xfId="0" applyNumberFormat="1" applyFont="1" applyAlignment="1">
      <alignment horizontal="left"/>
    </xf>
    <xf numFmtId="165" fontId="13" fillId="0" borderId="0" xfId="0" applyNumberFormat="1" applyFont="1"/>
    <xf numFmtId="0" fontId="18" fillId="0" borderId="0" xfId="0" applyFont="1" applyAlignment="1">
      <alignment vertical="center"/>
    </xf>
    <xf numFmtId="0" fontId="0" fillId="0" borderId="26" xfId="0" applyBorder="1"/>
    <xf numFmtId="0" fontId="13" fillId="0" borderId="0" xfId="0" applyFont="1" applyAlignment="1">
      <alignment horizontal="left"/>
    </xf>
    <xf numFmtId="0" fontId="8" fillId="0" borderId="0" xfId="0" applyFont="1" applyAlignment="1">
      <alignment vertical="center" wrapText="1"/>
    </xf>
    <xf numFmtId="0" fontId="8" fillId="0" borderId="0" xfId="0" applyFont="1" applyAlignment="1">
      <alignment horizontal="justify" vertical="center" wrapText="1"/>
    </xf>
    <xf numFmtId="0" fontId="0" fillId="0" borderId="0" xfId="0" applyAlignment="1">
      <alignment horizontal="right" vertical="center"/>
    </xf>
    <xf numFmtId="165" fontId="13" fillId="0" borderId="0" xfId="0" applyNumberFormat="1" applyFont="1" applyAlignment="1">
      <alignment vertical="center"/>
    </xf>
    <xf numFmtId="0" fontId="19"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horizontal="center"/>
    </xf>
    <xf numFmtId="0" fontId="23" fillId="0" borderId="0" xfId="0" applyFont="1" applyAlignment="1">
      <alignment horizontal="right" vertical="center"/>
    </xf>
    <xf numFmtId="0" fontId="23" fillId="0" borderId="0" xfId="0" applyFont="1"/>
    <xf numFmtId="0" fontId="24"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0" fillId="0" borderId="0" xfId="0" applyAlignment="1">
      <alignment horizontal="justify" wrapText="1"/>
    </xf>
    <xf numFmtId="0" fontId="13" fillId="0" borderId="0" xfId="0" applyFont="1" applyAlignment="1">
      <alignment horizontal="justify" vertical="top" wrapText="1"/>
    </xf>
    <xf numFmtId="0" fontId="7" fillId="0" borderId="0" xfId="0" applyFont="1" applyAlignment="1">
      <alignment horizontal="center"/>
    </xf>
    <xf numFmtId="0" fontId="0" fillId="0" borderId="31" xfId="0" applyBorder="1" applyAlignment="1">
      <alignment vertical="center"/>
    </xf>
    <xf numFmtId="0" fontId="0" fillId="0" borderId="5" xfId="0" applyBorder="1" applyAlignment="1">
      <alignment vertical="center"/>
    </xf>
    <xf numFmtId="0" fontId="0" fillId="0" borderId="0" xfId="0" applyAlignment="1">
      <alignment vertical="center"/>
    </xf>
    <xf numFmtId="0" fontId="14" fillId="0" borderId="5" xfId="0" applyFont="1" applyBorder="1" applyAlignment="1">
      <alignment horizontal="center" vertical="center"/>
    </xf>
    <xf numFmtId="164" fontId="8" fillId="0" borderId="5" xfId="0" applyNumberFormat="1" applyFont="1" applyBorder="1" applyAlignment="1">
      <alignment horizontal="center"/>
    </xf>
    <xf numFmtId="0" fontId="27" fillId="0" borderId="0" xfId="0" applyFont="1"/>
    <xf numFmtId="0" fontId="7" fillId="10" borderId="5" xfId="0" applyFont="1" applyFill="1" applyBorder="1" applyAlignment="1">
      <alignment horizontal="center"/>
    </xf>
    <xf numFmtId="0" fontId="7" fillId="0" borderId="5" xfId="0" applyFont="1" applyBorder="1" applyAlignment="1">
      <alignment horizontal="center" vertical="center"/>
    </xf>
    <xf numFmtId="0" fontId="30" fillId="11" borderId="32" xfId="0" applyFont="1" applyFill="1" applyBorder="1" applyAlignment="1">
      <alignment horizontal="center" vertical="center" wrapText="1"/>
    </xf>
    <xf numFmtId="0" fontId="30" fillId="12" borderId="32" xfId="0" applyFont="1" applyFill="1" applyBorder="1" applyAlignment="1">
      <alignment horizontal="center" vertical="center" wrapText="1"/>
    </xf>
    <xf numFmtId="49" fontId="30" fillId="12" borderId="32" xfId="0" applyNumberFormat="1" applyFont="1" applyFill="1" applyBorder="1" applyAlignment="1">
      <alignment horizontal="center" vertical="center" wrapText="1"/>
    </xf>
    <xf numFmtId="1" fontId="30" fillId="12" borderId="32" xfId="0" applyNumberFormat="1" applyFont="1" applyFill="1" applyBorder="1" applyAlignment="1">
      <alignment horizontal="center" vertical="center" shrinkToFit="1"/>
    </xf>
    <xf numFmtId="49" fontId="29" fillId="12" borderId="5" xfId="0" applyNumberFormat="1" applyFont="1" applyFill="1" applyBorder="1" applyAlignment="1">
      <alignment horizontal="center" vertical="center"/>
    </xf>
    <xf numFmtId="0" fontId="29" fillId="12" borderId="5" xfId="0" applyFont="1" applyFill="1" applyBorder="1" applyAlignment="1">
      <alignment horizontal="center" vertical="center"/>
    </xf>
    <xf numFmtId="165" fontId="0" fillId="12" borderId="5" xfId="0" applyNumberFormat="1" applyFill="1" applyBorder="1" applyAlignment="1">
      <alignment horizontal="center" vertical="center"/>
    </xf>
    <xf numFmtId="0" fontId="7" fillId="0" borderId="5" xfId="0" applyFont="1" applyBorder="1"/>
    <xf numFmtId="0" fontId="21" fillId="0" borderId="0" xfId="0" applyFont="1" applyAlignment="1">
      <alignment wrapText="1"/>
    </xf>
    <xf numFmtId="0" fontId="7" fillId="0" borderId="0" xfId="0" applyFont="1" applyAlignment="1">
      <alignment horizontal="center"/>
    </xf>
    <xf numFmtId="0" fontId="7" fillId="0" borderId="0" xfId="0" applyFont="1" applyAlignment="1">
      <alignment horizontal="left"/>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26" fillId="0" borderId="5" xfId="0" applyFont="1" applyBorder="1" applyAlignment="1">
      <alignment horizontal="center" vertical="center" wrapText="1"/>
    </xf>
    <xf numFmtId="0" fontId="14" fillId="0" borderId="5" xfId="0" applyFont="1" applyBorder="1" applyAlignment="1">
      <alignment horizontal="center" vertical="center"/>
    </xf>
    <xf numFmtId="0" fontId="0" fillId="0" borderId="0" xfId="0" applyAlignment="1">
      <alignment horizontal="justify" wrapText="1"/>
    </xf>
    <xf numFmtId="0" fontId="7" fillId="0" borderId="25" xfId="0" applyFont="1" applyBorder="1" applyAlignment="1">
      <alignment horizontal="center" vertical="center"/>
    </xf>
    <xf numFmtId="49" fontId="8" fillId="0" borderId="2" xfId="0" applyNumberFormat="1"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64" fontId="8" fillId="0" borderId="5" xfId="0" applyNumberFormat="1" applyFont="1" applyBorder="1" applyAlignment="1">
      <alignment horizontal="center"/>
    </xf>
    <xf numFmtId="0" fontId="7" fillId="0" borderId="5" xfId="0" applyFont="1" applyBorder="1" applyAlignment="1">
      <alignment horizontal="center"/>
    </xf>
    <xf numFmtId="0" fontId="8" fillId="0" borderId="5" xfId="0" applyFont="1" applyBorder="1" applyAlignment="1">
      <alignment horizontal="center"/>
    </xf>
    <xf numFmtId="14" fontId="8" fillId="0" borderId="5" xfId="0" applyNumberFormat="1" applyFont="1" applyBorder="1" applyAlignment="1">
      <alignment horizontal="center" vertical="center"/>
    </xf>
    <xf numFmtId="21" fontId="8" fillId="0" borderId="5" xfId="0" applyNumberFormat="1" applyFont="1" applyBorder="1" applyAlignment="1">
      <alignment horizontal="center"/>
    </xf>
    <xf numFmtId="0" fontId="8" fillId="0" borderId="31" xfId="0" applyFont="1" applyBorder="1" applyAlignment="1">
      <alignment horizontal="center"/>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49" fontId="8" fillId="0" borderId="5"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4" xfId="0" applyNumberFormat="1" applyFont="1" applyBorder="1" applyAlignment="1">
      <alignment horizontal="center" vertical="center"/>
    </xf>
    <xf numFmtId="164" fontId="13" fillId="0" borderId="0" xfId="0" applyNumberFormat="1" applyFont="1" applyAlignment="1">
      <alignment horizontal="left"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1" xfId="0" applyFont="1" applyBorder="1" applyAlignment="1">
      <alignment horizontal="center" vertical="center"/>
    </xf>
    <xf numFmtId="1" fontId="13" fillId="0" borderId="0" xfId="0" applyNumberFormat="1" applyFont="1" applyAlignment="1">
      <alignment horizontal="left" vertical="center"/>
    </xf>
    <xf numFmtId="0" fontId="13" fillId="0" borderId="0" xfId="0" applyFont="1" applyAlignment="1">
      <alignment horizontal="left" vertical="center"/>
    </xf>
    <xf numFmtId="0" fontId="13" fillId="0" borderId="27" xfId="0" applyFont="1" applyBorder="1" applyAlignment="1">
      <alignment horizontal="justify" vertical="center" wrapText="1"/>
    </xf>
    <xf numFmtId="0" fontId="13" fillId="0" borderId="0" xfId="0" applyFont="1" applyAlignment="1">
      <alignment horizontal="justify" vertical="center" wrapText="1"/>
    </xf>
    <xf numFmtId="0" fontId="7" fillId="0" borderId="0" xfId="0" applyFont="1" applyAlignment="1">
      <alignment horizontal="center" vertical="center"/>
    </xf>
    <xf numFmtId="165" fontId="13" fillId="0" borderId="0" xfId="0" applyNumberFormat="1" applyFont="1" applyAlignment="1">
      <alignment horizontal="left"/>
    </xf>
    <xf numFmtId="0" fontId="16" fillId="0" borderId="0" xfId="0" applyFont="1" applyAlignment="1">
      <alignment horizontal="right"/>
    </xf>
    <xf numFmtId="0" fontId="13" fillId="0" borderId="0" xfId="0" applyFont="1" applyAlignment="1">
      <alignment horizontal="left"/>
    </xf>
    <xf numFmtId="0" fontId="16" fillId="0" borderId="0" xfId="0" applyFont="1" applyAlignment="1">
      <alignment horizontal="left"/>
    </xf>
    <xf numFmtId="0" fontId="16" fillId="0" borderId="0" xfId="0" applyFont="1" applyAlignment="1">
      <alignment horizontal="right" vertical="center"/>
    </xf>
    <xf numFmtId="0" fontId="22" fillId="0" borderId="0" xfId="0" applyFont="1" applyAlignment="1">
      <alignment horizontal="left" vertical="center"/>
    </xf>
    <xf numFmtId="0" fontId="20" fillId="0" borderId="20" xfId="0" applyFont="1" applyBorder="1" applyAlignment="1">
      <alignment horizontal="center" vertical="center"/>
    </xf>
    <xf numFmtId="0" fontId="20" fillId="0" borderId="0" xfId="0" applyFont="1" applyAlignment="1">
      <alignment horizontal="center" vertical="center"/>
    </xf>
    <xf numFmtId="49" fontId="13" fillId="0" borderId="0" xfId="0" applyNumberFormat="1" applyFont="1" applyAlignment="1">
      <alignment horizontal="left" vertical="center"/>
    </xf>
    <xf numFmtId="0" fontId="16" fillId="0" borderId="0" xfId="0" applyFont="1" applyAlignment="1">
      <alignment horizontal="left" vertical="center"/>
    </xf>
    <xf numFmtId="0" fontId="0" fillId="0" borderId="0" xfId="0" applyAlignment="1">
      <alignment horizontal="justify"/>
    </xf>
    <xf numFmtId="0" fontId="0" fillId="0" borderId="0" xfId="0" applyAlignment="1">
      <alignment horizontal="left" wrapText="1"/>
    </xf>
    <xf numFmtId="0" fontId="7" fillId="0" borderId="0" xfId="0" applyFont="1" applyAlignment="1">
      <alignment horizontal="left" wrapText="1"/>
    </xf>
    <xf numFmtId="0" fontId="0" fillId="0" borderId="0" xfId="0" applyAlignment="1">
      <alignment horizontal="justify" vertical="center" wrapText="1"/>
    </xf>
    <xf numFmtId="165" fontId="13" fillId="0" borderId="0" xfId="0" applyNumberFormat="1" applyFont="1" applyAlignment="1">
      <alignment horizontal="left" vertical="center"/>
    </xf>
    <xf numFmtId="0" fontId="8" fillId="0" borderId="30" xfId="0" applyFont="1" applyBorder="1" applyAlignment="1">
      <alignment horizontal="justify" vertical="center" wrapText="1"/>
    </xf>
    <xf numFmtId="0" fontId="8" fillId="0" borderId="0" xfId="0" applyFont="1" applyAlignment="1">
      <alignment horizontal="justify" vertical="center" wrapText="1"/>
    </xf>
    <xf numFmtId="0" fontId="8" fillId="0" borderId="20" xfId="0" applyFont="1" applyBorder="1" applyAlignment="1">
      <alignment horizontal="justify" vertical="center" wrapText="1"/>
    </xf>
    <xf numFmtId="0" fontId="16" fillId="0" borderId="22" xfId="0" applyFont="1" applyBorder="1" applyAlignment="1">
      <alignment vertical="center"/>
    </xf>
    <xf numFmtId="0" fontId="16" fillId="0" borderId="23" xfId="0" applyFont="1" applyBorder="1" applyAlignment="1">
      <alignment vertical="center"/>
    </xf>
    <xf numFmtId="0" fontId="16" fillId="0" borderId="24" xfId="0" applyFont="1" applyBorder="1" applyAlignment="1">
      <alignment vertical="center"/>
    </xf>
    <xf numFmtId="0" fontId="13" fillId="0" borderId="0" xfId="0" applyFont="1" applyAlignment="1">
      <alignment horizontal="center" vertical="center"/>
    </xf>
    <xf numFmtId="164" fontId="13" fillId="0" borderId="22" xfId="0" applyNumberFormat="1" applyFont="1" applyBorder="1" applyAlignment="1">
      <alignment horizontal="right" vertical="center"/>
    </xf>
    <xf numFmtId="164" fontId="13" fillId="0" borderId="23" xfId="0" applyNumberFormat="1" applyFont="1" applyBorder="1" applyAlignment="1">
      <alignment horizontal="right" vertical="center"/>
    </xf>
    <xf numFmtId="1" fontId="13" fillId="0" borderId="22" xfId="0" applyNumberFormat="1" applyFont="1" applyBorder="1" applyAlignment="1">
      <alignment horizontal="right"/>
    </xf>
    <xf numFmtId="1" fontId="13" fillId="0" borderId="23" xfId="0" applyNumberFormat="1" applyFont="1" applyBorder="1" applyAlignment="1">
      <alignment horizontal="right"/>
    </xf>
    <xf numFmtId="0" fontId="13" fillId="0" borderId="0" xfId="0" applyFont="1" applyAlignment="1">
      <alignment horizontal="justify" vertical="top" wrapText="1"/>
    </xf>
    <xf numFmtId="0" fontId="7" fillId="0" borderId="25" xfId="0" applyFont="1" applyBorder="1" applyAlignment="1">
      <alignment horizontal="center"/>
    </xf>
    <xf numFmtId="0" fontId="25" fillId="0" borderId="21" xfId="0" applyFont="1" applyBorder="1" applyAlignment="1">
      <alignment horizontal="center" vertical="center" wrapText="1"/>
    </xf>
    <xf numFmtId="0" fontId="25" fillId="0" borderId="21" xfId="0" applyFont="1" applyBorder="1" applyAlignment="1">
      <alignment horizontal="center" vertical="center"/>
    </xf>
    <xf numFmtId="165" fontId="25" fillId="0" borderId="21" xfId="0" applyNumberFormat="1" applyFont="1" applyBorder="1" applyAlignment="1">
      <alignment horizontal="center" vertical="center"/>
    </xf>
    <xf numFmtId="0" fontId="8" fillId="0" borderId="2" xfId="0" applyFont="1" applyBorder="1" applyAlignment="1">
      <alignment horizontal="center"/>
    </xf>
    <xf numFmtId="0" fontId="8" fillId="0" borderId="4" xfId="0" applyFont="1" applyBorder="1" applyAlignment="1">
      <alignment horizontal="center"/>
    </xf>
    <xf numFmtId="164" fontId="8" fillId="0" borderId="2" xfId="0" applyNumberFormat="1" applyFont="1" applyBorder="1" applyAlignment="1">
      <alignment horizontal="center"/>
    </xf>
    <xf numFmtId="164" fontId="8" fillId="0" borderId="4" xfId="0" applyNumberFormat="1" applyFont="1" applyBorder="1" applyAlignment="1">
      <alignment horizontal="center"/>
    </xf>
    <xf numFmtId="2" fontId="8" fillId="0" borderId="2" xfId="0" applyNumberFormat="1" applyFont="1" applyBorder="1" applyAlignment="1">
      <alignment horizontal="center"/>
    </xf>
    <xf numFmtId="0" fontId="8" fillId="0" borderId="3" xfId="0" applyFont="1" applyBorder="1" applyAlignment="1">
      <alignment horizont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164" fontId="8" fillId="0" borderId="5" xfId="0" applyNumberFormat="1" applyFont="1" applyBorder="1" applyAlignment="1">
      <alignment horizontal="center" vertical="center"/>
    </xf>
    <xf numFmtId="169" fontId="8" fillId="0" borderId="5" xfId="0" applyNumberFormat="1" applyFont="1" applyBorder="1" applyAlignment="1">
      <alignment horizontal="center" vertical="center"/>
    </xf>
    <xf numFmtId="164" fontId="8" fillId="0" borderId="2" xfId="0" applyNumberFormat="1" applyFont="1" applyBorder="1" applyAlignment="1">
      <alignment horizontal="center" vertical="center"/>
    </xf>
    <xf numFmtId="164" fontId="8" fillId="0" borderId="3" xfId="0" applyNumberFormat="1" applyFont="1" applyBorder="1" applyAlignment="1">
      <alignment horizontal="center" vertical="center"/>
    </xf>
    <xf numFmtId="164" fontId="8" fillId="0" borderId="4" xfId="0" applyNumberFormat="1" applyFont="1" applyBorder="1" applyAlignment="1">
      <alignment horizontal="center" vertical="center"/>
    </xf>
    <xf numFmtId="0" fontId="8" fillId="0" borderId="31" xfId="0" applyFont="1" applyBorder="1" applyAlignment="1">
      <alignment horizontal="center" vertical="center"/>
    </xf>
    <xf numFmtId="0" fontId="27" fillId="0" borderId="0" xfId="0" applyFont="1" applyAlignment="1">
      <alignment horizontal="center" wrapText="1"/>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10" borderId="5" xfId="0" applyFont="1"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5"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0" fillId="9" borderId="14" xfId="0" applyFill="1" applyBorder="1" applyAlignment="1">
      <alignment horizontal="center"/>
    </xf>
    <xf numFmtId="0" fontId="6" fillId="4" borderId="5"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82106148945122"/>
          <c:y val="0.12078703703703704"/>
          <c:w val="0.8558540869414224"/>
          <c:h val="0.53388305628463117"/>
        </c:manualLayout>
      </c:layout>
      <c:lineChart>
        <c:grouping val="standard"/>
        <c:varyColors val="0"/>
        <c:ser>
          <c:idx val="1"/>
          <c:order val="1"/>
          <c:tx>
            <c:strRef>
              <c:f>'CERTIFICADO '!$L$201</c:f>
              <c:strCache>
                <c:ptCount val="1"/>
                <c:pt idx="0">
                  <c:v>Temperatura ambiente</c:v>
                </c:pt>
              </c:strCache>
            </c:strRef>
          </c:tx>
          <c:spPr>
            <a:ln w="28575" cap="rnd">
              <a:solidFill>
                <a:schemeClr val="accent2"/>
              </a:solidFill>
              <a:round/>
            </a:ln>
            <a:effectLst/>
          </c:spPr>
          <c:marker>
            <c:symbol val="none"/>
          </c:marker>
          <c:cat>
            <c:numRef>
              <c:f>'CERTIFICADO '!$J$202:$J$225</c:f>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f>'CERTIFICADO '!$L$202:$L$225</c:f>
              <c:numCache>
                <c:formatCode>0.0</c:formatCode>
                <c:ptCount val="24"/>
                <c:pt idx="0">
                  <c:v>25.576714487597357</c:v>
                </c:pt>
                <c:pt idx="1">
                  <c:v>25.668093414775523</c:v>
                </c:pt>
                <c:pt idx="2">
                  <c:v>25.630346620206751</c:v>
                </c:pt>
                <c:pt idx="3">
                  <c:v>25.623506299484472</c:v>
                </c:pt>
                <c:pt idx="4">
                  <c:v>24.717826041856458</c:v>
                </c:pt>
                <c:pt idx="5">
                  <c:v>24.994723524014596</c:v>
                </c:pt>
                <c:pt idx="6">
                  <c:v>25.101903110573904</c:v>
                </c:pt>
                <c:pt idx="7">
                  <c:v>25.347618629562017</c:v>
                </c:pt>
                <c:pt idx="8">
                  <c:v>24.715441243775484</c:v>
                </c:pt>
                <c:pt idx="9">
                  <c:v>24.857692190324506</c:v>
                </c:pt>
                <c:pt idx="10">
                  <c:v>24.728376829183052</c:v>
                </c:pt>
                <c:pt idx="11">
                  <c:v>24.863442681700558</c:v>
                </c:pt>
                <c:pt idx="12">
                  <c:v>25.64251692066625</c:v>
                </c:pt>
                <c:pt idx="13">
                  <c:v>25.081437548032206</c:v>
                </c:pt>
                <c:pt idx="14">
                  <c:v>25.076824133975535</c:v>
                </c:pt>
                <c:pt idx="15">
                  <c:v>25.359809951744609</c:v>
                </c:pt>
                <c:pt idx="16">
                  <c:v>25.43842968308843</c:v>
                </c:pt>
                <c:pt idx="17">
                  <c:v>25.307926829126121</c:v>
                </c:pt>
                <c:pt idx="18">
                  <c:v>25.342879038575372</c:v>
                </c:pt>
                <c:pt idx="19">
                  <c:v>24.914484653277164</c:v>
                </c:pt>
                <c:pt idx="20">
                  <c:v>25.388076154042317</c:v>
                </c:pt>
                <c:pt idx="21">
                  <c:v>25.576436471329689</c:v>
                </c:pt>
                <c:pt idx="22">
                  <c:v>25.509489488602469</c:v>
                </c:pt>
                <c:pt idx="23">
                  <c:v>25.502749322249354</c:v>
                </c:pt>
              </c:numCache>
            </c:numRef>
          </c:val>
          <c:smooth val="0"/>
          <c:extLst>
            <c:ext xmlns:c16="http://schemas.microsoft.com/office/drawing/2014/chart" uri="{C3380CC4-5D6E-409C-BE32-E72D297353CC}">
              <c16:uniqueId val="{00000001-4CE3-40E3-82D4-BC887ACBB674}"/>
            </c:ext>
          </c:extLst>
        </c:ser>
        <c:ser>
          <c:idx val="4"/>
          <c:order val="4"/>
          <c:tx>
            <c:strRef>
              <c:f>'CERTIFICADO '!$O$201</c:f>
              <c:strCache>
                <c:ptCount val="1"/>
                <c:pt idx="0">
                  <c:v>Temperatura de Cava</c:v>
                </c:pt>
              </c:strCache>
            </c:strRef>
          </c:tx>
          <c:spPr>
            <a:ln w="28575" cap="rnd">
              <a:solidFill>
                <a:schemeClr val="accent5"/>
              </a:solidFill>
              <a:round/>
            </a:ln>
            <a:effectLst/>
          </c:spPr>
          <c:marker>
            <c:symbol val="none"/>
          </c:marker>
          <c:cat>
            <c:numRef>
              <c:f>'CERTIFICADO '!$J$202:$J$225</c:f>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f>'CERTIFICADO '!$O$202:$O$225</c:f>
              <c:numCache>
                <c:formatCode>0.0</c:formatCode>
                <c:ptCount val="24"/>
                <c:pt idx="0">
                  <c:v>19.600000000000001</c:v>
                </c:pt>
                <c:pt idx="1">
                  <c:v>7.7</c:v>
                </c:pt>
                <c:pt idx="2">
                  <c:v>6.9</c:v>
                </c:pt>
                <c:pt idx="3">
                  <c:v>6.1</c:v>
                </c:pt>
                <c:pt idx="4">
                  <c:v>5.6</c:v>
                </c:pt>
                <c:pt idx="5">
                  <c:v>5.0999999999999996</c:v>
                </c:pt>
                <c:pt idx="6">
                  <c:v>4.7</c:v>
                </c:pt>
                <c:pt idx="7">
                  <c:v>4.4000000000000004</c:v>
                </c:pt>
                <c:pt idx="8">
                  <c:v>4.0999999999999996</c:v>
                </c:pt>
                <c:pt idx="9">
                  <c:v>4.2</c:v>
                </c:pt>
                <c:pt idx="10">
                  <c:v>4.0999999999999996</c:v>
                </c:pt>
                <c:pt idx="11">
                  <c:v>4.0999999999999996</c:v>
                </c:pt>
                <c:pt idx="12">
                  <c:v>4.3</c:v>
                </c:pt>
                <c:pt idx="13">
                  <c:v>4.4000000000000004</c:v>
                </c:pt>
                <c:pt idx="14">
                  <c:v>4.4000000000000004</c:v>
                </c:pt>
                <c:pt idx="15">
                  <c:v>4.3</c:v>
                </c:pt>
                <c:pt idx="16">
                  <c:v>4.9000000000000004</c:v>
                </c:pt>
                <c:pt idx="17">
                  <c:v>5.5</c:v>
                </c:pt>
                <c:pt idx="18">
                  <c:v>6.3</c:v>
                </c:pt>
                <c:pt idx="19">
                  <c:v>6.9</c:v>
                </c:pt>
                <c:pt idx="20">
                  <c:v>7.2</c:v>
                </c:pt>
                <c:pt idx="21">
                  <c:v>7.7</c:v>
                </c:pt>
                <c:pt idx="22">
                  <c:v>8.3000000000000007</c:v>
                </c:pt>
                <c:pt idx="23">
                  <c:v>8.8000000000000007</c:v>
                </c:pt>
              </c:numCache>
            </c:numRef>
          </c:val>
          <c:smooth val="0"/>
          <c:extLst>
            <c:ext xmlns:c16="http://schemas.microsoft.com/office/drawing/2014/chart" uri="{C3380CC4-5D6E-409C-BE32-E72D297353CC}">
              <c16:uniqueId val="{00000004-4CE3-40E3-82D4-BC887ACBB674}"/>
            </c:ext>
          </c:extLst>
        </c:ser>
        <c:dLbls>
          <c:showLegendKey val="0"/>
          <c:showVal val="0"/>
          <c:showCatName val="0"/>
          <c:showSerName val="0"/>
          <c:showPercent val="0"/>
          <c:showBubbleSize val="0"/>
        </c:dLbls>
        <c:smooth val="0"/>
        <c:axId val="1221129199"/>
        <c:axId val="1221122479"/>
        <c:extLst>
          <c:ext xmlns:c15="http://schemas.microsoft.com/office/drawing/2012/chart" uri="{02D57815-91ED-43cb-92C2-25804820EDAC}">
            <c15:filteredLineSeries>
              <c15:ser>
                <c:idx val="0"/>
                <c:order val="0"/>
                <c:tx>
                  <c:strRef>
                    <c:extLst>
                      <c:ext uri="{02D57815-91ED-43cb-92C2-25804820EDAC}">
                        <c15:formulaRef>
                          <c15:sqref>'CERTIFICADO '!$K$201</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'!$J$202:$J$225</c15:sqref>
                        </c15:formulaRef>
                      </c:ext>
                    </c:extLst>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extLst>
                      <c:ext uri="{02D57815-91ED-43cb-92C2-25804820EDAC}">
                        <c15:formulaRef>
                          <c15:sqref>'CERTIFICADO '!$K$202:$K$225</c15:sqref>
                        </c15:formulaRef>
                      </c:ext>
                    </c:extLst>
                    <c:numCache>
                      <c:formatCode>h:mm:ss;@</c:formatCode>
                      <c:ptCount val="24"/>
                    </c:numCache>
                  </c:numRef>
                </c:val>
                <c:smooth val="0"/>
                <c:extLst>
                  <c:ext xmlns:c16="http://schemas.microsoft.com/office/drawing/2014/chart" uri="{C3380CC4-5D6E-409C-BE32-E72D297353CC}">
                    <c16:uniqueId val="{00000000-4CE3-40E3-82D4-BC887ACBB67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'!$M$201</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'!$J$202:$J$225</c15:sqref>
                        </c15:formulaRef>
                      </c:ext>
                    </c:extLst>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extLst xmlns:c15="http://schemas.microsoft.com/office/drawing/2012/chart">
                      <c:ext xmlns:c15="http://schemas.microsoft.com/office/drawing/2012/chart" uri="{02D57815-91ED-43cb-92C2-25804820EDAC}">
                        <c15:formulaRef>
                          <c15:sqref>'CERTIFICADO '!$M$202:$M$225</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CE3-40E3-82D4-BC887ACBB67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'!$N$201</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'!$J$202:$J$225</c15:sqref>
                        </c15:formulaRef>
                      </c:ext>
                    </c:extLst>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extLst xmlns:c15="http://schemas.microsoft.com/office/drawing/2012/chart">
                      <c:ext xmlns:c15="http://schemas.microsoft.com/office/drawing/2012/chart" uri="{02D57815-91ED-43cb-92C2-25804820EDAC}">
                        <c15:formulaRef>
                          <c15:sqref>'CERTIFICADO '!$N$202:$N$225</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CE3-40E3-82D4-BC887ACBB67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'!$P$201</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'!$J$202:$J$225</c15:sqref>
                        </c15:formulaRef>
                      </c:ext>
                    </c:extLst>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extLst xmlns:c15="http://schemas.microsoft.com/office/drawing/2012/chart">
                      <c:ext xmlns:c15="http://schemas.microsoft.com/office/drawing/2012/chart" uri="{02D57815-91ED-43cb-92C2-25804820EDAC}">
                        <c15:formulaRef>
                          <c15:sqref>'CERTIFICADO '!$P$202:$P$225</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CE3-40E3-82D4-BC887ACBB67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'!$Q$201</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'!$J$202:$J$225</c15:sqref>
                        </c15:formulaRef>
                      </c:ext>
                    </c:extLst>
                    <c:numCache>
                      <c:formatCode>h:mm:ss;@</c:formatCode>
                      <c:ptCount val="24"/>
                      <c:pt idx="0">
                        <c:v>0.58333333333333337</c:v>
                      </c:pt>
                      <c:pt idx="1">
                        <c:v>0.58680555555555558</c:v>
                      </c:pt>
                      <c:pt idx="2">
                        <c:v>0.59027777777777779</c:v>
                      </c:pt>
                      <c:pt idx="3">
                        <c:v>0.59375</c:v>
                      </c:pt>
                      <c:pt idx="4">
                        <c:v>0.59722222222222221</c:v>
                      </c:pt>
                      <c:pt idx="5">
                        <c:v>0.60069444444444442</c:v>
                      </c:pt>
                      <c:pt idx="6">
                        <c:v>0.60416666666666663</c:v>
                      </c:pt>
                      <c:pt idx="7">
                        <c:v>0.60763888888888884</c:v>
                      </c:pt>
                      <c:pt idx="8">
                        <c:v>0.61111111111111105</c:v>
                      </c:pt>
                      <c:pt idx="9">
                        <c:v>0.61458333333333326</c:v>
                      </c:pt>
                      <c:pt idx="10">
                        <c:v>0.61805555555555547</c:v>
                      </c:pt>
                      <c:pt idx="11">
                        <c:v>0.62152777777777768</c:v>
                      </c:pt>
                      <c:pt idx="12">
                        <c:v>0.62499999999999989</c:v>
                      </c:pt>
                      <c:pt idx="13">
                        <c:v>0.6284722222222221</c:v>
                      </c:pt>
                      <c:pt idx="14">
                        <c:v>0.63194444444444431</c:v>
                      </c:pt>
                      <c:pt idx="15">
                        <c:v>0.63541666666666652</c:v>
                      </c:pt>
                      <c:pt idx="16">
                        <c:v>0.63888888888888873</c:v>
                      </c:pt>
                      <c:pt idx="17">
                        <c:v>0.64236111111111094</c:v>
                      </c:pt>
                      <c:pt idx="18">
                        <c:v>0.64583333333333315</c:v>
                      </c:pt>
                      <c:pt idx="19">
                        <c:v>0.64930555555555536</c:v>
                      </c:pt>
                      <c:pt idx="20">
                        <c:v>0.65277777777777757</c:v>
                      </c:pt>
                      <c:pt idx="21">
                        <c:v>0.65624999999999978</c:v>
                      </c:pt>
                      <c:pt idx="22">
                        <c:v>0.65972222222222199</c:v>
                      </c:pt>
                      <c:pt idx="23">
                        <c:v>0.6631944444444442</c:v>
                      </c:pt>
                    </c:numCache>
                  </c:numRef>
                </c:cat>
                <c:val>
                  <c:numRef>
                    <c:extLst xmlns:c15="http://schemas.microsoft.com/office/drawing/2012/chart">
                      <c:ext xmlns:c15="http://schemas.microsoft.com/office/drawing/2012/chart" uri="{02D57815-91ED-43cb-92C2-25804820EDAC}">
                        <c15:formulaRef>
                          <c15:sqref>'CERTIFICADO '!$Q$202:$Q$225</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CE3-40E3-82D4-BC887ACBB674}"/>
                  </c:ext>
                </c:extLst>
              </c15:ser>
            </c15:filteredLineSeries>
          </c:ext>
        </c:extLst>
      </c:lineChart>
      <c:catAx>
        <c:axId val="1221129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layout>
            <c:manualLayout>
              <c:xMode val="edge"/>
              <c:yMode val="edge"/>
              <c:x val="0.45299416294337252"/>
              <c:y val="0.82370297462817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2479"/>
        <c:crosses val="autoZero"/>
        <c:auto val="1"/>
        <c:lblAlgn val="ctr"/>
        <c:lblOffset val="100"/>
        <c:noMultiLvlLbl val="0"/>
      </c:catAx>
      <c:valAx>
        <c:axId val="122112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(°C)</a:t>
                </a:r>
              </a:p>
            </c:rich>
          </c:tx>
          <c:layout>
            <c:manualLayout>
              <c:xMode val="edge"/>
              <c:yMode val="edge"/>
              <c:x val="2.1204410517387615E-2"/>
              <c:y val="0.238330417031204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9199"/>
        <c:crosses val="autoZero"/>
        <c:crossBetween val="between"/>
        <c:majorUnit val="4"/>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'CERTIFICADO '!$K$279</c:f>
              <c:strCache>
                <c:ptCount val="1"/>
                <c:pt idx="0">
                  <c:v>Temperatura ambiente</c:v>
                </c:pt>
              </c:strCache>
            </c:strRef>
          </c:tx>
          <c:spPr>
            <a:ln w="28575" cap="rnd">
              <a:solidFill>
                <a:schemeClr val="accent2"/>
              </a:solidFill>
              <a:round/>
            </a:ln>
            <a:effectLst/>
          </c:spPr>
          <c:marker>
            <c:symbol val="none"/>
          </c:marker>
          <c:cat>
            <c:numRef>
              <c:f>'CERTIFICADO '!$I$280:$I$303</c:f>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f>'CERTIFICADO '!$K$280:$K$303</c:f>
              <c:numCache>
                <c:formatCode>0.0</c:formatCode>
                <c:ptCount val="24"/>
                <c:pt idx="0">
                  <c:v>24.536045882481844</c:v>
                </c:pt>
                <c:pt idx="1">
                  <c:v>24.999801367112305</c:v>
                </c:pt>
                <c:pt idx="2">
                  <c:v>24.914206231368848</c:v>
                </c:pt>
                <c:pt idx="3">
                  <c:v>25.033786510899166</c:v>
                </c:pt>
                <c:pt idx="4">
                  <c:v>24.826946943553789</c:v>
                </c:pt>
                <c:pt idx="5">
                  <c:v>24.594280993736753</c:v>
                </c:pt>
                <c:pt idx="6">
                  <c:v>25.189110688302637</c:v>
                </c:pt>
                <c:pt idx="7">
                  <c:v>25.183721766897932</c:v>
                </c:pt>
                <c:pt idx="8">
                  <c:v>24.572743623940646</c:v>
                </c:pt>
                <c:pt idx="9">
                  <c:v>24.521023910099682</c:v>
                </c:pt>
                <c:pt idx="10">
                  <c:v>25.421126071843293</c:v>
                </c:pt>
                <c:pt idx="11">
                  <c:v>25.263126507419717</c:v>
                </c:pt>
                <c:pt idx="12">
                  <c:v>25.24826958354226</c:v>
                </c:pt>
                <c:pt idx="13">
                  <c:v>24.826395538768484</c:v>
                </c:pt>
                <c:pt idx="14">
                  <c:v>25.230521135225988</c:v>
                </c:pt>
                <c:pt idx="15">
                  <c:v>25.420970900895359</c:v>
                </c:pt>
                <c:pt idx="16">
                  <c:v>24.967143391301196</c:v>
                </c:pt>
                <c:pt idx="17">
                  <c:v>24.795361001275758</c:v>
                </c:pt>
                <c:pt idx="18">
                  <c:v>25.357117257719541</c:v>
                </c:pt>
                <c:pt idx="19">
                  <c:v>24.530416740262783</c:v>
                </c:pt>
                <c:pt idx="20">
                  <c:v>25.478398158109236</c:v>
                </c:pt>
                <c:pt idx="21">
                  <c:v>25.425205879214474</c:v>
                </c:pt>
                <c:pt idx="22">
                  <c:v>25.16287194224768</c:v>
                </c:pt>
                <c:pt idx="23">
                  <c:v>24.859247344917001</c:v>
                </c:pt>
              </c:numCache>
            </c:numRef>
          </c:val>
          <c:smooth val="0"/>
          <c:extLst>
            <c:ext xmlns:c16="http://schemas.microsoft.com/office/drawing/2014/chart" uri="{C3380CC4-5D6E-409C-BE32-E72D297353CC}">
              <c16:uniqueId val="{00000001-4091-4BCD-B1D8-9262521A7B5C}"/>
            </c:ext>
          </c:extLst>
        </c:ser>
        <c:ser>
          <c:idx val="4"/>
          <c:order val="4"/>
          <c:tx>
            <c:strRef>
              <c:f>'CERTIFICADO '!$N$279</c:f>
              <c:strCache>
                <c:ptCount val="1"/>
                <c:pt idx="0">
                  <c:v>Temperatura de Cava</c:v>
                </c:pt>
              </c:strCache>
            </c:strRef>
          </c:tx>
          <c:spPr>
            <a:ln w="28575" cap="rnd">
              <a:solidFill>
                <a:schemeClr val="accent5"/>
              </a:solidFill>
              <a:round/>
            </a:ln>
            <a:effectLst/>
          </c:spPr>
          <c:marker>
            <c:symbol val="none"/>
          </c:marker>
          <c:cat>
            <c:numRef>
              <c:f>'CERTIFICADO '!$I$280:$I$303</c:f>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f>'CERTIFICADO '!$N$280:$N$303</c:f>
              <c:numCache>
                <c:formatCode>0.0</c:formatCode>
                <c:ptCount val="24"/>
                <c:pt idx="0">
                  <c:v>17.100000000000001</c:v>
                </c:pt>
                <c:pt idx="1">
                  <c:v>7.4</c:v>
                </c:pt>
                <c:pt idx="2">
                  <c:v>6.2</c:v>
                </c:pt>
                <c:pt idx="3">
                  <c:v>5.8</c:v>
                </c:pt>
                <c:pt idx="4">
                  <c:v>4.0999999999999996</c:v>
                </c:pt>
                <c:pt idx="5">
                  <c:v>4.2</c:v>
                </c:pt>
                <c:pt idx="6">
                  <c:v>4.0999999999999996</c:v>
                </c:pt>
                <c:pt idx="7">
                  <c:v>4.4000000000000004</c:v>
                </c:pt>
                <c:pt idx="8">
                  <c:v>4.3</c:v>
                </c:pt>
                <c:pt idx="9">
                  <c:v>4.5</c:v>
                </c:pt>
                <c:pt idx="10">
                  <c:v>4.2</c:v>
                </c:pt>
                <c:pt idx="11">
                  <c:v>4.0999999999999996</c:v>
                </c:pt>
                <c:pt idx="12">
                  <c:v>4.3</c:v>
                </c:pt>
                <c:pt idx="13">
                  <c:v>4.5</c:v>
                </c:pt>
                <c:pt idx="14">
                  <c:v>4.0999999999999996</c:v>
                </c:pt>
                <c:pt idx="15">
                  <c:v>4.5</c:v>
                </c:pt>
                <c:pt idx="16">
                  <c:v>5</c:v>
                </c:pt>
                <c:pt idx="17">
                  <c:v>5.3</c:v>
                </c:pt>
                <c:pt idx="18">
                  <c:v>6</c:v>
                </c:pt>
                <c:pt idx="19">
                  <c:v>6.4</c:v>
                </c:pt>
                <c:pt idx="20">
                  <c:v>7.2</c:v>
                </c:pt>
                <c:pt idx="21">
                  <c:v>8.1</c:v>
                </c:pt>
                <c:pt idx="22">
                  <c:v>8.3000000000000007</c:v>
                </c:pt>
                <c:pt idx="23">
                  <c:v>9</c:v>
                </c:pt>
              </c:numCache>
            </c:numRef>
          </c:val>
          <c:smooth val="0"/>
          <c:extLst>
            <c:ext xmlns:c16="http://schemas.microsoft.com/office/drawing/2014/chart" uri="{C3380CC4-5D6E-409C-BE32-E72D297353CC}">
              <c16:uniqueId val="{00000004-4091-4BCD-B1D8-9262521A7B5C}"/>
            </c:ext>
          </c:extLst>
        </c:ser>
        <c:ser>
          <c:idx val="7"/>
          <c:order val="7"/>
          <c:tx>
            <c:strRef>
              <c:f>'CERTIFICADO '!$Q$279</c:f>
              <c:strCache>
                <c:ptCount val="1"/>
                <c:pt idx="0">
                  <c:v>Temperatura de carga</c:v>
                </c:pt>
              </c:strCache>
            </c:strRef>
          </c:tx>
          <c:spPr>
            <a:ln w="28575" cap="rnd">
              <a:solidFill>
                <a:schemeClr val="accent2">
                  <a:lumMod val="60000"/>
                </a:schemeClr>
              </a:solidFill>
              <a:round/>
            </a:ln>
            <a:effectLst/>
          </c:spPr>
          <c:marker>
            <c:symbol val="none"/>
          </c:marker>
          <c:cat>
            <c:numRef>
              <c:f>'CERTIFICADO '!$I$280:$I$303</c:f>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f>'CERTIFICADO '!$Q$280:$Q$303</c:f>
              <c:numCache>
                <c:formatCode>0.0</c:formatCode>
                <c:ptCount val="24"/>
                <c:pt idx="0">
                  <c:v>11.3</c:v>
                </c:pt>
                <c:pt idx="1">
                  <c:v>6.8</c:v>
                </c:pt>
                <c:pt idx="2">
                  <c:v>5.7</c:v>
                </c:pt>
                <c:pt idx="3">
                  <c:v>5.0999999999999996</c:v>
                </c:pt>
                <c:pt idx="4">
                  <c:v>3.7</c:v>
                </c:pt>
                <c:pt idx="5">
                  <c:v>3.5</c:v>
                </c:pt>
                <c:pt idx="6">
                  <c:v>3.4</c:v>
                </c:pt>
                <c:pt idx="7">
                  <c:v>3.3</c:v>
                </c:pt>
                <c:pt idx="8">
                  <c:v>3.6</c:v>
                </c:pt>
                <c:pt idx="9">
                  <c:v>3.8</c:v>
                </c:pt>
                <c:pt idx="10">
                  <c:v>3.6</c:v>
                </c:pt>
                <c:pt idx="11">
                  <c:v>3.7</c:v>
                </c:pt>
                <c:pt idx="12">
                  <c:v>3.7</c:v>
                </c:pt>
                <c:pt idx="13">
                  <c:v>3.6</c:v>
                </c:pt>
                <c:pt idx="14">
                  <c:v>3.6</c:v>
                </c:pt>
                <c:pt idx="15">
                  <c:v>3.7</c:v>
                </c:pt>
                <c:pt idx="16">
                  <c:v>4.4000000000000004</c:v>
                </c:pt>
                <c:pt idx="17">
                  <c:v>4.5999999999999996</c:v>
                </c:pt>
                <c:pt idx="18">
                  <c:v>4.9000000000000004</c:v>
                </c:pt>
                <c:pt idx="19">
                  <c:v>5.2</c:v>
                </c:pt>
                <c:pt idx="20">
                  <c:v>5.9</c:v>
                </c:pt>
                <c:pt idx="21">
                  <c:v>6.4</c:v>
                </c:pt>
                <c:pt idx="22">
                  <c:v>6.9</c:v>
                </c:pt>
                <c:pt idx="23">
                  <c:v>7.3</c:v>
                </c:pt>
              </c:numCache>
            </c:numRef>
          </c:val>
          <c:smooth val="0"/>
          <c:extLst>
            <c:ext xmlns:c16="http://schemas.microsoft.com/office/drawing/2014/chart" uri="{C3380CC4-5D6E-409C-BE32-E72D297353CC}">
              <c16:uniqueId val="{00000007-4091-4BCD-B1D8-9262521A7B5C}"/>
            </c:ext>
          </c:extLst>
        </c:ser>
        <c:dLbls>
          <c:showLegendKey val="0"/>
          <c:showVal val="0"/>
          <c:showCatName val="0"/>
          <c:showSerName val="0"/>
          <c:showPercent val="0"/>
          <c:showBubbleSize val="0"/>
        </c:dLbls>
        <c:smooth val="0"/>
        <c:axId val="1168756031"/>
        <c:axId val="1168758431"/>
        <c:extLst>
          <c:ext xmlns:c15="http://schemas.microsoft.com/office/drawing/2012/chart" uri="{02D57815-91ED-43cb-92C2-25804820EDAC}">
            <c15:filteredLineSeries>
              <c15:ser>
                <c:idx val="0"/>
                <c:order val="0"/>
                <c:tx>
                  <c:strRef>
                    <c:extLst>
                      <c:ext uri="{02D57815-91ED-43cb-92C2-25804820EDAC}">
                        <c15:formulaRef>
                          <c15:sqref>'CERTIFICADO '!$J$279</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c:ext uri="{02D57815-91ED-43cb-92C2-25804820EDAC}">
                        <c15:formulaRef>
                          <c15:sqref>'CERTIFICADO '!$J$280:$J$303</c15:sqref>
                        </c15:formulaRef>
                      </c:ext>
                    </c:extLst>
                    <c:numCache>
                      <c:formatCode>General</c:formatCode>
                      <c:ptCount val="24"/>
                    </c:numCache>
                  </c:numRef>
                </c:val>
                <c:smooth val="0"/>
                <c:extLst>
                  <c:ext xmlns:c16="http://schemas.microsoft.com/office/drawing/2014/chart" uri="{C3380CC4-5D6E-409C-BE32-E72D297353CC}">
                    <c16:uniqueId val="{00000000-4091-4BCD-B1D8-9262521A7B5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'!$L$279</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'!$L$280:$L$303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091-4BCD-B1D8-9262521A7B5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'!$M$279</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'!$M$280:$M$303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091-4BCD-B1D8-9262521A7B5C}"/>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'!$O$279</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'!$O$280:$O$303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091-4BCD-B1D8-9262521A7B5C}"/>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'!$P$279</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'!$P$280:$P$303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091-4BCD-B1D8-9262521A7B5C}"/>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'CERTIFICADO '!$R$279</c15:sqref>
                        </c15:formulaRef>
                      </c:ext>
                    </c:extLst>
                    <c:strCache>
                      <c:ptCount val="1"/>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'!$R$280:$R$303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8-4091-4BCD-B1D8-9262521A7B5C}"/>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'CERTIFICADO '!$S$279</c15:sqref>
                        </c15:formulaRef>
                      </c:ext>
                    </c:extLst>
                    <c:strCache>
                      <c:ptCount val="1"/>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'!$I$280:$I$303</c15:sqref>
                        </c15:formulaRef>
                      </c:ext>
                    </c:extLst>
                    <c:numCache>
                      <c:formatCode>h:mm:ss</c:formatCode>
                      <c:ptCount val="24"/>
                      <c:pt idx="0">
                        <c:v>0.6875</c:v>
                      </c:pt>
                      <c:pt idx="1">
                        <c:v>0.69097222222222221</c:v>
                      </c:pt>
                      <c:pt idx="2">
                        <c:v>0.69444444444444442</c:v>
                      </c:pt>
                      <c:pt idx="3">
                        <c:v>0.69791666666666663</c:v>
                      </c:pt>
                      <c:pt idx="4">
                        <c:v>0.70138888888888884</c:v>
                      </c:pt>
                      <c:pt idx="5">
                        <c:v>0.70486111111111105</c:v>
                      </c:pt>
                      <c:pt idx="6">
                        <c:v>0.70833333333333326</c:v>
                      </c:pt>
                      <c:pt idx="7">
                        <c:v>0.71180555555555547</c:v>
                      </c:pt>
                      <c:pt idx="8">
                        <c:v>0.71527777777777768</c:v>
                      </c:pt>
                      <c:pt idx="9">
                        <c:v>0.71874999999999989</c:v>
                      </c:pt>
                      <c:pt idx="10">
                        <c:v>0.7222222222222221</c:v>
                      </c:pt>
                      <c:pt idx="11">
                        <c:v>0.72569444444444431</c:v>
                      </c:pt>
                      <c:pt idx="12">
                        <c:v>0.72916666666666652</c:v>
                      </c:pt>
                      <c:pt idx="13">
                        <c:v>0.73263888888888873</c:v>
                      </c:pt>
                      <c:pt idx="14">
                        <c:v>0.73611111111111094</c:v>
                      </c:pt>
                      <c:pt idx="15">
                        <c:v>0.73958333333333315</c:v>
                      </c:pt>
                      <c:pt idx="16">
                        <c:v>0.74305555555555536</c:v>
                      </c:pt>
                      <c:pt idx="17">
                        <c:v>0.74652777777777757</c:v>
                      </c:pt>
                      <c:pt idx="18">
                        <c:v>0.74999999999999978</c:v>
                      </c:pt>
                      <c:pt idx="19">
                        <c:v>0.75347222222222199</c:v>
                      </c:pt>
                      <c:pt idx="20">
                        <c:v>0.7569444444444442</c:v>
                      </c:pt>
                      <c:pt idx="21">
                        <c:v>0.76041666666666641</c:v>
                      </c:pt>
                      <c:pt idx="22">
                        <c:v>0.76388888888888862</c:v>
                      </c:pt>
                      <c:pt idx="23">
                        <c:v>0.76736111111111083</c:v>
                      </c:pt>
                    </c:numCache>
                  </c:numRef>
                </c:cat>
                <c:val>
                  <c:numRef>
                    <c:extLst xmlns:c15="http://schemas.microsoft.com/office/drawing/2012/chart">
                      <c:ext xmlns:c15="http://schemas.microsoft.com/office/drawing/2012/chart" uri="{02D57815-91ED-43cb-92C2-25804820EDAC}">
                        <c15:formulaRef>
                          <c15:sqref>'CERTIFICADO '!$S$280:$S$303</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9-4091-4BCD-B1D8-9262521A7B5C}"/>
                  </c:ext>
                </c:extLst>
              </c15:ser>
            </c15:filteredLineSeries>
          </c:ext>
        </c:extLst>
      </c:lineChart>
      <c:catAx>
        <c:axId val="11687560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8431"/>
        <c:crosses val="autoZero"/>
        <c:auto val="1"/>
        <c:lblAlgn val="ctr"/>
        <c:lblOffset val="100"/>
        <c:noMultiLvlLbl val="0"/>
      </c:catAx>
      <c:valAx>
        <c:axId val="1168758431"/>
        <c:scaling>
          <c:orientation val="minMax"/>
          <c:max val="2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 °C)</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6031"/>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10.png"/><Relationship Id="rId5" Type="http://schemas.openxmlformats.org/officeDocument/2006/relationships/chart" Target="../charts/chart1.xml"/><Relationship Id="rId10" Type="http://schemas.openxmlformats.org/officeDocument/2006/relationships/image" Target="../media/image9.png"/><Relationship Id="rId4" Type="http://schemas.openxmlformats.org/officeDocument/2006/relationships/image" Target="../media/image5.svg"/><Relationship Id="rId9"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22860</xdr:colOff>
      <xdr:row>239</xdr:row>
      <xdr:rowOff>7626</xdr:rowOff>
    </xdr:from>
    <xdr:to>
      <xdr:col>19</xdr:col>
      <xdr:colOff>0</xdr:colOff>
      <xdr:row>254</xdr:row>
      <xdr:rowOff>7626</xdr:rowOff>
    </xdr:to>
    <xdr:graphicFrame macro="">
      <xdr:nvGraphicFramePr>
        <xdr:cNvPr id="9" name="Gráfico 8">
          <a:extLst>
            <a:ext uri="{FF2B5EF4-FFF2-40B4-BE49-F238E27FC236}">
              <a16:creationId xmlns:a16="http://schemas.microsoft.com/office/drawing/2014/main" id="{37391D5C-6167-D4E1-0A59-B75FF64D9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xdr:colOff>
      <xdr:row>316</xdr:row>
      <xdr:rowOff>68580</xdr:rowOff>
    </xdr:from>
    <xdr:to>
      <xdr:col>18</xdr:col>
      <xdr:colOff>266700</xdr:colOff>
      <xdr:row>328</xdr:row>
      <xdr:rowOff>106680</xdr:rowOff>
    </xdr:to>
    <xdr:graphicFrame macro="">
      <xdr:nvGraphicFramePr>
        <xdr:cNvPr id="10" name="Gráfico 9">
          <a:extLst>
            <a:ext uri="{FF2B5EF4-FFF2-40B4-BE49-F238E27FC236}">
              <a16:creationId xmlns:a16="http://schemas.microsoft.com/office/drawing/2014/main" id="{12C54FAF-EFD3-C1B9-0C61-68D47773B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308583</xdr:colOff>
      <xdr:row>114</xdr:row>
      <xdr:rowOff>45724</xdr:rowOff>
    </xdr:from>
    <xdr:to>
      <xdr:col>18</xdr:col>
      <xdr:colOff>152238</xdr:colOff>
      <xdr:row>120</xdr:row>
      <xdr:rowOff>190504</xdr:rowOff>
    </xdr:to>
    <xdr:pic>
      <xdr:nvPicPr>
        <xdr:cNvPr id="7" name="Imagen 6">
          <a:extLst>
            <a:ext uri="{FF2B5EF4-FFF2-40B4-BE49-F238E27FC236}">
              <a16:creationId xmlns:a16="http://schemas.microsoft.com/office/drawing/2014/main" id="{361AF790-27A9-D513-AAF0-3EDF9A7EF621}"/>
            </a:ext>
          </a:extLst>
        </xdr:cNvPr>
        <xdr:cNvPicPr>
          <a:picLocks noChangeAspect="1"/>
        </xdr:cNvPicPr>
      </xdr:nvPicPr>
      <xdr:blipFill>
        <a:blip xmlns:r="http://schemas.openxmlformats.org/officeDocument/2006/relationships" r:embed="rId7"/>
        <a:stretch>
          <a:fillRect/>
        </a:stretch>
      </xdr:blipFill>
      <xdr:spPr>
        <a:xfrm rot="5400000">
          <a:off x="4234721" y="23696366"/>
          <a:ext cx="1379220" cy="2525895"/>
        </a:xfrm>
        <a:prstGeom prst="rect">
          <a:avLst/>
        </a:prstGeom>
      </xdr:spPr>
    </xdr:pic>
    <xdr:clientData/>
  </xdr:twoCellAnchor>
  <xdr:twoCellAnchor editAs="oneCell">
    <xdr:from>
      <xdr:col>12</xdr:col>
      <xdr:colOff>73918</xdr:colOff>
      <xdr:row>97</xdr:row>
      <xdr:rowOff>22860</xdr:rowOff>
    </xdr:from>
    <xdr:to>
      <xdr:col>17</xdr:col>
      <xdr:colOff>213360</xdr:colOff>
      <xdr:row>106</xdr:row>
      <xdr:rowOff>3814</xdr:rowOff>
    </xdr:to>
    <xdr:pic>
      <xdr:nvPicPr>
        <xdr:cNvPr id="8" name="Imagen 7">
          <a:extLst>
            <a:ext uri="{FF2B5EF4-FFF2-40B4-BE49-F238E27FC236}">
              <a16:creationId xmlns:a16="http://schemas.microsoft.com/office/drawing/2014/main" id="{78466CF2-FDD3-92D9-FCBA-4141457A669A}"/>
            </a:ext>
          </a:extLst>
        </xdr:cNvPr>
        <xdr:cNvPicPr>
          <a:picLocks noChangeAspect="1"/>
        </xdr:cNvPicPr>
      </xdr:nvPicPr>
      <xdr:blipFill>
        <a:blip xmlns:r="http://schemas.openxmlformats.org/officeDocument/2006/relationships" r:embed="rId8"/>
        <a:stretch>
          <a:fillRect/>
        </a:stretch>
      </xdr:blipFill>
      <xdr:spPr>
        <a:xfrm>
          <a:off x="4097278" y="20749260"/>
          <a:ext cx="1815842" cy="1832614"/>
        </a:xfrm>
        <a:prstGeom prst="rect">
          <a:avLst/>
        </a:prstGeom>
      </xdr:spPr>
    </xdr:pic>
    <xdr:clientData/>
  </xdr:twoCellAnchor>
  <xdr:twoCellAnchor editAs="oneCell">
    <xdr:from>
      <xdr:col>4</xdr:col>
      <xdr:colOff>285714</xdr:colOff>
      <xdr:row>152</xdr:row>
      <xdr:rowOff>75962</xdr:rowOff>
    </xdr:from>
    <xdr:to>
      <xdr:col>11</xdr:col>
      <xdr:colOff>213360</xdr:colOff>
      <xdr:row>162</xdr:row>
      <xdr:rowOff>169885</xdr:rowOff>
    </xdr:to>
    <xdr:pic>
      <xdr:nvPicPr>
        <xdr:cNvPr id="11" name="Imagen 10">
          <a:extLst>
            <a:ext uri="{FF2B5EF4-FFF2-40B4-BE49-F238E27FC236}">
              <a16:creationId xmlns:a16="http://schemas.microsoft.com/office/drawing/2014/main" id="{F5329F22-FED7-51A6-BEA7-A5BA0F3E9D05}"/>
            </a:ext>
          </a:extLst>
        </xdr:cNvPr>
        <xdr:cNvPicPr>
          <a:picLocks noChangeAspect="1"/>
        </xdr:cNvPicPr>
      </xdr:nvPicPr>
      <xdr:blipFill>
        <a:blip xmlns:r="http://schemas.openxmlformats.org/officeDocument/2006/relationships" r:embed="rId9"/>
        <a:stretch>
          <a:fillRect/>
        </a:stretch>
      </xdr:blipFill>
      <xdr:spPr>
        <a:xfrm>
          <a:off x="1626834" y="31828502"/>
          <a:ext cx="2274606" cy="1922723"/>
        </a:xfrm>
        <a:prstGeom prst="rect">
          <a:avLst/>
        </a:prstGeom>
      </xdr:spPr>
    </xdr:pic>
    <xdr:clientData/>
  </xdr:twoCellAnchor>
  <xdr:twoCellAnchor editAs="oneCell">
    <xdr:from>
      <xdr:col>2</xdr:col>
      <xdr:colOff>323079</xdr:colOff>
      <xdr:row>97</xdr:row>
      <xdr:rowOff>22859</xdr:rowOff>
    </xdr:from>
    <xdr:to>
      <xdr:col>8</xdr:col>
      <xdr:colOff>304800</xdr:colOff>
      <xdr:row>105</xdr:row>
      <xdr:rowOff>196556</xdr:rowOff>
    </xdr:to>
    <xdr:pic>
      <xdr:nvPicPr>
        <xdr:cNvPr id="12" name="Imagen 11">
          <a:extLst>
            <a:ext uri="{FF2B5EF4-FFF2-40B4-BE49-F238E27FC236}">
              <a16:creationId xmlns:a16="http://schemas.microsoft.com/office/drawing/2014/main" id="{70DBA822-267D-9715-8FEB-A2A124477FF8}"/>
            </a:ext>
          </a:extLst>
        </xdr:cNvPr>
        <xdr:cNvPicPr>
          <a:picLocks noChangeAspect="1"/>
        </xdr:cNvPicPr>
      </xdr:nvPicPr>
      <xdr:blipFill>
        <a:blip xmlns:r="http://schemas.openxmlformats.org/officeDocument/2006/relationships" r:embed="rId10"/>
        <a:stretch>
          <a:fillRect/>
        </a:stretch>
      </xdr:blipFill>
      <xdr:spPr>
        <a:xfrm>
          <a:off x="993639" y="20749259"/>
          <a:ext cx="1993401" cy="1819617"/>
        </a:xfrm>
        <a:prstGeom prst="rect">
          <a:avLst/>
        </a:prstGeom>
      </xdr:spPr>
    </xdr:pic>
    <xdr:clientData/>
  </xdr:twoCellAnchor>
  <xdr:twoCellAnchor editAs="oneCell">
    <xdr:from>
      <xdr:col>4</xdr:col>
      <xdr:colOff>307148</xdr:colOff>
      <xdr:row>114</xdr:row>
      <xdr:rowOff>0</xdr:rowOff>
    </xdr:from>
    <xdr:to>
      <xdr:col>8</xdr:col>
      <xdr:colOff>7620</xdr:colOff>
      <xdr:row>120</xdr:row>
      <xdr:rowOff>125962</xdr:rowOff>
    </xdr:to>
    <xdr:pic>
      <xdr:nvPicPr>
        <xdr:cNvPr id="13" name="Imagen 12">
          <a:extLst>
            <a:ext uri="{FF2B5EF4-FFF2-40B4-BE49-F238E27FC236}">
              <a16:creationId xmlns:a16="http://schemas.microsoft.com/office/drawing/2014/main" id="{06715600-256C-B120-1C29-2F20CADEDE12}"/>
            </a:ext>
          </a:extLst>
        </xdr:cNvPr>
        <xdr:cNvPicPr>
          <a:picLocks noChangeAspect="1"/>
        </xdr:cNvPicPr>
      </xdr:nvPicPr>
      <xdr:blipFill>
        <a:blip xmlns:r="http://schemas.openxmlformats.org/officeDocument/2006/relationships" r:embed="rId11"/>
        <a:stretch>
          <a:fillRect/>
        </a:stretch>
      </xdr:blipFill>
      <xdr:spPr>
        <a:xfrm>
          <a:off x="1648268" y="24223980"/>
          <a:ext cx="1041592" cy="1360402"/>
        </a:xfrm>
        <a:prstGeom prst="rect">
          <a:avLst/>
        </a:prstGeom>
      </xdr:spPr>
    </xdr:pic>
    <xdr:clientData/>
  </xdr:twoCellAnchor>
  <xdr:twoCellAnchor editAs="oneCell">
    <xdr:from>
      <xdr:col>2</xdr:col>
      <xdr:colOff>80558</xdr:colOff>
      <xdr:row>113</xdr:row>
      <xdr:rowOff>76200</xdr:rowOff>
    </xdr:from>
    <xdr:to>
      <xdr:col>4</xdr:col>
      <xdr:colOff>160020</xdr:colOff>
      <xdr:row>120</xdr:row>
      <xdr:rowOff>190500</xdr:rowOff>
    </xdr:to>
    <xdr:pic>
      <xdr:nvPicPr>
        <xdr:cNvPr id="14" name="Imagen 13">
          <a:extLst>
            <a:ext uri="{FF2B5EF4-FFF2-40B4-BE49-F238E27FC236}">
              <a16:creationId xmlns:a16="http://schemas.microsoft.com/office/drawing/2014/main" id="{5D3DA4A7-D8E6-8940-D2DE-4FD030F2ED7F}"/>
            </a:ext>
          </a:extLst>
        </xdr:cNvPr>
        <xdr:cNvPicPr>
          <a:picLocks noChangeAspect="1"/>
        </xdr:cNvPicPr>
      </xdr:nvPicPr>
      <xdr:blipFill>
        <a:blip xmlns:r="http://schemas.openxmlformats.org/officeDocument/2006/relationships" r:embed="rId12"/>
        <a:stretch>
          <a:fillRect/>
        </a:stretch>
      </xdr:blipFill>
      <xdr:spPr>
        <a:xfrm>
          <a:off x="751118" y="24094440"/>
          <a:ext cx="750022" cy="15544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s>
    <sheetDataSet>
      <sheetData sheetId="0"/>
      <sheetData sheetId="1"/>
      <sheetData sheetId="2">
        <row r="64">
          <cell r="I64" t="str">
            <v>g</v>
          </cell>
        </row>
      </sheetData>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7" sqref="E7"/>
    </sheetView>
  </sheetViews>
  <sheetFormatPr baseColWidth="10" defaultColWidth="3.6640625" defaultRowHeight="12.75" customHeight="1" x14ac:dyDescent="0.3"/>
  <cols>
    <col min="1" max="1" width="20.109375" style="1" bestFit="1" customWidth="1"/>
    <col min="2" max="2" width="33.44140625" style="1" bestFit="1" customWidth="1"/>
    <col min="3" max="4" width="22.6640625" style="1" customWidth="1"/>
    <col min="5" max="5" width="51.6640625" style="1" bestFit="1" customWidth="1"/>
    <col min="6" max="6" width="19.886718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87" t="s">
        <v>83</v>
      </c>
      <c r="B1" s="188"/>
      <c r="C1" s="188"/>
      <c r="D1" s="188"/>
      <c r="E1" s="188"/>
      <c r="F1" s="188"/>
      <c r="G1" s="188"/>
      <c r="H1" s="189"/>
      <c r="I1"/>
      <c r="J1"/>
      <c r="K1"/>
      <c r="L1"/>
      <c r="M1"/>
      <c r="N1"/>
      <c r="O1" t="s">
        <v>85</v>
      </c>
      <c r="P1"/>
      <c r="Q1"/>
      <c r="R1"/>
      <c r="S1"/>
      <c r="T1"/>
      <c r="U1"/>
      <c r="V1"/>
      <c r="W1"/>
      <c r="X1"/>
      <c r="Y1"/>
      <c r="Z1"/>
      <c r="AA1"/>
      <c r="AB1"/>
      <c r="AC1"/>
      <c r="AD1"/>
      <c r="AE1"/>
    </row>
    <row r="2" spans="1:31" ht="14.4" x14ac:dyDescent="0.3">
      <c r="A2" s="99" t="s">
        <v>170</v>
      </c>
      <c r="B2" s="99" t="s">
        <v>171</v>
      </c>
      <c r="C2" s="99" t="s">
        <v>172</v>
      </c>
      <c r="D2" s="99" t="s">
        <v>173</v>
      </c>
      <c r="E2" s="99" t="s">
        <v>174</v>
      </c>
      <c r="F2" s="99" t="s">
        <v>175</v>
      </c>
      <c r="G2" s="99" t="s">
        <v>176</v>
      </c>
      <c r="H2" s="99" t="s">
        <v>177</v>
      </c>
      <c r="I2"/>
      <c r="J2"/>
      <c r="K2"/>
      <c r="L2"/>
      <c r="M2"/>
      <c r="N2"/>
      <c r="O2" t="s">
        <v>92</v>
      </c>
      <c r="P2"/>
      <c r="Q2"/>
      <c r="R2"/>
      <c r="S2"/>
      <c r="T2"/>
      <c r="U2"/>
      <c r="V2"/>
      <c r="W2"/>
      <c r="X2"/>
      <c r="Y2"/>
      <c r="Z2"/>
      <c r="AA2"/>
      <c r="AB2"/>
      <c r="AC2"/>
      <c r="AD2"/>
      <c r="AE2"/>
    </row>
    <row r="3" spans="1:31" ht="12.75" customHeight="1" x14ac:dyDescent="0.3">
      <c r="A3" s="100"/>
      <c r="B3" s="100"/>
      <c r="C3" s="101"/>
      <c r="D3" s="102"/>
      <c r="E3" s="103"/>
      <c r="F3" s="104"/>
      <c r="G3" s="105"/>
      <c r="H3" s="106"/>
      <c r="I3"/>
      <c r="J3"/>
      <c r="K3"/>
      <c r="L3"/>
      <c r="M3"/>
      <c r="N3"/>
      <c r="O3"/>
      <c r="P3"/>
      <c r="Q3"/>
      <c r="R3"/>
      <c r="S3"/>
      <c r="T3"/>
      <c r="U3"/>
      <c r="V3"/>
      <c r="W3"/>
      <c r="X3"/>
      <c r="Y3"/>
      <c r="Z3"/>
      <c r="AA3"/>
      <c r="AB3"/>
      <c r="AC3"/>
      <c r="AD3"/>
      <c r="AE3"/>
    </row>
    <row r="4" spans="1:31" ht="12.75" customHeight="1" x14ac:dyDescent="0.3">
      <c r="C4"/>
      <c r="D4"/>
      <c r="E4"/>
      <c r="F4"/>
      <c r="H4"/>
      <c r="I4"/>
      <c r="J4"/>
      <c r="K4"/>
      <c r="L4"/>
      <c r="M4"/>
      <c r="N4"/>
      <c r="O4" t="s">
        <v>86</v>
      </c>
      <c r="P4"/>
      <c r="Q4"/>
      <c r="R4"/>
      <c r="S4"/>
      <c r="T4"/>
      <c r="U4"/>
      <c r="V4"/>
      <c r="W4"/>
      <c r="X4"/>
      <c r="Y4"/>
      <c r="Z4"/>
      <c r="AA4"/>
      <c r="AB4"/>
      <c r="AC4"/>
      <c r="AD4"/>
      <c r="AE4"/>
    </row>
    <row r="5" spans="1:31" ht="12.75" customHeight="1" x14ac:dyDescent="0.3">
      <c r="A5"/>
      <c r="B5"/>
      <c r="C5"/>
      <c r="D5"/>
      <c r="E5"/>
      <c r="F5"/>
      <c r="H5"/>
      <c r="I5"/>
      <c r="J5"/>
      <c r="K5"/>
      <c r="L5"/>
      <c r="M5"/>
      <c r="N5"/>
      <c r="O5" t="s">
        <v>93</v>
      </c>
      <c r="P5"/>
      <c r="Q5"/>
      <c r="R5"/>
      <c r="S5"/>
      <c r="T5"/>
      <c r="U5"/>
      <c r="V5"/>
      <c r="W5"/>
      <c r="X5"/>
      <c r="Y5"/>
      <c r="Z5"/>
      <c r="AA5"/>
      <c r="AB5"/>
      <c r="AC5"/>
      <c r="AD5"/>
      <c r="AE5"/>
    </row>
    <row r="6" spans="1:31" ht="12.75" customHeight="1" x14ac:dyDescent="0.3">
      <c r="A6" s="190" t="s">
        <v>84</v>
      </c>
      <c r="B6" s="190"/>
      <c r="C6"/>
      <c r="D6" s="98" t="s">
        <v>82</v>
      </c>
      <c r="E6" s="98"/>
      <c r="H6"/>
      <c r="I6"/>
      <c r="J6"/>
      <c r="K6"/>
      <c r="L6"/>
      <c r="M6"/>
      <c r="N6"/>
      <c r="O6" t="s">
        <v>94</v>
      </c>
      <c r="P6"/>
      <c r="Q6"/>
      <c r="R6"/>
      <c r="S6"/>
      <c r="T6"/>
      <c r="U6"/>
      <c r="V6"/>
      <c r="W6"/>
      <c r="X6"/>
      <c r="Y6"/>
      <c r="Z6"/>
      <c r="AA6"/>
      <c r="AB6"/>
      <c r="AC6"/>
      <c r="AD6"/>
      <c r="AE6"/>
    </row>
    <row r="7" spans="1:31" ht="12.75" customHeight="1" x14ac:dyDescent="0.3">
      <c r="A7" s="107" t="s">
        <v>5</v>
      </c>
      <c r="B7" s="87" t="s">
        <v>85</v>
      </c>
      <c r="C7"/>
      <c r="D7" s="107" t="s">
        <v>57</v>
      </c>
      <c r="E7" s="92" t="s">
        <v>178</v>
      </c>
      <c r="H7"/>
      <c r="I7"/>
      <c r="J7"/>
      <c r="K7"/>
      <c r="L7"/>
      <c r="M7"/>
      <c r="N7"/>
      <c r="O7"/>
      <c r="P7"/>
      <c r="Q7"/>
      <c r="R7"/>
      <c r="S7"/>
      <c r="T7"/>
      <c r="U7"/>
      <c r="V7"/>
      <c r="W7"/>
      <c r="X7"/>
      <c r="Y7"/>
      <c r="Z7"/>
      <c r="AA7"/>
      <c r="AB7"/>
      <c r="AC7"/>
      <c r="AD7"/>
      <c r="AE7"/>
    </row>
    <row r="8" spans="1:31" ht="12.75" customHeight="1" x14ac:dyDescent="0.3">
      <c r="A8" s="107" t="s">
        <v>179</v>
      </c>
      <c r="B8" s="87" t="s">
        <v>86</v>
      </c>
      <c r="C8"/>
      <c r="D8" s="107" t="s">
        <v>9</v>
      </c>
      <c r="E8" s="87" t="s">
        <v>169</v>
      </c>
      <c r="H8"/>
      <c r="I8"/>
      <c r="J8"/>
      <c r="K8"/>
      <c r="L8"/>
      <c r="M8"/>
      <c r="N8"/>
      <c r="O8"/>
      <c r="P8"/>
      <c r="Q8"/>
      <c r="R8"/>
      <c r="S8"/>
      <c r="T8"/>
      <c r="U8"/>
      <c r="V8"/>
      <c r="W8"/>
      <c r="X8"/>
      <c r="Y8"/>
      <c r="Z8"/>
      <c r="AA8"/>
      <c r="AB8"/>
      <c r="AC8"/>
      <c r="AD8"/>
      <c r="AE8"/>
    </row>
    <row r="9" spans="1:31" ht="12.75" customHeight="1" x14ac:dyDescent="0.3">
      <c r="A9" s="107" t="s">
        <v>4</v>
      </c>
      <c r="B9" s="88">
        <f>H3</f>
        <v>0</v>
      </c>
      <c r="C9"/>
      <c r="D9" s="107" t="s">
        <v>8</v>
      </c>
      <c r="E9" s="87">
        <v>3007835072</v>
      </c>
      <c r="H9"/>
      <c r="I9"/>
      <c r="J9"/>
      <c r="K9"/>
      <c r="L9"/>
      <c r="M9"/>
      <c r="N9"/>
      <c r="O9"/>
      <c r="P9"/>
      <c r="Q9"/>
      <c r="R9"/>
      <c r="S9"/>
      <c r="T9"/>
      <c r="U9"/>
      <c r="V9"/>
      <c r="W9"/>
      <c r="X9"/>
      <c r="Y9"/>
      <c r="Z9"/>
      <c r="AA9"/>
      <c r="AB9"/>
      <c r="AC9"/>
      <c r="AD9"/>
      <c r="AE9"/>
    </row>
    <row r="10" spans="1:31" ht="12.75" customHeight="1" x14ac:dyDescent="0.3">
      <c r="A10" s="107" t="s">
        <v>3</v>
      </c>
      <c r="B10" s="88">
        <f>H3</f>
        <v>0</v>
      </c>
      <c r="C10"/>
      <c r="D10" s="107" t="s">
        <v>7</v>
      </c>
      <c r="E10" s="93" t="s">
        <v>180</v>
      </c>
      <c r="G10"/>
      <c r="H10"/>
      <c r="I10"/>
      <c r="J10"/>
      <c r="K10"/>
      <c r="L10"/>
      <c r="M10"/>
      <c r="N10"/>
      <c r="O10"/>
      <c r="P10"/>
      <c r="Q10"/>
      <c r="R10"/>
      <c r="S10"/>
      <c r="T10"/>
      <c r="U10"/>
      <c r="V10"/>
      <c r="W10"/>
      <c r="X10"/>
      <c r="Y10"/>
      <c r="Z10"/>
      <c r="AA10"/>
      <c r="AB10"/>
      <c r="AC10"/>
      <c r="AD10"/>
      <c r="AE10"/>
    </row>
    <row r="11" spans="1:31" ht="12.75" customHeight="1" x14ac:dyDescent="0.3">
      <c r="A11" s="107" t="s">
        <v>87</v>
      </c>
      <c r="B11" s="87">
        <v>24.1</v>
      </c>
      <c r="C11"/>
      <c r="D11" s="107" t="s">
        <v>6</v>
      </c>
      <c r="E11" s="93" t="s">
        <v>181</v>
      </c>
      <c r="G11"/>
      <c r="H11"/>
      <c r="I11"/>
      <c r="J11"/>
      <c r="K11"/>
      <c r="L11"/>
      <c r="M11"/>
      <c r="N11"/>
      <c r="O11"/>
      <c r="P11"/>
      <c r="Q11"/>
      <c r="R11"/>
      <c r="S11"/>
      <c r="T11"/>
      <c r="U11"/>
      <c r="V11"/>
      <c r="W11"/>
      <c r="X11"/>
      <c r="Y11"/>
      <c r="Z11"/>
      <c r="AA11"/>
      <c r="AB11"/>
      <c r="AC11"/>
      <c r="AD11"/>
      <c r="AE11"/>
    </row>
    <row r="12" spans="1:31" ht="12.75" customHeight="1" x14ac:dyDescent="0.3">
      <c r="A12" s="107" t="s">
        <v>88</v>
      </c>
      <c r="B12" s="87">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07" t="s">
        <v>89</v>
      </c>
      <c r="B13" s="87">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07" t="s">
        <v>90</v>
      </c>
      <c r="B14" s="8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07" t="s">
        <v>91</v>
      </c>
      <c r="B15" s="87" t="s">
        <v>182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17"/>
      <c r="E48" s="17"/>
    </row>
    <row r="49" spans="4:15" ht="12.75" customHeight="1" x14ac:dyDescent="0.3">
      <c r="D49" s="17"/>
      <c r="E49" s="17"/>
      <c r="F49" s="17"/>
      <c r="G49" s="17"/>
      <c r="H49" s="17"/>
      <c r="I49" s="17"/>
      <c r="J49" s="17"/>
      <c r="K49" s="17"/>
      <c r="L49" s="17"/>
    </row>
    <row r="50" spans="4:15" ht="12.75" customHeight="1" x14ac:dyDescent="0.3">
      <c r="D50" s="17"/>
      <c r="E50" s="17"/>
      <c r="F50" s="17"/>
      <c r="G50" s="17"/>
      <c r="H50" s="17"/>
      <c r="I50" s="17"/>
      <c r="J50" s="17"/>
      <c r="K50" s="17"/>
      <c r="L50" s="17"/>
      <c r="M50" s="17"/>
      <c r="N50" s="17"/>
      <c r="O50" s="17"/>
    </row>
    <row r="51" spans="4:15" ht="12.75" customHeight="1" x14ac:dyDescent="0.3">
      <c r="D51" s="17"/>
      <c r="E51" s="17"/>
      <c r="F51" s="17"/>
      <c r="G51" s="17"/>
      <c r="H51" s="17"/>
      <c r="I51" s="17"/>
      <c r="J51" s="17"/>
      <c r="K51" s="17"/>
      <c r="L51" s="17"/>
      <c r="M51" s="17"/>
      <c r="N51" s="17"/>
      <c r="O51" s="17"/>
    </row>
    <row r="52" spans="4:15" ht="12.75" customHeight="1" x14ac:dyDescent="0.3">
      <c r="D52" s="17"/>
      <c r="E52" s="17"/>
      <c r="F52" s="17"/>
      <c r="G52" s="17"/>
      <c r="H52" s="17"/>
      <c r="I52" s="17"/>
      <c r="J52" s="17"/>
      <c r="K52" s="17"/>
      <c r="L52" s="17"/>
      <c r="M52" s="17"/>
      <c r="N52" s="17"/>
      <c r="O52" s="17"/>
    </row>
    <row r="53" spans="4:15" ht="45" customHeight="1" x14ac:dyDescent="0.3">
      <c r="F53" s="17"/>
      <c r="G53" s="17"/>
      <c r="H53" s="17"/>
      <c r="I53" s="17"/>
      <c r="J53" s="17"/>
      <c r="K53" s="17"/>
      <c r="L53" s="17"/>
      <c r="M53" s="17"/>
      <c r="N53" s="17"/>
      <c r="O53" s="17"/>
    </row>
    <row r="54" spans="4:15" ht="12.75" customHeight="1" x14ac:dyDescent="0.3">
      <c r="M54" s="17"/>
      <c r="N54" s="17"/>
      <c r="O54" s="17"/>
    </row>
  </sheetData>
  <mergeCells count="2">
    <mergeCell ref="A1:H1"/>
    <mergeCell ref="A6:B6"/>
  </mergeCells>
  <dataValidations count="2">
    <dataValidation type="list" allowBlank="1" showInputMessage="1" showErrorMessage="1" sqref="B8" xr:uid="{89035A43-561F-4CBA-A7A0-CD7D6BFF8B68}">
      <formula1>$O$4:$O$6</formula1>
    </dataValidation>
    <dataValidation type="list" allowBlank="1" showInputMessage="1" showErrorMessage="1" sqref="B7" xr:uid="{68014E08-AF25-416C-B915-324D3426485B}">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47"/>
      <c r="B1" s="49"/>
      <c r="C1" s="194" t="s">
        <v>45</v>
      </c>
      <c r="D1" s="195"/>
      <c r="E1" s="195"/>
      <c r="F1" s="195"/>
      <c r="G1" s="195"/>
      <c r="H1" s="195"/>
      <c r="I1" s="195"/>
      <c r="J1" s="195"/>
      <c r="K1" s="195"/>
      <c r="L1" s="195"/>
      <c r="M1" s="196"/>
    </row>
    <row r="2" spans="1:13" ht="15" thickBot="1" x14ac:dyDescent="0.35">
      <c r="A2" s="25"/>
      <c r="C2" s="25" t="s">
        <v>26</v>
      </c>
      <c r="D2" s="19" t="s">
        <v>27</v>
      </c>
      <c r="E2" t="e">
        <f>FIXED(C3,6)</f>
        <v>#REF!</v>
      </c>
      <c r="F2" t="e">
        <f>RIGHT(E2,1)</f>
        <v>#REF!</v>
      </c>
      <c r="G2" t="e">
        <f>F2/1000000</f>
        <v>#REF!</v>
      </c>
      <c r="H2" s="34" t="e">
        <f>C3-G2</f>
        <v>#REF!</v>
      </c>
      <c r="J2" t="e">
        <f>IF(E7=5,IF(AND(F3=0,F8=FALSE),L5,L6),L6)</f>
        <v>#REF!</v>
      </c>
      <c r="M2" s="35"/>
    </row>
    <row r="3" spans="1:13" ht="18.600000000000001" thickBot="1" x14ac:dyDescent="0.4">
      <c r="A3" s="25"/>
      <c r="C3" s="26" t="e">
        <f>INCERTIDUMBRE!M5</f>
        <v>#REF!</v>
      </c>
      <c r="D3" s="36" t="e">
        <f>IF(C3&gt;=10,M37,IF(C3&gt;=1,M29,IF(C3&gt;=0.1,M21,IF(C3&gt;=0.01,M13,IF(C3&gt;=0.001,M5)))))</f>
        <v>#REF!</v>
      </c>
      <c r="E3" t="s">
        <v>28</v>
      </c>
      <c r="F3" t="e">
        <f>F2+0</f>
        <v>#REF!</v>
      </c>
      <c r="M3" s="35"/>
    </row>
    <row r="4" spans="1:13" ht="29.4" hidden="1" thickBot="1" x14ac:dyDescent="0.35">
      <c r="A4" s="25"/>
      <c r="C4" s="27"/>
      <c r="D4" s="27"/>
      <c r="E4" t="s">
        <v>29</v>
      </c>
      <c r="F4" t="s">
        <v>30</v>
      </c>
      <c r="G4" t="s">
        <v>31</v>
      </c>
      <c r="H4" t="s">
        <v>32</v>
      </c>
      <c r="I4" s="29" t="s">
        <v>33</v>
      </c>
      <c r="J4" s="29" t="s">
        <v>34</v>
      </c>
      <c r="K4" s="29" t="s">
        <v>35</v>
      </c>
      <c r="L4" s="29" t="s">
        <v>36</v>
      </c>
      <c r="M4" s="37" t="s">
        <v>37</v>
      </c>
    </row>
    <row r="5" spans="1:13" ht="18.600000000000001" hidden="1" thickBot="1" x14ac:dyDescent="0.4">
      <c r="A5" s="25"/>
      <c r="C5" s="30"/>
      <c r="E5" t="e">
        <f>RIGHT(H2,2)</f>
        <v>#REF!</v>
      </c>
      <c r="F5" t="e">
        <f>LEFT(E5,1)</f>
        <v>#REF!</v>
      </c>
      <c r="G5" s="34" t="e">
        <f>TRUNC(C3)</f>
        <v>#REF!</v>
      </c>
      <c r="H5" s="18" t="e">
        <f>FIXED(C3-G5,I5)</f>
        <v>#REF!</v>
      </c>
      <c r="I5" t="e">
        <f>ABS(G8-H8)</f>
        <v>#REF!</v>
      </c>
      <c r="J5" t="e">
        <f>RIGHT(C3,I5)</f>
        <v>#REF!</v>
      </c>
      <c r="K5">
        <v>5.0000000000000002E-5</v>
      </c>
      <c r="L5" s="18" t="e">
        <f>(C3-K5)</f>
        <v>#REF!</v>
      </c>
      <c r="M5" s="38" t="e">
        <f>IF(E7=5,IF(AND(F3=0,F8=FALSE),L5,L6),L6)</f>
        <v>#REF!</v>
      </c>
    </row>
    <row r="6" spans="1:13" ht="15" hidden="1" thickBot="1" x14ac:dyDescent="0.35">
      <c r="A6" s="25"/>
      <c r="C6" s="25"/>
      <c r="E6" t="e">
        <f>RIGHT(E5,1)</f>
        <v>#REF!</v>
      </c>
      <c r="F6" t="e">
        <f>F5+0</f>
        <v>#REF!</v>
      </c>
      <c r="L6" t="e">
        <f>FIXED(C3,4)</f>
        <v>#REF!</v>
      </c>
      <c r="M6" s="35"/>
    </row>
    <row r="7" spans="1:13" ht="15" hidden="1" thickBot="1" x14ac:dyDescent="0.35">
      <c r="A7" s="25"/>
      <c r="C7" s="25"/>
      <c r="E7" t="e">
        <f>E6+0</f>
        <v>#REF!</v>
      </c>
      <c r="F7" t="s">
        <v>38</v>
      </c>
      <c r="G7" t="s">
        <v>39</v>
      </c>
      <c r="H7" t="s">
        <v>40</v>
      </c>
      <c r="M7" s="35"/>
    </row>
    <row r="8" spans="1:13" ht="15" hidden="1" thickBot="1" x14ac:dyDescent="0.35">
      <c r="A8" s="25"/>
      <c r="C8" s="25"/>
      <c r="F8" t="e">
        <f>ISODD(F5)</f>
        <v>#REF!</v>
      </c>
      <c r="G8" t="e">
        <f>LEN(C3)</f>
        <v>#REF!</v>
      </c>
      <c r="H8" t="e">
        <f>LEN(G5)+1</f>
        <v>#REF!</v>
      </c>
      <c r="M8" s="35"/>
    </row>
    <row r="9" spans="1:13" ht="15" hidden="1" thickBot="1" x14ac:dyDescent="0.35">
      <c r="A9" s="25"/>
      <c r="C9" s="25"/>
      <c r="M9" s="35"/>
    </row>
    <row r="10" spans="1:13" ht="15" hidden="1" thickBot="1" x14ac:dyDescent="0.35">
      <c r="A10" s="25"/>
      <c r="C10" s="191" t="s">
        <v>41</v>
      </c>
      <c r="D10" s="192"/>
      <c r="E10" s="192"/>
      <c r="F10" s="192"/>
      <c r="G10" s="192"/>
      <c r="H10" s="192"/>
      <c r="I10" s="192"/>
      <c r="J10" s="192"/>
      <c r="K10" s="192"/>
      <c r="L10" s="192"/>
      <c r="M10" s="193"/>
    </row>
    <row r="11" spans="1:13" ht="15" hidden="1" thickBot="1" x14ac:dyDescent="0.35">
      <c r="A11" s="25"/>
      <c r="C11" s="39" t="e">
        <f>M5</f>
        <v>#REF!</v>
      </c>
      <c r="E11" t="e">
        <f>FIXED(C3,5)</f>
        <v>#REF!</v>
      </c>
      <c r="F11" t="e">
        <f>RIGHT(E11,1)</f>
        <v>#REF!</v>
      </c>
      <c r="G11" t="e">
        <f>F11+0</f>
        <v>#REF!</v>
      </c>
      <c r="M11" s="35"/>
    </row>
    <row r="12" spans="1:13" ht="29.4" hidden="1" thickBot="1" x14ac:dyDescent="0.35">
      <c r="A12" s="25"/>
      <c r="C12" s="25"/>
      <c r="E12" t="s">
        <v>29</v>
      </c>
      <c r="F12" t="s">
        <v>30</v>
      </c>
      <c r="G12" t="s">
        <v>31</v>
      </c>
      <c r="H12" t="s">
        <v>32</v>
      </c>
      <c r="I12" s="29" t="s">
        <v>33</v>
      </c>
      <c r="J12" s="29" t="s">
        <v>34</v>
      </c>
      <c r="K12" s="29" t="s">
        <v>35</v>
      </c>
      <c r="L12" s="29" t="s">
        <v>36</v>
      </c>
      <c r="M12" s="37" t="s">
        <v>37</v>
      </c>
    </row>
    <row r="13" spans="1:13" ht="18.600000000000001" hidden="1" thickBot="1" x14ac:dyDescent="0.4">
      <c r="A13" s="25"/>
      <c r="C13" s="25"/>
      <c r="E13" t="e">
        <f>RIGHT(C11,2)</f>
        <v>#REF!</v>
      </c>
      <c r="F13" t="e">
        <f>LEFT(E13,1)</f>
        <v>#REF!</v>
      </c>
      <c r="G13" s="31" t="e">
        <f>TRUNC(C11)</f>
        <v>#REF!</v>
      </c>
      <c r="H13" s="18" t="e">
        <f>FIXED(C11-G13,I13)</f>
        <v>#REF!</v>
      </c>
      <c r="I13" t="e">
        <f>ABS(G16-H16)</f>
        <v>#REF!</v>
      </c>
      <c r="J13" t="e">
        <f>RIGHT(C11,I13)</f>
        <v>#REF!</v>
      </c>
      <c r="K13">
        <v>5.0000000000000001E-4</v>
      </c>
      <c r="L13" s="20" t="e">
        <f>(C11-K13)</f>
        <v>#REF!</v>
      </c>
      <c r="M13" s="40" t="e">
        <f>IF(E15=5,IF(AND(G11=0,F16=FALSE),L13,L14),L14)</f>
        <v>#REF!</v>
      </c>
    </row>
    <row r="14" spans="1:13" ht="15" hidden="1" thickBot="1" x14ac:dyDescent="0.35">
      <c r="A14" s="25"/>
      <c r="C14" s="25"/>
      <c r="E14" t="e">
        <f>RIGHT(E13,1)</f>
        <v>#REF!</v>
      </c>
      <c r="F14" t="e">
        <f>F13+0</f>
        <v>#REF!</v>
      </c>
      <c r="L14" t="e">
        <f>FIXED(C11,3)</f>
        <v>#REF!</v>
      </c>
      <c r="M14" s="35"/>
    </row>
    <row r="15" spans="1:13" ht="15" hidden="1" thickBot="1" x14ac:dyDescent="0.35">
      <c r="A15" s="25"/>
      <c r="C15" s="25"/>
      <c r="E15" t="e">
        <f>E14+0</f>
        <v>#REF!</v>
      </c>
      <c r="F15" t="s">
        <v>38</v>
      </c>
      <c r="G15" t="s">
        <v>39</v>
      </c>
      <c r="H15" t="s">
        <v>40</v>
      </c>
      <c r="M15" s="35"/>
    </row>
    <row r="16" spans="1:13" ht="15" hidden="1" thickBot="1" x14ac:dyDescent="0.35">
      <c r="A16" s="25"/>
      <c r="C16" s="25"/>
      <c r="F16" t="e">
        <f>ISODD(F13)</f>
        <v>#REF!</v>
      </c>
      <c r="G16" t="e">
        <f>LEN(C11)</f>
        <v>#REF!</v>
      </c>
      <c r="H16" t="e">
        <f>LEN(G13)+1</f>
        <v>#REF!</v>
      </c>
      <c r="M16" s="35"/>
    </row>
    <row r="17" spans="1:13" ht="15" hidden="1" thickBot="1" x14ac:dyDescent="0.35">
      <c r="A17" s="25"/>
      <c r="C17" s="25"/>
      <c r="M17" s="35"/>
    </row>
    <row r="18" spans="1:13" ht="15" hidden="1" thickBot="1" x14ac:dyDescent="0.35">
      <c r="A18" s="25"/>
      <c r="C18" s="191" t="s">
        <v>42</v>
      </c>
      <c r="D18" s="192"/>
      <c r="E18" s="192"/>
      <c r="F18" s="192"/>
      <c r="G18" s="192"/>
      <c r="H18" s="192"/>
      <c r="I18" s="192"/>
      <c r="J18" s="192"/>
      <c r="K18" s="192"/>
      <c r="L18" s="192"/>
      <c r="M18" s="193"/>
    </row>
    <row r="19" spans="1:13" ht="15" hidden="1" thickBot="1" x14ac:dyDescent="0.35">
      <c r="A19" s="25"/>
      <c r="C19" s="39" t="e">
        <f>M13</f>
        <v>#REF!</v>
      </c>
      <c r="E19" t="e">
        <f>FIXED(C11,4)</f>
        <v>#REF!</v>
      </c>
      <c r="F19" t="e">
        <f>RIGHT(E19,1)</f>
        <v>#REF!</v>
      </c>
      <c r="G19" t="e">
        <f>F19+0</f>
        <v>#REF!</v>
      </c>
      <c r="M19" s="35"/>
    </row>
    <row r="20" spans="1:13" ht="29.4" hidden="1" thickBot="1" x14ac:dyDescent="0.35">
      <c r="A20" s="25"/>
      <c r="C20" s="25"/>
      <c r="E20" t="s">
        <v>29</v>
      </c>
      <c r="F20" t="s">
        <v>30</v>
      </c>
      <c r="G20" t="s">
        <v>31</v>
      </c>
      <c r="H20" t="s">
        <v>32</v>
      </c>
      <c r="I20" s="29" t="s">
        <v>33</v>
      </c>
      <c r="J20" s="29" t="s">
        <v>34</v>
      </c>
      <c r="K20" s="29" t="s">
        <v>35</v>
      </c>
      <c r="L20" s="29" t="s">
        <v>36</v>
      </c>
      <c r="M20" s="37" t="s">
        <v>37</v>
      </c>
    </row>
    <row r="21" spans="1:13" ht="18.600000000000001" hidden="1" thickBot="1" x14ac:dyDescent="0.4">
      <c r="A21" s="25"/>
      <c r="C21" s="25"/>
      <c r="E21" t="e">
        <f>RIGHT(C19,2)</f>
        <v>#REF!</v>
      </c>
      <c r="F21" t="e">
        <f>LEFT(E21,1)</f>
        <v>#REF!</v>
      </c>
      <c r="G21" s="31" t="e">
        <f>TRUNC(C19)</f>
        <v>#REF!</v>
      </c>
      <c r="H21" s="18" t="e">
        <f>FIXED(C19-G21,I21)</f>
        <v>#REF!</v>
      </c>
      <c r="I21" t="e">
        <f>ABS(G24-H24)</f>
        <v>#REF!</v>
      </c>
      <c r="J21" t="e">
        <f>RIGHT(C19,I21)</f>
        <v>#REF!</v>
      </c>
      <c r="K21">
        <v>5.0000000000000001E-3</v>
      </c>
      <c r="L21" s="32" t="e">
        <f>(C19-K21)</f>
        <v>#REF!</v>
      </c>
      <c r="M21" s="41" t="e">
        <f>IF(E23=5,IF(AND(G19=0,F24=FALSE),L21,L22),L22)</f>
        <v>#REF!</v>
      </c>
    </row>
    <row r="22" spans="1:13" ht="18.600000000000001" hidden="1" thickBot="1" x14ac:dyDescent="0.4">
      <c r="A22" s="25"/>
      <c r="C22" s="25"/>
      <c r="E22" t="e">
        <f>RIGHT(E21,1)</f>
        <v>#REF!</v>
      </c>
      <c r="F22" t="e">
        <f>F21+0</f>
        <v>#REF!</v>
      </c>
      <c r="L22" t="e">
        <f>FIXED(C19,2)</f>
        <v>#REF!</v>
      </c>
      <c r="M22" s="41"/>
    </row>
    <row r="23" spans="1:13" ht="15" hidden="1" thickBot="1" x14ac:dyDescent="0.35">
      <c r="A23" s="25"/>
      <c r="C23" s="25"/>
      <c r="E23" t="e">
        <f>E22+0</f>
        <v>#REF!</v>
      </c>
      <c r="F23" t="s">
        <v>38</v>
      </c>
      <c r="G23" t="s">
        <v>39</v>
      </c>
      <c r="H23" t="s">
        <v>40</v>
      </c>
      <c r="M23" s="35"/>
    </row>
    <row r="24" spans="1:13" ht="15" hidden="1" thickBot="1" x14ac:dyDescent="0.35">
      <c r="A24" s="25"/>
      <c r="C24" s="25"/>
      <c r="F24" t="e">
        <f>ISODD(F21)</f>
        <v>#REF!</v>
      </c>
      <c r="G24" t="e">
        <f>LEN(C19)</f>
        <v>#REF!</v>
      </c>
      <c r="H24" t="e">
        <f>LEN(G21)+1</f>
        <v>#REF!</v>
      </c>
      <c r="M24" s="35"/>
    </row>
    <row r="25" spans="1:13" ht="15" hidden="1" thickBot="1" x14ac:dyDescent="0.35">
      <c r="A25" s="25"/>
      <c r="C25" s="25"/>
      <c r="M25" s="35"/>
    </row>
    <row r="26" spans="1:13" ht="15" hidden="1" thickBot="1" x14ac:dyDescent="0.35">
      <c r="A26" s="25"/>
      <c r="C26" s="191" t="s">
        <v>43</v>
      </c>
      <c r="D26" s="192"/>
      <c r="E26" s="192"/>
      <c r="F26" s="192"/>
      <c r="G26" s="192"/>
      <c r="H26" s="192"/>
      <c r="I26" s="192"/>
      <c r="J26" s="192"/>
      <c r="K26" s="192"/>
      <c r="L26" s="192"/>
      <c r="M26" s="193"/>
    </row>
    <row r="27" spans="1:13" ht="15" hidden="1" thickBot="1" x14ac:dyDescent="0.35">
      <c r="A27" s="25"/>
      <c r="C27" s="42" t="e">
        <f>M21</f>
        <v>#REF!</v>
      </c>
      <c r="E27" t="e">
        <f>FIXED(C19,3)</f>
        <v>#REF!</v>
      </c>
      <c r="F27" t="e">
        <f>RIGHT(E27,1)</f>
        <v>#REF!</v>
      </c>
      <c r="G27" t="e">
        <f>F27+0</f>
        <v>#REF!</v>
      </c>
      <c r="M27" s="35"/>
    </row>
    <row r="28" spans="1:13" ht="29.4" hidden="1" thickBot="1" x14ac:dyDescent="0.35">
      <c r="A28" s="25"/>
      <c r="C28" s="25"/>
      <c r="E28" t="s">
        <v>29</v>
      </c>
      <c r="F28" t="s">
        <v>30</v>
      </c>
      <c r="G28" t="s">
        <v>31</v>
      </c>
      <c r="H28" t="s">
        <v>32</v>
      </c>
      <c r="I28" s="29" t="s">
        <v>33</v>
      </c>
      <c r="J28" s="29" t="s">
        <v>34</v>
      </c>
      <c r="K28" s="29" t="s">
        <v>35</v>
      </c>
      <c r="L28" s="29" t="s">
        <v>36</v>
      </c>
      <c r="M28" s="37" t="s">
        <v>37</v>
      </c>
    </row>
    <row r="29" spans="1:13" ht="18.600000000000001" hidden="1" thickBot="1" x14ac:dyDescent="0.4">
      <c r="A29" s="25"/>
      <c r="C29" s="25"/>
      <c r="E29" t="e">
        <f>RIGHT(C27,2)</f>
        <v>#REF!</v>
      </c>
      <c r="F29" t="e">
        <f>LEFT(E29,1)</f>
        <v>#REF!</v>
      </c>
      <c r="G29" s="31" t="e">
        <f>TRUNC(C27)</f>
        <v>#REF!</v>
      </c>
      <c r="H29" s="18" t="e">
        <f>FIXED(C27-G29,I29)</f>
        <v>#REF!</v>
      </c>
      <c r="I29" t="e">
        <f>ABS(G32-H32)</f>
        <v>#REF!</v>
      </c>
      <c r="J29" t="e">
        <f>RIGHT(C27,I29)</f>
        <v>#REF!</v>
      </c>
      <c r="K29">
        <v>0.05</v>
      </c>
      <c r="L29" s="32" t="e">
        <f>(C27-K29)</f>
        <v>#REF!</v>
      </c>
      <c r="M29" s="41" t="e">
        <f>IF(E31=5,IF(AND(G27=0,F32=FALSE),L29,L30),L30)</f>
        <v>#REF!</v>
      </c>
    </row>
    <row r="30" spans="1:13" ht="15" hidden="1" thickBot="1" x14ac:dyDescent="0.35">
      <c r="A30" s="25"/>
      <c r="C30" s="25"/>
      <c r="E30" t="e">
        <f>RIGHT(E29,1)</f>
        <v>#REF!</v>
      </c>
      <c r="F30" t="e">
        <f>F29+0</f>
        <v>#REF!</v>
      </c>
      <c r="L30" t="e">
        <f>FIXED(C27,1)</f>
        <v>#REF!</v>
      </c>
      <c r="M30" s="43"/>
    </row>
    <row r="31" spans="1:13" ht="15" hidden="1" thickBot="1" x14ac:dyDescent="0.35">
      <c r="A31" s="25"/>
      <c r="C31" s="25"/>
      <c r="E31" t="e">
        <f>E30+0</f>
        <v>#REF!</v>
      </c>
      <c r="F31" t="s">
        <v>38</v>
      </c>
      <c r="G31" t="s">
        <v>39</v>
      </c>
      <c r="H31" t="s">
        <v>40</v>
      </c>
      <c r="M31" s="35"/>
    </row>
    <row r="32" spans="1:13" ht="15" hidden="1" thickBot="1" x14ac:dyDescent="0.35">
      <c r="A32" s="25"/>
      <c r="C32" s="25"/>
      <c r="F32" t="e">
        <f>ISODD(F29)</f>
        <v>#REF!</v>
      </c>
      <c r="G32" t="e">
        <f>LEN(C27)</f>
        <v>#REF!</v>
      </c>
      <c r="H32" t="e">
        <f>LEN(G29)+1</f>
        <v>#REF!</v>
      </c>
      <c r="M32" s="35"/>
    </row>
    <row r="33" spans="1:13" ht="15" hidden="1" thickBot="1" x14ac:dyDescent="0.35">
      <c r="A33" s="25"/>
      <c r="C33" s="25"/>
      <c r="M33" s="35"/>
    </row>
    <row r="34" spans="1:13" ht="15" hidden="1" thickBot="1" x14ac:dyDescent="0.35">
      <c r="A34" s="25"/>
      <c r="C34" s="191" t="s">
        <v>44</v>
      </c>
      <c r="D34" s="192"/>
      <c r="E34" s="192"/>
      <c r="F34" s="192"/>
      <c r="G34" s="192"/>
      <c r="H34" s="192"/>
      <c r="I34" s="192"/>
      <c r="J34" s="192"/>
      <c r="K34" s="192"/>
      <c r="L34" s="192"/>
      <c r="M34" s="193"/>
    </row>
    <row r="35" spans="1:13" ht="15" hidden="1" thickBot="1" x14ac:dyDescent="0.35">
      <c r="A35" s="25"/>
      <c r="C35" s="42" t="e">
        <f>M29</f>
        <v>#REF!</v>
      </c>
      <c r="E35" t="e">
        <f>FIXED(C27,2)</f>
        <v>#REF!</v>
      </c>
      <c r="F35" t="e">
        <f>RIGHT(E35,1)</f>
        <v>#REF!</v>
      </c>
      <c r="G35" t="e">
        <f>F35+0</f>
        <v>#REF!</v>
      </c>
      <c r="M35" s="35"/>
    </row>
    <row r="36" spans="1:13" ht="29.4" hidden="1" thickBot="1" x14ac:dyDescent="0.35">
      <c r="A36" s="25"/>
      <c r="C36" s="25"/>
      <c r="E36" t="s">
        <v>29</v>
      </c>
      <c r="F36" t="s">
        <v>30</v>
      </c>
      <c r="G36" t="s">
        <v>31</v>
      </c>
      <c r="H36" t="s">
        <v>32</v>
      </c>
      <c r="I36" s="29" t="s">
        <v>33</v>
      </c>
      <c r="J36" s="29" t="s">
        <v>34</v>
      </c>
      <c r="K36" s="29" t="s">
        <v>35</v>
      </c>
      <c r="L36" s="29" t="s">
        <v>36</v>
      </c>
      <c r="M36" s="37" t="s">
        <v>37</v>
      </c>
    </row>
    <row r="37" spans="1:13" ht="18.600000000000001" hidden="1" thickBot="1" x14ac:dyDescent="0.4">
      <c r="A37" s="25"/>
      <c r="C37" s="25"/>
      <c r="E37" t="e">
        <f>RIGHT(C35,2)</f>
        <v>#REF!</v>
      </c>
      <c r="F37" t="e">
        <f>RIGHT(G37,1)</f>
        <v>#REF!</v>
      </c>
      <c r="G37" s="31" t="e">
        <f>TRUNC(C35)</f>
        <v>#REF!</v>
      </c>
      <c r="H37" s="18" t="e">
        <f>FIXED(C35-G37,I37)</f>
        <v>#REF!</v>
      </c>
      <c r="I37" t="e">
        <f>ABS(G40-H40)</f>
        <v>#REF!</v>
      </c>
      <c r="J37" t="e">
        <f>RIGHT(C35,I37)</f>
        <v>#REF!</v>
      </c>
      <c r="K37">
        <v>0.5</v>
      </c>
      <c r="L37" s="16" t="e">
        <f>(C35-K37)</f>
        <v>#REF!</v>
      </c>
      <c r="M37" s="44" t="e">
        <f>IF(E39=5,IF(AND(G35=0,F40=FALSE),L37,L38),L38)</f>
        <v>#REF!</v>
      </c>
    </row>
    <row r="38" spans="1:13" ht="15" hidden="1" thickBot="1" x14ac:dyDescent="0.35">
      <c r="A38" s="25"/>
      <c r="C38" s="25"/>
      <c r="E38" t="e">
        <f>RIGHT(E37,1)</f>
        <v>#REF!</v>
      </c>
      <c r="F38" t="e">
        <f>F37+0</f>
        <v>#REF!</v>
      </c>
      <c r="L38" t="e">
        <f>FIXED(C35,0)</f>
        <v>#REF!</v>
      </c>
      <c r="M38" s="45"/>
    </row>
    <row r="39" spans="1:13" ht="15" hidden="1" thickBot="1" x14ac:dyDescent="0.35">
      <c r="A39" s="25"/>
      <c r="C39" s="25"/>
      <c r="E39" t="e">
        <f>E38+0</f>
        <v>#REF!</v>
      </c>
      <c r="F39" t="s">
        <v>38</v>
      </c>
      <c r="G39" t="s">
        <v>39</v>
      </c>
      <c r="H39" t="s">
        <v>40</v>
      </c>
      <c r="M39" s="35"/>
    </row>
    <row r="40" spans="1:13" ht="15" hidden="1" thickBot="1" x14ac:dyDescent="0.35">
      <c r="A40" s="48"/>
      <c r="B40" s="33"/>
      <c r="C40" s="33"/>
      <c r="D40" s="33"/>
      <c r="E40" s="33"/>
      <c r="F40" s="33" t="e">
        <f>ISODD(F37)</f>
        <v>#REF!</v>
      </c>
      <c r="G40" s="33" t="e">
        <f>LEN(C35)</f>
        <v>#REF!</v>
      </c>
      <c r="H40" s="33" t="e">
        <f>LEN(G37)+1</f>
        <v>#REF!</v>
      </c>
      <c r="I40" s="33"/>
      <c r="J40" s="33"/>
      <c r="K40" s="33"/>
      <c r="L40" s="33"/>
      <c r="M40" s="46"/>
    </row>
    <row r="41" spans="1:13" ht="15" thickBot="1" x14ac:dyDescent="0.35">
      <c r="C41" s="194" t="s">
        <v>46</v>
      </c>
      <c r="D41" s="195"/>
      <c r="E41" s="195"/>
      <c r="F41" s="195"/>
      <c r="G41" s="195"/>
      <c r="H41" s="195"/>
      <c r="I41" s="195"/>
      <c r="J41" s="195"/>
      <c r="K41" s="195"/>
      <c r="L41" s="195"/>
      <c r="M41" s="196"/>
    </row>
    <row r="42" spans="1:13" ht="15" thickBot="1" x14ac:dyDescent="0.35">
      <c r="C42" s="25" t="s">
        <v>26</v>
      </c>
      <c r="D42" s="19" t="s">
        <v>27</v>
      </c>
      <c r="E42" t="e">
        <f>FIXED(C43,6)</f>
        <v>#REF!</v>
      </c>
      <c r="F42" t="e">
        <f>RIGHT(E42,1)</f>
        <v>#REF!</v>
      </c>
      <c r="G42" t="e">
        <f>F42/1000000</f>
        <v>#REF!</v>
      </c>
      <c r="H42" s="34" t="e">
        <f>C43-G42</f>
        <v>#REF!</v>
      </c>
      <c r="J42" t="e">
        <f>IF(E47=5,IF(AND(F43=0,F48=FALSE),L45,L46),L46)</f>
        <v>#REF!</v>
      </c>
      <c r="M42" s="35"/>
    </row>
    <row r="43" spans="1:13" ht="18.600000000000001" thickBot="1" x14ac:dyDescent="0.4">
      <c r="C43" s="26" t="e">
        <f>INCERTIDUMBRE!M6</f>
        <v>#REF!</v>
      </c>
      <c r="D43" s="36" t="e">
        <f>IF(C43&gt;=10,M77,IF(C43&gt;=1,M69,IF(C43&gt;=0.1,M61,IF(C43&gt;=0.01,M53,IF(C43&gt;=0.001,M45)))))</f>
        <v>#REF!</v>
      </c>
      <c r="E43" t="s">
        <v>28</v>
      </c>
      <c r="F43" t="e">
        <f>F42+0</f>
        <v>#REF!</v>
      </c>
      <c r="M43" s="35"/>
    </row>
    <row r="44" spans="1:13" ht="29.4" hidden="1" thickBot="1" x14ac:dyDescent="0.35">
      <c r="C44" s="27"/>
      <c r="D44" s="27"/>
      <c r="E44" t="s">
        <v>29</v>
      </c>
      <c r="F44" t="s">
        <v>30</v>
      </c>
      <c r="G44" t="s">
        <v>31</v>
      </c>
      <c r="H44" t="s">
        <v>32</v>
      </c>
      <c r="I44" s="29" t="s">
        <v>33</v>
      </c>
      <c r="J44" s="29" t="s">
        <v>34</v>
      </c>
      <c r="K44" s="29" t="s">
        <v>35</v>
      </c>
      <c r="L44" s="29" t="s">
        <v>36</v>
      </c>
      <c r="M44" s="37" t="s">
        <v>37</v>
      </c>
    </row>
    <row r="45" spans="1:13" ht="18.600000000000001" hidden="1" thickBot="1" x14ac:dyDescent="0.4">
      <c r="C45" s="30"/>
      <c r="E45" t="e">
        <f>RIGHT(H42,2)</f>
        <v>#REF!</v>
      </c>
      <c r="F45" t="e">
        <f>LEFT(E45,1)</f>
        <v>#REF!</v>
      </c>
      <c r="G45" s="34" t="e">
        <f>TRUNC(C43)</f>
        <v>#REF!</v>
      </c>
      <c r="H45" s="18" t="e">
        <f>FIXED(C43-G45,I45)</f>
        <v>#REF!</v>
      </c>
      <c r="I45" t="e">
        <f>ABS(G48-H48)</f>
        <v>#REF!</v>
      </c>
      <c r="J45" t="e">
        <f>RIGHT(C43,I45)</f>
        <v>#REF!</v>
      </c>
      <c r="K45">
        <v>5.0000000000000002E-5</v>
      </c>
      <c r="L45" s="18" t="e">
        <f>(C43-K45)</f>
        <v>#REF!</v>
      </c>
      <c r="M45" s="38" t="e">
        <f>IF(E47=5,IF(AND(F43=0,F48=FALSE),L45,L46),L46)</f>
        <v>#REF!</v>
      </c>
    </row>
    <row r="46" spans="1:13" ht="15" hidden="1" thickBot="1" x14ac:dyDescent="0.35">
      <c r="C46" s="25"/>
      <c r="E46" t="e">
        <f>RIGHT(E45,1)</f>
        <v>#REF!</v>
      </c>
      <c r="F46" t="e">
        <f>F45+0</f>
        <v>#REF!</v>
      </c>
      <c r="L46" t="e">
        <f>FIXED(C43,4)</f>
        <v>#REF!</v>
      </c>
      <c r="M46" s="35"/>
    </row>
    <row r="47" spans="1:13" ht="15" hidden="1" thickBot="1" x14ac:dyDescent="0.35">
      <c r="C47" s="25"/>
      <c r="E47" t="e">
        <f>E46+0</f>
        <v>#REF!</v>
      </c>
      <c r="F47" t="s">
        <v>38</v>
      </c>
      <c r="G47" t="s">
        <v>39</v>
      </c>
      <c r="H47" t="s">
        <v>40</v>
      </c>
      <c r="M47" s="35"/>
    </row>
    <row r="48" spans="1:13" ht="15" hidden="1" thickBot="1" x14ac:dyDescent="0.35">
      <c r="C48" s="25"/>
      <c r="F48" t="e">
        <f>ISODD(F45)</f>
        <v>#REF!</v>
      </c>
      <c r="G48" t="e">
        <f>LEN(C43)</f>
        <v>#REF!</v>
      </c>
      <c r="H48" t="e">
        <f>LEN(G45)+1</f>
        <v>#REF!</v>
      </c>
      <c r="M48" s="35"/>
    </row>
    <row r="49" spans="3:13" ht="15" hidden="1" thickBot="1" x14ac:dyDescent="0.35">
      <c r="C49" s="25"/>
      <c r="M49" s="35"/>
    </row>
    <row r="50" spans="3:13" ht="15" hidden="1" thickBot="1" x14ac:dyDescent="0.35">
      <c r="C50" s="191" t="s">
        <v>41</v>
      </c>
      <c r="D50" s="192"/>
      <c r="E50" s="192"/>
      <c r="F50" s="192"/>
      <c r="G50" s="192"/>
      <c r="H50" s="192"/>
      <c r="I50" s="192"/>
      <c r="J50" s="192"/>
      <c r="K50" s="192"/>
      <c r="L50" s="192"/>
      <c r="M50" s="193"/>
    </row>
    <row r="51" spans="3:13" ht="15" hidden="1" thickBot="1" x14ac:dyDescent="0.35">
      <c r="C51" s="39" t="e">
        <f>M45</f>
        <v>#REF!</v>
      </c>
      <c r="E51" t="e">
        <f>FIXED(C43,5)</f>
        <v>#REF!</v>
      </c>
      <c r="F51" t="e">
        <f>RIGHT(E51,1)</f>
        <v>#REF!</v>
      </c>
      <c r="G51" t="e">
        <f>F51+0</f>
        <v>#REF!</v>
      </c>
      <c r="M51" s="35"/>
    </row>
    <row r="52" spans="3:13" ht="29.4" hidden="1" thickBot="1" x14ac:dyDescent="0.35">
      <c r="C52" s="25"/>
      <c r="E52" t="s">
        <v>29</v>
      </c>
      <c r="F52" t="s">
        <v>30</v>
      </c>
      <c r="G52" t="s">
        <v>31</v>
      </c>
      <c r="H52" t="s">
        <v>32</v>
      </c>
      <c r="I52" s="29" t="s">
        <v>33</v>
      </c>
      <c r="J52" s="29" t="s">
        <v>34</v>
      </c>
      <c r="K52" s="29" t="s">
        <v>35</v>
      </c>
      <c r="L52" s="29" t="s">
        <v>36</v>
      </c>
      <c r="M52" s="37" t="s">
        <v>37</v>
      </c>
    </row>
    <row r="53" spans="3:13" ht="18.600000000000001" hidden="1" thickBot="1" x14ac:dyDescent="0.4">
      <c r="C53" s="25"/>
      <c r="E53" t="e">
        <f>RIGHT(C51,2)</f>
        <v>#REF!</v>
      </c>
      <c r="F53" t="e">
        <f>LEFT(E53,1)</f>
        <v>#REF!</v>
      </c>
      <c r="G53" s="31" t="e">
        <f>TRUNC(C51)</f>
        <v>#REF!</v>
      </c>
      <c r="H53" s="18" t="e">
        <f>FIXED(C51-G53,I53)</f>
        <v>#REF!</v>
      </c>
      <c r="I53" t="e">
        <f>ABS(G56-H56)</f>
        <v>#REF!</v>
      </c>
      <c r="J53" t="e">
        <f>RIGHT(C51,I53)</f>
        <v>#REF!</v>
      </c>
      <c r="K53">
        <v>5.0000000000000001E-4</v>
      </c>
      <c r="L53" s="20" t="e">
        <f>(C51-K53)</f>
        <v>#REF!</v>
      </c>
      <c r="M53" s="40" t="e">
        <f>IF(E55=5,IF(AND(G51=0,F56=FALSE),L53,L54),L54)</f>
        <v>#REF!</v>
      </c>
    </row>
    <row r="54" spans="3:13" ht="15" hidden="1" thickBot="1" x14ac:dyDescent="0.35">
      <c r="C54" s="25"/>
      <c r="E54" t="e">
        <f>RIGHT(E53,1)</f>
        <v>#REF!</v>
      </c>
      <c r="F54" t="e">
        <f>F53+0</f>
        <v>#REF!</v>
      </c>
      <c r="L54" t="e">
        <f>FIXED(C51,3)</f>
        <v>#REF!</v>
      </c>
      <c r="M54" s="35"/>
    </row>
    <row r="55" spans="3:13" ht="15" hidden="1" thickBot="1" x14ac:dyDescent="0.35">
      <c r="C55" s="25"/>
      <c r="E55" t="e">
        <f>E54+0</f>
        <v>#REF!</v>
      </c>
      <c r="F55" t="s">
        <v>38</v>
      </c>
      <c r="G55" t="s">
        <v>39</v>
      </c>
      <c r="H55" t="s">
        <v>40</v>
      </c>
      <c r="M55" s="35"/>
    </row>
    <row r="56" spans="3:13" ht="15" hidden="1" thickBot="1" x14ac:dyDescent="0.35">
      <c r="C56" s="25"/>
      <c r="F56" t="e">
        <f>ISODD(F53)</f>
        <v>#REF!</v>
      </c>
      <c r="G56" t="e">
        <f>LEN(C51)</f>
        <v>#REF!</v>
      </c>
      <c r="H56" t="e">
        <f>LEN(G53)+1</f>
        <v>#REF!</v>
      </c>
      <c r="M56" s="35"/>
    </row>
    <row r="57" spans="3:13" ht="15" hidden="1" thickBot="1" x14ac:dyDescent="0.35">
      <c r="C57" s="25"/>
      <c r="M57" s="35"/>
    </row>
    <row r="58" spans="3:13" ht="15" hidden="1" thickBot="1" x14ac:dyDescent="0.35">
      <c r="C58" s="191" t="s">
        <v>42</v>
      </c>
      <c r="D58" s="192"/>
      <c r="E58" s="192"/>
      <c r="F58" s="192"/>
      <c r="G58" s="192"/>
      <c r="H58" s="192"/>
      <c r="I58" s="192"/>
      <c r="J58" s="192"/>
      <c r="K58" s="192"/>
      <c r="L58" s="192"/>
      <c r="M58" s="193"/>
    </row>
    <row r="59" spans="3:13" ht="15" hidden="1" thickBot="1" x14ac:dyDescent="0.35">
      <c r="C59" s="39" t="e">
        <f>M53</f>
        <v>#REF!</v>
      </c>
      <c r="E59" t="e">
        <f>FIXED(C51,4)</f>
        <v>#REF!</v>
      </c>
      <c r="F59" t="e">
        <f>RIGHT(E59,1)</f>
        <v>#REF!</v>
      </c>
      <c r="G59" t="e">
        <f>F59+0</f>
        <v>#REF!</v>
      </c>
      <c r="M59" s="35"/>
    </row>
    <row r="60" spans="3:13" ht="29.4" hidden="1" thickBot="1" x14ac:dyDescent="0.35">
      <c r="C60" s="25"/>
      <c r="E60" t="s">
        <v>29</v>
      </c>
      <c r="F60" t="s">
        <v>30</v>
      </c>
      <c r="G60" t="s">
        <v>31</v>
      </c>
      <c r="H60" t="s">
        <v>32</v>
      </c>
      <c r="I60" s="29" t="s">
        <v>33</v>
      </c>
      <c r="J60" s="29" t="s">
        <v>34</v>
      </c>
      <c r="K60" s="29" t="s">
        <v>35</v>
      </c>
      <c r="L60" s="29" t="s">
        <v>36</v>
      </c>
      <c r="M60" s="37" t="s">
        <v>37</v>
      </c>
    </row>
    <row r="61" spans="3:13" ht="18.600000000000001" hidden="1" thickBot="1" x14ac:dyDescent="0.4">
      <c r="C61" s="25"/>
      <c r="E61" t="e">
        <f>RIGHT(C59,2)</f>
        <v>#REF!</v>
      </c>
      <c r="F61" t="e">
        <f>LEFT(E61,1)</f>
        <v>#REF!</v>
      </c>
      <c r="G61" s="31" t="e">
        <f>TRUNC(C59)</f>
        <v>#REF!</v>
      </c>
      <c r="H61" s="18" t="e">
        <f>FIXED(C59-G61,I61)</f>
        <v>#REF!</v>
      </c>
      <c r="I61" t="e">
        <f>ABS(G64-H64)</f>
        <v>#REF!</v>
      </c>
      <c r="J61" t="e">
        <f>RIGHT(C59,I61)</f>
        <v>#REF!</v>
      </c>
      <c r="K61">
        <v>5.0000000000000001E-3</v>
      </c>
      <c r="L61" s="32" t="e">
        <f>(C59-K61)</f>
        <v>#REF!</v>
      </c>
      <c r="M61" s="41" t="e">
        <f>IF(E63=5,IF(AND(G59=0,F64=FALSE),L61,L62),L62)</f>
        <v>#REF!</v>
      </c>
    </row>
    <row r="62" spans="3:13" ht="18.600000000000001" hidden="1" thickBot="1" x14ac:dyDescent="0.4">
      <c r="C62" s="25"/>
      <c r="E62" t="e">
        <f>RIGHT(E61,1)</f>
        <v>#REF!</v>
      </c>
      <c r="F62" t="e">
        <f>F61+0</f>
        <v>#REF!</v>
      </c>
      <c r="L62" t="e">
        <f>FIXED(C59,2)</f>
        <v>#REF!</v>
      </c>
      <c r="M62" s="41"/>
    </row>
    <row r="63" spans="3:13" ht="15" hidden="1" thickBot="1" x14ac:dyDescent="0.35">
      <c r="C63" s="25"/>
      <c r="E63" t="e">
        <f>E62+0</f>
        <v>#REF!</v>
      </c>
      <c r="F63" t="s">
        <v>38</v>
      </c>
      <c r="G63" t="s">
        <v>39</v>
      </c>
      <c r="H63" t="s">
        <v>40</v>
      </c>
      <c r="M63" s="35"/>
    </row>
    <row r="64" spans="3:13" ht="15" hidden="1" thickBot="1" x14ac:dyDescent="0.35">
      <c r="C64" s="25"/>
      <c r="F64" t="e">
        <f>ISODD(F61)</f>
        <v>#REF!</v>
      </c>
      <c r="G64" t="e">
        <f>LEN(C59)</f>
        <v>#REF!</v>
      </c>
      <c r="H64" t="e">
        <f>LEN(G61)+1</f>
        <v>#REF!</v>
      </c>
      <c r="M64" s="35"/>
    </row>
    <row r="65" spans="3:13" ht="15" hidden="1" thickBot="1" x14ac:dyDescent="0.35">
      <c r="C65" s="25"/>
      <c r="M65" s="35"/>
    </row>
    <row r="66" spans="3:13" ht="15" hidden="1" thickBot="1" x14ac:dyDescent="0.35">
      <c r="C66" s="191" t="s">
        <v>43</v>
      </c>
      <c r="D66" s="192"/>
      <c r="E66" s="192"/>
      <c r="F66" s="192"/>
      <c r="G66" s="192"/>
      <c r="H66" s="192"/>
      <c r="I66" s="192"/>
      <c r="J66" s="192"/>
      <c r="K66" s="192"/>
      <c r="L66" s="192"/>
      <c r="M66" s="193"/>
    </row>
    <row r="67" spans="3:13" ht="15" hidden="1" thickBot="1" x14ac:dyDescent="0.35">
      <c r="C67" s="42" t="e">
        <f>M61</f>
        <v>#REF!</v>
      </c>
      <c r="E67" t="e">
        <f>FIXED(C59,3)</f>
        <v>#REF!</v>
      </c>
      <c r="F67" t="e">
        <f>RIGHT(E67,1)</f>
        <v>#REF!</v>
      </c>
      <c r="G67" t="e">
        <f>F67+0</f>
        <v>#REF!</v>
      </c>
      <c r="M67" s="35"/>
    </row>
    <row r="68" spans="3:13" ht="29.4" hidden="1" thickBot="1" x14ac:dyDescent="0.35">
      <c r="C68" s="25"/>
      <c r="E68" t="s">
        <v>29</v>
      </c>
      <c r="F68" t="s">
        <v>30</v>
      </c>
      <c r="G68" t="s">
        <v>31</v>
      </c>
      <c r="H68" t="s">
        <v>32</v>
      </c>
      <c r="I68" s="29" t="s">
        <v>33</v>
      </c>
      <c r="J68" s="29" t="s">
        <v>34</v>
      </c>
      <c r="K68" s="29" t="s">
        <v>35</v>
      </c>
      <c r="L68" s="29" t="s">
        <v>36</v>
      </c>
      <c r="M68" s="37" t="s">
        <v>37</v>
      </c>
    </row>
    <row r="69" spans="3:13" ht="18.600000000000001" hidden="1" thickBot="1" x14ac:dyDescent="0.4">
      <c r="C69" s="25"/>
      <c r="E69" t="e">
        <f>RIGHT(C67,2)</f>
        <v>#REF!</v>
      </c>
      <c r="F69" t="e">
        <f>LEFT(E69,1)</f>
        <v>#REF!</v>
      </c>
      <c r="G69" s="31" t="e">
        <f>TRUNC(C67)</f>
        <v>#REF!</v>
      </c>
      <c r="H69" s="18" t="e">
        <f>FIXED(C67-G69,I69)</f>
        <v>#REF!</v>
      </c>
      <c r="I69" t="e">
        <f>ABS(G72-H72)</f>
        <v>#REF!</v>
      </c>
      <c r="J69" t="e">
        <f>RIGHT(C67,I69)</f>
        <v>#REF!</v>
      </c>
      <c r="K69">
        <v>0.05</v>
      </c>
      <c r="L69" s="32" t="e">
        <f>(C67-K69)</f>
        <v>#REF!</v>
      </c>
      <c r="M69" s="41" t="e">
        <f>IF(E71=5,IF(AND(G67=0,F72=FALSE),L69,L70),L70)</f>
        <v>#REF!</v>
      </c>
    </row>
    <row r="70" spans="3:13" ht="15" hidden="1" thickBot="1" x14ac:dyDescent="0.35">
      <c r="C70" s="25"/>
      <c r="E70" t="e">
        <f>RIGHT(E69,1)</f>
        <v>#REF!</v>
      </c>
      <c r="F70" t="e">
        <f>F69+0</f>
        <v>#REF!</v>
      </c>
      <c r="L70" t="e">
        <f>FIXED(C67,1)</f>
        <v>#REF!</v>
      </c>
      <c r="M70" s="43"/>
    </row>
    <row r="71" spans="3:13" ht="15" hidden="1" thickBot="1" x14ac:dyDescent="0.35">
      <c r="C71" s="25"/>
      <c r="E71" t="e">
        <f>E70+0</f>
        <v>#REF!</v>
      </c>
      <c r="F71" t="s">
        <v>38</v>
      </c>
      <c r="G71" t="s">
        <v>39</v>
      </c>
      <c r="H71" t="s">
        <v>40</v>
      </c>
      <c r="M71" s="35"/>
    </row>
    <row r="72" spans="3:13" ht="15" hidden="1" thickBot="1" x14ac:dyDescent="0.35">
      <c r="C72" s="25"/>
      <c r="F72" t="e">
        <f>ISODD(F69)</f>
        <v>#REF!</v>
      </c>
      <c r="G72" t="e">
        <f>LEN(C67)</f>
        <v>#REF!</v>
      </c>
      <c r="H72" t="e">
        <f>LEN(G69)+1</f>
        <v>#REF!</v>
      </c>
      <c r="M72" s="35"/>
    </row>
    <row r="73" spans="3:13" ht="15" hidden="1" thickBot="1" x14ac:dyDescent="0.35">
      <c r="C73" s="25"/>
      <c r="M73" s="35"/>
    </row>
    <row r="74" spans="3:13" ht="15" hidden="1" thickBot="1" x14ac:dyDescent="0.35">
      <c r="C74" s="191" t="s">
        <v>44</v>
      </c>
      <c r="D74" s="192"/>
      <c r="E74" s="192"/>
      <c r="F74" s="192"/>
      <c r="G74" s="192"/>
      <c r="H74" s="192"/>
      <c r="I74" s="192"/>
      <c r="J74" s="192"/>
      <c r="K74" s="192"/>
      <c r="L74" s="192"/>
      <c r="M74" s="193"/>
    </row>
    <row r="75" spans="3:13" ht="15" hidden="1" thickBot="1" x14ac:dyDescent="0.35">
      <c r="C75" s="42" t="e">
        <f>M69</f>
        <v>#REF!</v>
      </c>
      <c r="E75" t="e">
        <f>FIXED(C67,2)</f>
        <v>#REF!</v>
      </c>
      <c r="F75" t="e">
        <f>RIGHT(E75,1)</f>
        <v>#REF!</v>
      </c>
      <c r="G75" t="e">
        <f>F75+0</f>
        <v>#REF!</v>
      </c>
      <c r="M75" s="35"/>
    </row>
    <row r="76" spans="3:13" ht="29.4" hidden="1" thickBot="1" x14ac:dyDescent="0.35">
      <c r="C76" s="25"/>
      <c r="E76" t="s">
        <v>29</v>
      </c>
      <c r="F76" t="s">
        <v>30</v>
      </c>
      <c r="G76" t="s">
        <v>31</v>
      </c>
      <c r="H76" t="s">
        <v>32</v>
      </c>
      <c r="I76" s="29" t="s">
        <v>33</v>
      </c>
      <c r="J76" s="29" t="s">
        <v>34</v>
      </c>
      <c r="K76" s="29" t="s">
        <v>35</v>
      </c>
      <c r="L76" s="29" t="s">
        <v>36</v>
      </c>
      <c r="M76" s="37" t="s">
        <v>37</v>
      </c>
    </row>
    <row r="77" spans="3:13" ht="18.600000000000001" hidden="1" thickBot="1" x14ac:dyDescent="0.4">
      <c r="C77" s="25"/>
      <c r="E77" t="e">
        <f>RIGHT(C75,2)</f>
        <v>#REF!</v>
      </c>
      <c r="F77" t="e">
        <f>RIGHT(G77,1)</f>
        <v>#REF!</v>
      </c>
      <c r="G77" s="31" t="e">
        <f>TRUNC(C75)</f>
        <v>#REF!</v>
      </c>
      <c r="H77" s="18" t="e">
        <f>FIXED(C75-G77,I77)</f>
        <v>#REF!</v>
      </c>
      <c r="I77" t="e">
        <f>ABS(G80-H80)</f>
        <v>#REF!</v>
      </c>
      <c r="J77" t="e">
        <f>RIGHT(C75,I77)</f>
        <v>#REF!</v>
      </c>
      <c r="K77">
        <v>0.5</v>
      </c>
      <c r="L77" s="16" t="e">
        <f>(C75-K77)</f>
        <v>#REF!</v>
      </c>
      <c r="M77" s="44" t="e">
        <f>IF(E79=5,IF(AND(G75=0,F80=FALSE),L77,L78),L78)</f>
        <v>#REF!</v>
      </c>
    </row>
    <row r="78" spans="3:13" ht="15" hidden="1" thickBot="1" x14ac:dyDescent="0.35">
      <c r="C78" s="25"/>
      <c r="E78" t="e">
        <f>RIGHT(E77,1)</f>
        <v>#REF!</v>
      </c>
      <c r="F78" t="e">
        <f>F77+0</f>
        <v>#REF!</v>
      </c>
      <c r="L78" t="e">
        <f>FIXED(C75,0)</f>
        <v>#REF!</v>
      </c>
      <c r="M78" s="45"/>
    </row>
    <row r="79" spans="3:13" ht="15" hidden="1" thickBot="1" x14ac:dyDescent="0.35">
      <c r="C79" s="25"/>
      <c r="E79" t="e">
        <f>E78+0</f>
        <v>#REF!</v>
      </c>
      <c r="F79" t="s">
        <v>38</v>
      </c>
      <c r="G79" t="s">
        <v>39</v>
      </c>
      <c r="H79" t="s">
        <v>40</v>
      </c>
      <c r="M79" s="35"/>
    </row>
    <row r="80" spans="3:13" ht="15" hidden="1" thickBot="1" x14ac:dyDescent="0.35">
      <c r="C80" s="33"/>
      <c r="D80" s="33"/>
      <c r="E80" s="33"/>
      <c r="F80" s="33" t="e">
        <f>ISODD(F77)</f>
        <v>#REF!</v>
      </c>
      <c r="G80" s="33" t="e">
        <f>LEN(C75)</f>
        <v>#REF!</v>
      </c>
      <c r="H80" s="33" t="e">
        <f>LEN(G77)+1</f>
        <v>#REF!</v>
      </c>
      <c r="I80" s="33"/>
      <c r="J80" s="33"/>
      <c r="K80" s="33"/>
      <c r="L80" s="33"/>
      <c r="M80" s="46"/>
    </row>
    <row r="81" spans="3:13" ht="15" thickBot="1" x14ac:dyDescent="0.35">
      <c r="C81" s="194" t="s">
        <v>47</v>
      </c>
      <c r="D81" s="195"/>
      <c r="E81" s="195"/>
      <c r="F81" s="195"/>
      <c r="G81" s="195"/>
      <c r="H81" s="195"/>
      <c r="I81" s="195"/>
      <c r="J81" s="195"/>
      <c r="K81" s="195"/>
      <c r="L81" s="195"/>
      <c r="M81" s="196"/>
    </row>
    <row r="82" spans="3:13" ht="15" thickBot="1" x14ac:dyDescent="0.35">
      <c r="C82" s="25" t="s">
        <v>26</v>
      </c>
      <c r="D82" s="19" t="s">
        <v>27</v>
      </c>
      <c r="E82" t="e">
        <f>FIXED(C83,6)</f>
        <v>#REF!</v>
      </c>
      <c r="F82" t="e">
        <f>RIGHT(E82,1)</f>
        <v>#REF!</v>
      </c>
      <c r="G82" t="e">
        <f>F82/1000000</f>
        <v>#REF!</v>
      </c>
      <c r="H82" s="34" t="e">
        <f>C83-G82</f>
        <v>#REF!</v>
      </c>
      <c r="J82" t="e">
        <f>IF(E87=5,IF(AND(F83=0,F88=FALSE),L85,L86),L86)</f>
        <v>#REF!</v>
      </c>
      <c r="M82" s="35"/>
    </row>
    <row r="83" spans="3:13" ht="18.600000000000001" thickBot="1" x14ac:dyDescent="0.4">
      <c r="C83" s="26" t="e">
        <f>INCERTIDUMBRE!M7</f>
        <v>#REF!</v>
      </c>
      <c r="D83" s="36" t="e">
        <f>IF(C83&gt;=10,M117,IF(C83&gt;=1,M109,IF(C83&gt;=0.1,M101,IF(C83&gt;=0.01,M93,IF(C83&gt;=0.001,M85)))))</f>
        <v>#REF!</v>
      </c>
      <c r="E83" t="s">
        <v>28</v>
      </c>
      <c r="F83" t="e">
        <f>F82+0</f>
        <v>#REF!</v>
      </c>
      <c r="M83" s="35"/>
    </row>
    <row r="84" spans="3:13" ht="29.4" hidden="1" thickBot="1" x14ac:dyDescent="0.35">
      <c r="C84" s="27"/>
      <c r="D84" s="27"/>
      <c r="E84" t="s">
        <v>29</v>
      </c>
      <c r="F84" t="s">
        <v>30</v>
      </c>
      <c r="G84" t="s">
        <v>31</v>
      </c>
      <c r="H84" t="s">
        <v>32</v>
      </c>
      <c r="I84" s="29" t="s">
        <v>33</v>
      </c>
      <c r="J84" s="29" t="s">
        <v>34</v>
      </c>
      <c r="K84" s="29" t="s">
        <v>35</v>
      </c>
      <c r="L84" s="29" t="s">
        <v>36</v>
      </c>
      <c r="M84" s="37" t="s">
        <v>37</v>
      </c>
    </row>
    <row r="85" spans="3:13" ht="18.600000000000001" hidden="1" thickBot="1" x14ac:dyDescent="0.4">
      <c r="C85" s="30"/>
      <c r="E85" t="e">
        <f>RIGHT(H82,2)</f>
        <v>#REF!</v>
      </c>
      <c r="F85" t="e">
        <f>LEFT(E85,1)</f>
        <v>#REF!</v>
      </c>
      <c r="G85" s="34" t="e">
        <f>TRUNC(C83)</f>
        <v>#REF!</v>
      </c>
      <c r="H85" s="18" t="e">
        <f>FIXED(C83-G85,I85)</f>
        <v>#REF!</v>
      </c>
      <c r="I85" t="e">
        <f>ABS(G88-H88)</f>
        <v>#REF!</v>
      </c>
      <c r="J85" t="e">
        <f>RIGHT(C83,I85)</f>
        <v>#REF!</v>
      </c>
      <c r="K85">
        <v>5.0000000000000002E-5</v>
      </c>
      <c r="L85" s="18" t="e">
        <f>(C83-K85)</f>
        <v>#REF!</v>
      </c>
      <c r="M85" s="38" t="e">
        <f>IF(E87=5,IF(AND(F83=0,F88=FALSE),L85,L86),L86)</f>
        <v>#REF!</v>
      </c>
    </row>
    <row r="86" spans="3:13" ht="15" hidden="1" thickBot="1" x14ac:dyDescent="0.35">
      <c r="C86" s="25"/>
      <c r="E86" t="e">
        <f>RIGHT(E85,1)</f>
        <v>#REF!</v>
      </c>
      <c r="F86" t="e">
        <f>F85+0</f>
        <v>#REF!</v>
      </c>
      <c r="L86" t="e">
        <f>FIXED(C83,4)</f>
        <v>#REF!</v>
      </c>
      <c r="M86" s="35"/>
    </row>
    <row r="87" spans="3:13" ht="15" hidden="1" thickBot="1" x14ac:dyDescent="0.35">
      <c r="C87" s="25"/>
      <c r="E87" t="e">
        <f>E86+0</f>
        <v>#REF!</v>
      </c>
      <c r="F87" t="s">
        <v>38</v>
      </c>
      <c r="G87" t="s">
        <v>39</v>
      </c>
      <c r="H87" t="s">
        <v>40</v>
      </c>
      <c r="M87" s="35"/>
    </row>
    <row r="88" spans="3:13" ht="15" hidden="1" thickBot="1" x14ac:dyDescent="0.35">
      <c r="C88" s="25"/>
      <c r="F88" t="e">
        <f>ISODD(F85)</f>
        <v>#REF!</v>
      </c>
      <c r="G88" t="e">
        <f>LEN(C83)</f>
        <v>#REF!</v>
      </c>
      <c r="H88" t="e">
        <f>LEN(G85)+1</f>
        <v>#REF!</v>
      </c>
      <c r="M88" s="35"/>
    </row>
    <row r="89" spans="3:13" ht="15" hidden="1" thickBot="1" x14ac:dyDescent="0.35">
      <c r="C89" s="25"/>
      <c r="M89" s="35"/>
    </row>
    <row r="90" spans="3:13" ht="15" hidden="1" thickBot="1" x14ac:dyDescent="0.35">
      <c r="C90" s="191" t="s">
        <v>41</v>
      </c>
      <c r="D90" s="192"/>
      <c r="E90" s="192"/>
      <c r="F90" s="192"/>
      <c r="G90" s="192"/>
      <c r="H90" s="192"/>
      <c r="I90" s="192"/>
      <c r="J90" s="192"/>
      <c r="K90" s="192"/>
      <c r="L90" s="192"/>
      <c r="M90" s="193"/>
    </row>
    <row r="91" spans="3:13" ht="15" hidden="1" thickBot="1" x14ac:dyDescent="0.35">
      <c r="C91" s="39" t="e">
        <f>M85</f>
        <v>#REF!</v>
      </c>
      <c r="E91" t="e">
        <f>FIXED(C83,5)</f>
        <v>#REF!</v>
      </c>
      <c r="F91" t="e">
        <f>RIGHT(E91,1)</f>
        <v>#REF!</v>
      </c>
      <c r="G91" t="e">
        <f>F91+0</f>
        <v>#REF!</v>
      </c>
      <c r="M91" s="35"/>
    </row>
    <row r="92" spans="3:13" ht="29.4" hidden="1" thickBot="1" x14ac:dyDescent="0.35">
      <c r="C92" s="25"/>
      <c r="E92" t="s">
        <v>29</v>
      </c>
      <c r="F92" t="s">
        <v>30</v>
      </c>
      <c r="G92" t="s">
        <v>31</v>
      </c>
      <c r="H92" t="s">
        <v>32</v>
      </c>
      <c r="I92" s="29" t="s">
        <v>33</v>
      </c>
      <c r="J92" s="29" t="s">
        <v>34</v>
      </c>
      <c r="K92" s="29" t="s">
        <v>35</v>
      </c>
      <c r="L92" s="29" t="s">
        <v>36</v>
      </c>
      <c r="M92" s="37" t="s">
        <v>37</v>
      </c>
    </row>
    <row r="93" spans="3:13" ht="18.600000000000001" hidden="1" thickBot="1" x14ac:dyDescent="0.4">
      <c r="C93" s="25"/>
      <c r="E93" t="e">
        <f>RIGHT(C91,2)</f>
        <v>#REF!</v>
      </c>
      <c r="F93" t="e">
        <f>LEFT(E93,1)</f>
        <v>#REF!</v>
      </c>
      <c r="G93" s="31" t="e">
        <f>TRUNC(C91)</f>
        <v>#REF!</v>
      </c>
      <c r="H93" s="18" t="e">
        <f>FIXED(C91-G93,I93)</f>
        <v>#REF!</v>
      </c>
      <c r="I93" t="e">
        <f>ABS(G96-H96)</f>
        <v>#REF!</v>
      </c>
      <c r="J93" t="e">
        <f>RIGHT(C91,I93)</f>
        <v>#REF!</v>
      </c>
      <c r="K93">
        <v>5.0000000000000001E-4</v>
      </c>
      <c r="L93" s="20" t="e">
        <f>(C91-K93)</f>
        <v>#REF!</v>
      </c>
      <c r="M93" s="40" t="e">
        <f>IF(E95=5,IF(AND(G91=0,F96=FALSE),L93,L94),L94)</f>
        <v>#REF!</v>
      </c>
    </row>
    <row r="94" spans="3:13" ht="15" hidden="1" thickBot="1" x14ac:dyDescent="0.35">
      <c r="C94" s="25"/>
      <c r="E94" t="e">
        <f>RIGHT(E93,1)</f>
        <v>#REF!</v>
      </c>
      <c r="F94" t="e">
        <f>F93+0</f>
        <v>#REF!</v>
      </c>
      <c r="L94" t="e">
        <f>FIXED(C91,3)</f>
        <v>#REF!</v>
      </c>
      <c r="M94" s="35"/>
    </row>
    <row r="95" spans="3:13" ht="15" hidden="1" thickBot="1" x14ac:dyDescent="0.35">
      <c r="C95" s="25"/>
      <c r="E95" t="e">
        <f>E94+0</f>
        <v>#REF!</v>
      </c>
      <c r="F95" t="s">
        <v>38</v>
      </c>
      <c r="G95" t="s">
        <v>39</v>
      </c>
      <c r="H95" t="s">
        <v>40</v>
      </c>
      <c r="M95" s="35"/>
    </row>
    <row r="96" spans="3:13" ht="15" hidden="1" thickBot="1" x14ac:dyDescent="0.35">
      <c r="C96" s="25"/>
      <c r="F96" t="e">
        <f>ISODD(F93)</f>
        <v>#REF!</v>
      </c>
      <c r="G96" t="e">
        <f>LEN(C91)</f>
        <v>#REF!</v>
      </c>
      <c r="H96" t="e">
        <f>LEN(G93)+1</f>
        <v>#REF!</v>
      </c>
      <c r="M96" s="35"/>
    </row>
    <row r="97" spans="3:13" ht="15" hidden="1" thickBot="1" x14ac:dyDescent="0.35">
      <c r="C97" s="25"/>
      <c r="M97" s="35"/>
    </row>
    <row r="98" spans="3:13" ht="15" hidden="1" thickBot="1" x14ac:dyDescent="0.35">
      <c r="C98" s="191" t="s">
        <v>42</v>
      </c>
      <c r="D98" s="192"/>
      <c r="E98" s="192"/>
      <c r="F98" s="192"/>
      <c r="G98" s="192"/>
      <c r="H98" s="192"/>
      <c r="I98" s="192"/>
      <c r="J98" s="192"/>
      <c r="K98" s="192"/>
      <c r="L98" s="192"/>
      <c r="M98" s="193"/>
    </row>
    <row r="99" spans="3:13" ht="15" hidden="1" thickBot="1" x14ac:dyDescent="0.35">
      <c r="C99" s="39" t="e">
        <f>M93</f>
        <v>#REF!</v>
      </c>
      <c r="E99" t="e">
        <f>FIXED(C91,4)</f>
        <v>#REF!</v>
      </c>
      <c r="F99" t="e">
        <f>RIGHT(E99,1)</f>
        <v>#REF!</v>
      </c>
      <c r="G99" t="e">
        <f>F99+0</f>
        <v>#REF!</v>
      </c>
      <c r="M99" s="35"/>
    </row>
    <row r="100" spans="3:13" ht="29.4" hidden="1" thickBot="1" x14ac:dyDescent="0.35">
      <c r="C100" s="25"/>
      <c r="E100" t="s">
        <v>29</v>
      </c>
      <c r="F100" t="s">
        <v>30</v>
      </c>
      <c r="G100" t="s">
        <v>31</v>
      </c>
      <c r="H100" t="s">
        <v>32</v>
      </c>
      <c r="I100" s="29" t="s">
        <v>33</v>
      </c>
      <c r="J100" s="29" t="s">
        <v>34</v>
      </c>
      <c r="K100" s="29" t="s">
        <v>35</v>
      </c>
      <c r="L100" s="29" t="s">
        <v>36</v>
      </c>
      <c r="M100" s="37" t="s">
        <v>37</v>
      </c>
    </row>
    <row r="101" spans="3:13" ht="18.600000000000001" hidden="1" thickBot="1" x14ac:dyDescent="0.4">
      <c r="C101" s="25"/>
      <c r="E101" t="e">
        <f>RIGHT(C99,2)</f>
        <v>#REF!</v>
      </c>
      <c r="F101" t="e">
        <f>LEFT(E101,1)</f>
        <v>#REF!</v>
      </c>
      <c r="G101" s="31" t="e">
        <f>TRUNC(C99)</f>
        <v>#REF!</v>
      </c>
      <c r="H101" s="18" t="e">
        <f>FIXED(C99-G101,I101)</f>
        <v>#REF!</v>
      </c>
      <c r="I101" t="e">
        <f>ABS(G104-H104)</f>
        <v>#REF!</v>
      </c>
      <c r="J101" t="e">
        <f>RIGHT(C99,I101)</f>
        <v>#REF!</v>
      </c>
      <c r="K101">
        <v>5.0000000000000001E-3</v>
      </c>
      <c r="L101" s="32" t="e">
        <f>(C99-K101)</f>
        <v>#REF!</v>
      </c>
      <c r="M101" s="41" t="e">
        <f>IF(E103=5,IF(AND(G99=0,F104=FALSE),L101,L102),L102)</f>
        <v>#REF!</v>
      </c>
    </row>
    <row r="102" spans="3:13" ht="18.600000000000001" hidden="1" thickBot="1" x14ac:dyDescent="0.4">
      <c r="C102" s="25"/>
      <c r="E102" t="e">
        <f>RIGHT(E101,1)</f>
        <v>#REF!</v>
      </c>
      <c r="F102" t="e">
        <f>F101+0</f>
        <v>#REF!</v>
      </c>
      <c r="L102" t="e">
        <f>FIXED(C99,2)</f>
        <v>#REF!</v>
      </c>
      <c r="M102" s="41"/>
    </row>
    <row r="103" spans="3:13" ht="15" hidden="1" thickBot="1" x14ac:dyDescent="0.35">
      <c r="C103" s="25"/>
      <c r="E103" t="e">
        <f>E102+0</f>
        <v>#REF!</v>
      </c>
      <c r="F103" t="s">
        <v>38</v>
      </c>
      <c r="G103" t="s">
        <v>39</v>
      </c>
      <c r="H103" t="s">
        <v>40</v>
      </c>
      <c r="M103" s="35"/>
    </row>
    <row r="104" spans="3:13" ht="15" hidden="1" thickBot="1" x14ac:dyDescent="0.35">
      <c r="C104" s="25"/>
      <c r="F104" t="e">
        <f>ISODD(F101)</f>
        <v>#REF!</v>
      </c>
      <c r="G104" t="e">
        <f>LEN(C99)</f>
        <v>#REF!</v>
      </c>
      <c r="H104" t="e">
        <f>LEN(G101)+1</f>
        <v>#REF!</v>
      </c>
      <c r="M104" s="35"/>
    </row>
    <row r="105" spans="3:13" ht="15" hidden="1" thickBot="1" x14ac:dyDescent="0.35">
      <c r="C105" s="25"/>
      <c r="M105" s="35"/>
    </row>
    <row r="106" spans="3:13" ht="15" hidden="1" thickBot="1" x14ac:dyDescent="0.35">
      <c r="C106" s="191" t="s">
        <v>43</v>
      </c>
      <c r="D106" s="192"/>
      <c r="E106" s="192"/>
      <c r="F106" s="192"/>
      <c r="G106" s="192"/>
      <c r="H106" s="192"/>
      <c r="I106" s="192"/>
      <c r="J106" s="192"/>
      <c r="K106" s="192"/>
      <c r="L106" s="192"/>
      <c r="M106" s="193"/>
    </row>
    <row r="107" spans="3:13" ht="15" hidden="1" thickBot="1" x14ac:dyDescent="0.35">
      <c r="C107" s="42" t="e">
        <f>M101</f>
        <v>#REF!</v>
      </c>
      <c r="E107" t="e">
        <f>FIXED(C99,3)</f>
        <v>#REF!</v>
      </c>
      <c r="F107" t="e">
        <f>RIGHT(E107,1)</f>
        <v>#REF!</v>
      </c>
      <c r="G107" t="e">
        <f>F107+0</f>
        <v>#REF!</v>
      </c>
      <c r="M107" s="35"/>
    </row>
    <row r="108" spans="3:13" ht="29.4" hidden="1" thickBot="1" x14ac:dyDescent="0.35">
      <c r="C108" s="25"/>
      <c r="E108" t="s">
        <v>29</v>
      </c>
      <c r="F108" t="s">
        <v>30</v>
      </c>
      <c r="G108" t="s">
        <v>31</v>
      </c>
      <c r="H108" t="s">
        <v>32</v>
      </c>
      <c r="I108" s="29" t="s">
        <v>33</v>
      </c>
      <c r="J108" s="29" t="s">
        <v>34</v>
      </c>
      <c r="K108" s="29" t="s">
        <v>35</v>
      </c>
      <c r="L108" s="29" t="s">
        <v>36</v>
      </c>
      <c r="M108" s="37" t="s">
        <v>37</v>
      </c>
    </row>
    <row r="109" spans="3:13" ht="18.600000000000001" hidden="1" thickBot="1" x14ac:dyDescent="0.4">
      <c r="C109" s="25"/>
      <c r="E109" t="e">
        <f>RIGHT(C107,2)</f>
        <v>#REF!</v>
      </c>
      <c r="F109" t="e">
        <f>LEFT(E109,1)</f>
        <v>#REF!</v>
      </c>
      <c r="G109" s="31" t="e">
        <f>TRUNC(C107)</f>
        <v>#REF!</v>
      </c>
      <c r="H109" s="18" t="e">
        <f>FIXED(C107-G109,I109)</f>
        <v>#REF!</v>
      </c>
      <c r="I109" t="e">
        <f>ABS(G112-H112)</f>
        <v>#REF!</v>
      </c>
      <c r="J109" t="e">
        <f>RIGHT(C107,I109)</f>
        <v>#REF!</v>
      </c>
      <c r="K109">
        <v>0.05</v>
      </c>
      <c r="L109" s="32" t="e">
        <f>(C107-K109)</f>
        <v>#REF!</v>
      </c>
      <c r="M109" s="41" t="e">
        <f>IF(E111=5,IF(AND(G107=0,F112=FALSE),L109,L110),L110)</f>
        <v>#REF!</v>
      </c>
    </row>
    <row r="110" spans="3:13" ht="15" hidden="1" thickBot="1" x14ac:dyDescent="0.35">
      <c r="C110" s="25"/>
      <c r="E110" t="e">
        <f>RIGHT(E109,1)</f>
        <v>#REF!</v>
      </c>
      <c r="F110" t="e">
        <f>F109+0</f>
        <v>#REF!</v>
      </c>
      <c r="L110" t="e">
        <f>FIXED(C107,1)</f>
        <v>#REF!</v>
      </c>
      <c r="M110" s="43"/>
    </row>
    <row r="111" spans="3:13" ht="15" hidden="1" thickBot="1" x14ac:dyDescent="0.35">
      <c r="C111" s="25"/>
      <c r="E111" t="e">
        <f>E110+0</f>
        <v>#REF!</v>
      </c>
      <c r="F111" t="s">
        <v>38</v>
      </c>
      <c r="G111" t="s">
        <v>39</v>
      </c>
      <c r="H111" t="s">
        <v>40</v>
      </c>
      <c r="M111" s="35"/>
    </row>
    <row r="112" spans="3:13" ht="15" hidden="1" thickBot="1" x14ac:dyDescent="0.35">
      <c r="C112" s="25"/>
      <c r="F112" t="e">
        <f>ISODD(F109)</f>
        <v>#REF!</v>
      </c>
      <c r="G112" t="e">
        <f>LEN(C107)</f>
        <v>#REF!</v>
      </c>
      <c r="H112" t="e">
        <f>LEN(G109)+1</f>
        <v>#REF!</v>
      </c>
      <c r="M112" s="35"/>
    </row>
    <row r="113" spans="3:13" ht="15" hidden="1" thickBot="1" x14ac:dyDescent="0.35">
      <c r="C113" s="25"/>
      <c r="M113" s="35"/>
    </row>
    <row r="114" spans="3:13" ht="15" hidden="1" thickBot="1" x14ac:dyDescent="0.35">
      <c r="C114" s="191" t="s">
        <v>44</v>
      </c>
      <c r="D114" s="192"/>
      <c r="E114" s="192"/>
      <c r="F114" s="192"/>
      <c r="G114" s="192"/>
      <c r="H114" s="192"/>
      <c r="I114" s="192"/>
      <c r="J114" s="192"/>
      <c r="K114" s="192"/>
      <c r="L114" s="192"/>
      <c r="M114" s="193"/>
    </row>
    <row r="115" spans="3:13" ht="15" hidden="1" thickBot="1" x14ac:dyDescent="0.35">
      <c r="C115" s="42" t="e">
        <f>M109</f>
        <v>#REF!</v>
      </c>
      <c r="E115" t="e">
        <f>FIXED(C107,2)</f>
        <v>#REF!</v>
      </c>
      <c r="F115" t="e">
        <f>RIGHT(E115,1)</f>
        <v>#REF!</v>
      </c>
      <c r="G115" t="e">
        <f>F115+0</f>
        <v>#REF!</v>
      </c>
      <c r="M115" s="35"/>
    </row>
    <row r="116" spans="3:13" ht="29.4" hidden="1" thickBot="1" x14ac:dyDescent="0.35">
      <c r="C116" s="25"/>
      <c r="E116" t="s">
        <v>29</v>
      </c>
      <c r="F116" t="s">
        <v>30</v>
      </c>
      <c r="G116" t="s">
        <v>31</v>
      </c>
      <c r="H116" t="s">
        <v>32</v>
      </c>
      <c r="I116" s="29" t="s">
        <v>33</v>
      </c>
      <c r="J116" s="29" t="s">
        <v>34</v>
      </c>
      <c r="K116" s="29" t="s">
        <v>35</v>
      </c>
      <c r="L116" s="29" t="s">
        <v>36</v>
      </c>
      <c r="M116" s="37" t="s">
        <v>37</v>
      </c>
    </row>
    <row r="117" spans="3:13" ht="18.600000000000001" hidden="1" thickBot="1" x14ac:dyDescent="0.4">
      <c r="C117" s="25"/>
      <c r="E117" t="e">
        <f>RIGHT(C115,2)</f>
        <v>#REF!</v>
      </c>
      <c r="F117" t="e">
        <f>RIGHT(G117,1)</f>
        <v>#REF!</v>
      </c>
      <c r="G117" s="31" t="e">
        <f>TRUNC(C115)</f>
        <v>#REF!</v>
      </c>
      <c r="H117" s="18" t="e">
        <f>FIXED(C115-G117,I117)</f>
        <v>#REF!</v>
      </c>
      <c r="I117" t="e">
        <f>ABS(G120-H120)</f>
        <v>#REF!</v>
      </c>
      <c r="J117" t="e">
        <f>RIGHT(C115,I117)</f>
        <v>#REF!</v>
      </c>
      <c r="K117">
        <v>0.5</v>
      </c>
      <c r="L117" s="16" t="e">
        <f>(C115-K117)</f>
        <v>#REF!</v>
      </c>
      <c r="M117" s="44" t="e">
        <f>IF(E119=5,IF(AND(G115=0,F120=FALSE),L117,L118),L118)</f>
        <v>#REF!</v>
      </c>
    </row>
    <row r="118" spans="3:13" ht="15" hidden="1" thickBot="1" x14ac:dyDescent="0.35">
      <c r="C118" s="25"/>
      <c r="E118" t="e">
        <f>RIGHT(E117,1)</f>
        <v>#REF!</v>
      </c>
      <c r="F118" t="e">
        <f>F117+0</f>
        <v>#REF!</v>
      </c>
      <c r="L118" t="e">
        <f>FIXED(C115,0)</f>
        <v>#REF!</v>
      </c>
      <c r="M118" s="45"/>
    </row>
    <row r="119" spans="3:13" ht="15" hidden="1" thickBot="1" x14ac:dyDescent="0.35">
      <c r="C119" s="25"/>
      <c r="E119" t="e">
        <f>E118+0</f>
        <v>#REF!</v>
      </c>
      <c r="F119" t="s">
        <v>38</v>
      </c>
      <c r="G119" t="s">
        <v>39</v>
      </c>
      <c r="H119" t="s">
        <v>40</v>
      </c>
      <c r="M119" s="35"/>
    </row>
    <row r="120" spans="3:13" ht="15" hidden="1" thickBot="1" x14ac:dyDescent="0.35">
      <c r="C120" s="33"/>
      <c r="D120" s="33"/>
      <c r="E120" s="33"/>
      <c r="F120" s="33" t="e">
        <f>ISODD(F117)</f>
        <v>#REF!</v>
      </c>
      <c r="G120" s="33" t="e">
        <f>LEN(C115)</f>
        <v>#REF!</v>
      </c>
      <c r="H120" s="33" t="e">
        <f>LEN(G117)+1</f>
        <v>#REF!</v>
      </c>
      <c r="I120" s="33"/>
      <c r="J120" s="33"/>
      <c r="K120" s="33"/>
      <c r="L120" s="33"/>
      <c r="M120" s="46"/>
    </row>
    <row r="121" spans="3:13" ht="15" hidden="1" thickBot="1" x14ac:dyDescent="0.35"/>
    <row r="122" spans="3:13" ht="15" thickBot="1" x14ac:dyDescent="0.35">
      <c r="C122" s="194" t="s">
        <v>48</v>
      </c>
      <c r="D122" s="195"/>
      <c r="E122" s="195"/>
      <c r="F122" s="195"/>
      <c r="G122" s="195"/>
      <c r="H122" s="195"/>
      <c r="I122" s="195"/>
      <c r="J122" s="195"/>
      <c r="K122" s="195"/>
      <c r="L122" s="195"/>
      <c r="M122" s="196"/>
    </row>
    <row r="123" spans="3:13" ht="15" thickBot="1" x14ac:dyDescent="0.35">
      <c r="C123" s="25" t="s">
        <v>26</v>
      </c>
      <c r="D123" s="19" t="s">
        <v>27</v>
      </c>
      <c r="E123" t="e">
        <f>FIXED(C124,6)</f>
        <v>#REF!</v>
      </c>
      <c r="F123" t="e">
        <f>RIGHT(E123,1)</f>
        <v>#REF!</v>
      </c>
      <c r="G123" t="e">
        <f>F123/1000000</f>
        <v>#REF!</v>
      </c>
      <c r="H123" s="34" t="e">
        <f>C124-G123</f>
        <v>#REF!</v>
      </c>
      <c r="J123" t="e">
        <f>IF(E128=5,IF(AND(F124=0,F129=FALSE),L126,L127),L127)</f>
        <v>#REF!</v>
      </c>
      <c r="M123" s="35"/>
    </row>
    <row r="124" spans="3:13" ht="18.600000000000001" thickBot="1" x14ac:dyDescent="0.4">
      <c r="C124" s="26" t="e">
        <f>INCERTIDUMBRE!M8</f>
        <v>#REF!</v>
      </c>
      <c r="D124" s="36" t="e">
        <f>IF(C124&gt;=10,M158,IF(C124&gt;=1,M150,IF(C124&gt;=0.1,M142,IF(C124&gt;=0.01,M134,IF(C124&gt;=0.001,M126)))))</f>
        <v>#REF!</v>
      </c>
      <c r="E124" t="s">
        <v>28</v>
      </c>
      <c r="F124" t="e">
        <f>F123+0</f>
        <v>#REF!</v>
      </c>
      <c r="M124" s="35"/>
    </row>
    <row r="125" spans="3:13" ht="29.4" hidden="1" thickBot="1" x14ac:dyDescent="0.35">
      <c r="C125" s="27"/>
      <c r="D125" s="27"/>
      <c r="E125" t="s">
        <v>29</v>
      </c>
      <c r="F125" t="s">
        <v>30</v>
      </c>
      <c r="G125" t="s">
        <v>31</v>
      </c>
      <c r="H125" t="s">
        <v>32</v>
      </c>
      <c r="I125" s="29" t="s">
        <v>33</v>
      </c>
      <c r="J125" s="29" t="s">
        <v>34</v>
      </c>
      <c r="K125" s="29" t="s">
        <v>35</v>
      </c>
      <c r="L125" s="29" t="s">
        <v>36</v>
      </c>
      <c r="M125" s="37" t="s">
        <v>37</v>
      </c>
    </row>
    <row r="126" spans="3:13" ht="18.600000000000001" hidden="1" thickBot="1" x14ac:dyDescent="0.4">
      <c r="C126" s="30"/>
      <c r="E126" t="e">
        <f>RIGHT(H123,2)</f>
        <v>#REF!</v>
      </c>
      <c r="F126" t="e">
        <f>LEFT(E126,1)</f>
        <v>#REF!</v>
      </c>
      <c r="G126" s="34" t="e">
        <f>TRUNC(C124)</f>
        <v>#REF!</v>
      </c>
      <c r="H126" s="18" t="e">
        <f>FIXED(C124-G126,I126)</f>
        <v>#REF!</v>
      </c>
      <c r="I126" t="e">
        <f>ABS(G129-H129)</f>
        <v>#REF!</v>
      </c>
      <c r="J126" t="e">
        <f>RIGHT(C124,I126)</f>
        <v>#REF!</v>
      </c>
      <c r="K126">
        <v>5.0000000000000002E-5</v>
      </c>
      <c r="L126" s="18" t="e">
        <f>(C124-K126)</f>
        <v>#REF!</v>
      </c>
      <c r="M126" s="38" t="e">
        <f>IF(E128=5,IF(AND(F124=0,F129=FALSE),L126,L127),L127)</f>
        <v>#REF!</v>
      </c>
    </row>
    <row r="127" spans="3:13" ht="15" hidden="1" thickBot="1" x14ac:dyDescent="0.35">
      <c r="C127" s="25"/>
      <c r="E127" t="e">
        <f>RIGHT(E126,1)</f>
        <v>#REF!</v>
      </c>
      <c r="F127" t="e">
        <f>F126+0</f>
        <v>#REF!</v>
      </c>
      <c r="L127" t="e">
        <f>FIXED(C124,4)</f>
        <v>#REF!</v>
      </c>
      <c r="M127" s="35"/>
    </row>
    <row r="128" spans="3:13" ht="15" hidden="1" thickBot="1" x14ac:dyDescent="0.35">
      <c r="C128" s="25"/>
      <c r="E128" t="e">
        <f>E127+0</f>
        <v>#REF!</v>
      </c>
      <c r="F128" t="s">
        <v>38</v>
      </c>
      <c r="G128" t="s">
        <v>39</v>
      </c>
      <c r="H128" t="s">
        <v>40</v>
      </c>
      <c r="M128" s="35"/>
    </row>
    <row r="129" spans="3:13" ht="15" hidden="1" thickBot="1" x14ac:dyDescent="0.35">
      <c r="C129" s="25"/>
      <c r="F129" t="e">
        <f>ISODD(F126)</f>
        <v>#REF!</v>
      </c>
      <c r="G129" t="e">
        <f>LEN(C124)</f>
        <v>#REF!</v>
      </c>
      <c r="H129" t="e">
        <f>LEN(G126)+1</f>
        <v>#REF!</v>
      </c>
      <c r="M129" s="35"/>
    </row>
    <row r="130" spans="3:13" ht="15" hidden="1" thickBot="1" x14ac:dyDescent="0.35">
      <c r="C130" s="25"/>
      <c r="M130" s="35"/>
    </row>
    <row r="131" spans="3:13" ht="15" hidden="1" thickBot="1" x14ac:dyDescent="0.35">
      <c r="C131" s="191" t="s">
        <v>41</v>
      </c>
      <c r="D131" s="192"/>
      <c r="E131" s="192"/>
      <c r="F131" s="192"/>
      <c r="G131" s="192"/>
      <c r="H131" s="192"/>
      <c r="I131" s="192"/>
      <c r="J131" s="192"/>
      <c r="K131" s="192"/>
      <c r="L131" s="192"/>
      <c r="M131" s="193"/>
    </row>
    <row r="132" spans="3:13" ht="15" hidden="1" thickBot="1" x14ac:dyDescent="0.35">
      <c r="C132" s="39" t="e">
        <f>M126</f>
        <v>#REF!</v>
      </c>
      <c r="E132" t="e">
        <f>FIXED(C124,5)</f>
        <v>#REF!</v>
      </c>
      <c r="F132" t="e">
        <f>RIGHT(E132,1)</f>
        <v>#REF!</v>
      </c>
      <c r="G132" t="e">
        <f>F132+0</f>
        <v>#REF!</v>
      </c>
      <c r="M132" s="35"/>
    </row>
    <row r="133" spans="3:13" ht="29.4" hidden="1" thickBot="1" x14ac:dyDescent="0.35">
      <c r="C133" s="25"/>
      <c r="E133" t="s">
        <v>29</v>
      </c>
      <c r="F133" t="s">
        <v>30</v>
      </c>
      <c r="G133" t="s">
        <v>31</v>
      </c>
      <c r="H133" t="s">
        <v>32</v>
      </c>
      <c r="I133" s="29" t="s">
        <v>33</v>
      </c>
      <c r="J133" s="29" t="s">
        <v>34</v>
      </c>
      <c r="K133" s="29" t="s">
        <v>35</v>
      </c>
      <c r="L133" s="29" t="s">
        <v>36</v>
      </c>
      <c r="M133" s="37" t="s">
        <v>37</v>
      </c>
    </row>
    <row r="134" spans="3:13" ht="18.600000000000001" hidden="1" thickBot="1" x14ac:dyDescent="0.4">
      <c r="C134" s="25"/>
      <c r="E134" t="e">
        <f>RIGHT(C132,2)</f>
        <v>#REF!</v>
      </c>
      <c r="F134" t="e">
        <f>LEFT(E134,1)</f>
        <v>#REF!</v>
      </c>
      <c r="G134" s="31" t="e">
        <f>TRUNC(C132)</f>
        <v>#REF!</v>
      </c>
      <c r="H134" s="18" t="e">
        <f>FIXED(C132-G134,I134)</f>
        <v>#REF!</v>
      </c>
      <c r="I134" t="e">
        <f>ABS(G137-H137)</f>
        <v>#REF!</v>
      </c>
      <c r="J134" t="e">
        <f>RIGHT(C132,I134)</f>
        <v>#REF!</v>
      </c>
      <c r="K134">
        <v>5.0000000000000001E-4</v>
      </c>
      <c r="L134" s="20" t="e">
        <f>(C132-K134)</f>
        <v>#REF!</v>
      </c>
      <c r="M134" s="40" t="e">
        <f>IF(E136=5,IF(AND(G132=0,F137=FALSE),L134,L135),L135)</f>
        <v>#REF!</v>
      </c>
    </row>
    <row r="135" spans="3:13" ht="15" hidden="1" thickBot="1" x14ac:dyDescent="0.35">
      <c r="C135" s="25"/>
      <c r="E135" t="e">
        <f>RIGHT(E134,1)</f>
        <v>#REF!</v>
      </c>
      <c r="F135" t="e">
        <f>F134+0</f>
        <v>#REF!</v>
      </c>
      <c r="L135" t="e">
        <f>FIXED(C132,3)</f>
        <v>#REF!</v>
      </c>
      <c r="M135" s="35"/>
    </row>
    <row r="136" spans="3:13" ht="15" hidden="1" thickBot="1" x14ac:dyDescent="0.35">
      <c r="C136" s="25"/>
      <c r="E136" t="e">
        <f>E135+0</f>
        <v>#REF!</v>
      </c>
      <c r="F136" t="s">
        <v>38</v>
      </c>
      <c r="G136" t="s">
        <v>39</v>
      </c>
      <c r="H136" t="s">
        <v>40</v>
      </c>
      <c r="M136" s="35"/>
    </row>
    <row r="137" spans="3:13" ht="15" hidden="1" thickBot="1" x14ac:dyDescent="0.35">
      <c r="C137" s="25"/>
      <c r="F137" t="e">
        <f>ISODD(F134)</f>
        <v>#REF!</v>
      </c>
      <c r="G137" t="e">
        <f>LEN(C132)</f>
        <v>#REF!</v>
      </c>
      <c r="H137" t="e">
        <f>LEN(G134)+1</f>
        <v>#REF!</v>
      </c>
      <c r="M137" s="35"/>
    </row>
    <row r="138" spans="3:13" ht="15" hidden="1" thickBot="1" x14ac:dyDescent="0.35">
      <c r="C138" s="25"/>
      <c r="M138" s="35"/>
    </row>
    <row r="139" spans="3:13" ht="15" hidden="1" thickBot="1" x14ac:dyDescent="0.35">
      <c r="C139" s="191" t="s">
        <v>42</v>
      </c>
      <c r="D139" s="192"/>
      <c r="E139" s="192"/>
      <c r="F139" s="192"/>
      <c r="G139" s="192"/>
      <c r="H139" s="192"/>
      <c r="I139" s="192"/>
      <c r="J139" s="192"/>
      <c r="K139" s="192"/>
      <c r="L139" s="192"/>
      <c r="M139" s="193"/>
    </row>
    <row r="140" spans="3:13" ht="15" hidden="1" thickBot="1" x14ac:dyDescent="0.35">
      <c r="C140" s="39" t="e">
        <f>M134</f>
        <v>#REF!</v>
      </c>
      <c r="E140" t="e">
        <f>FIXED(C132,4)</f>
        <v>#REF!</v>
      </c>
      <c r="F140" t="e">
        <f>RIGHT(E140,1)</f>
        <v>#REF!</v>
      </c>
      <c r="G140" t="e">
        <f>F140+0</f>
        <v>#REF!</v>
      </c>
      <c r="M140" s="35"/>
    </row>
    <row r="141" spans="3:13" ht="29.4" hidden="1" thickBot="1" x14ac:dyDescent="0.35">
      <c r="C141" s="25"/>
      <c r="E141" t="s">
        <v>29</v>
      </c>
      <c r="F141" t="s">
        <v>30</v>
      </c>
      <c r="G141" t="s">
        <v>31</v>
      </c>
      <c r="H141" t="s">
        <v>32</v>
      </c>
      <c r="I141" s="29" t="s">
        <v>33</v>
      </c>
      <c r="J141" s="29" t="s">
        <v>34</v>
      </c>
      <c r="K141" s="29" t="s">
        <v>35</v>
      </c>
      <c r="L141" s="29" t="s">
        <v>36</v>
      </c>
      <c r="M141" s="37" t="s">
        <v>37</v>
      </c>
    </row>
    <row r="142" spans="3:13" ht="18.600000000000001" hidden="1" thickBot="1" x14ac:dyDescent="0.4">
      <c r="C142" s="25"/>
      <c r="E142" t="e">
        <f>RIGHT(C140,2)</f>
        <v>#REF!</v>
      </c>
      <c r="F142" t="e">
        <f>LEFT(E142,1)</f>
        <v>#REF!</v>
      </c>
      <c r="G142" s="31" t="e">
        <f>TRUNC(C140)</f>
        <v>#REF!</v>
      </c>
      <c r="H142" s="18" t="e">
        <f>FIXED(C140-G142,I142)</f>
        <v>#REF!</v>
      </c>
      <c r="I142" t="e">
        <f>ABS(G145-H145)</f>
        <v>#REF!</v>
      </c>
      <c r="J142" t="e">
        <f>RIGHT(C140,I142)</f>
        <v>#REF!</v>
      </c>
      <c r="K142">
        <v>5.0000000000000001E-3</v>
      </c>
      <c r="L142" s="32" t="e">
        <f>(C140-K142)</f>
        <v>#REF!</v>
      </c>
      <c r="M142" s="41" t="e">
        <f>IF(E144=5,IF(AND(G140=0,F145=FALSE),L142,L143),L143)</f>
        <v>#REF!</v>
      </c>
    </row>
    <row r="143" spans="3:13" ht="18.600000000000001" hidden="1" thickBot="1" x14ac:dyDescent="0.4">
      <c r="C143" s="25"/>
      <c r="E143" t="e">
        <f>RIGHT(E142,1)</f>
        <v>#REF!</v>
      </c>
      <c r="F143" t="e">
        <f>F142+0</f>
        <v>#REF!</v>
      </c>
      <c r="L143" t="e">
        <f>FIXED(C140,2)</f>
        <v>#REF!</v>
      </c>
      <c r="M143" s="41"/>
    </row>
    <row r="144" spans="3:13" ht="15" hidden="1" thickBot="1" x14ac:dyDescent="0.35">
      <c r="C144" s="25"/>
      <c r="E144" t="e">
        <f>E143+0</f>
        <v>#REF!</v>
      </c>
      <c r="F144" t="s">
        <v>38</v>
      </c>
      <c r="G144" t="s">
        <v>39</v>
      </c>
      <c r="H144" t="s">
        <v>40</v>
      </c>
      <c r="M144" s="35"/>
    </row>
    <row r="145" spans="3:13" ht="15" hidden="1" thickBot="1" x14ac:dyDescent="0.35">
      <c r="C145" s="25"/>
      <c r="F145" t="e">
        <f>ISODD(F142)</f>
        <v>#REF!</v>
      </c>
      <c r="G145" t="e">
        <f>LEN(C140)</f>
        <v>#REF!</v>
      </c>
      <c r="H145" t="e">
        <f>LEN(G142)+1</f>
        <v>#REF!</v>
      </c>
      <c r="M145" s="35"/>
    </row>
    <row r="146" spans="3:13" ht="15" hidden="1" thickBot="1" x14ac:dyDescent="0.35">
      <c r="C146" s="25"/>
      <c r="M146" s="35"/>
    </row>
    <row r="147" spans="3:13" ht="15" hidden="1" thickBot="1" x14ac:dyDescent="0.35">
      <c r="C147" s="191" t="s">
        <v>43</v>
      </c>
      <c r="D147" s="192"/>
      <c r="E147" s="192"/>
      <c r="F147" s="192"/>
      <c r="G147" s="192"/>
      <c r="H147" s="192"/>
      <c r="I147" s="192"/>
      <c r="J147" s="192"/>
      <c r="K147" s="192"/>
      <c r="L147" s="192"/>
      <c r="M147" s="193"/>
    </row>
    <row r="148" spans="3:13" ht="15" hidden="1" thickBot="1" x14ac:dyDescent="0.35">
      <c r="C148" s="42" t="e">
        <f>M142</f>
        <v>#REF!</v>
      </c>
      <c r="E148" t="e">
        <f>FIXED(C140,3)</f>
        <v>#REF!</v>
      </c>
      <c r="F148" t="e">
        <f>RIGHT(E148,1)</f>
        <v>#REF!</v>
      </c>
      <c r="G148" t="e">
        <f>F148+0</f>
        <v>#REF!</v>
      </c>
      <c r="M148" s="35"/>
    </row>
    <row r="149" spans="3:13" ht="29.4" hidden="1" thickBot="1" x14ac:dyDescent="0.35">
      <c r="C149" s="25"/>
      <c r="E149" t="s">
        <v>29</v>
      </c>
      <c r="F149" t="s">
        <v>30</v>
      </c>
      <c r="G149" t="s">
        <v>31</v>
      </c>
      <c r="H149" t="s">
        <v>32</v>
      </c>
      <c r="I149" s="29" t="s">
        <v>33</v>
      </c>
      <c r="J149" s="29" t="s">
        <v>34</v>
      </c>
      <c r="K149" s="29" t="s">
        <v>35</v>
      </c>
      <c r="L149" s="29" t="s">
        <v>36</v>
      </c>
      <c r="M149" s="37" t="s">
        <v>37</v>
      </c>
    </row>
    <row r="150" spans="3:13" ht="18.600000000000001" hidden="1" thickBot="1" x14ac:dyDescent="0.4">
      <c r="C150" s="25"/>
      <c r="E150" t="e">
        <f>RIGHT(C148,2)</f>
        <v>#REF!</v>
      </c>
      <c r="F150" t="e">
        <f>LEFT(E150,1)</f>
        <v>#REF!</v>
      </c>
      <c r="G150" s="31" t="e">
        <f>TRUNC(C148)</f>
        <v>#REF!</v>
      </c>
      <c r="H150" s="18" t="e">
        <f>FIXED(C148-G150,I150)</f>
        <v>#REF!</v>
      </c>
      <c r="I150" t="e">
        <f>ABS(G153-H153)</f>
        <v>#REF!</v>
      </c>
      <c r="J150" t="e">
        <f>RIGHT(C148,I150)</f>
        <v>#REF!</v>
      </c>
      <c r="K150">
        <v>0.05</v>
      </c>
      <c r="L150" s="32" t="e">
        <f>(C148-K150)</f>
        <v>#REF!</v>
      </c>
      <c r="M150" s="41" t="e">
        <f>IF(E152=5,IF(AND(G148=0,F153=FALSE),L150,L151),L151)</f>
        <v>#REF!</v>
      </c>
    </row>
    <row r="151" spans="3:13" ht="15" hidden="1" thickBot="1" x14ac:dyDescent="0.35">
      <c r="C151" s="25"/>
      <c r="E151" t="e">
        <f>RIGHT(E150,1)</f>
        <v>#REF!</v>
      </c>
      <c r="F151" t="e">
        <f>F150+0</f>
        <v>#REF!</v>
      </c>
      <c r="L151" t="e">
        <f>FIXED(C148,1)</f>
        <v>#REF!</v>
      </c>
      <c r="M151" s="43"/>
    </row>
    <row r="152" spans="3:13" ht="15" hidden="1" thickBot="1" x14ac:dyDescent="0.35">
      <c r="C152" s="25"/>
      <c r="E152" t="e">
        <f>E151+0</f>
        <v>#REF!</v>
      </c>
      <c r="F152" t="s">
        <v>38</v>
      </c>
      <c r="G152" t="s">
        <v>39</v>
      </c>
      <c r="H152" t="s">
        <v>40</v>
      </c>
      <c r="M152" s="35"/>
    </row>
    <row r="153" spans="3:13" ht="15" hidden="1" thickBot="1" x14ac:dyDescent="0.35">
      <c r="C153" s="25"/>
      <c r="F153" t="e">
        <f>ISODD(F150)</f>
        <v>#REF!</v>
      </c>
      <c r="G153" t="e">
        <f>LEN(C148)</f>
        <v>#REF!</v>
      </c>
      <c r="H153" t="e">
        <f>LEN(G150)+1</f>
        <v>#REF!</v>
      </c>
      <c r="M153" s="35"/>
    </row>
    <row r="154" spans="3:13" ht="15" hidden="1" thickBot="1" x14ac:dyDescent="0.35">
      <c r="C154" s="25"/>
      <c r="M154" s="35"/>
    </row>
    <row r="155" spans="3:13" ht="15" hidden="1" thickBot="1" x14ac:dyDescent="0.35">
      <c r="C155" s="191" t="s">
        <v>44</v>
      </c>
      <c r="D155" s="192"/>
      <c r="E155" s="192"/>
      <c r="F155" s="192"/>
      <c r="G155" s="192"/>
      <c r="H155" s="192"/>
      <c r="I155" s="192"/>
      <c r="J155" s="192"/>
      <c r="K155" s="192"/>
      <c r="L155" s="192"/>
      <c r="M155" s="193"/>
    </row>
    <row r="156" spans="3:13" ht="15" hidden="1" thickBot="1" x14ac:dyDescent="0.35">
      <c r="C156" s="42" t="e">
        <f>M150</f>
        <v>#REF!</v>
      </c>
      <c r="E156" t="e">
        <f>FIXED(C148,2)</f>
        <v>#REF!</v>
      </c>
      <c r="F156" t="e">
        <f>RIGHT(E156,1)</f>
        <v>#REF!</v>
      </c>
      <c r="G156" t="e">
        <f>F156+0</f>
        <v>#REF!</v>
      </c>
      <c r="M156" s="35"/>
    </row>
    <row r="157" spans="3:13" ht="29.4" hidden="1" thickBot="1" x14ac:dyDescent="0.35">
      <c r="C157" s="25"/>
      <c r="E157" t="s">
        <v>29</v>
      </c>
      <c r="F157" t="s">
        <v>30</v>
      </c>
      <c r="G157" t="s">
        <v>31</v>
      </c>
      <c r="H157" t="s">
        <v>32</v>
      </c>
      <c r="I157" s="29" t="s">
        <v>33</v>
      </c>
      <c r="J157" s="29" t="s">
        <v>34</v>
      </c>
      <c r="K157" s="29" t="s">
        <v>35</v>
      </c>
      <c r="L157" s="29" t="s">
        <v>36</v>
      </c>
      <c r="M157" s="37" t="s">
        <v>37</v>
      </c>
    </row>
    <row r="158" spans="3:13" ht="18.600000000000001" hidden="1" thickBot="1" x14ac:dyDescent="0.4">
      <c r="C158" s="25"/>
      <c r="E158" t="e">
        <f>RIGHT(C156,2)</f>
        <v>#REF!</v>
      </c>
      <c r="F158" t="e">
        <f>RIGHT(G158,1)</f>
        <v>#REF!</v>
      </c>
      <c r="G158" s="31" t="e">
        <f>TRUNC(C156)</f>
        <v>#REF!</v>
      </c>
      <c r="H158" s="18" t="e">
        <f>FIXED(C156-G158,I158)</f>
        <v>#REF!</v>
      </c>
      <c r="I158" t="e">
        <f>ABS(G161-H161)</f>
        <v>#REF!</v>
      </c>
      <c r="J158" t="e">
        <f>RIGHT(C156,I158)</f>
        <v>#REF!</v>
      </c>
      <c r="K158">
        <v>0.5</v>
      </c>
      <c r="L158" s="16" t="e">
        <f>(C156-K158)</f>
        <v>#REF!</v>
      </c>
      <c r="M158" s="44" t="e">
        <f>IF(E160=5,IF(AND(G156=0,F161=FALSE),L158,L159),L159)</f>
        <v>#REF!</v>
      </c>
    </row>
    <row r="159" spans="3:13" ht="15" hidden="1" thickBot="1" x14ac:dyDescent="0.35">
      <c r="C159" s="25"/>
      <c r="E159" t="e">
        <f>RIGHT(E158,1)</f>
        <v>#REF!</v>
      </c>
      <c r="F159" t="e">
        <f>F158+0</f>
        <v>#REF!</v>
      </c>
      <c r="L159" t="e">
        <f>FIXED(C156,0)</f>
        <v>#REF!</v>
      </c>
      <c r="M159" s="45"/>
    </row>
    <row r="160" spans="3:13" ht="15" hidden="1" thickBot="1" x14ac:dyDescent="0.35">
      <c r="C160" s="25"/>
      <c r="E160" t="e">
        <f>E159+0</f>
        <v>#REF!</v>
      </c>
      <c r="F160" t="s">
        <v>38</v>
      </c>
      <c r="G160" t="s">
        <v>39</v>
      </c>
      <c r="H160" t="s">
        <v>40</v>
      </c>
      <c r="M160" s="35"/>
    </row>
    <row r="161" spans="3:13" ht="15" hidden="1" thickBot="1" x14ac:dyDescent="0.35">
      <c r="C161" s="33"/>
      <c r="D161" s="33"/>
      <c r="E161" s="33"/>
      <c r="F161" s="33" t="e">
        <f>ISODD(F158)</f>
        <v>#REF!</v>
      </c>
      <c r="G161" s="33" t="e">
        <f>LEN(C156)</f>
        <v>#REF!</v>
      </c>
      <c r="H161" s="33" t="e">
        <f>LEN(G158)+1</f>
        <v>#REF!</v>
      </c>
      <c r="I161" s="33"/>
      <c r="J161" s="33"/>
      <c r="K161" s="33"/>
      <c r="L161" s="33"/>
      <c r="M161" s="46"/>
    </row>
    <row r="162" spans="3:13" ht="15" hidden="1" thickBot="1" x14ac:dyDescent="0.35">
      <c r="C162" s="194" t="s">
        <v>49</v>
      </c>
      <c r="D162" s="195"/>
      <c r="E162" s="195"/>
      <c r="F162" s="195"/>
      <c r="G162" s="195"/>
      <c r="H162" s="195"/>
      <c r="I162" s="195"/>
      <c r="J162" s="195"/>
      <c r="K162" s="195"/>
      <c r="L162" s="195"/>
      <c r="M162" s="196"/>
    </row>
    <row r="163" spans="3:13" ht="15" hidden="1" thickBot="1" x14ac:dyDescent="0.35">
      <c r="C163" s="25" t="s">
        <v>26</v>
      </c>
      <c r="E163" t="str">
        <f>FIXED(C164,6)</f>
        <v>22,507260</v>
      </c>
      <c r="F163" t="str">
        <f>RIGHT(E163,1)</f>
        <v>0</v>
      </c>
      <c r="G163">
        <f>F163/1000000</f>
        <v>0</v>
      </c>
      <c r="H163" s="34">
        <f>C164-G163</f>
        <v>22.507259999999999</v>
      </c>
      <c r="J163" t="str">
        <f>IF(E168=5,IF(AND(F164=0,F169=FALSE),L166,L167),L167)</f>
        <v>22,5073</v>
      </c>
      <c r="M163" s="35"/>
    </row>
    <row r="164" spans="3:13" ht="18.600000000000001" hidden="1" thickBot="1" x14ac:dyDescent="0.4">
      <c r="C164" s="26">
        <v>22.507259999999999</v>
      </c>
      <c r="D164" s="19" t="s">
        <v>27</v>
      </c>
      <c r="E164" t="s">
        <v>28</v>
      </c>
      <c r="F164">
        <f>F163+0</f>
        <v>0</v>
      </c>
      <c r="M164" s="35"/>
    </row>
    <row r="165" spans="3:13" ht="29.4" hidden="1" thickBot="1" x14ac:dyDescent="0.35">
      <c r="C165" s="27"/>
      <c r="D165" s="28" t="str">
        <f>IF(C164&gt;=10,M198,IF(C164&gt;=1,M190,IF(C164&gt;=0.1,M182,IF(C164&gt;=0.01,M174,IF(C164&gt;=0.001,M166)))))</f>
        <v>23</v>
      </c>
      <c r="E165" t="s">
        <v>29</v>
      </c>
      <c r="F165" t="s">
        <v>30</v>
      </c>
      <c r="G165" t="s">
        <v>31</v>
      </c>
      <c r="H165" t="s">
        <v>32</v>
      </c>
      <c r="I165" s="29" t="s">
        <v>33</v>
      </c>
      <c r="J165" s="29" t="s">
        <v>34</v>
      </c>
      <c r="K165" s="29" t="s">
        <v>35</v>
      </c>
      <c r="L165" s="29" t="s">
        <v>36</v>
      </c>
      <c r="M165" s="37" t="s">
        <v>37</v>
      </c>
    </row>
    <row r="166" spans="3:13" ht="18.600000000000001" hidden="1" thickBot="1" x14ac:dyDescent="0.4">
      <c r="C166" s="30"/>
      <c r="E166" t="str">
        <f>RIGHT(H163,2)</f>
        <v>26</v>
      </c>
      <c r="F166" t="str">
        <f>LEFT(E166,1)</f>
        <v>2</v>
      </c>
      <c r="G166" s="34">
        <f>TRUNC(C164)</f>
        <v>22</v>
      </c>
      <c r="H166" s="18" t="str">
        <f>FIXED(C164-G166,I166)</f>
        <v>0,50726</v>
      </c>
      <c r="I166">
        <f>ABS(G169-H169)</f>
        <v>5</v>
      </c>
      <c r="J166" t="str">
        <f>RIGHT(C164,I166)</f>
        <v>50726</v>
      </c>
      <c r="K166">
        <v>5.0000000000000002E-5</v>
      </c>
      <c r="L166" s="18">
        <f>(C164-K166)</f>
        <v>22.507209999999997</v>
      </c>
      <c r="M166" s="38" t="str">
        <f>IF(E168=5,IF(AND(F164=0,F169=FALSE),L166,L167),L167)</f>
        <v>22,5073</v>
      </c>
    </row>
    <row r="167" spans="3:13" ht="15" hidden="1" thickBot="1" x14ac:dyDescent="0.35">
      <c r="C167" s="25"/>
      <c r="E167" t="str">
        <f>RIGHT(E166,1)</f>
        <v>6</v>
      </c>
      <c r="F167">
        <f>F166+0</f>
        <v>2</v>
      </c>
      <c r="L167" t="str">
        <f>FIXED(C164,4)</f>
        <v>22,5073</v>
      </c>
      <c r="M167" s="35"/>
    </row>
    <row r="168" spans="3:13" ht="15" hidden="1" thickBot="1" x14ac:dyDescent="0.35">
      <c r="C168" s="25"/>
      <c r="E168">
        <f>E167+0</f>
        <v>6</v>
      </c>
      <c r="F168" t="s">
        <v>38</v>
      </c>
      <c r="G168" t="s">
        <v>39</v>
      </c>
      <c r="H168" t="s">
        <v>40</v>
      </c>
      <c r="M168" s="35"/>
    </row>
    <row r="169" spans="3:13" ht="15" hidden="1" thickBot="1" x14ac:dyDescent="0.35">
      <c r="C169" s="25"/>
      <c r="F169" t="b">
        <f>ISODD(F166)</f>
        <v>0</v>
      </c>
      <c r="G169">
        <f>LEN(C164)</f>
        <v>8</v>
      </c>
      <c r="H169">
        <f>LEN(G166)+1</f>
        <v>3</v>
      </c>
      <c r="M169" s="35"/>
    </row>
    <row r="170" spans="3:13" ht="15" hidden="1" thickBot="1" x14ac:dyDescent="0.35">
      <c r="C170" s="25"/>
      <c r="M170" s="35"/>
    </row>
    <row r="171" spans="3:13" ht="15" hidden="1" thickBot="1" x14ac:dyDescent="0.35">
      <c r="C171" s="191" t="s">
        <v>41</v>
      </c>
      <c r="D171" s="192"/>
      <c r="E171" s="192"/>
      <c r="F171" s="192"/>
      <c r="G171" s="192"/>
      <c r="H171" s="192"/>
      <c r="I171" s="192"/>
      <c r="J171" s="192"/>
      <c r="K171" s="192"/>
      <c r="L171" s="192"/>
      <c r="M171" s="193"/>
    </row>
    <row r="172" spans="3:13" ht="15" hidden="1" thickBot="1" x14ac:dyDescent="0.35">
      <c r="C172" s="39" t="str">
        <f>M166</f>
        <v>22,5073</v>
      </c>
      <c r="E172" t="str">
        <f>FIXED(C164,5)</f>
        <v>22,50726</v>
      </c>
      <c r="F172" t="str">
        <f>RIGHT(E172,1)</f>
        <v>6</v>
      </c>
      <c r="G172">
        <f>F172+0</f>
        <v>6</v>
      </c>
      <c r="M172" s="35"/>
    </row>
    <row r="173" spans="3:13" ht="29.4" hidden="1" thickBot="1" x14ac:dyDescent="0.35">
      <c r="C173" s="25"/>
      <c r="E173" t="s">
        <v>29</v>
      </c>
      <c r="F173" t="s">
        <v>30</v>
      </c>
      <c r="G173" t="s">
        <v>31</v>
      </c>
      <c r="H173" t="s">
        <v>32</v>
      </c>
      <c r="I173" s="29" t="s">
        <v>33</v>
      </c>
      <c r="J173" s="29" t="s">
        <v>34</v>
      </c>
      <c r="K173" s="29" t="s">
        <v>35</v>
      </c>
      <c r="L173" s="29" t="s">
        <v>36</v>
      </c>
      <c r="M173" s="37" t="s">
        <v>37</v>
      </c>
    </row>
    <row r="174" spans="3:13" ht="18.600000000000001" hidden="1" thickBot="1" x14ac:dyDescent="0.4">
      <c r="C174" s="25"/>
      <c r="E174" t="str">
        <f>RIGHT(C172,2)</f>
        <v>73</v>
      </c>
      <c r="F174" t="str">
        <f>LEFT(E174,1)</f>
        <v>7</v>
      </c>
      <c r="G174" s="31">
        <f>TRUNC(C172)</f>
        <v>22</v>
      </c>
      <c r="H174" s="18" t="str">
        <f>FIXED(C172-G174,I174)</f>
        <v>0,5073</v>
      </c>
      <c r="I174">
        <f>ABS(G177-H177)</f>
        <v>4</v>
      </c>
      <c r="J174" t="str">
        <f>RIGHT(C172,I174)</f>
        <v>5073</v>
      </c>
      <c r="K174">
        <v>5.0000000000000001E-4</v>
      </c>
      <c r="L174" s="20">
        <f>(C172-K174)</f>
        <v>22.506800000000002</v>
      </c>
      <c r="M174" s="40" t="str">
        <f>IF(E176=5,IF(AND(G172=0,F177=FALSE),L174,L175),L175)</f>
        <v>22,507</v>
      </c>
    </row>
    <row r="175" spans="3:13" ht="15" hidden="1" thickBot="1" x14ac:dyDescent="0.35">
      <c r="C175" s="25"/>
      <c r="E175" t="str">
        <f>RIGHT(E174,1)</f>
        <v>3</v>
      </c>
      <c r="F175">
        <f>F174+0</f>
        <v>7</v>
      </c>
      <c r="L175" t="str">
        <f>FIXED(C172,3)</f>
        <v>22,507</v>
      </c>
      <c r="M175" s="35"/>
    </row>
    <row r="176" spans="3:13" ht="15" hidden="1" thickBot="1" x14ac:dyDescent="0.35">
      <c r="C176" s="25"/>
      <c r="E176">
        <f>E175+0</f>
        <v>3</v>
      </c>
      <c r="F176" t="s">
        <v>38</v>
      </c>
      <c r="G176" t="s">
        <v>39</v>
      </c>
      <c r="H176" t="s">
        <v>40</v>
      </c>
      <c r="M176" s="35"/>
    </row>
    <row r="177" spans="3:13" ht="15" hidden="1" thickBot="1" x14ac:dyDescent="0.35">
      <c r="C177" s="25"/>
      <c r="F177" t="b">
        <f>ISODD(F174)</f>
        <v>1</v>
      </c>
      <c r="G177">
        <f>LEN(C172)</f>
        <v>7</v>
      </c>
      <c r="H177">
        <f>LEN(G174)+1</f>
        <v>3</v>
      </c>
      <c r="M177" s="35"/>
    </row>
    <row r="178" spans="3:13" ht="15" hidden="1" thickBot="1" x14ac:dyDescent="0.35">
      <c r="C178" s="25"/>
      <c r="M178" s="35"/>
    </row>
    <row r="179" spans="3:13" ht="15" hidden="1" thickBot="1" x14ac:dyDescent="0.35">
      <c r="C179" s="191" t="s">
        <v>42</v>
      </c>
      <c r="D179" s="192"/>
      <c r="E179" s="192"/>
      <c r="F179" s="192"/>
      <c r="G179" s="192"/>
      <c r="H179" s="192"/>
      <c r="I179" s="192"/>
      <c r="J179" s="192"/>
      <c r="K179" s="192"/>
      <c r="L179" s="192"/>
      <c r="M179" s="193"/>
    </row>
    <row r="180" spans="3:13" ht="15" hidden="1" thickBot="1" x14ac:dyDescent="0.35">
      <c r="C180" s="39" t="str">
        <f>M174</f>
        <v>22,507</v>
      </c>
      <c r="E180" t="str">
        <f>FIXED(C172,4)</f>
        <v>22,5073</v>
      </c>
      <c r="F180" t="str">
        <f>RIGHT(E180,1)</f>
        <v>3</v>
      </c>
      <c r="G180">
        <f>F180+0</f>
        <v>3</v>
      </c>
      <c r="M180" s="35"/>
    </row>
    <row r="181" spans="3:13" ht="29.4" hidden="1" thickBot="1" x14ac:dyDescent="0.35">
      <c r="C181" s="25"/>
      <c r="E181" t="s">
        <v>29</v>
      </c>
      <c r="F181" t="s">
        <v>30</v>
      </c>
      <c r="G181" t="s">
        <v>31</v>
      </c>
      <c r="H181" t="s">
        <v>32</v>
      </c>
      <c r="I181" s="29" t="s">
        <v>33</v>
      </c>
      <c r="J181" s="29" t="s">
        <v>34</v>
      </c>
      <c r="K181" s="29" t="s">
        <v>35</v>
      </c>
      <c r="L181" s="29" t="s">
        <v>36</v>
      </c>
      <c r="M181" s="37" t="s">
        <v>37</v>
      </c>
    </row>
    <row r="182" spans="3:13" ht="18.600000000000001" hidden="1" thickBot="1" x14ac:dyDescent="0.4">
      <c r="C182" s="25"/>
      <c r="E182" t="str">
        <f>RIGHT(C180,2)</f>
        <v>07</v>
      </c>
      <c r="F182" t="str">
        <f>LEFT(E182,1)</f>
        <v>0</v>
      </c>
      <c r="G182" s="31">
        <f>TRUNC(C180)</f>
        <v>22</v>
      </c>
      <c r="H182" s="18" t="str">
        <f>FIXED(C180-G182,I182)</f>
        <v>0,507</v>
      </c>
      <c r="I182">
        <f>ABS(G185-H185)</f>
        <v>3</v>
      </c>
      <c r="J182" t="str">
        <f>RIGHT(C180,I182)</f>
        <v>507</v>
      </c>
      <c r="K182">
        <v>5.0000000000000001E-3</v>
      </c>
      <c r="L182" s="32">
        <f>(C180-K182)</f>
        <v>22.502000000000002</v>
      </c>
      <c r="M182" s="41" t="str">
        <f>IF(E184=5,IF(AND(G180=0,F185=FALSE),L182,L183),L183)</f>
        <v>22,51</v>
      </c>
    </row>
    <row r="183" spans="3:13" ht="18.600000000000001" hidden="1" thickBot="1" x14ac:dyDescent="0.4">
      <c r="C183" s="25"/>
      <c r="E183" t="str">
        <f>RIGHT(E182,1)</f>
        <v>7</v>
      </c>
      <c r="F183">
        <f>F182+0</f>
        <v>0</v>
      </c>
      <c r="L183" t="str">
        <f>FIXED(C180,2)</f>
        <v>22,51</v>
      </c>
      <c r="M183" s="41"/>
    </row>
    <row r="184" spans="3:13" ht="15" hidden="1" thickBot="1" x14ac:dyDescent="0.35">
      <c r="C184" s="25"/>
      <c r="E184">
        <f>E183+0</f>
        <v>7</v>
      </c>
      <c r="F184" t="s">
        <v>38</v>
      </c>
      <c r="G184" t="s">
        <v>39</v>
      </c>
      <c r="H184" t="s">
        <v>40</v>
      </c>
      <c r="M184" s="35"/>
    </row>
    <row r="185" spans="3:13" ht="15" hidden="1" thickBot="1" x14ac:dyDescent="0.35">
      <c r="C185" s="25"/>
      <c r="F185" t="b">
        <f>ISODD(F182)</f>
        <v>0</v>
      </c>
      <c r="G185">
        <f>LEN(C180)</f>
        <v>6</v>
      </c>
      <c r="H185">
        <f>LEN(G182)+1</f>
        <v>3</v>
      </c>
      <c r="M185" s="35"/>
    </row>
    <row r="186" spans="3:13" ht="15" hidden="1" thickBot="1" x14ac:dyDescent="0.35">
      <c r="C186" s="25"/>
      <c r="M186" s="35"/>
    </row>
    <row r="187" spans="3:13" ht="15" hidden="1" thickBot="1" x14ac:dyDescent="0.35">
      <c r="C187" s="191" t="s">
        <v>43</v>
      </c>
      <c r="D187" s="192"/>
      <c r="E187" s="192"/>
      <c r="F187" s="192"/>
      <c r="G187" s="192"/>
      <c r="H187" s="192"/>
      <c r="I187" s="192"/>
      <c r="J187" s="192"/>
      <c r="K187" s="192"/>
      <c r="L187" s="192"/>
      <c r="M187" s="193"/>
    </row>
    <row r="188" spans="3:13" ht="15" hidden="1" thickBot="1" x14ac:dyDescent="0.35">
      <c r="C188" s="42" t="str">
        <f>M182</f>
        <v>22,51</v>
      </c>
      <c r="E188" t="str">
        <f>FIXED(C180,3)</f>
        <v>22,507</v>
      </c>
      <c r="F188" t="str">
        <f>RIGHT(E188,1)</f>
        <v>7</v>
      </c>
      <c r="G188">
        <f>F188+0</f>
        <v>7</v>
      </c>
      <c r="M188" s="35"/>
    </row>
    <row r="189" spans="3:13" ht="29.4" hidden="1" thickBot="1" x14ac:dyDescent="0.35">
      <c r="C189" s="25"/>
      <c r="E189" t="s">
        <v>29</v>
      </c>
      <c r="F189" t="s">
        <v>30</v>
      </c>
      <c r="G189" t="s">
        <v>31</v>
      </c>
      <c r="H189" t="s">
        <v>32</v>
      </c>
      <c r="I189" s="29" t="s">
        <v>33</v>
      </c>
      <c r="J189" s="29" t="s">
        <v>34</v>
      </c>
      <c r="K189" s="29" t="s">
        <v>35</v>
      </c>
      <c r="L189" s="29" t="s">
        <v>36</v>
      </c>
      <c r="M189" s="37" t="s">
        <v>37</v>
      </c>
    </row>
    <row r="190" spans="3:13" ht="18.600000000000001" hidden="1" thickBot="1" x14ac:dyDescent="0.4">
      <c r="C190" s="25"/>
      <c r="E190" t="str">
        <f>RIGHT(C188,2)</f>
        <v>51</v>
      </c>
      <c r="F190" t="str">
        <f>LEFT(E190,1)</f>
        <v>5</v>
      </c>
      <c r="G190" s="31">
        <f>TRUNC(C188)</f>
        <v>22</v>
      </c>
      <c r="H190" s="18" t="str">
        <f>FIXED(C188-G190,I190)</f>
        <v>0,51</v>
      </c>
      <c r="I190">
        <f>ABS(G193-H193)</f>
        <v>2</v>
      </c>
      <c r="J190" t="str">
        <f>RIGHT(C188,I190)</f>
        <v>51</v>
      </c>
      <c r="K190">
        <v>0.05</v>
      </c>
      <c r="L190" s="32">
        <f>(C188-K190)</f>
        <v>22.46</v>
      </c>
      <c r="M190" s="41" t="str">
        <f>IF(E192=5,IF(AND(G188=0,F193=FALSE),L190,L191),L191)</f>
        <v>22,5</v>
      </c>
    </row>
    <row r="191" spans="3:13" ht="15" hidden="1" thickBot="1" x14ac:dyDescent="0.35">
      <c r="C191" s="25"/>
      <c r="E191" t="str">
        <f>RIGHT(E190,1)</f>
        <v>1</v>
      </c>
      <c r="F191">
        <f>F190+0</f>
        <v>5</v>
      </c>
      <c r="L191" t="str">
        <f>FIXED(C188,1)</f>
        <v>22,5</v>
      </c>
      <c r="M191" s="43"/>
    </row>
    <row r="192" spans="3:13" ht="15" hidden="1" thickBot="1" x14ac:dyDescent="0.35">
      <c r="C192" s="25"/>
      <c r="E192">
        <f>E191+0</f>
        <v>1</v>
      </c>
      <c r="F192" t="s">
        <v>38</v>
      </c>
      <c r="G192" t="s">
        <v>39</v>
      </c>
      <c r="H192" t="s">
        <v>40</v>
      </c>
      <c r="M192" s="35"/>
    </row>
    <row r="193" spans="3:13" ht="15" hidden="1" thickBot="1" x14ac:dyDescent="0.35">
      <c r="C193" s="25"/>
      <c r="F193" t="b">
        <f>ISODD(F190)</f>
        <v>1</v>
      </c>
      <c r="G193">
        <f>LEN(C188)</f>
        <v>5</v>
      </c>
      <c r="H193">
        <f>LEN(G190)+1</f>
        <v>3</v>
      </c>
      <c r="M193" s="35"/>
    </row>
    <row r="194" spans="3:13" ht="15" hidden="1" thickBot="1" x14ac:dyDescent="0.35">
      <c r="C194" s="25"/>
      <c r="M194" s="35"/>
    </row>
    <row r="195" spans="3:13" ht="15" hidden="1" thickBot="1" x14ac:dyDescent="0.35">
      <c r="C195" s="191" t="s">
        <v>44</v>
      </c>
      <c r="D195" s="192"/>
      <c r="E195" s="192"/>
      <c r="F195" s="192"/>
      <c r="G195" s="192"/>
      <c r="H195" s="192"/>
      <c r="I195" s="192"/>
      <c r="J195" s="192"/>
      <c r="K195" s="192"/>
      <c r="L195" s="192"/>
      <c r="M195" s="193"/>
    </row>
    <row r="196" spans="3:13" ht="15" hidden="1" thickBot="1" x14ac:dyDescent="0.35">
      <c r="C196" s="42" t="str">
        <f>M190</f>
        <v>22,5</v>
      </c>
      <c r="E196" t="str">
        <f>FIXED(C188,2)</f>
        <v>22,51</v>
      </c>
      <c r="F196" t="str">
        <f>RIGHT(E196,1)</f>
        <v>1</v>
      </c>
      <c r="G196">
        <f>F196+0</f>
        <v>1</v>
      </c>
      <c r="M196" s="35"/>
    </row>
    <row r="197" spans="3:13" ht="29.4" hidden="1" thickBot="1" x14ac:dyDescent="0.35">
      <c r="C197" s="25"/>
      <c r="E197" t="s">
        <v>29</v>
      </c>
      <c r="F197" t="s">
        <v>30</v>
      </c>
      <c r="G197" t="s">
        <v>31</v>
      </c>
      <c r="H197" t="s">
        <v>32</v>
      </c>
      <c r="I197" s="29" t="s">
        <v>33</v>
      </c>
      <c r="J197" s="29" t="s">
        <v>34</v>
      </c>
      <c r="K197" s="29" t="s">
        <v>35</v>
      </c>
      <c r="L197" s="29" t="s">
        <v>36</v>
      </c>
      <c r="M197" s="37" t="s">
        <v>37</v>
      </c>
    </row>
    <row r="198" spans="3:13" ht="18.600000000000001" hidden="1" thickBot="1" x14ac:dyDescent="0.4">
      <c r="C198" s="25"/>
      <c r="E198" t="str">
        <f>RIGHT(C196,2)</f>
        <v>,5</v>
      </c>
      <c r="F198" t="str">
        <f>RIGHT(G198,1)</f>
        <v>2</v>
      </c>
      <c r="G198" s="31">
        <f>TRUNC(C196)</f>
        <v>22</v>
      </c>
      <c r="H198" s="18" t="str">
        <f>FIXED(C196-G198,I198)</f>
        <v>0,5</v>
      </c>
      <c r="I198">
        <f>ABS(G201-H201)</f>
        <v>1</v>
      </c>
      <c r="J198" t="str">
        <f>RIGHT(C196,I198)</f>
        <v>5</v>
      </c>
      <c r="K198">
        <v>0.5</v>
      </c>
      <c r="L198" s="16">
        <f>(C196-K198)</f>
        <v>22</v>
      </c>
      <c r="M198" s="44" t="str">
        <f>IF(E200=5,IF(AND(G196=0,F201=FALSE),L198,L199),L199)</f>
        <v>23</v>
      </c>
    </row>
    <row r="199" spans="3:13" ht="15" hidden="1" thickBot="1" x14ac:dyDescent="0.35">
      <c r="C199" s="25"/>
      <c r="E199" t="str">
        <f>RIGHT(E198,1)</f>
        <v>5</v>
      </c>
      <c r="F199">
        <f>F198+0</f>
        <v>2</v>
      </c>
      <c r="L199" t="str">
        <f>FIXED(C196,0)</f>
        <v>23</v>
      </c>
      <c r="M199" s="45"/>
    </row>
    <row r="200" spans="3:13" ht="15" hidden="1" thickBot="1" x14ac:dyDescent="0.35">
      <c r="C200" s="25"/>
      <c r="E200">
        <f>E199+0</f>
        <v>5</v>
      </c>
      <c r="F200" t="s">
        <v>38</v>
      </c>
      <c r="G200" t="s">
        <v>39</v>
      </c>
      <c r="H200" t="s">
        <v>40</v>
      </c>
      <c r="M200" s="35"/>
    </row>
    <row r="201" spans="3:13" ht="15" hidden="1" thickBot="1" x14ac:dyDescent="0.35">
      <c r="C201" s="33"/>
      <c r="D201" s="33"/>
      <c r="E201" s="33"/>
      <c r="F201" s="33" t="b">
        <f>ISODD(F198)</f>
        <v>0</v>
      </c>
      <c r="G201" s="33">
        <f>LEN(C196)</f>
        <v>4</v>
      </c>
      <c r="H201" s="33">
        <f>LEN(G198)+1</f>
        <v>3</v>
      </c>
      <c r="I201" s="33"/>
      <c r="J201" s="33"/>
      <c r="K201" s="33"/>
      <c r="L201" s="33"/>
      <c r="M201" s="46"/>
    </row>
    <row r="202" spans="3:13" ht="15" thickBot="1" x14ac:dyDescent="0.35">
      <c r="C202" s="194" t="s">
        <v>49</v>
      </c>
      <c r="D202" s="195"/>
      <c r="E202" s="195"/>
      <c r="F202" s="195"/>
      <c r="G202" s="195"/>
      <c r="H202" s="195"/>
      <c r="I202" s="195"/>
      <c r="J202" s="195"/>
      <c r="K202" s="195"/>
      <c r="L202" s="195"/>
      <c r="M202" s="196"/>
    </row>
    <row r="203" spans="3:13" ht="15" thickBot="1" x14ac:dyDescent="0.35">
      <c r="C203" s="25" t="s">
        <v>26</v>
      </c>
      <c r="D203" s="19" t="s">
        <v>27</v>
      </c>
      <c r="E203" t="e">
        <f>FIXED(C204,6)</f>
        <v>#REF!</v>
      </c>
      <c r="F203" t="e">
        <f>RIGHT(E203,1)</f>
        <v>#REF!</v>
      </c>
      <c r="G203" t="e">
        <f>F203/1000000</f>
        <v>#REF!</v>
      </c>
      <c r="H203" s="34" t="e">
        <f>C204-G203</f>
        <v>#REF!</v>
      </c>
      <c r="J203" t="e">
        <f>IF(E208=5,IF(AND(F204=0,F209=FALSE),L206,L207),L207)</f>
        <v>#REF!</v>
      </c>
      <c r="M203" s="35"/>
    </row>
    <row r="204" spans="3:13" ht="18.600000000000001" thickBot="1" x14ac:dyDescent="0.4">
      <c r="C204" s="26" t="e">
        <f>INCERTIDUMBRE!M9</f>
        <v>#REF!</v>
      </c>
      <c r="D204" s="36" t="e">
        <f>IF(C204&gt;=10,M238,IF(C204&gt;=1,M230,IF(C204&gt;=0.1,M222,IF(C204&gt;=0.01,M214,IF(C204&gt;=0.001,M206)))))</f>
        <v>#REF!</v>
      </c>
      <c r="E204" t="s">
        <v>28</v>
      </c>
      <c r="F204" t="e">
        <f>F203+0</f>
        <v>#REF!</v>
      </c>
      <c r="M204" s="35"/>
    </row>
    <row r="205" spans="3:13" ht="29.4" hidden="1" thickBot="1" x14ac:dyDescent="0.35">
      <c r="C205" s="27"/>
      <c r="D205" s="27"/>
      <c r="E205" t="s">
        <v>29</v>
      </c>
      <c r="F205" t="s">
        <v>30</v>
      </c>
      <c r="G205" t="s">
        <v>31</v>
      </c>
      <c r="H205" t="s">
        <v>32</v>
      </c>
      <c r="I205" s="29" t="s">
        <v>33</v>
      </c>
      <c r="J205" s="29" t="s">
        <v>34</v>
      </c>
      <c r="K205" s="29" t="s">
        <v>35</v>
      </c>
      <c r="L205" s="29" t="s">
        <v>36</v>
      </c>
      <c r="M205" s="37" t="s">
        <v>37</v>
      </c>
    </row>
    <row r="206" spans="3:13" ht="18.600000000000001" hidden="1" thickBot="1" x14ac:dyDescent="0.4">
      <c r="C206" s="30"/>
      <c r="E206" t="e">
        <f>RIGHT(H203,2)</f>
        <v>#REF!</v>
      </c>
      <c r="F206" t="e">
        <f>LEFT(E206,1)</f>
        <v>#REF!</v>
      </c>
      <c r="G206" s="34" t="e">
        <f>TRUNC(C204)</f>
        <v>#REF!</v>
      </c>
      <c r="H206" s="18" t="e">
        <f>FIXED(C204-G206,I206)</f>
        <v>#REF!</v>
      </c>
      <c r="I206" t="e">
        <f>ABS(G209-H209)</f>
        <v>#REF!</v>
      </c>
      <c r="J206" t="e">
        <f>RIGHT(C204,I206)</f>
        <v>#REF!</v>
      </c>
      <c r="K206">
        <v>5.0000000000000002E-5</v>
      </c>
      <c r="L206" s="18" t="e">
        <f>(C204-K206)</f>
        <v>#REF!</v>
      </c>
      <c r="M206" s="38" t="e">
        <f>IF(E208=5,IF(AND(F204=0,F209=FALSE),L206,L207),L207)</f>
        <v>#REF!</v>
      </c>
    </row>
    <row r="207" spans="3:13" ht="15" hidden="1" thickBot="1" x14ac:dyDescent="0.35">
      <c r="C207" s="25"/>
      <c r="E207" t="e">
        <f>RIGHT(E206,1)</f>
        <v>#REF!</v>
      </c>
      <c r="F207" t="e">
        <f>F206+0</f>
        <v>#REF!</v>
      </c>
      <c r="L207" t="e">
        <f>FIXED(C204,4)</f>
        <v>#REF!</v>
      </c>
      <c r="M207" s="35"/>
    </row>
    <row r="208" spans="3:13" ht="15" hidden="1" thickBot="1" x14ac:dyDescent="0.35">
      <c r="C208" s="25"/>
      <c r="E208" t="e">
        <f>E207+0</f>
        <v>#REF!</v>
      </c>
      <c r="F208" t="s">
        <v>38</v>
      </c>
      <c r="G208" t="s">
        <v>39</v>
      </c>
      <c r="H208" t="s">
        <v>40</v>
      </c>
      <c r="M208" s="35"/>
    </row>
    <row r="209" spans="3:13" ht="15" hidden="1" thickBot="1" x14ac:dyDescent="0.35">
      <c r="C209" s="25"/>
      <c r="F209" t="e">
        <f>ISODD(F206)</f>
        <v>#REF!</v>
      </c>
      <c r="G209" t="e">
        <f>LEN(C204)</f>
        <v>#REF!</v>
      </c>
      <c r="H209" t="e">
        <f>LEN(G206)+1</f>
        <v>#REF!</v>
      </c>
      <c r="M209" s="35"/>
    </row>
    <row r="210" spans="3:13" ht="15" hidden="1" thickBot="1" x14ac:dyDescent="0.35">
      <c r="C210" s="25"/>
      <c r="M210" s="35"/>
    </row>
    <row r="211" spans="3:13" ht="15" hidden="1" thickBot="1" x14ac:dyDescent="0.35">
      <c r="C211" s="191" t="s">
        <v>41</v>
      </c>
      <c r="D211" s="192"/>
      <c r="E211" s="192"/>
      <c r="F211" s="192"/>
      <c r="G211" s="192"/>
      <c r="H211" s="192"/>
      <c r="I211" s="192"/>
      <c r="J211" s="192"/>
      <c r="K211" s="192"/>
      <c r="L211" s="192"/>
      <c r="M211" s="193"/>
    </row>
    <row r="212" spans="3:13" ht="15" hidden="1" thickBot="1" x14ac:dyDescent="0.35">
      <c r="C212" s="39" t="e">
        <f>M206</f>
        <v>#REF!</v>
      </c>
      <c r="E212" t="e">
        <f>FIXED(C204,5)</f>
        <v>#REF!</v>
      </c>
      <c r="F212" t="e">
        <f>RIGHT(E212,1)</f>
        <v>#REF!</v>
      </c>
      <c r="G212" t="e">
        <f>F212+0</f>
        <v>#REF!</v>
      </c>
      <c r="M212" s="35"/>
    </row>
    <row r="213" spans="3:13" ht="29.4" hidden="1" thickBot="1" x14ac:dyDescent="0.35">
      <c r="C213" s="25"/>
      <c r="E213" t="s">
        <v>29</v>
      </c>
      <c r="F213" t="s">
        <v>30</v>
      </c>
      <c r="G213" t="s">
        <v>31</v>
      </c>
      <c r="H213" t="s">
        <v>32</v>
      </c>
      <c r="I213" s="29" t="s">
        <v>33</v>
      </c>
      <c r="J213" s="29" t="s">
        <v>34</v>
      </c>
      <c r="K213" s="29" t="s">
        <v>35</v>
      </c>
      <c r="L213" s="29" t="s">
        <v>36</v>
      </c>
      <c r="M213" s="37" t="s">
        <v>37</v>
      </c>
    </row>
    <row r="214" spans="3:13" ht="18.600000000000001" hidden="1" thickBot="1" x14ac:dyDescent="0.4">
      <c r="C214" s="25"/>
      <c r="E214" t="e">
        <f>RIGHT(C212,2)</f>
        <v>#REF!</v>
      </c>
      <c r="F214" t="e">
        <f>LEFT(E214,1)</f>
        <v>#REF!</v>
      </c>
      <c r="G214" s="31" t="e">
        <f>TRUNC(C212)</f>
        <v>#REF!</v>
      </c>
      <c r="H214" s="18" t="e">
        <f>FIXED(C212-G214,I214)</f>
        <v>#REF!</v>
      </c>
      <c r="I214" t="e">
        <f>ABS(G217-H217)</f>
        <v>#REF!</v>
      </c>
      <c r="J214" t="e">
        <f>RIGHT(C212,I214)</f>
        <v>#REF!</v>
      </c>
      <c r="K214">
        <v>5.0000000000000001E-4</v>
      </c>
      <c r="L214" s="20" t="e">
        <f>(C212-K214)</f>
        <v>#REF!</v>
      </c>
      <c r="M214" s="40" t="e">
        <f>IF(E216=5,IF(AND(G212=0,F217=FALSE),L214,L215),L215)</f>
        <v>#REF!</v>
      </c>
    </row>
    <row r="215" spans="3:13" ht="15" hidden="1" thickBot="1" x14ac:dyDescent="0.35">
      <c r="C215" s="25"/>
      <c r="E215" t="e">
        <f>RIGHT(E214,1)</f>
        <v>#REF!</v>
      </c>
      <c r="F215" t="e">
        <f>F214+0</f>
        <v>#REF!</v>
      </c>
      <c r="L215" t="e">
        <f>FIXED(C212,3)</f>
        <v>#REF!</v>
      </c>
      <c r="M215" s="35"/>
    </row>
    <row r="216" spans="3:13" ht="15" hidden="1" thickBot="1" x14ac:dyDescent="0.35">
      <c r="C216" s="25"/>
      <c r="E216" t="e">
        <f>E215+0</f>
        <v>#REF!</v>
      </c>
      <c r="F216" t="s">
        <v>38</v>
      </c>
      <c r="G216" t="s">
        <v>39</v>
      </c>
      <c r="H216" t="s">
        <v>40</v>
      </c>
      <c r="M216" s="35"/>
    </row>
    <row r="217" spans="3:13" ht="15" hidden="1" thickBot="1" x14ac:dyDescent="0.35">
      <c r="C217" s="25"/>
      <c r="F217" t="e">
        <f>ISODD(F214)</f>
        <v>#REF!</v>
      </c>
      <c r="G217" t="e">
        <f>LEN(C212)</f>
        <v>#REF!</v>
      </c>
      <c r="H217" t="e">
        <f>LEN(G214)+1</f>
        <v>#REF!</v>
      </c>
      <c r="M217" s="35"/>
    </row>
    <row r="218" spans="3:13" ht="15" hidden="1" thickBot="1" x14ac:dyDescent="0.35">
      <c r="C218" s="25"/>
      <c r="M218" s="35"/>
    </row>
    <row r="219" spans="3:13" ht="15" hidden="1" thickBot="1" x14ac:dyDescent="0.35">
      <c r="C219" s="191" t="s">
        <v>42</v>
      </c>
      <c r="D219" s="192"/>
      <c r="E219" s="192"/>
      <c r="F219" s="192"/>
      <c r="G219" s="192"/>
      <c r="H219" s="192"/>
      <c r="I219" s="192"/>
      <c r="J219" s="192"/>
      <c r="K219" s="192"/>
      <c r="L219" s="192"/>
      <c r="M219" s="193"/>
    </row>
    <row r="220" spans="3:13" ht="15" hidden="1" thickBot="1" x14ac:dyDescent="0.35">
      <c r="C220" s="39" t="e">
        <f>M214</f>
        <v>#REF!</v>
      </c>
      <c r="E220" t="e">
        <f>FIXED(C212,4)</f>
        <v>#REF!</v>
      </c>
      <c r="F220" t="e">
        <f>RIGHT(E220,1)</f>
        <v>#REF!</v>
      </c>
      <c r="G220" t="e">
        <f>F220+0</f>
        <v>#REF!</v>
      </c>
      <c r="M220" s="35"/>
    </row>
    <row r="221" spans="3:13" ht="29.4" hidden="1" thickBot="1" x14ac:dyDescent="0.35">
      <c r="C221" s="25"/>
      <c r="E221" t="s">
        <v>29</v>
      </c>
      <c r="F221" t="s">
        <v>30</v>
      </c>
      <c r="G221" t="s">
        <v>31</v>
      </c>
      <c r="H221" t="s">
        <v>32</v>
      </c>
      <c r="I221" s="29" t="s">
        <v>33</v>
      </c>
      <c r="J221" s="29" t="s">
        <v>34</v>
      </c>
      <c r="K221" s="29" t="s">
        <v>35</v>
      </c>
      <c r="L221" s="29" t="s">
        <v>36</v>
      </c>
      <c r="M221" s="37" t="s">
        <v>37</v>
      </c>
    </row>
    <row r="222" spans="3:13" ht="18.600000000000001" hidden="1" thickBot="1" x14ac:dyDescent="0.4">
      <c r="C222" s="25"/>
      <c r="E222" t="e">
        <f>RIGHT(C220,2)</f>
        <v>#REF!</v>
      </c>
      <c r="F222" t="e">
        <f>LEFT(E222,1)</f>
        <v>#REF!</v>
      </c>
      <c r="G222" s="31" t="e">
        <f>TRUNC(C220)</f>
        <v>#REF!</v>
      </c>
      <c r="H222" s="18" t="e">
        <f>FIXED(C220-G222,I222)</f>
        <v>#REF!</v>
      </c>
      <c r="I222" t="e">
        <f>ABS(G225-H225)</f>
        <v>#REF!</v>
      </c>
      <c r="J222" t="e">
        <f>RIGHT(C220,I222)</f>
        <v>#REF!</v>
      </c>
      <c r="K222">
        <v>5.0000000000000001E-3</v>
      </c>
      <c r="L222" s="32" t="e">
        <f>(C220-K222)</f>
        <v>#REF!</v>
      </c>
      <c r="M222" s="41" t="e">
        <f>IF(E224=5,IF(AND(G220=0,F225=FALSE),L222,L223),L223)</f>
        <v>#REF!</v>
      </c>
    </row>
    <row r="223" spans="3:13" ht="18.600000000000001" hidden="1" thickBot="1" x14ac:dyDescent="0.4">
      <c r="C223" s="25"/>
      <c r="E223" t="e">
        <f>RIGHT(E222,1)</f>
        <v>#REF!</v>
      </c>
      <c r="F223" t="e">
        <f>F222+0</f>
        <v>#REF!</v>
      </c>
      <c r="L223" t="e">
        <f>FIXED(C220,2)</f>
        <v>#REF!</v>
      </c>
      <c r="M223" s="41"/>
    </row>
    <row r="224" spans="3:13" ht="15" hidden="1" thickBot="1" x14ac:dyDescent="0.35">
      <c r="C224" s="25"/>
      <c r="E224" t="e">
        <f>E223+0</f>
        <v>#REF!</v>
      </c>
      <c r="F224" t="s">
        <v>38</v>
      </c>
      <c r="G224" t="s">
        <v>39</v>
      </c>
      <c r="H224" t="s">
        <v>40</v>
      </c>
      <c r="M224" s="35"/>
    </row>
    <row r="225" spans="3:13" ht="15" hidden="1" thickBot="1" x14ac:dyDescent="0.35">
      <c r="C225" s="25"/>
      <c r="F225" t="e">
        <f>ISODD(F222)</f>
        <v>#REF!</v>
      </c>
      <c r="G225" t="e">
        <f>LEN(C220)</f>
        <v>#REF!</v>
      </c>
      <c r="H225" t="e">
        <f>LEN(G222)+1</f>
        <v>#REF!</v>
      </c>
      <c r="M225" s="35"/>
    </row>
    <row r="226" spans="3:13" ht="15" hidden="1" thickBot="1" x14ac:dyDescent="0.35">
      <c r="C226" s="25"/>
      <c r="M226" s="35"/>
    </row>
    <row r="227" spans="3:13" ht="15" hidden="1" thickBot="1" x14ac:dyDescent="0.35">
      <c r="C227" s="191" t="s">
        <v>43</v>
      </c>
      <c r="D227" s="192"/>
      <c r="E227" s="192"/>
      <c r="F227" s="192"/>
      <c r="G227" s="192"/>
      <c r="H227" s="192"/>
      <c r="I227" s="192"/>
      <c r="J227" s="192"/>
      <c r="K227" s="192"/>
      <c r="L227" s="192"/>
      <c r="M227" s="193"/>
    </row>
    <row r="228" spans="3:13" ht="15" hidden="1" thickBot="1" x14ac:dyDescent="0.35">
      <c r="C228" s="42" t="e">
        <f>M222</f>
        <v>#REF!</v>
      </c>
      <c r="E228" t="e">
        <f>FIXED(C220,3)</f>
        <v>#REF!</v>
      </c>
      <c r="F228" t="e">
        <f>RIGHT(E228,1)</f>
        <v>#REF!</v>
      </c>
      <c r="G228" t="e">
        <f>F228+0</f>
        <v>#REF!</v>
      </c>
      <c r="M228" s="35"/>
    </row>
    <row r="229" spans="3:13" ht="29.4" hidden="1" thickBot="1" x14ac:dyDescent="0.35">
      <c r="C229" s="25"/>
      <c r="E229" t="s">
        <v>29</v>
      </c>
      <c r="F229" t="s">
        <v>30</v>
      </c>
      <c r="G229" t="s">
        <v>31</v>
      </c>
      <c r="H229" t="s">
        <v>32</v>
      </c>
      <c r="I229" s="29" t="s">
        <v>33</v>
      </c>
      <c r="J229" s="29" t="s">
        <v>34</v>
      </c>
      <c r="K229" s="29" t="s">
        <v>35</v>
      </c>
      <c r="L229" s="29" t="s">
        <v>36</v>
      </c>
      <c r="M229" s="37" t="s">
        <v>37</v>
      </c>
    </row>
    <row r="230" spans="3:13" ht="18.600000000000001" hidden="1" thickBot="1" x14ac:dyDescent="0.4">
      <c r="C230" s="25"/>
      <c r="E230" t="e">
        <f>RIGHT(C228,2)</f>
        <v>#REF!</v>
      </c>
      <c r="F230" t="e">
        <f>LEFT(E230,1)</f>
        <v>#REF!</v>
      </c>
      <c r="G230" s="31" t="e">
        <f>TRUNC(C228)</f>
        <v>#REF!</v>
      </c>
      <c r="H230" s="18" t="e">
        <f>FIXED(C228-G230,I230)</f>
        <v>#REF!</v>
      </c>
      <c r="I230" t="e">
        <f>ABS(G233-H233)</f>
        <v>#REF!</v>
      </c>
      <c r="J230" t="e">
        <f>RIGHT(C228,I230)</f>
        <v>#REF!</v>
      </c>
      <c r="K230">
        <v>0.05</v>
      </c>
      <c r="L230" s="32" t="e">
        <f>(C228-K230)</f>
        <v>#REF!</v>
      </c>
      <c r="M230" s="41" t="e">
        <f>IF(E232=5,IF(AND(G228=0,F233=FALSE),L230,L231),L231)</f>
        <v>#REF!</v>
      </c>
    </row>
    <row r="231" spans="3:13" ht="15" hidden="1" thickBot="1" x14ac:dyDescent="0.35">
      <c r="C231" s="25"/>
      <c r="E231" t="e">
        <f>RIGHT(E230,1)</f>
        <v>#REF!</v>
      </c>
      <c r="F231" t="e">
        <f>F230+0</f>
        <v>#REF!</v>
      </c>
      <c r="L231" t="e">
        <f>FIXED(C228,1)</f>
        <v>#REF!</v>
      </c>
      <c r="M231" s="43"/>
    </row>
    <row r="232" spans="3:13" ht="15" hidden="1" thickBot="1" x14ac:dyDescent="0.35">
      <c r="C232" s="25"/>
      <c r="E232" t="e">
        <f>E231+0</f>
        <v>#REF!</v>
      </c>
      <c r="F232" t="s">
        <v>38</v>
      </c>
      <c r="G232" t="s">
        <v>39</v>
      </c>
      <c r="H232" t="s">
        <v>40</v>
      </c>
      <c r="M232" s="35"/>
    </row>
    <row r="233" spans="3:13" ht="15" hidden="1" thickBot="1" x14ac:dyDescent="0.35">
      <c r="C233" s="25"/>
      <c r="F233" t="e">
        <f>ISODD(F230)</f>
        <v>#REF!</v>
      </c>
      <c r="G233" t="e">
        <f>LEN(C228)</f>
        <v>#REF!</v>
      </c>
      <c r="H233" t="e">
        <f>LEN(G230)+1</f>
        <v>#REF!</v>
      </c>
      <c r="M233" s="35"/>
    </row>
    <row r="234" spans="3:13" ht="15" hidden="1" thickBot="1" x14ac:dyDescent="0.35">
      <c r="C234" s="25"/>
      <c r="M234" s="35"/>
    </row>
    <row r="235" spans="3:13" ht="15" hidden="1" thickBot="1" x14ac:dyDescent="0.35">
      <c r="C235" s="191" t="s">
        <v>44</v>
      </c>
      <c r="D235" s="192"/>
      <c r="E235" s="192"/>
      <c r="F235" s="192"/>
      <c r="G235" s="192"/>
      <c r="H235" s="192"/>
      <c r="I235" s="192"/>
      <c r="J235" s="192"/>
      <c r="K235" s="192"/>
      <c r="L235" s="192"/>
      <c r="M235" s="193"/>
    </row>
    <row r="236" spans="3:13" ht="15" hidden="1" thickBot="1" x14ac:dyDescent="0.35">
      <c r="C236" s="42" t="e">
        <f>M230</f>
        <v>#REF!</v>
      </c>
      <c r="E236" t="e">
        <f>FIXED(C228,2)</f>
        <v>#REF!</v>
      </c>
      <c r="F236" t="e">
        <f>RIGHT(E236,1)</f>
        <v>#REF!</v>
      </c>
      <c r="G236" t="e">
        <f>F236+0</f>
        <v>#REF!</v>
      </c>
      <c r="M236" s="35"/>
    </row>
    <row r="237" spans="3:13" ht="29.4" hidden="1" thickBot="1" x14ac:dyDescent="0.35">
      <c r="C237" s="25"/>
      <c r="E237" t="s">
        <v>29</v>
      </c>
      <c r="F237" t="s">
        <v>30</v>
      </c>
      <c r="G237" t="s">
        <v>31</v>
      </c>
      <c r="H237" t="s">
        <v>32</v>
      </c>
      <c r="I237" s="29" t="s">
        <v>33</v>
      </c>
      <c r="J237" s="29" t="s">
        <v>34</v>
      </c>
      <c r="K237" s="29" t="s">
        <v>35</v>
      </c>
      <c r="L237" s="29" t="s">
        <v>36</v>
      </c>
      <c r="M237" s="37" t="s">
        <v>37</v>
      </c>
    </row>
    <row r="238" spans="3:13" ht="18.600000000000001" hidden="1" thickBot="1" x14ac:dyDescent="0.4">
      <c r="C238" s="25"/>
      <c r="E238" t="e">
        <f>RIGHT(C236,2)</f>
        <v>#REF!</v>
      </c>
      <c r="F238" t="e">
        <f>RIGHT(G238,1)</f>
        <v>#REF!</v>
      </c>
      <c r="G238" s="31" t="e">
        <f>TRUNC(C236)</f>
        <v>#REF!</v>
      </c>
      <c r="H238" s="18" t="e">
        <f>FIXED(C236-G238,I238)</f>
        <v>#REF!</v>
      </c>
      <c r="I238" t="e">
        <f>ABS(G241-H241)</f>
        <v>#REF!</v>
      </c>
      <c r="J238" t="e">
        <f>RIGHT(C236,I238)</f>
        <v>#REF!</v>
      </c>
      <c r="K238">
        <v>0.5</v>
      </c>
      <c r="L238" s="16" t="e">
        <f>(C236-K238)</f>
        <v>#REF!</v>
      </c>
      <c r="M238" s="44" t="e">
        <f>IF(E240=5,IF(AND(G236=0,F241=FALSE),L238,L239),L239)</f>
        <v>#REF!</v>
      </c>
    </row>
    <row r="239" spans="3:13" ht="15" hidden="1" thickBot="1" x14ac:dyDescent="0.35">
      <c r="C239" s="25"/>
      <c r="E239" t="e">
        <f>RIGHT(E238,1)</f>
        <v>#REF!</v>
      </c>
      <c r="F239" t="e">
        <f>F238+0</f>
        <v>#REF!</v>
      </c>
      <c r="L239" t="e">
        <f>FIXED(C236,0)</f>
        <v>#REF!</v>
      </c>
      <c r="M239" s="45"/>
    </row>
    <row r="240" spans="3:13" ht="15" hidden="1" thickBot="1" x14ac:dyDescent="0.35">
      <c r="C240" s="25"/>
      <c r="E240" t="e">
        <f>E239+0</f>
        <v>#REF!</v>
      </c>
      <c r="F240" t="s">
        <v>38</v>
      </c>
      <c r="G240" t="s">
        <v>39</v>
      </c>
      <c r="H240" t="s">
        <v>40</v>
      </c>
      <c r="M240" s="35"/>
    </row>
    <row r="241" spans="3:13" ht="15" hidden="1" thickBot="1" x14ac:dyDescent="0.35">
      <c r="C241" s="33"/>
      <c r="D241" s="33"/>
      <c r="E241" s="33"/>
      <c r="F241" s="33" t="e">
        <f>ISODD(F238)</f>
        <v>#REF!</v>
      </c>
      <c r="G241" s="33" t="e">
        <f>LEN(C236)</f>
        <v>#REF!</v>
      </c>
      <c r="H241" s="33" t="e">
        <f>LEN(G238)+1</f>
        <v>#REF!</v>
      </c>
      <c r="I241" s="33"/>
      <c r="J241" s="33"/>
      <c r="K241" s="33"/>
      <c r="L241" s="33"/>
      <c r="M241" s="46"/>
    </row>
    <row r="242" spans="3:13" ht="15" thickBot="1" x14ac:dyDescent="0.35">
      <c r="C242" s="194" t="s">
        <v>50</v>
      </c>
      <c r="D242" s="195"/>
      <c r="E242" s="195"/>
      <c r="F242" s="195"/>
      <c r="G242" s="195"/>
      <c r="H242" s="195"/>
      <c r="I242" s="195"/>
      <c r="J242" s="195"/>
      <c r="K242" s="195"/>
      <c r="L242" s="195"/>
      <c r="M242" s="196"/>
    </row>
    <row r="243" spans="3:13" ht="15" thickBot="1" x14ac:dyDescent="0.35">
      <c r="C243" s="25" t="s">
        <v>26</v>
      </c>
      <c r="D243" s="19" t="s">
        <v>27</v>
      </c>
      <c r="E243" t="e">
        <f>FIXED(C244,6)</f>
        <v>#REF!</v>
      </c>
      <c r="F243" t="e">
        <f>RIGHT(E243,1)</f>
        <v>#REF!</v>
      </c>
      <c r="G243" t="e">
        <f>F243/1000000</f>
        <v>#REF!</v>
      </c>
      <c r="H243" s="34" t="e">
        <f>C244-G243</f>
        <v>#REF!</v>
      </c>
      <c r="J243" t="e">
        <f>IF(E248=5,IF(AND(F244=0,F249=FALSE),L246,L247),L247)</f>
        <v>#REF!</v>
      </c>
      <c r="M243" s="35"/>
    </row>
    <row r="244" spans="3:13" ht="18.600000000000001" thickBot="1" x14ac:dyDescent="0.4">
      <c r="C244" s="26" t="e">
        <f>INCERTIDUMBRE!M10</f>
        <v>#REF!</v>
      </c>
      <c r="D244" s="36" t="e">
        <f>IF(C244&gt;=10,M278,IF(C244&gt;=1,M270,IF(C244&gt;=0.1,M262,IF(C244&gt;=0.01,M254,IF(C244&gt;=0.001,M246)))))</f>
        <v>#REF!</v>
      </c>
      <c r="E244" t="s">
        <v>28</v>
      </c>
      <c r="F244" t="e">
        <f>F243+0</f>
        <v>#REF!</v>
      </c>
      <c r="M244" s="35"/>
    </row>
    <row r="245" spans="3:13" ht="29.4" hidden="1" thickBot="1" x14ac:dyDescent="0.35">
      <c r="C245" s="27"/>
      <c r="D245" s="27"/>
      <c r="E245" t="s">
        <v>29</v>
      </c>
      <c r="F245" t="s">
        <v>30</v>
      </c>
      <c r="G245" t="s">
        <v>31</v>
      </c>
      <c r="H245" t="s">
        <v>32</v>
      </c>
      <c r="I245" s="29" t="s">
        <v>33</v>
      </c>
      <c r="J245" s="29" t="s">
        <v>34</v>
      </c>
      <c r="K245" s="29" t="s">
        <v>35</v>
      </c>
      <c r="L245" s="29" t="s">
        <v>36</v>
      </c>
      <c r="M245" s="37" t="s">
        <v>37</v>
      </c>
    </row>
    <row r="246" spans="3:13" ht="18.600000000000001" hidden="1" thickBot="1" x14ac:dyDescent="0.4">
      <c r="C246" s="30"/>
      <c r="E246" t="e">
        <f>RIGHT(H243,2)</f>
        <v>#REF!</v>
      </c>
      <c r="F246" t="e">
        <f>LEFT(E246,1)</f>
        <v>#REF!</v>
      </c>
      <c r="G246" s="34" t="e">
        <f>TRUNC(C244)</f>
        <v>#REF!</v>
      </c>
      <c r="H246" s="18" t="e">
        <f>FIXED(C244-G246,I246)</f>
        <v>#REF!</v>
      </c>
      <c r="I246" t="e">
        <f>ABS(G249-H249)</f>
        <v>#REF!</v>
      </c>
      <c r="J246" t="e">
        <f>RIGHT(C244,I246)</f>
        <v>#REF!</v>
      </c>
      <c r="K246">
        <v>5.0000000000000002E-5</v>
      </c>
      <c r="L246" s="18" t="e">
        <f>(C244-K246)</f>
        <v>#REF!</v>
      </c>
      <c r="M246" s="38" t="e">
        <f>IF(E248=5,IF(AND(F244=0,F249=FALSE),L246,L247),L247)</f>
        <v>#REF!</v>
      </c>
    </row>
    <row r="247" spans="3:13" ht="15" hidden="1" thickBot="1" x14ac:dyDescent="0.35">
      <c r="C247" s="25"/>
      <c r="E247" t="e">
        <f>RIGHT(E246,1)</f>
        <v>#REF!</v>
      </c>
      <c r="F247" t="e">
        <f>F246+0</f>
        <v>#REF!</v>
      </c>
      <c r="L247" t="e">
        <f>FIXED(C244,4)</f>
        <v>#REF!</v>
      </c>
      <c r="M247" s="35"/>
    </row>
    <row r="248" spans="3:13" ht="15" hidden="1" thickBot="1" x14ac:dyDescent="0.35">
      <c r="C248" s="25"/>
      <c r="E248" t="e">
        <f>E247+0</f>
        <v>#REF!</v>
      </c>
      <c r="F248" t="s">
        <v>38</v>
      </c>
      <c r="G248" t="s">
        <v>39</v>
      </c>
      <c r="H248" t="s">
        <v>40</v>
      </c>
      <c r="M248" s="35"/>
    </row>
    <row r="249" spans="3:13" ht="15" hidden="1" thickBot="1" x14ac:dyDescent="0.35">
      <c r="C249" s="25"/>
      <c r="F249" t="e">
        <f>ISODD(F246)</f>
        <v>#REF!</v>
      </c>
      <c r="G249" t="e">
        <f>LEN(C244)</f>
        <v>#REF!</v>
      </c>
      <c r="H249" t="e">
        <f>LEN(G246)+1</f>
        <v>#REF!</v>
      </c>
      <c r="M249" s="35"/>
    </row>
    <row r="250" spans="3:13" ht="15" hidden="1" thickBot="1" x14ac:dyDescent="0.35">
      <c r="C250" s="25"/>
      <c r="M250" s="35"/>
    </row>
    <row r="251" spans="3:13" ht="15" hidden="1" thickBot="1" x14ac:dyDescent="0.35">
      <c r="C251" s="191" t="s">
        <v>41</v>
      </c>
      <c r="D251" s="192"/>
      <c r="E251" s="192"/>
      <c r="F251" s="192"/>
      <c r="G251" s="192"/>
      <c r="H251" s="192"/>
      <c r="I251" s="192"/>
      <c r="J251" s="192"/>
      <c r="K251" s="192"/>
      <c r="L251" s="192"/>
      <c r="M251" s="193"/>
    </row>
    <row r="252" spans="3:13" ht="15" hidden="1" thickBot="1" x14ac:dyDescent="0.35">
      <c r="C252" s="39" t="e">
        <f>M246</f>
        <v>#REF!</v>
      </c>
      <c r="E252" t="e">
        <f>FIXED(C244,5)</f>
        <v>#REF!</v>
      </c>
      <c r="F252" t="e">
        <f>RIGHT(E252,1)</f>
        <v>#REF!</v>
      </c>
      <c r="G252" t="e">
        <f>F252+0</f>
        <v>#REF!</v>
      </c>
      <c r="M252" s="35"/>
    </row>
    <row r="253" spans="3:13" ht="29.4" hidden="1" thickBot="1" x14ac:dyDescent="0.35">
      <c r="C253" s="25"/>
      <c r="E253" t="s">
        <v>29</v>
      </c>
      <c r="F253" t="s">
        <v>30</v>
      </c>
      <c r="G253" t="s">
        <v>31</v>
      </c>
      <c r="H253" t="s">
        <v>32</v>
      </c>
      <c r="I253" s="29" t="s">
        <v>33</v>
      </c>
      <c r="J253" s="29" t="s">
        <v>34</v>
      </c>
      <c r="K253" s="29" t="s">
        <v>35</v>
      </c>
      <c r="L253" s="29" t="s">
        <v>36</v>
      </c>
      <c r="M253" s="37" t="s">
        <v>37</v>
      </c>
    </row>
    <row r="254" spans="3:13" ht="18.600000000000001" hidden="1" thickBot="1" x14ac:dyDescent="0.4">
      <c r="C254" s="25"/>
      <c r="E254" t="e">
        <f>RIGHT(C252,2)</f>
        <v>#REF!</v>
      </c>
      <c r="F254" t="e">
        <f>LEFT(E254,1)</f>
        <v>#REF!</v>
      </c>
      <c r="G254" s="31" t="e">
        <f>TRUNC(C252)</f>
        <v>#REF!</v>
      </c>
      <c r="H254" s="18" t="e">
        <f>FIXED(C252-G254,I254)</f>
        <v>#REF!</v>
      </c>
      <c r="I254" t="e">
        <f>ABS(G257-H257)</f>
        <v>#REF!</v>
      </c>
      <c r="J254" t="e">
        <f>RIGHT(C252,I254)</f>
        <v>#REF!</v>
      </c>
      <c r="K254">
        <v>5.0000000000000001E-4</v>
      </c>
      <c r="L254" s="20" t="e">
        <f>(C252-K254)</f>
        <v>#REF!</v>
      </c>
      <c r="M254" s="40" t="e">
        <f>IF(E256=5,IF(AND(G252=0,F257=FALSE),L254,L255),L255)</f>
        <v>#REF!</v>
      </c>
    </row>
    <row r="255" spans="3:13" ht="15" hidden="1" thickBot="1" x14ac:dyDescent="0.35">
      <c r="C255" s="25"/>
      <c r="E255" t="e">
        <f>RIGHT(E254,1)</f>
        <v>#REF!</v>
      </c>
      <c r="F255" t="e">
        <f>F254+0</f>
        <v>#REF!</v>
      </c>
      <c r="L255" t="e">
        <f>FIXED(C252,3)</f>
        <v>#REF!</v>
      </c>
      <c r="M255" s="35"/>
    </row>
    <row r="256" spans="3:13" ht="15" hidden="1" thickBot="1" x14ac:dyDescent="0.35">
      <c r="C256" s="25"/>
      <c r="E256" t="e">
        <f>E255+0</f>
        <v>#REF!</v>
      </c>
      <c r="F256" t="s">
        <v>38</v>
      </c>
      <c r="G256" t="s">
        <v>39</v>
      </c>
      <c r="H256" t="s">
        <v>40</v>
      </c>
      <c r="M256" s="35"/>
    </row>
    <row r="257" spans="3:13" ht="15" hidden="1" thickBot="1" x14ac:dyDescent="0.35">
      <c r="C257" s="25"/>
      <c r="F257" t="e">
        <f>ISODD(F254)</f>
        <v>#REF!</v>
      </c>
      <c r="G257" t="e">
        <f>LEN(C252)</f>
        <v>#REF!</v>
      </c>
      <c r="H257" t="e">
        <f>LEN(G254)+1</f>
        <v>#REF!</v>
      </c>
      <c r="M257" s="35"/>
    </row>
    <row r="258" spans="3:13" ht="15" hidden="1" thickBot="1" x14ac:dyDescent="0.35">
      <c r="C258" s="25"/>
      <c r="M258" s="35"/>
    </row>
    <row r="259" spans="3:13" ht="15" hidden="1" thickBot="1" x14ac:dyDescent="0.35">
      <c r="C259" s="191" t="s">
        <v>42</v>
      </c>
      <c r="D259" s="192"/>
      <c r="E259" s="192"/>
      <c r="F259" s="192"/>
      <c r="G259" s="192"/>
      <c r="H259" s="192"/>
      <c r="I259" s="192"/>
      <c r="J259" s="192"/>
      <c r="K259" s="192"/>
      <c r="L259" s="192"/>
      <c r="M259" s="193"/>
    </row>
    <row r="260" spans="3:13" ht="15" hidden="1" thickBot="1" x14ac:dyDescent="0.35">
      <c r="C260" s="39" t="e">
        <f>M254</f>
        <v>#REF!</v>
      </c>
      <c r="E260" t="e">
        <f>FIXED(C252,4)</f>
        <v>#REF!</v>
      </c>
      <c r="F260" t="e">
        <f>RIGHT(E260,1)</f>
        <v>#REF!</v>
      </c>
      <c r="G260" t="e">
        <f>F260+0</f>
        <v>#REF!</v>
      </c>
      <c r="M260" s="35"/>
    </row>
    <row r="261" spans="3:13" ht="29.4" hidden="1" thickBot="1" x14ac:dyDescent="0.35">
      <c r="C261" s="25"/>
      <c r="E261" t="s">
        <v>29</v>
      </c>
      <c r="F261" t="s">
        <v>30</v>
      </c>
      <c r="G261" t="s">
        <v>31</v>
      </c>
      <c r="H261" t="s">
        <v>32</v>
      </c>
      <c r="I261" s="29" t="s">
        <v>33</v>
      </c>
      <c r="J261" s="29" t="s">
        <v>34</v>
      </c>
      <c r="K261" s="29" t="s">
        <v>35</v>
      </c>
      <c r="L261" s="29" t="s">
        <v>36</v>
      </c>
      <c r="M261" s="37" t="s">
        <v>37</v>
      </c>
    </row>
    <row r="262" spans="3:13" ht="18.600000000000001" hidden="1" thickBot="1" x14ac:dyDescent="0.4">
      <c r="C262" s="25"/>
      <c r="E262" t="e">
        <f>RIGHT(C260,2)</f>
        <v>#REF!</v>
      </c>
      <c r="F262" t="e">
        <f>LEFT(E262,1)</f>
        <v>#REF!</v>
      </c>
      <c r="G262" s="31" t="e">
        <f>TRUNC(C260)</f>
        <v>#REF!</v>
      </c>
      <c r="H262" s="18" t="e">
        <f>FIXED(C260-G262,I262)</f>
        <v>#REF!</v>
      </c>
      <c r="I262" t="e">
        <f>ABS(G265-H265)</f>
        <v>#REF!</v>
      </c>
      <c r="J262" t="e">
        <f>RIGHT(C260,I262)</f>
        <v>#REF!</v>
      </c>
      <c r="K262">
        <v>5.0000000000000001E-3</v>
      </c>
      <c r="L262" s="32" t="e">
        <f>(C260-K262)</f>
        <v>#REF!</v>
      </c>
      <c r="M262" s="41" t="e">
        <f>IF(E264=5,IF(AND(G260=0,F265=FALSE),L262,L263),L263)</f>
        <v>#REF!</v>
      </c>
    </row>
    <row r="263" spans="3:13" ht="18.600000000000001" hidden="1" thickBot="1" x14ac:dyDescent="0.4">
      <c r="C263" s="25"/>
      <c r="E263" t="e">
        <f>RIGHT(E262,1)</f>
        <v>#REF!</v>
      </c>
      <c r="F263" t="e">
        <f>F262+0</f>
        <v>#REF!</v>
      </c>
      <c r="L263" t="e">
        <f>FIXED(C260,2)</f>
        <v>#REF!</v>
      </c>
      <c r="M263" s="41"/>
    </row>
    <row r="264" spans="3:13" ht="15" hidden="1" thickBot="1" x14ac:dyDescent="0.35">
      <c r="C264" s="25"/>
      <c r="E264" t="e">
        <f>E263+0</f>
        <v>#REF!</v>
      </c>
      <c r="F264" t="s">
        <v>38</v>
      </c>
      <c r="G264" t="s">
        <v>39</v>
      </c>
      <c r="H264" t="s">
        <v>40</v>
      </c>
      <c r="M264" s="35"/>
    </row>
    <row r="265" spans="3:13" ht="15" hidden="1" thickBot="1" x14ac:dyDescent="0.35">
      <c r="C265" s="25"/>
      <c r="F265" t="e">
        <f>ISODD(F262)</f>
        <v>#REF!</v>
      </c>
      <c r="G265" t="e">
        <f>LEN(C260)</f>
        <v>#REF!</v>
      </c>
      <c r="H265" t="e">
        <f>LEN(G262)+1</f>
        <v>#REF!</v>
      </c>
      <c r="M265" s="35"/>
    </row>
    <row r="266" spans="3:13" ht="15" hidden="1" thickBot="1" x14ac:dyDescent="0.35">
      <c r="C266" s="25"/>
      <c r="M266" s="35"/>
    </row>
    <row r="267" spans="3:13" ht="15" hidden="1" thickBot="1" x14ac:dyDescent="0.35">
      <c r="C267" s="191" t="s">
        <v>43</v>
      </c>
      <c r="D267" s="192"/>
      <c r="E267" s="192"/>
      <c r="F267" s="192"/>
      <c r="G267" s="192"/>
      <c r="H267" s="192"/>
      <c r="I267" s="192"/>
      <c r="J267" s="192"/>
      <c r="K267" s="192"/>
      <c r="L267" s="192"/>
      <c r="M267" s="193"/>
    </row>
    <row r="268" spans="3:13" ht="15" hidden="1" thickBot="1" x14ac:dyDescent="0.35">
      <c r="C268" s="42" t="e">
        <f>M262</f>
        <v>#REF!</v>
      </c>
      <c r="E268" t="e">
        <f>FIXED(C260,3)</f>
        <v>#REF!</v>
      </c>
      <c r="F268" t="e">
        <f>RIGHT(E268,1)</f>
        <v>#REF!</v>
      </c>
      <c r="G268" t="e">
        <f>F268+0</f>
        <v>#REF!</v>
      </c>
      <c r="M268" s="35"/>
    </row>
    <row r="269" spans="3:13" ht="29.4" hidden="1" thickBot="1" x14ac:dyDescent="0.35">
      <c r="C269" s="25"/>
      <c r="E269" t="s">
        <v>29</v>
      </c>
      <c r="F269" t="s">
        <v>30</v>
      </c>
      <c r="G269" t="s">
        <v>31</v>
      </c>
      <c r="H269" t="s">
        <v>32</v>
      </c>
      <c r="I269" s="29" t="s">
        <v>33</v>
      </c>
      <c r="J269" s="29" t="s">
        <v>34</v>
      </c>
      <c r="K269" s="29" t="s">
        <v>35</v>
      </c>
      <c r="L269" s="29" t="s">
        <v>36</v>
      </c>
      <c r="M269" s="37" t="s">
        <v>37</v>
      </c>
    </row>
    <row r="270" spans="3:13" ht="18.600000000000001" hidden="1" thickBot="1" x14ac:dyDescent="0.4">
      <c r="C270" s="25"/>
      <c r="E270" t="e">
        <f>RIGHT(C268,2)</f>
        <v>#REF!</v>
      </c>
      <c r="F270" t="e">
        <f>LEFT(E270,1)</f>
        <v>#REF!</v>
      </c>
      <c r="G270" s="31" t="e">
        <f>TRUNC(C268)</f>
        <v>#REF!</v>
      </c>
      <c r="H270" s="18" t="e">
        <f>FIXED(C268-G270,I270)</f>
        <v>#REF!</v>
      </c>
      <c r="I270" t="e">
        <f>ABS(G273-H273)</f>
        <v>#REF!</v>
      </c>
      <c r="J270" t="e">
        <f>RIGHT(C268,I270)</f>
        <v>#REF!</v>
      </c>
      <c r="K270">
        <v>0.05</v>
      </c>
      <c r="L270" s="32" t="e">
        <f>(C268-K270)</f>
        <v>#REF!</v>
      </c>
      <c r="M270" s="41" t="e">
        <f>IF(E272=5,IF(AND(G268=0,F273=FALSE),L270,L271),L271)</f>
        <v>#REF!</v>
      </c>
    </row>
    <row r="271" spans="3:13" ht="15" hidden="1" thickBot="1" x14ac:dyDescent="0.35">
      <c r="C271" s="25"/>
      <c r="E271" t="e">
        <f>RIGHT(E270,1)</f>
        <v>#REF!</v>
      </c>
      <c r="F271" t="e">
        <f>F270+0</f>
        <v>#REF!</v>
      </c>
      <c r="L271" t="e">
        <f>FIXED(C268,1)</f>
        <v>#REF!</v>
      </c>
      <c r="M271" s="43"/>
    </row>
    <row r="272" spans="3:13" ht="15" hidden="1" thickBot="1" x14ac:dyDescent="0.35">
      <c r="C272" s="25"/>
      <c r="E272" t="e">
        <f>E271+0</f>
        <v>#REF!</v>
      </c>
      <c r="F272" t="s">
        <v>38</v>
      </c>
      <c r="G272" t="s">
        <v>39</v>
      </c>
      <c r="H272" t="s">
        <v>40</v>
      </c>
      <c r="M272" s="35"/>
    </row>
    <row r="273" spans="3:13" ht="15" hidden="1" thickBot="1" x14ac:dyDescent="0.35">
      <c r="C273" s="25"/>
      <c r="F273" t="e">
        <f>ISODD(F270)</f>
        <v>#REF!</v>
      </c>
      <c r="G273" t="e">
        <f>LEN(C268)</f>
        <v>#REF!</v>
      </c>
      <c r="H273" t="e">
        <f>LEN(G270)+1</f>
        <v>#REF!</v>
      </c>
      <c r="M273" s="35"/>
    </row>
    <row r="274" spans="3:13" ht="15" hidden="1" thickBot="1" x14ac:dyDescent="0.35">
      <c r="C274" s="25"/>
      <c r="M274" s="35"/>
    </row>
    <row r="275" spans="3:13" ht="15" hidden="1" thickBot="1" x14ac:dyDescent="0.35">
      <c r="C275" s="191" t="s">
        <v>44</v>
      </c>
      <c r="D275" s="192"/>
      <c r="E275" s="192"/>
      <c r="F275" s="192"/>
      <c r="G275" s="192"/>
      <c r="H275" s="192"/>
      <c r="I275" s="192"/>
      <c r="J275" s="192"/>
      <c r="K275" s="192"/>
      <c r="L275" s="192"/>
      <c r="M275" s="193"/>
    </row>
    <row r="276" spans="3:13" ht="15" hidden="1" thickBot="1" x14ac:dyDescent="0.35">
      <c r="C276" s="42" t="e">
        <f>M270</f>
        <v>#REF!</v>
      </c>
      <c r="E276" t="e">
        <f>FIXED(C268,2)</f>
        <v>#REF!</v>
      </c>
      <c r="F276" t="e">
        <f>RIGHT(E276,1)</f>
        <v>#REF!</v>
      </c>
      <c r="G276" t="e">
        <f>F276+0</f>
        <v>#REF!</v>
      </c>
      <c r="M276" s="35"/>
    </row>
    <row r="277" spans="3:13" ht="29.4" hidden="1" thickBot="1" x14ac:dyDescent="0.35">
      <c r="C277" s="25"/>
      <c r="E277" t="s">
        <v>29</v>
      </c>
      <c r="F277" t="s">
        <v>30</v>
      </c>
      <c r="G277" t="s">
        <v>31</v>
      </c>
      <c r="H277" t="s">
        <v>32</v>
      </c>
      <c r="I277" s="29" t="s">
        <v>33</v>
      </c>
      <c r="J277" s="29" t="s">
        <v>34</v>
      </c>
      <c r="K277" s="29" t="s">
        <v>35</v>
      </c>
      <c r="L277" s="29" t="s">
        <v>36</v>
      </c>
      <c r="M277" s="37" t="s">
        <v>37</v>
      </c>
    </row>
    <row r="278" spans="3:13" ht="18.600000000000001" hidden="1" thickBot="1" x14ac:dyDescent="0.4">
      <c r="C278" s="25"/>
      <c r="E278" t="e">
        <f>RIGHT(C276,2)</f>
        <v>#REF!</v>
      </c>
      <c r="F278" t="e">
        <f>RIGHT(G278,1)</f>
        <v>#REF!</v>
      </c>
      <c r="G278" s="31" t="e">
        <f>TRUNC(C276)</f>
        <v>#REF!</v>
      </c>
      <c r="H278" s="18" t="e">
        <f>FIXED(C276-G278,I278)</f>
        <v>#REF!</v>
      </c>
      <c r="I278" t="e">
        <f>ABS(G281-H281)</f>
        <v>#REF!</v>
      </c>
      <c r="J278" t="e">
        <f>RIGHT(C276,I278)</f>
        <v>#REF!</v>
      </c>
      <c r="K278">
        <v>0.5</v>
      </c>
      <c r="L278" s="16" t="e">
        <f>(C276-K278)</f>
        <v>#REF!</v>
      </c>
      <c r="M278" s="44" t="e">
        <f>IF(E280=5,IF(AND(G276=0,F281=FALSE),L278,L279),L279)</f>
        <v>#REF!</v>
      </c>
    </row>
    <row r="279" spans="3:13" ht="15" hidden="1" thickBot="1" x14ac:dyDescent="0.35">
      <c r="C279" s="25"/>
      <c r="E279" t="e">
        <f>RIGHT(E278,1)</f>
        <v>#REF!</v>
      </c>
      <c r="F279" t="e">
        <f>F278+0</f>
        <v>#REF!</v>
      </c>
      <c r="L279" t="e">
        <f>FIXED(C276,0)</f>
        <v>#REF!</v>
      </c>
      <c r="M279" s="45"/>
    </row>
    <row r="280" spans="3:13" ht="15" hidden="1" thickBot="1" x14ac:dyDescent="0.35">
      <c r="C280" s="25"/>
      <c r="E280" t="e">
        <f>E279+0</f>
        <v>#REF!</v>
      </c>
      <c r="F280" t="s">
        <v>38</v>
      </c>
      <c r="G280" t="s">
        <v>39</v>
      </c>
      <c r="H280" t="s">
        <v>40</v>
      </c>
      <c r="M280" s="35"/>
    </row>
    <row r="281" spans="3:13" ht="15" hidden="1" thickBot="1" x14ac:dyDescent="0.35">
      <c r="C281" s="33"/>
      <c r="D281" s="33"/>
      <c r="E281" s="33"/>
      <c r="F281" s="33" t="e">
        <f>ISODD(F278)</f>
        <v>#REF!</v>
      </c>
      <c r="G281" s="33" t="e">
        <f>LEN(C276)</f>
        <v>#REF!</v>
      </c>
      <c r="H281" s="33" t="e">
        <f>LEN(G278)+1</f>
        <v>#REF!</v>
      </c>
      <c r="I281" s="33"/>
      <c r="J281" s="33"/>
      <c r="K281" s="33"/>
      <c r="L281" s="33"/>
      <c r="M281" s="46"/>
    </row>
    <row r="282" spans="3:13" ht="15" thickBot="1" x14ac:dyDescent="0.35">
      <c r="C282" s="194" t="s">
        <v>51</v>
      </c>
      <c r="D282" s="195"/>
      <c r="E282" s="195"/>
      <c r="F282" s="195"/>
      <c r="G282" s="195"/>
      <c r="H282" s="195"/>
      <c r="I282" s="195"/>
      <c r="J282" s="195"/>
      <c r="K282" s="195"/>
      <c r="L282" s="195"/>
      <c r="M282" s="196"/>
    </row>
    <row r="283" spans="3:13" ht="15" thickBot="1" x14ac:dyDescent="0.35">
      <c r="C283" s="25" t="s">
        <v>26</v>
      </c>
      <c r="D283" s="19" t="s">
        <v>27</v>
      </c>
      <c r="E283" t="e">
        <f>FIXED(C284,6)</f>
        <v>#REF!</v>
      </c>
      <c r="F283" t="e">
        <f>RIGHT(E283,1)</f>
        <v>#REF!</v>
      </c>
      <c r="G283" t="e">
        <f>F283/1000000</f>
        <v>#REF!</v>
      </c>
      <c r="H283" s="34" t="e">
        <f>C284-G283</f>
        <v>#REF!</v>
      </c>
      <c r="J283" t="e">
        <f>IF(E288=5,IF(AND(F284=0,F289=FALSE),L286,L287),L287)</f>
        <v>#REF!</v>
      </c>
      <c r="M283" s="35"/>
    </row>
    <row r="284" spans="3:13" ht="18.600000000000001" thickBot="1" x14ac:dyDescent="0.4">
      <c r="C284" s="26" t="e">
        <f>INCERTIDUMBRE!M11</f>
        <v>#REF!</v>
      </c>
      <c r="D284" s="36" t="e">
        <f>IF(C284&gt;=10,M318,IF(C284&gt;=1,M310,IF(C284&gt;=0.1,M302,IF(C284&gt;=0.01,M294,IF(C284&gt;=0.001,M286)))))</f>
        <v>#REF!</v>
      </c>
      <c r="E284" t="s">
        <v>28</v>
      </c>
      <c r="F284" t="e">
        <f>F283+0</f>
        <v>#REF!</v>
      </c>
      <c r="M284" s="35"/>
    </row>
    <row r="285" spans="3:13" ht="29.4" hidden="1" thickBot="1" x14ac:dyDescent="0.35">
      <c r="C285" s="27"/>
      <c r="D285" s="27"/>
      <c r="E285" t="s">
        <v>29</v>
      </c>
      <c r="F285" t="s">
        <v>30</v>
      </c>
      <c r="G285" t="s">
        <v>31</v>
      </c>
      <c r="H285" t="s">
        <v>32</v>
      </c>
      <c r="I285" s="29" t="s">
        <v>33</v>
      </c>
      <c r="J285" s="29" t="s">
        <v>34</v>
      </c>
      <c r="K285" s="29" t="s">
        <v>35</v>
      </c>
      <c r="L285" s="29" t="s">
        <v>36</v>
      </c>
      <c r="M285" s="37" t="s">
        <v>37</v>
      </c>
    </row>
    <row r="286" spans="3:13" ht="18.600000000000001" hidden="1" thickBot="1" x14ac:dyDescent="0.4">
      <c r="C286" s="30"/>
      <c r="E286" t="e">
        <f>RIGHT(H283,2)</f>
        <v>#REF!</v>
      </c>
      <c r="F286" t="e">
        <f>LEFT(E286,1)</f>
        <v>#REF!</v>
      </c>
      <c r="G286" s="34" t="e">
        <f>TRUNC(C284)</f>
        <v>#REF!</v>
      </c>
      <c r="H286" s="18" t="e">
        <f>FIXED(C284-G286,I286)</f>
        <v>#REF!</v>
      </c>
      <c r="I286" t="e">
        <f>ABS(G289-H289)</f>
        <v>#REF!</v>
      </c>
      <c r="J286" t="e">
        <f>RIGHT(C284,I286)</f>
        <v>#REF!</v>
      </c>
      <c r="K286">
        <v>5.0000000000000002E-5</v>
      </c>
      <c r="L286" s="18" t="e">
        <f>(C284-K286)</f>
        <v>#REF!</v>
      </c>
      <c r="M286" s="38" t="e">
        <f>IF(E288=5,IF(AND(F284=0,F289=FALSE),L286,L287),L287)</f>
        <v>#REF!</v>
      </c>
    </row>
    <row r="287" spans="3:13" ht="15" hidden="1" thickBot="1" x14ac:dyDescent="0.35">
      <c r="C287" s="25"/>
      <c r="E287" t="e">
        <f>RIGHT(E286,1)</f>
        <v>#REF!</v>
      </c>
      <c r="F287" t="e">
        <f>F286+0</f>
        <v>#REF!</v>
      </c>
      <c r="L287" t="e">
        <f>FIXED(C284,4)</f>
        <v>#REF!</v>
      </c>
      <c r="M287" s="35"/>
    </row>
    <row r="288" spans="3:13" ht="15" hidden="1" thickBot="1" x14ac:dyDescent="0.35">
      <c r="C288" s="25"/>
      <c r="E288" t="e">
        <f>E287+0</f>
        <v>#REF!</v>
      </c>
      <c r="F288" t="s">
        <v>38</v>
      </c>
      <c r="G288" t="s">
        <v>39</v>
      </c>
      <c r="H288" t="s">
        <v>40</v>
      </c>
      <c r="M288" s="35"/>
    </row>
    <row r="289" spans="3:13" ht="15" hidden="1" thickBot="1" x14ac:dyDescent="0.35">
      <c r="C289" s="25"/>
      <c r="F289" t="e">
        <f>ISODD(F286)</f>
        <v>#REF!</v>
      </c>
      <c r="G289" t="e">
        <f>LEN(C284)</f>
        <v>#REF!</v>
      </c>
      <c r="H289" t="e">
        <f>LEN(G286)+1</f>
        <v>#REF!</v>
      </c>
      <c r="M289" s="35"/>
    </row>
    <row r="290" spans="3:13" ht="15" hidden="1" thickBot="1" x14ac:dyDescent="0.35">
      <c r="C290" s="25"/>
      <c r="M290" s="35"/>
    </row>
    <row r="291" spans="3:13" ht="15" hidden="1" thickBot="1" x14ac:dyDescent="0.35">
      <c r="C291" s="191" t="s">
        <v>41</v>
      </c>
      <c r="D291" s="192"/>
      <c r="E291" s="192"/>
      <c r="F291" s="192"/>
      <c r="G291" s="192"/>
      <c r="H291" s="192"/>
      <c r="I291" s="192"/>
      <c r="J291" s="192"/>
      <c r="K291" s="192"/>
      <c r="L291" s="192"/>
      <c r="M291" s="193"/>
    </row>
    <row r="292" spans="3:13" ht="15" hidden="1" thickBot="1" x14ac:dyDescent="0.35">
      <c r="C292" s="39" t="e">
        <f>M286</f>
        <v>#REF!</v>
      </c>
      <c r="E292" t="e">
        <f>FIXED(C284,5)</f>
        <v>#REF!</v>
      </c>
      <c r="F292" t="e">
        <f>RIGHT(E292,1)</f>
        <v>#REF!</v>
      </c>
      <c r="G292" t="e">
        <f>F292+0</f>
        <v>#REF!</v>
      </c>
      <c r="M292" s="35"/>
    </row>
    <row r="293" spans="3:13" ht="29.4" hidden="1" thickBot="1" x14ac:dyDescent="0.35">
      <c r="C293" s="25"/>
      <c r="E293" t="s">
        <v>29</v>
      </c>
      <c r="F293" t="s">
        <v>30</v>
      </c>
      <c r="G293" t="s">
        <v>31</v>
      </c>
      <c r="H293" t="s">
        <v>32</v>
      </c>
      <c r="I293" s="29" t="s">
        <v>33</v>
      </c>
      <c r="J293" s="29" t="s">
        <v>34</v>
      </c>
      <c r="K293" s="29" t="s">
        <v>35</v>
      </c>
      <c r="L293" s="29" t="s">
        <v>36</v>
      </c>
      <c r="M293" s="37" t="s">
        <v>37</v>
      </c>
    </row>
    <row r="294" spans="3:13" ht="18.600000000000001" hidden="1" thickBot="1" x14ac:dyDescent="0.4">
      <c r="C294" s="25"/>
      <c r="E294" t="e">
        <f>RIGHT(C292,2)</f>
        <v>#REF!</v>
      </c>
      <c r="F294" t="e">
        <f>LEFT(E294,1)</f>
        <v>#REF!</v>
      </c>
      <c r="G294" s="31" t="e">
        <f>TRUNC(C292)</f>
        <v>#REF!</v>
      </c>
      <c r="H294" s="18" t="e">
        <f>FIXED(C292-G294,I294)</f>
        <v>#REF!</v>
      </c>
      <c r="I294" t="e">
        <f>ABS(G297-H297)</f>
        <v>#REF!</v>
      </c>
      <c r="J294" t="e">
        <f>RIGHT(C292,I294)</f>
        <v>#REF!</v>
      </c>
      <c r="K294">
        <v>5.0000000000000001E-4</v>
      </c>
      <c r="L294" s="20" t="e">
        <f>(C292-K294)</f>
        <v>#REF!</v>
      </c>
      <c r="M294" s="40" t="e">
        <f>IF(E296=5,IF(AND(G292=0,F297=FALSE),L294,L295),L295)</f>
        <v>#REF!</v>
      </c>
    </row>
    <row r="295" spans="3:13" ht="15" hidden="1" thickBot="1" x14ac:dyDescent="0.35">
      <c r="C295" s="25"/>
      <c r="E295" t="e">
        <f>RIGHT(E294,1)</f>
        <v>#REF!</v>
      </c>
      <c r="F295" t="e">
        <f>F294+0</f>
        <v>#REF!</v>
      </c>
      <c r="L295" t="e">
        <f>FIXED(C292,3)</f>
        <v>#REF!</v>
      </c>
      <c r="M295" s="35"/>
    </row>
    <row r="296" spans="3:13" ht="15" hidden="1" thickBot="1" x14ac:dyDescent="0.35">
      <c r="C296" s="25"/>
      <c r="E296" t="e">
        <f>E295+0</f>
        <v>#REF!</v>
      </c>
      <c r="F296" t="s">
        <v>38</v>
      </c>
      <c r="G296" t="s">
        <v>39</v>
      </c>
      <c r="H296" t="s">
        <v>40</v>
      </c>
      <c r="M296" s="35"/>
    </row>
    <row r="297" spans="3:13" ht="15" hidden="1" thickBot="1" x14ac:dyDescent="0.35">
      <c r="C297" s="25"/>
      <c r="F297" t="e">
        <f>ISODD(F294)</f>
        <v>#REF!</v>
      </c>
      <c r="G297" t="e">
        <f>LEN(C292)</f>
        <v>#REF!</v>
      </c>
      <c r="H297" t="e">
        <f>LEN(G294)+1</f>
        <v>#REF!</v>
      </c>
      <c r="M297" s="35"/>
    </row>
    <row r="298" spans="3:13" ht="15" hidden="1" thickBot="1" x14ac:dyDescent="0.35">
      <c r="C298" s="25"/>
      <c r="M298" s="35"/>
    </row>
    <row r="299" spans="3:13" ht="15" hidden="1" thickBot="1" x14ac:dyDescent="0.35">
      <c r="C299" s="191" t="s">
        <v>42</v>
      </c>
      <c r="D299" s="192"/>
      <c r="E299" s="192"/>
      <c r="F299" s="192"/>
      <c r="G299" s="192"/>
      <c r="H299" s="192"/>
      <c r="I299" s="192"/>
      <c r="J299" s="192"/>
      <c r="K299" s="192"/>
      <c r="L299" s="192"/>
      <c r="M299" s="193"/>
    </row>
    <row r="300" spans="3:13" ht="15" hidden="1" thickBot="1" x14ac:dyDescent="0.35">
      <c r="C300" s="39" t="e">
        <f>M294</f>
        <v>#REF!</v>
      </c>
      <c r="E300" t="e">
        <f>FIXED(C292,4)</f>
        <v>#REF!</v>
      </c>
      <c r="F300" t="e">
        <f>RIGHT(E300,1)</f>
        <v>#REF!</v>
      </c>
      <c r="G300" t="e">
        <f>F300+0</f>
        <v>#REF!</v>
      </c>
      <c r="M300" s="35"/>
    </row>
    <row r="301" spans="3:13" ht="29.4" hidden="1" thickBot="1" x14ac:dyDescent="0.35">
      <c r="C301" s="25"/>
      <c r="E301" t="s">
        <v>29</v>
      </c>
      <c r="F301" t="s">
        <v>30</v>
      </c>
      <c r="G301" t="s">
        <v>31</v>
      </c>
      <c r="H301" t="s">
        <v>32</v>
      </c>
      <c r="I301" s="29" t="s">
        <v>33</v>
      </c>
      <c r="J301" s="29" t="s">
        <v>34</v>
      </c>
      <c r="K301" s="29" t="s">
        <v>35</v>
      </c>
      <c r="L301" s="29" t="s">
        <v>36</v>
      </c>
      <c r="M301" s="37" t="s">
        <v>37</v>
      </c>
    </row>
    <row r="302" spans="3:13" ht="18.600000000000001" hidden="1" thickBot="1" x14ac:dyDescent="0.4">
      <c r="C302" s="25"/>
      <c r="E302" t="e">
        <f>RIGHT(C300,2)</f>
        <v>#REF!</v>
      </c>
      <c r="F302" t="e">
        <f>LEFT(E302,1)</f>
        <v>#REF!</v>
      </c>
      <c r="G302" s="31" t="e">
        <f>TRUNC(C300)</f>
        <v>#REF!</v>
      </c>
      <c r="H302" s="18" t="e">
        <f>FIXED(C300-G302,I302)</f>
        <v>#REF!</v>
      </c>
      <c r="I302" t="e">
        <f>ABS(G305-H305)</f>
        <v>#REF!</v>
      </c>
      <c r="J302" t="e">
        <f>RIGHT(C300,I302)</f>
        <v>#REF!</v>
      </c>
      <c r="K302">
        <v>5.0000000000000001E-3</v>
      </c>
      <c r="L302" s="32" t="e">
        <f>(C300-K302)</f>
        <v>#REF!</v>
      </c>
      <c r="M302" s="41" t="e">
        <f>IF(E304=5,IF(AND(G300=0,F305=FALSE),L302,L303),L303)</f>
        <v>#REF!</v>
      </c>
    </row>
    <row r="303" spans="3:13" ht="18.600000000000001" hidden="1" thickBot="1" x14ac:dyDescent="0.4">
      <c r="C303" s="25"/>
      <c r="E303" t="e">
        <f>RIGHT(E302,1)</f>
        <v>#REF!</v>
      </c>
      <c r="F303" t="e">
        <f>F302+0</f>
        <v>#REF!</v>
      </c>
      <c r="L303" t="e">
        <f>FIXED(C300,2)</f>
        <v>#REF!</v>
      </c>
      <c r="M303" s="41"/>
    </row>
    <row r="304" spans="3:13" ht="15" hidden="1" thickBot="1" x14ac:dyDescent="0.35">
      <c r="C304" s="25"/>
      <c r="E304" t="e">
        <f>E303+0</f>
        <v>#REF!</v>
      </c>
      <c r="F304" t="s">
        <v>38</v>
      </c>
      <c r="G304" t="s">
        <v>39</v>
      </c>
      <c r="H304" t="s">
        <v>40</v>
      </c>
      <c r="M304" s="35"/>
    </row>
    <row r="305" spans="3:13" ht="15" hidden="1" thickBot="1" x14ac:dyDescent="0.35">
      <c r="C305" s="25"/>
      <c r="F305" t="e">
        <f>ISODD(F302)</f>
        <v>#REF!</v>
      </c>
      <c r="G305" t="e">
        <f>LEN(C300)</f>
        <v>#REF!</v>
      </c>
      <c r="H305" t="e">
        <f>LEN(G302)+1</f>
        <v>#REF!</v>
      </c>
      <c r="M305" s="35"/>
    </row>
    <row r="306" spans="3:13" ht="15" hidden="1" thickBot="1" x14ac:dyDescent="0.35">
      <c r="C306" s="25"/>
      <c r="M306" s="35"/>
    </row>
    <row r="307" spans="3:13" ht="15" hidden="1" thickBot="1" x14ac:dyDescent="0.35">
      <c r="C307" s="191" t="s">
        <v>43</v>
      </c>
      <c r="D307" s="192"/>
      <c r="E307" s="192"/>
      <c r="F307" s="192"/>
      <c r="G307" s="192"/>
      <c r="H307" s="192"/>
      <c r="I307" s="192"/>
      <c r="J307" s="192"/>
      <c r="K307" s="192"/>
      <c r="L307" s="192"/>
      <c r="M307" s="193"/>
    </row>
    <row r="308" spans="3:13" ht="15" hidden="1" thickBot="1" x14ac:dyDescent="0.35">
      <c r="C308" s="42" t="e">
        <f>M302</f>
        <v>#REF!</v>
      </c>
      <c r="E308" t="e">
        <f>FIXED(C300,3)</f>
        <v>#REF!</v>
      </c>
      <c r="F308" t="e">
        <f>RIGHT(E308,1)</f>
        <v>#REF!</v>
      </c>
      <c r="G308" t="e">
        <f>F308+0</f>
        <v>#REF!</v>
      </c>
      <c r="M308" s="35"/>
    </row>
    <row r="309" spans="3:13" ht="29.4" hidden="1" thickBot="1" x14ac:dyDescent="0.35">
      <c r="C309" s="25"/>
      <c r="E309" t="s">
        <v>29</v>
      </c>
      <c r="F309" t="s">
        <v>30</v>
      </c>
      <c r="G309" t="s">
        <v>31</v>
      </c>
      <c r="H309" t="s">
        <v>32</v>
      </c>
      <c r="I309" s="29" t="s">
        <v>33</v>
      </c>
      <c r="J309" s="29" t="s">
        <v>34</v>
      </c>
      <c r="K309" s="29" t="s">
        <v>35</v>
      </c>
      <c r="L309" s="29" t="s">
        <v>36</v>
      </c>
      <c r="M309" s="37" t="s">
        <v>37</v>
      </c>
    </row>
    <row r="310" spans="3:13" ht="18.600000000000001" hidden="1" thickBot="1" x14ac:dyDescent="0.4">
      <c r="C310" s="25"/>
      <c r="E310" t="e">
        <f>RIGHT(C308,2)</f>
        <v>#REF!</v>
      </c>
      <c r="F310" t="e">
        <f>LEFT(E310,1)</f>
        <v>#REF!</v>
      </c>
      <c r="G310" s="31" t="e">
        <f>TRUNC(C308)</f>
        <v>#REF!</v>
      </c>
      <c r="H310" s="18" t="e">
        <f>FIXED(C308-G310,I310)</f>
        <v>#REF!</v>
      </c>
      <c r="I310" t="e">
        <f>ABS(G313-H313)</f>
        <v>#REF!</v>
      </c>
      <c r="J310" t="e">
        <f>RIGHT(C308,I310)</f>
        <v>#REF!</v>
      </c>
      <c r="K310">
        <v>0.05</v>
      </c>
      <c r="L310" s="32" t="e">
        <f>(C308-K310)</f>
        <v>#REF!</v>
      </c>
      <c r="M310" s="41" t="e">
        <f>IF(E312=5,IF(AND(G308=0,F313=FALSE),L310,L311),L311)</f>
        <v>#REF!</v>
      </c>
    </row>
    <row r="311" spans="3:13" ht="15" hidden="1" thickBot="1" x14ac:dyDescent="0.35">
      <c r="C311" s="25"/>
      <c r="E311" t="e">
        <f>RIGHT(E310,1)</f>
        <v>#REF!</v>
      </c>
      <c r="F311" t="e">
        <f>F310+0</f>
        <v>#REF!</v>
      </c>
      <c r="L311" t="e">
        <f>FIXED(C308,1)</f>
        <v>#REF!</v>
      </c>
      <c r="M311" s="43"/>
    </row>
    <row r="312" spans="3:13" ht="15" hidden="1" thickBot="1" x14ac:dyDescent="0.35">
      <c r="C312" s="25"/>
      <c r="E312" t="e">
        <f>E311+0</f>
        <v>#REF!</v>
      </c>
      <c r="F312" t="s">
        <v>38</v>
      </c>
      <c r="G312" t="s">
        <v>39</v>
      </c>
      <c r="H312" t="s">
        <v>40</v>
      </c>
      <c r="M312" s="35"/>
    </row>
    <row r="313" spans="3:13" ht="15" hidden="1" thickBot="1" x14ac:dyDescent="0.35">
      <c r="C313" s="25"/>
      <c r="F313" t="e">
        <f>ISODD(F310)</f>
        <v>#REF!</v>
      </c>
      <c r="G313" t="e">
        <f>LEN(C308)</f>
        <v>#REF!</v>
      </c>
      <c r="H313" t="e">
        <f>LEN(G310)+1</f>
        <v>#REF!</v>
      </c>
      <c r="M313" s="35"/>
    </row>
    <row r="314" spans="3:13" ht="15" hidden="1" thickBot="1" x14ac:dyDescent="0.35">
      <c r="C314" s="25"/>
      <c r="M314" s="35"/>
    </row>
    <row r="315" spans="3:13" ht="15" hidden="1" thickBot="1" x14ac:dyDescent="0.35">
      <c r="C315" s="191" t="s">
        <v>44</v>
      </c>
      <c r="D315" s="192"/>
      <c r="E315" s="192"/>
      <c r="F315" s="192"/>
      <c r="G315" s="192"/>
      <c r="H315" s="192"/>
      <c r="I315" s="192"/>
      <c r="J315" s="192"/>
      <c r="K315" s="192"/>
      <c r="L315" s="192"/>
      <c r="M315" s="193"/>
    </row>
    <row r="316" spans="3:13" ht="15" hidden="1" thickBot="1" x14ac:dyDescent="0.35">
      <c r="C316" s="42" t="e">
        <f>M310</f>
        <v>#REF!</v>
      </c>
      <c r="E316" t="e">
        <f>FIXED(C308,2)</f>
        <v>#REF!</v>
      </c>
      <c r="F316" t="e">
        <f>RIGHT(E316,1)</f>
        <v>#REF!</v>
      </c>
      <c r="G316" t="e">
        <f>F316+0</f>
        <v>#REF!</v>
      </c>
      <c r="M316" s="35"/>
    </row>
    <row r="317" spans="3:13" ht="29.4" hidden="1" thickBot="1" x14ac:dyDescent="0.35">
      <c r="C317" s="25"/>
      <c r="E317" t="s">
        <v>29</v>
      </c>
      <c r="F317" t="s">
        <v>30</v>
      </c>
      <c r="G317" t="s">
        <v>31</v>
      </c>
      <c r="H317" t="s">
        <v>32</v>
      </c>
      <c r="I317" s="29" t="s">
        <v>33</v>
      </c>
      <c r="J317" s="29" t="s">
        <v>34</v>
      </c>
      <c r="K317" s="29" t="s">
        <v>35</v>
      </c>
      <c r="L317" s="29" t="s">
        <v>36</v>
      </c>
      <c r="M317" s="37" t="s">
        <v>37</v>
      </c>
    </row>
    <row r="318" spans="3:13" ht="18.600000000000001" hidden="1" thickBot="1" x14ac:dyDescent="0.4">
      <c r="C318" s="25"/>
      <c r="E318" t="e">
        <f>RIGHT(C316,2)</f>
        <v>#REF!</v>
      </c>
      <c r="F318" t="e">
        <f>RIGHT(G318,1)</f>
        <v>#REF!</v>
      </c>
      <c r="G318" s="31" t="e">
        <f>TRUNC(C316)</f>
        <v>#REF!</v>
      </c>
      <c r="H318" s="18" t="e">
        <f>FIXED(C316-G318,I318)</f>
        <v>#REF!</v>
      </c>
      <c r="I318" t="e">
        <f>ABS(G321-H321)</f>
        <v>#REF!</v>
      </c>
      <c r="J318" t="e">
        <f>RIGHT(C316,I318)</f>
        <v>#REF!</v>
      </c>
      <c r="K318">
        <v>0.5</v>
      </c>
      <c r="L318" s="16" t="e">
        <f>(C316-K318)</f>
        <v>#REF!</v>
      </c>
      <c r="M318" s="44" t="e">
        <f>IF(E320=5,IF(AND(G316=0,F321=FALSE),L318,L319),L319)</f>
        <v>#REF!</v>
      </c>
    </row>
    <row r="319" spans="3:13" ht="15" hidden="1" thickBot="1" x14ac:dyDescent="0.35">
      <c r="C319" s="25"/>
      <c r="E319" t="e">
        <f>RIGHT(E318,1)</f>
        <v>#REF!</v>
      </c>
      <c r="F319" t="e">
        <f>F318+0</f>
        <v>#REF!</v>
      </c>
      <c r="L319" t="e">
        <f>FIXED(C316,0)</f>
        <v>#REF!</v>
      </c>
      <c r="M319" s="45"/>
    </row>
    <row r="320" spans="3:13" ht="15" hidden="1" thickBot="1" x14ac:dyDescent="0.35">
      <c r="C320" s="25"/>
      <c r="E320" t="e">
        <f>E319+0</f>
        <v>#REF!</v>
      </c>
      <c r="F320" t="s">
        <v>38</v>
      </c>
      <c r="G320" t="s">
        <v>39</v>
      </c>
      <c r="H320" t="s">
        <v>40</v>
      </c>
      <c r="M320" s="35"/>
    </row>
    <row r="321" spans="3:13" ht="15" hidden="1" thickBot="1" x14ac:dyDescent="0.35">
      <c r="C321" s="33"/>
      <c r="D321" s="33"/>
      <c r="E321" s="33"/>
      <c r="F321" s="33" t="e">
        <f>ISODD(F318)</f>
        <v>#REF!</v>
      </c>
      <c r="G321" s="33" t="e">
        <f>LEN(C316)</f>
        <v>#REF!</v>
      </c>
      <c r="H321" s="33" t="e">
        <f>LEN(G318)+1</f>
        <v>#REF!</v>
      </c>
      <c r="I321" s="33"/>
      <c r="J321" s="33"/>
      <c r="K321" s="33"/>
      <c r="L321" s="33"/>
      <c r="M321" s="46"/>
    </row>
    <row r="322" spans="3:13" ht="15" thickBot="1" x14ac:dyDescent="0.35">
      <c r="C322" s="194" t="s">
        <v>52</v>
      </c>
      <c r="D322" s="195"/>
      <c r="E322" s="195"/>
      <c r="F322" s="195"/>
      <c r="G322" s="195"/>
      <c r="H322" s="195"/>
      <c r="I322" s="195"/>
      <c r="J322" s="195"/>
      <c r="K322" s="195"/>
      <c r="L322" s="195"/>
      <c r="M322" s="196"/>
    </row>
    <row r="323" spans="3:13" ht="15" thickBot="1" x14ac:dyDescent="0.35">
      <c r="C323" s="25" t="s">
        <v>26</v>
      </c>
      <c r="D323" s="19" t="s">
        <v>27</v>
      </c>
      <c r="E323" t="str">
        <f>FIXED(C324,6)</f>
        <v>0,000000</v>
      </c>
      <c r="F323" t="str">
        <f>RIGHT(E323,1)</f>
        <v>0</v>
      </c>
      <c r="G323">
        <f>F323/1000000</f>
        <v>0</v>
      </c>
      <c r="H323" s="34">
        <f>C324-G323</f>
        <v>0</v>
      </c>
      <c r="J323" t="str">
        <f>IF(E328=5,IF(AND(F324=0,F329=FALSE),L326,L327),L327)</f>
        <v>0,0000</v>
      </c>
      <c r="M323" s="35"/>
    </row>
    <row r="324" spans="3:13" ht="18.600000000000001" thickBot="1" x14ac:dyDescent="0.4">
      <c r="C324" s="26">
        <f>INCERTIDUMBRE!M12</f>
        <v>0</v>
      </c>
      <c r="D324" s="36" t="b">
        <f>IF(C324&gt;=10,M358,IF(C324&gt;=1,M350,IF(C324&gt;=0.1,M342,IF(C324&gt;=0.01,M334,IF(C324&gt;=0.001,M326)))))</f>
        <v>0</v>
      </c>
      <c r="E324" t="s">
        <v>28</v>
      </c>
      <c r="F324">
        <f>F323+0</f>
        <v>0</v>
      </c>
      <c r="M324" s="35"/>
    </row>
    <row r="325" spans="3:13" ht="29.4" hidden="1" thickBot="1" x14ac:dyDescent="0.35">
      <c r="C325" s="27"/>
      <c r="D325" s="27"/>
      <c r="E325" t="s">
        <v>29</v>
      </c>
      <c r="F325" t="s">
        <v>30</v>
      </c>
      <c r="G325" t="s">
        <v>31</v>
      </c>
      <c r="H325" t="s">
        <v>32</v>
      </c>
      <c r="I325" s="29" t="s">
        <v>33</v>
      </c>
      <c r="J325" s="29" t="s">
        <v>34</v>
      </c>
      <c r="K325" s="29" t="s">
        <v>35</v>
      </c>
      <c r="L325" s="29" t="s">
        <v>36</v>
      </c>
      <c r="M325" s="37" t="s">
        <v>37</v>
      </c>
    </row>
    <row r="326" spans="3:13" ht="18.600000000000001" hidden="1" thickBot="1" x14ac:dyDescent="0.4">
      <c r="C326" s="30"/>
      <c r="E326" t="str">
        <f>RIGHT(H323,2)</f>
        <v>0</v>
      </c>
      <c r="F326" t="str">
        <f>LEFT(E326,1)</f>
        <v>0</v>
      </c>
      <c r="G326" s="34">
        <f>TRUNC(C324)</f>
        <v>0</v>
      </c>
      <c r="H326" s="18" t="str">
        <f>FIXED(C324-G326,I326)</f>
        <v>0,0</v>
      </c>
      <c r="I326">
        <f>ABS(G329-H329)</f>
        <v>1</v>
      </c>
      <c r="J326" t="str">
        <f>RIGHT(C324,I326)</f>
        <v>0</v>
      </c>
      <c r="K326">
        <v>5.0000000000000002E-5</v>
      </c>
      <c r="L326" s="18">
        <f>(C324-K326)</f>
        <v>-5.0000000000000002E-5</v>
      </c>
      <c r="M326" s="38" t="str">
        <f>IF(E328=5,IF(AND(F324=0,F329=FALSE),L326,L327),L327)</f>
        <v>0,0000</v>
      </c>
    </row>
    <row r="327" spans="3:13" ht="15" hidden="1" thickBot="1" x14ac:dyDescent="0.35">
      <c r="C327" s="25"/>
      <c r="E327" t="str">
        <f>RIGHT(E326,1)</f>
        <v>0</v>
      </c>
      <c r="F327">
        <f>F326+0</f>
        <v>0</v>
      </c>
      <c r="L327" t="str">
        <f>FIXED(C324,4)</f>
        <v>0,0000</v>
      </c>
      <c r="M327" s="35"/>
    </row>
    <row r="328" spans="3:13" ht="15" hidden="1" thickBot="1" x14ac:dyDescent="0.35">
      <c r="C328" s="25"/>
      <c r="E328">
        <f>E327+0</f>
        <v>0</v>
      </c>
      <c r="F328" t="s">
        <v>38</v>
      </c>
      <c r="G328" t="s">
        <v>39</v>
      </c>
      <c r="H328" t="s">
        <v>40</v>
      </c>
      <c r="M328" s="35"/>
    </row>
    <row r="329" spans="3:13" ht="15" hidden="1" thickBot="1" x14ac:dyDescent="0.35">
      <c r="C329" s="25"/>
      <c r="F329" t="b">
        <f>ISODD(F326)</f>
        <v>0</v>
      </c>
      <c r="G329">
        <f>LEN(C324)</f>
        <v>1</v>
      </c>
      <c r="H329">
        <f>LEN(G326)+1</f>
        <v>2</v>
      </c>
      <c r="M329" s="35"/>
    </row>
    <row r="330" spans="3:13" ht="15" hidden="1" thickBot="1" x14ac:dyDescent="0.35">
      <c r="C330" s="25"/>
      <c r="M330" s="35"/>
    </row>
    <row r="331" spans="3:13" ht="15" hidden="1" thickBot="1" x14ac:dyDescent="0.35">
      <c r="C331" s="191" t="s">
        <v>41</v>
      </c>
      <c r="D331" s="192"/>
      <c r="E331" s="192"/>
      <c r="F331" s="192"/>
      <c r="G331" s="192"/>
      <c r="H331" s="192"/>
      <c r="I331" s="192"/>
      <c r="J331" s="192"/>
      <c r="K331" s="192"/>
      <c r="L331" s="192"/>
      <c r="M331" s="193"/>
    </row>
    <row r="332" spans="3:13" ht="15" hidden="1" thickBot="1" x14ac:dyDescent="0.35">
      <c r="C332" s="39" t="str">
        <f>M326</f>
        <v>0,0000</v>
      </c>
      <c r="E332" t="str">
        <f>FIXED(C324,5)</f>
        <v>0,00000</v>
      </c>
      <c r="F332" t="str">
        <f>RIGHT(E332,1)</f>
        <v>0</v>
      </c>
      <c r="G332">
        <f>F332+0</f>
        <v>0</v>
      </c>
      <c r="M332" s="35"/>
    </row>
    <row r="333" spans="3:13" ht="29.4" hidden="1" thickBot="1" x14ac:dyDescent="0.35">
      <c r="C333" s="25"/>
      <c r="E333" t="s">
        <v>29</v>
      </c>
      <c r="F333" t="s">
        <v>30</v>
      </c>
      <c r="G333" t="s">
        <v>31</v>
      </c>
      <c r="H333" t="s">
        <v>32</v>
      </c>
      <c r="I333" s="29" t="s">
        <v>33</v>
      </c>
      <c r="J333" s="29" t="s">
        <v>34</v>
      </c>
      <c r="K333" s="29" t="s">
        <v>35</v>
      </c>
      <c r="L333" s="29" t="s">
        <v>36</v>
      </c>
      <c r="M333" s="37" t="s">
        <v>37</v>
      </c>
    </row>
    <row r="334" spans="3:13" ht="18.600000000000001" hidden="1" thickBot="1" x14ac:dyDescent="0.4">
      <c r="C334" s="25"/>
      <c r="E334" t="str">
        <f>RIGHT(C332,2)</f>
        <v>00</v>
      </c>
      <c r="F334" t="str">
        <f>LEFT(E334,1)</f>
        <v>0</v>
      </c>
      <c r="G334" s="31">
        <f>TRUNC(C332)</f>
        <v>0</v>
      </c>
      <c r="H334" s="18" t="str">
        <f>FIXED(C332-G334,I334)</f>
        <v>0,0000</v>
      </c>
      <c r="I334">
        <f>ABS(G337-H337)</f>
        <v>4</v>
      </c>
      <c r="J334" t="str">
        <f>RIGHT(C332,I334)</f>
        <v>0000</v>
      </c>
      <c r="K334">
        <v>5.0000000000000001E-4</v>
      </c>
      <c r="L334" s="20">
        <f>(C332-K334)</f>
        <v>-5.0000000000000001E-4</v>
      </c>
      <c r="M334" s="40" t="str">
        <f>IF(E336=5,IF(AND(G332=0,F337=FALSE),L334,L335),L335)</f>
        <v>0,000</v>
      </c>
    </row>
    <row r="335" spans="3:13" ht="15" hidden="1" thickBot="1" x14ac:dyDescent="0.35">
      <c r="C335" s="25"/>
      <c r="E335" t="str">
        <f>RIGHT(E334,1)</f>
        <v>0</v>
      </c>
      <c r="F335">
        <f>F334+0</f>
        <v>0</v>
      </c>
      <c r="L335" t="str">
        <f>FIXED(C332,3)</f>
        <v>0,000</v>
      </c>
      <c r="M335" s="35"/>
    </row>
    <row r="336" spans="3:13" ht="15" hidden="1" thickBot="1" x14ac:dyDescent="0.35">
      <c r="C336" s="25"/>
      <c r="E336">
        <f>E335+0</f>
        <v>0</v>
      </c>
      <c r="F336" t="s">
        <v>38</v>
      </c>
      <c r="G336" t="s">
        <v>39</v>
      </c>
      <c r="H336" t="s">
        <v>40</v>
      </c>
      <c r="M336" s="35"/>
    </row>
    <row r="337" spans="3:13" ht="15" hidden="1" thickBot="1" x14ac:dyDescent="0.35">
      <c r="C337" s="25"/>
      <c r="F337" t="b">
        <f>ISODD(F334)</f>
        <v>0</v>
      </c>
      <c r="G337">
        <f>LEN(C332)</f>
        <v>6</v>
      </c>
      <c r="H337">
        <f>LEN(G334)+1</f>
        <v>2</v>
      </c>
      <c r="M337" s="35"/>
    </row>
    <row r="338" spans="3:13" ht="15" hidden="1" thickBot="1" x14ac:dyDescent="0.35">
      <c r="C338" s="25"/>
      <c r="M338" s="35"/>
    </row>
    <row r="339" spans="3:13" ht="15" hidden="1" thickBot="1" x14ac:dyDescent="0.35">
      <c r="C339" s="191" t="s">
        <v>42</v>
      </c>
      <c r="D339" s="192"/>
      <c r="E339" s="192"/>
      <c r="F339" s="192"/>
      <c r="G339" s="192"/>
      <c r="H339" s="192"/>
      <c r="I339" s="192"/>
      <c r="J339" s="192"/>
      <c r="K339" s="192"/>
      <c r="L339" s="192"/>
      <c r="M339" s="193"/>
    </row>
    <row r="340" spans="3:13" ht="15" hidden="1" thickBot="1" x14ac:dyDescent="0.35">
      <c r="C340" s="39" t="str">
        <f>M334</f>
        <v>0,000</v>
      </c>
      <c r="E340" t="str">
        <f>FIXED(C332,4)</f>
        <v>0,0000</v>
      </c>
      <c r="F340" t="str">
        <f>RIGHT(E340,1)</f>
        <v>0</v>
      </c>
      <c r="G340">
        <f>F340+0</f>
        <v>0</v>
      </c>
      <c r="M340" s="35"/>
    </row>
    <row r="341" spans="3:13" ht="29.4" hidden="1" thickBot="1" x14ac:dyDescent="0.35">
      <c r="C341" s="25"/>
      <c r="E341" t="s">
        <v>29</v>
      </c>
      <c r="F341" t="s">
        <v>30</v>
      </c>
      <c r="G341" t="s">
        <v>31</v>
      </c>
      <c r="H341" t="s">
        <v>32</v>
      </c>
      <c r="I341" s="29" t="s">
        <v>33</v>
      </c>
      <c r="J341" s="29" t="s">
        <v>34</v>
      </c>
      <c r="K341" s="29" t="s">
        <v>35</v>
      </c>
      <c r="L341" s="29" t="s">
        <v>36</v>
      </c>
      <c r="M341" s="37" t="s">
        <v>37</v>
      </c>
    </row>
    <row r="342" spans="3:13" ht="18.600000000000001" hidden="1" thickBot="1" x14ac:dyDescent="0.4">
      <c r="C342" s="25"/>
      <c r="E342" t="str">
        <f>RIGHT(C340,2)</f>
        <v>00</v>
      </c>
      <c r="F342" t="str">
        <f>LEFT(E342,1)</f>
        <v>0</v>
      </c>
      <c r="G342" s="31">
        <f>TRUNC(C340)</f>
        <v>0</v>
      </c>
      <c r="H342" s="18" t="str">
        <f>FIXED(C340-G342,I342)</f>
        <v>0,000</v>
      </c>
      <c r="I342">
        <f>ABS(G345-H345)</f>
        <v>3</v>
      </c>
      <c r="J342" t="str">
        <f>RIGHT(C340,I342)</f>
        <v>000</v>
      </c>
      <c r="K342">
        <v>5.0000000000000001E-3</v>
      </c>
      <c r="L342" s="32">
        <f>(C340-K342)</f>
        <v>-5.0000000000000001E-3</v>
      </c>
      <c r="M342" s="41" t="str">
        <f>IF(E344=5,IF(AND(G340=0,F345=FALSE),L342,L343),L343)</f>
        <v>0,00</v>
      </c>
    </row>
    <row r="343" spans="3:13" ht="18.600000000000001" hidden="1" thickBot="1" x14ac:dyDescent="0.4">
      <c r="C343" s="25"/>
      <c r="E343" t="str">
        <f>RIGHT(E342,1)</f>
        <v>0</v>
      </c>
      <c r="F343">
        <f>F342+0</f>
        <v>0</v>
      </c>
      <c r="L343" t="str">
        <f>FIXED(C340,2)</f>
        <v>0,00</v>
      </c>
      <c r="M343" s="41"/>
    </row>
    <row r="344" spans="3:13" ht="15" hidden="1" thickBot="1" x14ac:dyDescent="0.35">
      <c r="C344" s="25"/>
      <c r="E344">
        <f>E343+0</f>
        <v>0</v>
      </c>
      <c r="F344" t="s">
        <v>38</v>
      </c>
      <c r="G344" t="s">
        <v>39</v>
      </c>
      <c r="H344" t="s">
        <v>40</v>
      </c>
      <c r="M344" s="35"/>
    </row>
    <row r="345" spans="3:13" ht="15" hidden="1" thickBot="1" x14ac:dyDescent="0.35">
      <c r="C345" s="25"/>
      <c r="F345" t="b">
        <f>ISODD(F342)</f>
        <v>0</v>
      </c>
      <c r="G345">
        <f>LEN(C340)</f>
        <v>5</v>
      </c>
      <c r="H345">
        <f>LEN(G342)+1</f>
        <v>2</v>
      </c>
      <c r="M345" s="35"/>
    </row>
    <row r="346" spans="3:13" ht="15" hidden="1" thickBot="1" x14ac:dyDescent="0.35">
      <c r="C346" s="25"/>
      <c r="M346" s="35"/>
    </row>
    <row r="347" spans="3:13" ht="15" hidden="1" thickBot="1" x14ac:dyDescent="0.35">
      <c r="C347" s="191" t="s">
        <v>43</v>
      </c>
      <c r="D347" s="192"/>
      <c r="E347" s="192"/>
      <c r="F347" s="192"/>
      <c r="G347" s="192"/>
      <c r="H347" s="192"/>
      <c r="I347" s="192"/>
      <c r="J347" s="192"/>
      <c r="K347" s="192"/>
      <c r="L347" s="192"/>
      <c r="M347" s="193"/>
    </row>
    <row r="348" spans="3:13" ht="15" hidden="1" thickBot="1" x14ac:dyDescent="0.35">
      <c r="C348" s="42" t="str">
        <f>M342</f>
        <v>0,00</v>
      </c>
      <c r="E348" t="str">
        <f>FIXED(C340,3)</f>
        <v>0,000</v>
      </c>
      <c r="F348" t="str">
        <f>RIGHT(E348,1)</f>
        <v>0</v>
      </c>
      <c r="G348">
        <f>F348+0</f>
        <v>0</v>
      </c>
      <c r="M348" s="35"/>
    </row>
    <row r="349" spans="3:13" ht="29.4" hidden="1" thickBot="1" x14ac:dyDescent="0.35">
      <c r="C349" s="25"/>
      <c r="E349" t="s">
        <v>29</v>
      </c>
      <c r="F349" t="s">
        <v>30</v>
      </c>
      <c r="G349" t="s">
        <v>31</v>
      </c>
      <c r="H349" t="s">
        <v>32</v>
      </c>
      <c r="I349" s="29" t="s">
        <v>33</v>
      </c>
      <c r="J349" s="29" t="s">
        <v>34</v>
      </c>
      <c r="K349" s="29" t="s">
        <v>35</v>
      </c>
      <c r="L349" s="29" t="s">
        <v>36</v>
      </c>
      <c r="M349" s="37" t="s">
        <v>37</v>
      </c>
    </row>
    <row r="350" spans="3:13" ht="18.600000000000001" hidden="1" thickBot="1" x14ac:dyDescent="0.4">
      <c r="C350" s="25"/>
      <c r="E350" t="str">
        <f>RIGHT(C348,2)</f>
        <v>00</v>
      </c>
      <c r="F350" t="str">
        <f>LEFT(E350,1)</f>
        <v>0</v>
      </c>
      <c r="G350" s="31">
        <f>TRUNC(C348)</f>
        <v>0</v>
      </c>
      <c r="H350" s="18" t="str">
        <f>FIXED(C348-G350,I350)</f>
        <v>0,00</v>
      </c>
      <c r="I350">
        <f>ABS(G353-H353)</f>
        <v>2</v>
      </c>
      <c r="J350" t="str">
        <f>RIGHT(C348,I350)</f>
        <v>00</v>
      </c>
      <c r="K350">
        <v>0.05</v>
      </c>
      <c r="L350" s="32">
        <f>(C348-K350)</f>
        <v>-0.05</v>
      </c>
      <c r="M350" s="41" t="str">
        <f>IF(E352=5,IF(AND(G348=0,F353=FALSE),L350,L351),L351)</f>
        <v>0,0</v>
      </c>
    </row>
    <row r="351" spans="3:13" ht="15" hidden="1" thickBot="1" x14ac:dyDescent="0.35">
      <c r="C351" s="25"/>
      <c r="E351" t="str">
        <f>RIGHT(E350,1)</f>
        <v>0</v>
      </c>
      <c r="F351">
        <f>F350+0</f>
        <v>0</v>
      </c>
      <c r="L351" t="str">
        <f>FIXED(C348,1)</f>
        <v>0,0</v>
      </c>
      <c r="M351" s="43"/>
    </row>
    <row r="352" spans="3:13" ht="15" hidden="1" thickBot="1" x14ac:dyDescent="0.35">
      <c r="C352" s="25"/>
      <c r="E352">
        <f>E351+0</f>
        <v>0</v>
      </c>
      <c r="F352" t="s">
        <v>38</v>
      </c>
      <c r="G352" t="s">
        <v>39</v>
      </c>
      <c r="H352" t="s">
        <v>40</v>
      </c>
      <c r="M352" s="35"/>
    </row>
    <row r="353" spans="3:13" ht="15" hidden="1" thickBot="1" x14ac:dyDescent="0.35">
      <c r="C353" s="25"/>
      <c r="F353" t="b">
        <f>ISODD(F350)</f>
        <v>0</v>
      </c>
      <c r="G353">
        <f>LEN(C348)</f>
        <v>4</v>
      </c>
      <c r="H353">
        <f>LEN(G350)+1</f>
        <v>2</v>
      </c>
      <c r="M353" s="35"/>
    </row>
    <row r="354" spans="3:13" ht="15" hidden="1" thickBot="1" x14ac:dyDescent="0.35">
      <c r="C354" s="25"/>
      <c r="M354" s="35"/>
    </row>
    <row r="355" spans="3:13" ht="15" hidden="1" thickBot="1" x14ac:dyDescent="0.35">
      <c r="C355" s="191" t="s">
        <v>44</v>
      </c>
      <c r="D355" s="192"/>
      <c r="E355" s="192"/>
      <c r="F355" s="192"/>
      <c r="G355" s="192"/>
      <c r="H355" s="192"/>
      <c r="I355" s="192"/>
      <c r="J355" s="192"/>
      <c r="K355" s="192"/>
      <c r="L355" s="192"/>
      <c r="M355" s="193"/>
    </row>
    <row r="356" spans="3:13" ht="15" hidden="1" thickBot="1" x14ac:dyDescent="0.35">
      <c r="C356" s="42" t="str">
        <f>M350</f>
        <v>0,0</v>
      </c>
      <c r="E356" t="str">
        <f>FIXED(C348,2)</f>
        <v>0,00</v>
      </c>
      <c r="F356" t="str">
        <f>RIGHT(E356,1)</f>
        <v>0</v>
      </c>
      <c r="G356">
        <f>F356+0</f>
        <v>0</v>
      </c>
      <c r="M356" s="35"/>
    </row>
    <row r="357" spans="3:13" ht="29.4" hidden="1" thickBot="1" x14ac:dyDescent="0.35">
      <c r="C357" s="25"/>
      <c r="E357" t="s">
        <v>29</v>
      </c>
      <c r="F357" t="s">
        <v>30</v>
      </c>
      <c r="G357" t="s">
        <v>31</v>
      </c>
      <c r="H357" t="s">
        <v>32</v>
      </c>
      <c r="I357" s="29" t="s">
        <v>33</v>
      </c>
      <c r="J357" s="29" t="s">
        <v>34</v>
      </c>
      <c r="K357" s="29" t="s">
        <v>35</v>
      </c>
      <c r="L357" s="29" t="s">
        <v>36</v>
      </c>
      <c r="M357" s="37" t="s">
        <v>37</v>
      </c>
    </row>
    <row r="358" spans="3:13" ht="18.600000000000001" hidden="1" thickBot="1" x14ac:dyDescent="0.4">
      <c r="C358" s="25"/>
      <c r="E358" t="str">
        <f>RIGHT(C356,2)</f>
        <v>,0</v>
      </c>
      <c r="F358" t="str">
        <f>RIGHT(G358,1)</f>
        <v>0</v>
      </c>
      <c r="G358" s="31">
        <f>TRUNC(C356)</f>
        <v>0</v>
      </c>
      <c r="H358" s="18" t="str">
        <f>FIXED(C356-G358,I358)</f>
        <v>0,0</v>
      </c>
      <c r="I358">
        <f>ABS(G361-H361)</f>
        <v>1</v>
      </c>
      <c r="J358" t="str">
        <f>RIGHT(C356,I358)</f>
        <v>0</v>
      </c>
      <c r="K358">
        <v>0.5</v>
      </c>
      <c r="L358" s="16">
        <f>(C356-K358)</f>
        <v>-0.5</v>
      </c>
      <c r="M358" s="44" t="str">
        <f>IF(E360=5,IF(AND(G356=0,F361=FALSE),L358,L359),L359)</f>
        <v>0</v>
      </c>
    </row>
    <row r="359" spans="3:13" ht="15" hidden="1" thickBot="1" x14ac:dyDescent="0.35">
      <c r="C359" s="25"/>
      <c r="E359" t="str">
        <f>RIGHT(E358,1)</f>
        <v>0</v>
      </c>
      <c r="F359">
        <f>F358+0</f>
        <v>0</v>
      </c>
      <c r="L359" t="str">
        <f>FIXED(C356,0)</f>
        <v>0</v>
      </c>
      <c r="M359" s="45"/>
    </row>
    <row r="360" spans="3:13" ht="15" hidden="1" thickBot="1" x14ac:dyDescent="0.35">
      <c r="C360" s="25"/>
      <c r="E360">
        <f>E359+0</f>
        <v>0</v>
      </c>
      <c r="F360" t="s">
        <v>38</v>
      </c>
      <c r="G360" t="s">
        <v>39</v>
      </c>
      <c r="H360" t="s">
        <v>40</v>
      </c>
      <c r="M360" s="35"/>
    </row>
    <row r="361" spans="3:13" ht="15" hidden="1" thickBot="1" x14ac:dyDescent="0.35">
      <c r="C361" s="33"/>
      <c r="D361" s="33"/>
      <c r="E361" s="33"/>
      <c r="F361" s="33" t="b">
        <f>ISODD(F358)</f>
        <v>0</v>
      </c>
      <c r="G361" s="33">
        <f>LEN(C356)</f>
        <v>3</v>
      </c>
      <c r="H361" s="33">
        <f>LEN(G358)+1</f>
        <v>2</v>
      </c>
      <c r="I361" s="33"/>
      <c r="J361" s="33"/>
      <c r="K361" s="33"/>
      <c r="L361" s="33"/>
      <c r="M361" s="46"/>
    </row>
    <row r="362" spans="3:13" ht="15" thickBot="1" x14ac:dyDescent="0.35">
      <c r="C362" s="194" t="s">
        <v>53</v>
      </c>
      <c r="D362" s="195"/>
      <c r="E362" s="195"/>
      <c r="F362" s="195"/>
      <c r="G362" s="195"/>
      <c r="H362" s="195"/>
      <c r="I362" s="195"/>
      <c r="J362" s="195"/>
      <c r="K362" s="195"/>
      <c r="L362" s="195"/>
      <c r="M362" s="196"/>
    </row>
    <row r="363" spans="3:13" ht="15" thickBot="1" x14ac:dyDescent="0.35">
      <c r="C363" s="25" t="s">
        <v>26</v>
      </c>
      <c r="D363" s="19" t="s">
        <v>27</v>
      </c>
      <c r="E363" t="str">
        <f>FIXED(C364,6)</f>
        <v>0,172235</v>
      </c>
      <c r="F363" t="str">
        <f>RIGHT(E363,1)</f>
        <v>5</v>
      </c>
      <c r="G363">
        <f>F363/1000000</f>
        <v>5.0000000000000004E-6</v>
      </c>
      <c r="H363" s="34">
        <f>C364-G363</f>
        <v>0.17222969040820971</v>
      </c>
      <c r="J363" t="str">
        <f>IF(E368=5,IF(AND(F364=0,F369=FALSE),L366,L367),L367)</f>
        <v>0,1722</v>
      </c>
      <c r="M363" s="35"/>
    </row>
    <row r="364" spans="3:13" ht="18.600000000000001" thickBot="1" x14ac:dyDescent="0.4">
      <c r="C364" s="26">
        <v>0.17223469040820971</v>
      </c>
      <c r="D364" s="36" t="str">
        <f>IF(C364&gt;=10,M398,IF(C364&gt;=1,M390,IF(C364&gt;=0.1,M382,IF(C364&gt;=0.01,M374,IF(C364&gt;=0.001,M366)))))</f>
        <v>0,17</v>
      </c>
      <c r="E364" t="s">
        <v>28</v>
      </c>
      <c r="F364">
        <f>F363+0</f>
        <v>5</v>
      </c>
      <c r="M364" s="35"/>
    </row>
    <row r="365" spans="3:13" ht="29.4" hidden="1" thickBot="1" x14ac:dyDescent="0.35">
      <c r="C365" s="27"/>
      <c r="D365" s="27"/>
      <c r="E365" t="s">
        <v>29</v>
      </c>
      <c r="F365" t="s">
        <v>30</v>
      </c>
      <c r="G365" t="s">
        <v>31</v>
      </c>
      <c r="H365" t="s">
        <v>32</v>
      </c>
      <c r="I365" s="29" t="s">
        <v>33</v>
      </c>
      <c r="J365" s="29" t="s">
        <v>34</v>
      </c>
      <c r="K365" s="29" t="s">
        <v>35</v>
      </c>
      <c r="L365" s="29" t="s">
        <v>36</v>
      </c>
      <c r="M365" s="37" t="s">
        <v>37</v>
      </c>
    </row>
    <row r="366" spans="3:13" ht="18.600000000000001" hidden="1" thickBot="1" x14ac:dyDescent="0.4">
      <c r="C366" s="30"/>
      <c r="E366" t="str">
        <f>RIGHT(H363,2)</f>
        <v>21</v>
      </c>
      <c r="F366" t="str">
        <f>LEFT(E366,1)</f>
        <v>2</v>
      </c>
      <c r="G366" s="34">
        <f>TRUNC(C364)</f>
        <v>0</v>
      </c>
      <c r="H366" s="18" t="str">
        <f>FIXED(C364-G366,I366)</f>
        <v>0,17223469040821</v>
      </c>
      <c r="I366">
        <f>ABS(G369-H369)</f>
        <v>14</v>
      </c>
      <c r="J366" t="str">
        <f>RIGHT(C364,I366)</f>
        <v>17223469040821</v>
      </c>
      <c r="K366">
        <v>5.0000000000000002E-5</v>
      </c>
      <c r="L366" s="18">
        <f>(C364-K366)</f>
        <v>0.17218469040820972</v>
      </c>
      <c r="M366" s="38" t="str">
        <f>IF(E368=5,IF(AND(F364=0,F369=FALSE),L366,L367),L367)</f>
        <v>0,1722</v>
      </c>
    </row>
    <row r="367" spans="3:13" ht="15" hidden="1" thickBot="1" x14ac:dyDescent="0.35">
      <c r="C367" s="25"/>
      <c r="E367" t="str">
        <f>RIGHT(E366,1)</f>
        <v>1</v>
      </c>
      <c r="F367">
        <f>F366+0</f>
        <v>2</v>
      </c>
      <c r="L367" t="str">
        <f>FIXED(C364,4)</f>
        <v>0,1722</v>
      </c>
      <c r="M367" s="35"/>
    </row>
    <row r="368" spans="3:13" ht="15" hidden="1" thickBot="1" x14ac:dyDescent="0.35">
      <c r="C368" s="25"/>
      <c r="E368">
        <f>E367+0</f>
        <v>1</v>
      </c>
      <c r="F368" t="s">
        <v>38</v>
      </c>
      <c r="G368" t="s">
        <v>39</v>
      </c>
      <c r="H368" t="s">
        <v>40</v>
      </c>
      <c r="M368" s="35"/>
    </row>
    <row r="369" spans="3:13" ht="15" hidden="1" thickBot="1" x14ac:dyDescent="0.35">
      <c r="C369" s="25"/>
      <c r="F369" t="b">
        <f>ISODD(F366)</f>
        <v>0</v>
      </c>
      <c r="G369">
        <f>LEN(C364)</f>
        <v>16</v>
      </c>
      <c r="H369">
        <f>LEN(G366)+1</f>
        <v>2</v>
      </c>
      <c r="M369" s="35"/>
    </row>
    <row r="370" spans="3:13" ht="15" hidden="1" thickBot="1" x14ac:dyDescent="0.35">
      <c r="C370" s="25"/>
      <c r="M370" s="35"/>
    </row>
    <row r="371" spans="3:13" ht="15" hidden="1" thickBot="1" x14ac:dyDescent="0.35">
      <c r="C371" s="191" t="s">
        <v>41</v>
      </c>
      <c r="D371" s="192"/>
      <c r="E371" s="192"/>
      <c r="F371" s="192"/>
      <c r="G371" s="192"/>
      <c r="H371" s="192"/>
      <c r="I371" s="192"/>
      <c r="J371" s="192"/>
      <c r="K371" s="192"/>
      <c r="L371" s="192"/>
      <c r="M371" s="193"/>
    </row>
    <row r="372" spans="3:13" ht="15" hidden="1" thickBot="1" x14ac:dyDescent="0.35">
      <c r="C372" s="39" t="str">
        <f>M366</f>
        <v>0,1722</v>
      </c>
      <c r="E372" t="str">
        <f>FIXED(C364,5)</f>
        <v>0,17223</v>
      </c>
      <c r="F372" t="str">
        <f>RIGHT(E372,1)</f>
        <v>3</v>
      </c>
      <c r="G372">
        <f>F372+0</f>
        <v>3</v>
      </c>
      <c r="M372" s="35"/>
    </row>
    <row r="373" spans="3:13" ht="29.4" hidden="1" thickBot="1" x14ac:dyDescent="0.35">
      <c r="C373" s="25"/>
      <c r="E373" t="s">
        <v>29</v>
      </c>
      <c r="F373" t="s">
        <v>30</v>
      </c>
      <c r="G373" t="s">
        <v>31</v>
      </c>
      <c r="H373" t="s">
        <v>32</v>
      </c>
      <c r="I373" s="29" t="s">
        <v>33</v>
      </c>
      <c r="J373" s="29" t="s">
        <v>34</v>
      </c>
      <c r="K373" s="29" t="s">
        <v>35</v>
      </c>
      <c r="L373" s="29" t="s">
        <v>36</v>
      </c>
      <c r="M373" s="37" t="s">
        <v>37</v>
      </c>
    </row>
    <row r="374" spans="3:13" ht="18.600000000000001" hidden="1" thickBot="1" x14ac:dyDescent="0.4">
      <c r="C374" s="25"/>
      <c r="E374" t="str">
        <f>RIGHT(C372,2)</f>
        <v>22</v>
      </c>
      <c r="F374" t="str">
        <f>LEFT(E374,1)</f>
        <v>2</v>
      </c>
      <c r="G374" s="31">
        <f>TRUNC(C372)</f>
        <v>0</v>
      </c>
      <c r="H374" s="18" t="str">
        <f>FIXED(C372-G374,I374)</f>
        <v>0,1722</v>
      </c>
      <c r="I374">
        <f>ABS(G377-H377)</f>
        <v>4</v>
      </c>
      <c r="J374" t="str">
        <f>RIGHT(C372,I374)</f>
        <v>1722</v>
      </c>
      <c r="K374">
        <v>5.0000000000000001E-4</v>
      </c>
      <c r="L374" s="20">
        <f>(C372-K374)</f>
        <v>0.17169999999999999</v>
      </c>
      <c r="M374" s="40" t="str">
        <f>IF(E376=5,IF(AND(G372=0,F377=FALSE),L374,L375),L375)</f>
        <v>0,172</v>
      </c>
    </row>
    <row r="375" spans="3:13" ht="15" hidden="1" thickBot="1" x14ac:dyDescent="0.35">
      <c r="C375" s="25"/>
      <c r="E375" t="str">
        <f>RIGHT(E374,1)</f>
        <v>2</v>
      </c>
      <c r="F375">
        <f>F374+0</f>
        <v>2</v>
      </c>
      <c r="L375" t="str">
        <f>FIXED(C372,3)</f>
        <v>0,172</v>
      </c>
      <c r="M375" s="35"/>
    </row>
    <row r="376" spans="3:13" ht="15" hidden="1" thickBot="1" x14ac:dyDescent="0.35">
      <c r="C376" s="25"/>
      <c r="E376">
        <f>E375+0</f>
        <v>2</v>
      </c>
      <c r="F376" t="s">
        <v>38</v>
      </c>
      <c r="G376" t="s">
        <v>39</v>
      </c>
      <c r="H376" t="s">
        <v>40</v>
      </c>
      <c r="M376" s="35"/>
    </row>
    <row r="377" spans="3:13" ht="15" hidden="1" thickBot="1" x14ac:dyDescent="0.35">
      <c r="C377" s="25"/>
      <c r="F377" t="b">
        <f>ISODD(F374)</f>
        <v>0</v>
      </c>
      <c r="G377">
        <f>LEN(C372)</f>
        <v>6</v>
      </c>
      <c r="H377">
        <f>LEN(G374)+1</f>
        <v>2</v>
      </c>
      <c r="M377" s="35"/>
    </row>
    <row r="378" spans="3:13" ht="15" hidden="1" thickBot="1" x14ac:dyDescent="0.35">
      <c r="C378" s="25"/>
      <c r="M378" s="35"/>
    </row>
    <row r="379" spans="3:13" ht="15" hidden="1" thickBot="1" x14ac:dyDescent="0.35">
      <c r="C379" s="191" t="s">
        <v>42</v>
      </c>
      <c r="D379" s="192"/>
      <c r="E379" s="192"/>
      <c r="F379" s="192"/>
      <c r="G379" s="192"/>
      <c r="H379" s="192"/>
      <c r="I379" s="192"/>
      <c r="J379" s="192"/>
      <c r="K379" s="192"/>
      <c r="L379" s="192"/>
      <c r="M379" s="193"/>
    </row>
    <row r="380" spans="3:13" ht="15" hidden="1" thickBot="1" x14ac:dyDescent="0.35">
      <c r="C380" s="39" t="str">
        <f>M374</f>
        <v>0,172</v>
      </c>
      <c r="E380" t="str">
        <f>FIXED(C372,4)</f>
        <v>0,1722</v>
      </c>
      <c r="F380" t="str">
        <f>RIGHT(E380,1)</f>
        <v>2</v>
      </c>
      <c r="G380">
        <f>F380+0</f>
        <v>2</v>
      </c>
      <c r="M380" s="35"/>
    </row>
    <row r="381" spans="3:13" ht="29.4" hidden="1" thickBot="1" x14ac:dyDescent="0.35">
      <c r="C381" s="25"/>
      <c r="E381" t="s">
        <v>29</v>
      </c>
      <c r="F381" t="s">
        <v>30</v>
      </c>
      <c r="G381" t="s">
        <v>31</v>
      </c>
      <c r="H381" t="s">
        <v>32</v>
      </c>
      <c r="I381" s="29" t="s">
        <v>33</v>
      </c>
      <c r="J381" s="29" t="s">
        <v>34</v>
      </c>
      <c r="K381" s="29" t="s">
        <v>35</v>
      </c>
      <c r="L381" s="29" t="s">
        <v>36</v>
      </c>
      <c r="M381" s="37" t="s">
        <v>37</v>
      </c>
    </row>
    <row r="382" spans="3:13" ht="18.600000000000001" hidden="1" thickBot="1" x14ac:dyDescent="0.4">
      <c r="C382" s="25"/>
      <c r="E382" t="str">
        <f>RIGHT(C380,2)</f>
        <v>72</v>
      </c>
      <c r="F382" t="str">
        <f>LEFT(E382,1)</f>
        <v>7</v>
      </c>
      <c r="G382" s="31">
        <f>TRUNC(C380)</f>
        <v>0</v>
      </c>
      <c r="H382" s="18" t="str">
        <f>FIXED(C380-G382,I382)</f>
        <v>0,172</v>
      </c>
      <c r="I382">
        <f>ABS(G385-H385)</f>
        <v>3</v>
      </c>
      <c r="J382" t="str">
        <f>RIGHT(C380,I382)</f>
        <v>172</v>
      </c>
      <c r="K382">
        <v>5.0000000000000001E-3</v>
      </c>
      <c r="L382" s="32">
        <f>(C380-K382)</f>
        <v>0.16699999999999998</v>
      </c>
      <c r="M382" s="41" t="str">
        <f>IF(E384=5,IF(AND(G380=0,F385=FALSE),L382,L383),L383)</f>
        <v>0,17</v>
      </c>
    </row>
    <row r="383" spans="3:13" ht="18.600000000000001" hidden="1" thickBot="1" x14ac:dyDescent="0.4">
      <c r="C383" s="25"/>
      <c r="E383" t="str">
        <f>RIGHT(E382,1)</f>
        <v>2</v>
      </c>
      <c r="F383">
        <f>F382+0</f>
        <v>7</v>
      </c>
      <c r="L383" t="str">
        <f>FIXED(C380,2)</f>
        <v>0,17</v>
      </c>
      <c r="M383" s="41"/>
    </row>
    <row r="384" spans="3:13" ht="15" hidden="1" thickBot="1" x14ac:dyDescent="0.35">
      <c r="C384" s="25"/>
      <c r="E384">
        <f>E383+0</f>
        <v>2</v>
      </c>
      <c r="F384" t="s">
        <v>38</v>
      </c>
      <c r="G384" t="s">
        <v>39</v>
      </c>
      <c r="H384" t="s">
        <v>40</v>
      </c>
      <c r="M384" s="35"/>
    </row>
    <row r="385" spans="3:13" ht="15" hidden="1" thickBot="1" x14ac:dyDescent="0.35">
      <c r="C385" s="25"/>
      <c r="F385" t="b">
        <f>ISODD(F382)</f>
        <v>1</v>
      </c>
      <c r="G385">
        <f>LEN(C380)</f>
        <v>5</v>
      </c>
      <c r="H385">
        <f>LEN(G382)+1</f>
        <v>2</v>
      </c>
      <c r="M385" s="35"/>
    </row>
    <row r="386" spans="3:13" ht="15" hidden="1" thickBot="1" x14ac:dyDescent="0.35">
      <c r="C386" s="25"/>
      <c r="M386" s="35"/>
    </row>
    <row r="387" spans="3:13" ht="15" hidden="1" thickBot="1" x14ac:dyDescent="0.35">
      <c r="C387" s="191" t="s">
        <v>43</v>
      </c>
      <c r="D387" s="192"/>
      <c r="E387" s="192"/>
      <c r="F387" s="192"/>
      <c r="G387" s="192"/>
      <c r="H387" s="192"/>
      <c r="I387" s="192"/>
      <c r="J387" s="192"/>
      <c r="K387" s="192"/>
      <c r="L387" s="192"/>
      <c r="M387" s="193"/>
    </row>
    <row r="388" spans="3:13" ht="15" hidden="1" thickBot="1" x14ac:dyDescent="0.35">
      <c r="C388" s="42" t="str">
        <f>M382</f>
        <v>0,17</v>
      </c>
      <c r="E388" t="str">
        <f>FIXED(C380,3)</f>
        <v>0,172</v>
      </c>
      <c r="F388" t="str">
        <f>RIGHT(E388,1)</f>
        <v>2</v>
      </c>
      <c r="G388">
        <f>F388+0</f>
        <v>2</v>
      </c>
      <c r="M388" s="35"/>
    </row>
    <row r="389" spans="3:13" ht="29.4" hidden="1" thickBot="1" x14ac:dyDescent="0.35">
      <c r="C389" s="25"/>
      <c r="E389" t="s">
        <v>29</v>
      </c>
      <c r="F389" t="s">
        <v>30</v>
      </c>
      <c r="G389" t="s">
        <v>31</v>
      </c>
      <c r="H389" t="s">
        <v>32</v>
      </c>
      <c r="I389" s="29" t="s">
        <v>33</v>
      </c>
      <c r="J389" s="29" t="s">
        <v>34</v>
      </c>
      <c r="K389" s="29" t="s">
        <v>35</v>
      </c>
      <c r="L389" s="29" t="s">
        <v>36</v>
      </c>
      <c r="M389" s="37" t="s">
        <v>37</v>
      </c>
    </row>
    <row r="390" spans="3:13" ht="18.600000000000001" hidden="1" thickBot="1" x14ac:dyDescent="0.4">
      <c r="C390" s="25"/>
      <c r="E390" t="str">
        <f>RIGHT(C388,2)</f>
        <v>17</v>
      </c>
      <c r="F390" t="str">
        <f>LEFT(E390,1)</f>
        <v>1</v>
      </c>
      <c r="G390" s="31">
        <f>TRUNC(C388)</f>
        <v>0</v>
      </c>
      <c r="H390" s="18" t="str">
        <f>FIXED(C388-G390,I390)</f>
        <v>0,17</v>
      </c>
      <c r="I390">
        <f>ABS(G393-H393)</f>
        <v>2</v>
      </c>
      <c r="J390" t="str">
        <f>RIGHT(C388,I390)</f>
        <v>17</v>
      </c>
      <c r="K390">
        <v>0.05</v>
      </c>
      <c r="L390" s="32">
        <f>(C388-K390)</f>
        <v>0.12000000000000001</v>
      </c>
      <c r="M390" s="41" t="str">
        <f>IF(E392=5,IF(AND(G388=0,F393=FALSE),L390,L391),L391)</f>
        <v>0,2</v>
      </c>
    </row>
    <row r="391" spans="3:13" ht="15" hidden="1" thickBot="1" x14ac:dyDescent="0.35">
      <c r="C391" s="25"/>
      <c r="E391" t="str">
        <f>RIGHT(E390,1)</f>
        <v>7</v>
      </c>
      <c r="F391">
        <f>F390+0</f>
        <v>1</v>
      </c>
      <c r="L391" t="str">
        <f>FIXED(C388,1)</f>
        <v>0,2</v>
      </c>
      <c r="M391" s="43"/>
    </row>
    <row r="392" spans="3:13" ht="15" hidden="1" thickBot="1" x14ac:dyDescent="0.35">
      <c r="C392" s="25"/>
      <c r="E392">
        <f>E391+0</f>
        <v>7</v>
      </c>
      <c r="F392" t="s">
        <v>38</v>
      </c>
      <c r="G392" t="s">
        <v>39</v>
      </c>
      <c r="H392" t="s">
        <v>40</v>
      </c>
      <c r="M392" s="35"/>
    </row>
    <row r="393" spans="3:13" ht="15" hidden="1" thickBot="1" x14ac:dyDescent="0.35">
      <c r="C393" s="25"/>
      <c r="F393" t="b">
        <f>ISODD(F390)</f>
        <v>1</v>
      </c>
      <c r="G393">
        <f>LEN(C388)</f>
        <v>4</v>
      </c>
      <c r="H393">
        <f>LEN(G390)+1</f>
        <v>2</v>
      </c>
      <c r="M393" s="35"/>
    </row>
    <row r="394" spans="3:13" ht="15" hidden="1" thickBot="1" x14ac:dyDescent="0.35">
      <c r="C394" s="25"/>
      <c r="M394" s="35"/>
    </row>
    <row r="395" spans="3:13" ht="15" hidden="1" thickBot="1" x14ac:dyDescent="0.35">
      <c r="C395" s="191" t="s">
        <v>44</v>
      </c>
      <c r="D395" s="192"/>
      <c r="E395" s="192"/>
      <c r="F395" s="192"/>
      <c r="G395" s="192"/>
      <c r="H395" s="192"/>
      <c r="I395" s="192"/>
      <c r="J395" s="192"/>
      <c r="K395" s="192"/>
      <c r="L395" s="192"/>
      <c r="M395" s="193"/>
    </row>
    <row r="396" spans="3:13" ht="15" hidden="1" thickBot="1" x14ac:dyDescent="0.35">
      <c r="C396" s="42" t="str">
        <f>M390</f>
        <v>0,2</v>
      </c>
      <c r="E396" t="str">
        <f>FIXED(C388,2)</f>
        <v>0,17</v>
      </c>
      <c r="F396" t="str">
        <f>RIGHT(E396,1)</f>
        <v>7</v>
      </c>
      <c r="G396">
        <f>F396+0</f>
        <v>7</v>
      </c>
      <c r="M396" s="35"/>
    </row>
    <row r="397" spans="3:13" ht="29.4" hidden="1" thickBot="1" x14ac:dyDescent="0.35">
      <c r="C397" s="25"/>
      <c r="E397" t="s">
        <v>29</v>
      </c>
      <c r="F397" t="s">
        <v>30</v>
      </c>
      <c r="G397" t="s">
        <v>31</v>
      </c>
      <c r="H397" t="s">
        <v>32</v>
      </c>
      <c r="I397" s="29" t="s">
        <v>33</v>
      </c>
      <c r="J397" s="29" t="s">
        <v>34</v>
      </c>
      <c r="K397" s="29" t="s">
        <v>35</v>
      </c>
      <c r="L397" s="29" t="s">
        <v>36</v>
      </c>
      <c r="M397" s="37" t="s">
        <v>37</v>
      </c>
    </row>
    <row r="398" spans="3:13" ht="18.600000000000001" hidden="1" thickBot="1" x14ac:dyDescent="0.4">
      <c r="C398" s="25"/>
      <c r="E398" t="str">
        <f>RIGHT(C396,2)</f>
        <v>,2</v>
      </c>
      <c r="F398" t="str">
        <f>RIGHT(G398,1)</f>
        <v>0</v>
      </c>
      <c r="G398" s="31">
        <f>TRUNC(C396)</f>
        <v>0</v>
      </c>
      <c r="H398" s="18" t="str">
        <f>FIXED(C396-G398,I398)</f>
        <v>0,2</v>
      </c>
      <c r="I398">
        <f>ABS(G401-H401)</f>
        <v>1</v>
      </c>
      <c r="J398" t="str">
        <f>RIGHT(C396,I398)</f>
        <v>2</v>
      </c>
      <c r="K398">
        <v>0.5</v>
      </c>
      <c r="L398" s="16">
        <f>(C396-K398)</f>
        <v>-0.3</v>
      </c>
      <c r="M398" s="44" t="str">
        <f>IF(E400=5,IF(AND(G396=0,F401=FALSE),L398,L399),L399)</f>
        <v>0</v>
      </c>
    </row>
    <row r="399" spans="3:13" ht="15" hidden="1" thickBot="1" x14ac:dyDescent="0.35">
      <c r="C399" s="25"/>
      <c r="E399" t="str">
        <f>RIGHT(E398,1)</f>
        <v>2</v>
      </c>
      <c r="F399">
        <f>F398+0</f>
        <v>0</v>
      </c>
      <c r="L399" t="str">
        <f>FIXED(C396,0)</f>
        <v>0</v>
      </c>
      <c r="M399" s="45"/>
    </row>
    <row r="400" spans="3:13" ht="15" hidden="1" thickBot="1" x14ac:dyDescent="0.35">
      <c r="C400" s="25"/>
      <c r="E400">
        <f>E399+0</f>
        <v>2</v>
      </c>
      <c r="F400" t="s">
        <v>38</v>
      </c>
      <c r="G400" t="s">
        <v>39</v>
      </c>
      <c r="H400" t="s">
        <v>40</v>
      </c>
      <c r="M400" s="35"/>
    </row>
    <row r="401" spans="3:13" ht="15" hidden="1" thickBot="1" x14ac:dyDescent="0.35">
      <c r="C401" s="33"/>
      <c r="D401" s="33"/>
      <c r="E401" s="33"/>
      <c r="F401" s="33" t="b">
        <f>ISODD(F398)</f>
        <v>0</v>
      </c>
      <c r="G401" s="33">
        <f>LEN(C396)</f>
        <v>3</v>
      </c>
      <c r="H401" s="33">
        <f>LEN(G398)+1</f>
        <v>2</v>
      </c>
      <c r="I401" s="33"/>
      <c r="J401" s="33"/>
      <c r="K401" s="33"/>
      <c r="L401" s="33"/>
      <c r="M401" s="46"/>
    </row>
    <row r="402" spans="3:13" ht="15" thickBot="1" x14ac:dyDescent="0.35">
      <c r="C402" s="194" t="s">
        <v>54</v>
      </c>
      <c r="D402" s="195"/>
      <c r="E402" s="195"/>
      <c r="F402" s="195"/>
      <c r="G402" s="195"/>
      <c r="H402" s="195"/>
      <c r="I402" s="195"/>
      <c r="J402" s="195"/>
      <c r="K402" s="195"/>
      <c r="L402" s="195"/>
      <c r="M402" s="196"/>
    </row>
    <row r="403" spans="3:13" ht="15" thickBot="1" x14ac:dyDescent="0.35">
      <c r="C403" s="25" t="s">
        <v>26</v>
      </c>
      <c r="D403" s="19" t="s">
        <v>27</v>
      </c>
      <c r="E403" t="str">
        <f>FIXED(C404,6)</f>
        <v>0,187340</v>
      </c>
      <c r="F403" t="str">
        <f>RIGHT(E403,1)</f>
        <v>0</v>
      </c>
      <c r="G403">
        <f>F403/1000000</f>
        <v>0</v>
      </c>
      <c r="H403" s="34">
        <f>C404-G403</f>
        <v>0.18733974233099954</v>
      </c>
      <c r="J403" t="str">
        <f>IF(E408=5,IF(AND(F404=0,F409=FALSE),L406,L407),L407)</f>
        <v>0,1873</v>
      </c>
      <c r="M403" s="35"/>
    </row>
    <row r="404" spans="3:13" ht="18.600000000000001" thickBot="1" x14ac:dyDescent="0.4">
      <c r="C404" s="26">
        <v>0.18733974233099954</v>
      </c>
      <c r="D404" s="36" t="str">
        <f>IF(C404&gt;=10,M438,IF(C404&gt;=1,M430,IF(C404&gt;=0.1,M422,IF(C404&gt;=0.01,M414,IF(C404&gt;=0.001,M406)))))</f>
        <v>0,19</v>
      </c>
      <c r="E404" t="s">
        <v>28</v>
      </c>
      <c r="F404">
        <f>F403+0</f>
        <v>0</v>
      </c>
      <c r="M404" s="35"/>
    </row>
    <row r="405" spans="3:13" ht="29.4" hidden="1" thickBot="1" x14ac:dyDescent="0.35">
      <c r="C405" s="27"/>
      <c r="D405" s="27"/>
      <c r="E405" t="s">
        <v>29</v>
      </c>
      <c r="F405" t="s">
        <v>30</v>
      </c>
      <c r="G405" t="s">
        <v>31</v>
      </c>
      <c r="H405" t="s">
        <v>32</v>
      </c>
      <c r="I405" s="29" t="s">
        <v>33</v>
      </c>
      <c r="J405" s="29" t="s">
        <v>34</v>
      </c>
      <c r="K405" s="29" t="s">
        <v>35</v>
      </c>
      <c r="L405" s="29" t="s">
        <v>36</v>
      </c>
      <c r="M405" s="37" t="s">
        <v>37</v>
      </c>
    </row>
    <row r="406" spans="3:13" ht="18.600000000000001" hidden="1" thickBot="1" x14ac:dyDescent="0.4">
      <c r="C406" s="30"/>
      <c r="E406" t="str">
        <f>RIGHT(H403,2)</f>
        <v>31</v>
      </c>
      <c r="F406" t="str">
        <f>LEFT(E406,1)</f>
        <v>3</v>
      </c>
      <c r="G406" s="34">
        <f>TRUNC(C404)</f>
        <v>0</v>
      </c>
      <c r="H406" s="18" t="str">
        <f>FIXED(C404-G406,I406)</f>
        <v>0,187339742331</v>
      </c>
      <c r="I406">
        <f>ABS(G409-H409)</f>
        <v>12</v>
      </c>
      <c r="J406" t="str">
        <f>RIGHT(C404,I406)</f>
        <v>187339742331</v>
      </c>
      <c r="K406">
        <v>5.0000000000000002E-5</v>
      </c>
      <c r="L406" s="18">
        <f>(C404-K406)</f>
        <v>0.18728974233099954</v>
      </c>
      <c r="M406" s="38" t="str">
        <f>IF(E408=5,IF(AND(F404=0,F409=FALSE),L406,L407),L407)</f>
        <v>0,1873</v>
      </c>
    </row>
    <row r="407" spans="3:13" ht="15" hidden="1" thickBot="1" x14ac:dyDescent="0.35">
      <c r="C407" s="25"/>
      <c r="E407" t="str">
        <f>RIGHT(E406,1)</f>
        <v>1</v>
      </c>
      <c r="F407">
        <f>F406+0</f>
        <v>3</v>
      </c>
      <c r="L407" t="str">
        <f>FIXED(C404,4)</f>
        <v>0,1873</v>
      </c>
      <c r="M407" s="35"/>
    </row>
    <row r="408" spans="3:13" ht="15" hidden="1" thickBot="1" x14ac:dyDescent="0.35">
      <c r="C408" s="25"/>
      <c r="E408">
        <f>E407+0</f>
        <v>1</v>
      </c>
      <c r="F408" t="s">
        <v>38</v>
      </c>
      <c r="G408" t="s">
        <v>39</v>
      </c>
      <c r="H408" t="s">
        <v>40</v>
      </c>
      <c r="M408" s="35"/>
    </row>
    <row r="409" spans="3:13" ht="15" hidden="1" thickBot="1" x14ac:dyDescent="0.35">
      <c r="C409" s="25"/>
      <c r="F409" t="b">
        <f>ISODD(F406)</f>
        <v>1</v>
      </c>
      <c r="G409">
        <f>LEN(C404)</f>
        <v>14</v>
      </c>
      <c r="H409">
        <f>LEN(G406)+1</f>
        <v>2</v>
      </c>
      <c r="M409" s="35"/>
    </row>
    <row r="410" spans="3:13" ht="15" hidden="1" thickBot="1" x14ac:dyDescent="0.35">
      <c r="C410" s="25"/>
      <c r="M410" s="35"/>
    </row>
    <row r="411" spans="3:13" ht="15" hidden="1" thickBot="1" x14ac:dyDescent="0.35">
      <c r="C411" s="191" t="s">
        <v>41</v>
      </c>
      <c r="D411" s="192"/>
      <c r="E411" s="192"/>
      <c r="F411" s="192"/>
      <c r="G411" s="192"/>
      <c r="H411" s="192"/>
      <c r="I411" s="192"/>
      <c r="J411" s="192"/>
      <c r="K411" s="192"/>
      <c r="L411" s="192"/>
      <c r="M411" s="193"/>
    </row>
    <row r="412" spans="3:13" ht="15" hidden="1" thickBot="1" x14ac:dyDescent="0.35">
      <c r="C412" s="39" t="str">
        <f>M406</f>
        <v>0,1873</v>
      </c>
      <c r="E412" t="str">
        <f>FIXED(C404,5)</f>
        <v>0,18734</v>
      </c>
      <c r="F412" t="str">
        <f>RIGHT(E412,1)</f>
        <v>4</v>
      </c>
      <c r="G412">
        <f>F412+0</f>
        <v>4</v>
      </c>
      <c r="M412" s="35"/>
    </row>
    <row r="413" spans="3:13" ht="29.4" hidden="1" thickBot="1" x14ac:dyDescent="0.35">
      <c r="C413" s="25"/>
      <c r="E413" t="s">
        <v>29</v>
      </c>
      <c r="F413" t="s">
        <v>30</v>
      </c>
      <c r="G413" t="s">
        <v>31</v>
      </c>
      <c r="H413" t="s">
        <v>32</v>
      </c>
      <c r="I413" s="29" t="s">
        <v>33</v>
      </c>
      <c r="J413" s="29" t="s">
        <v>34</v>
      </c>
      <c r="K413" s="29" t="s">
        <v>35</v>
      </c>
      <c r="L413" s="29" t="s">
        <v>36</v>
      </c>
      <c r="M413" s="37" t="s">
        <v>37</v>
      </c>
    </row>
    <row r="414" spans="3:13" ht="18.600000000000001" hidden="1" thickBot="1" x14ac:dyDescent="0.4">
      <c r="C414" s="25"/>
      <c r="E414" t="str">
        <f>RIGHT(C412,2)</f>
        <v>73</v>
      </c>
      <c r="F414" t="str">
        <f>LEFT(E414,1)</f>
        <v>7</v>
      </c>
      <c r="G414" s="31">
        <f>TRUNC(C412)</f>
        <v>0</v>
      </c>
      <c r="H414" s="18" t="str">
        <f>FIXED(C412-G414,I414)</f>
        <v>0,1873</v>
      </c>
      <c r="I414">
        <f>ABS(G417-H417)</f>
        <v>4</v>
      </c>
      <c r="J414" t="str">
        <f>RIGHT(C412,I414)</f>
        <v>1873</v>
      </c>
      <c r="K414">
        <v>5.0000000000000001E-4</v>
      </c>
      <c r="L414" s="20">
        <f>(C412-K414)</f>
        <v>0.18679999999999999</v>
      </c>
      <c r="M414" s="40" t="str">
        <f>IF(E416=5,IF(AND(G412=0,F417=FALSE),L414,L415),L415)</f>
        <v>0,187</v>
      </c>
    </row>
    <row r="415" spans="3:13" ht="15" hidden="1" thickBot="1" x14ac:dyDescent="0.35">
      <c r="C415" s="25"/>
      <c r="E415" t="str">
        <f>RIGHT(E414,1)</f>
        <v>3</v>
      </c>
      <c r="F415">
        <f>F414+0</f>
        <v>7</v>
      </c>
      <c r="L415" t="str">
        <f>FIXED(C412,3)</f>
        <v>0,187</v>
      </c>
      <c r="M415" s="35"/>
    </row>
    <row r="416" spans="3:13" ht="15" hidden="1" thickBot="1" x14ac:dyDescent="0.35">
      <c r="C416" s="25"/>
      <c r="E416">
        <f>E415+0</f>
        <v>3</v>
      </c>
      <c r="F416" t="s">
        <v>38</v>
      </c>
      <c r="G416" t="s">
        <v>39</v>
      </c>
      <c r="H416" t="s">
        <v>40</v>
      </c>
      <c r="M416" s="35"/>
    </row>
    <row r="417" spans="3:13" ht="15" hidden="1" thickBot="1" x14ac:dyDescent="0.35">
      <c r="C417" s="25"/>
      <c r="F417" t="b">
        <f>ISODD(F414)</f>
        <v>1</v>
      </c>
      <c r="G417">
        <f>LEN(C412)</f>
        <v>6</v>
      </c>
      <c r="H417">
        <f>LEN(G414)+1</f>
        <v>2</v>
      </c>
      <c r="M417" s="35"/>
    </row>
    <row r="418" spans="3:13" ht="15" hidden="1" thickBot="1" x14ac:dyDescent="0.35">
      <c r="C418" s="25"/>
      <c r="M418" s="35"/>
    </row>
    <row r="419" spans="3:13" ht="15" hidden="1" thickBot="1" x14ac:dyDescent="0.35">
      <c r="C419" s="191" t="s">
        <v>42</v>
      </c>
      <c r="D419" s="192"/>
      <c r="E419" s="192"/>
      <c r="F419" s="192"/>
      <c r="G419" s="192"/>
      <c r="H419" s="192"/>
      <c r="I419" s="192"/>
      <c r="J419" s="192"/>
      <c r="K419" s="192"/>
      <c r="L419" s="192"/>
      <c r="M419" s="193"/>
    </row>
    <row r="420" spans="3:13" ht="15" hidden="1" thickBot="1" x14ac:dyDescent="0.35">
      <c r="C420" s="39" t="str">
        <f>M414</f>
        <v>0,187</v>
      </c>
      <c r="E420" t="str">
        <f>FIXED(C412,4)</f>
        <v>0,1873</v>
      </c>
      <c r="F420" t="str">
        <f>RIGHT(E420,1)</f>
        <v>3</v>
      </c>
      <c r="G420">
        <f>F420+0</f>
        <v>3</v>
      </c>
      <c r="M420" s="35"/>
    </row>
    <row r="421" spans="3:13" ht="29.4" hidden="1" thickBot="1" x14ac:dyDescent="0.35">
      <c r="C421" s="25"/>
      <c r="E421" t="s">
        <v>29</v>
      </c>
      <c r="F421" t="s">
        <v>30</v>
      </c>
      <c r="G421" t="s">
        <v>31</v>
      </c>
      <c r="H421" t="s">
        <v>32</v>
      </c>
      <c r="I421" s="29" t="s">
        <v>33</v>
      </c>
      <c r="J421" s="29" t="s">
        <v>34</v>
      </c>
      <c r="K421" s="29" t="s">
        <v>35</v>
      </c>
      <c r="L421" s="29" t="s">
        <v>36</v>
      </c>
      <c r="M421" s="37" t="s">
        <v>37</v>
      </c>
    </row>
    <row r="422" spans="3:13" ht="18.600000000000001" hidden="1" thickBot="1" x14ac:dyDescent="0.4">
      <c r="C422" s="25"/>
      <c r="E422" t="str">
        <f>RIGHT(C420,2)</f>
        <v>87</v>
      </c>
      <c r="F422" t="str">
        <f>LEFT(E422,1)</f>
        <v>8</v>
      </c>
      <c r="G422" s="31">
        <f>TRUNC(C420)</f>
        <v>0</v>
      </c>
      <c r="H422" s="18" t="str">
        <f>FIXED(C420-G422,I422)</f>
        <v>0,187</v>
      </c>
      <c r="I422">
        <f>ABS(G425-H425)</f>
        <v>3</v>
      </c>
      <c r="J422" t="str">
        <f>RIGHT(C420,I422)</f>
        <v>187</v>
      </c>
      <c r="K422">
        <v>5.0000000000000001E-3</v>
      </c>
      <c r="L422" s="32">
        <f>(C420-K422)</f>
        <v>0.182</v>
      </c>
      <c r="M422" s="41" t="str">
        <f>IF(E424=5,IF(AND(G420=0,F425=FALSE),L422,L423),L423)</f>
        <v>0,19</v>
      </c>
    </row>
    <row r="423" spans="3:13" ht="18.600000000000001" hidden="1" thickBot="1" x14ac:dyDescent="0.4">
      <c r="C423" s="25"/>
      <c r="E423" t="str">
        <f>RIGHT(E422,1)</f>
        <v>7</v>
      </c>
      <c r="F423">
        <f>F422+0</f>
        <v>8</v>
      </c>
      <c r="L423" t="str">
        <f>FIXED(C420,2)</f>
        <v>0,19</v>
      </c>
      <c r="M423" s="41"/>
    </row>
    <row r="424" spans="3:13" ht="15" hidden="1" thickBot="1" x14ac:dyDescent="0.35">
      <c r="C424" s="25"/>
      <c r="E424">
        <f>E423+0</f>
        <v>7</v>
      </c>
      <c r="F424" t="s">
        <v>38</v>
      </c>
      <c r="G424" t="s">
        <v>39</v>
      </c>
      <c r="H424" t="s">
        <v>40</v>
      </c>
      <c r="M424" s="35"/>
    </row>
    <row r="425" spans="3:13" ht="15" hidden="1" thickBot="1" x14ac:dyDescent="0.35">
      <c r="C425" s="25"/>
      <c r="F425" t="b">
        <f>ISODD(F422)</f>
        <v>0</v>
      </c>
      <c r="G425">
        <f>LEN(C420)</f>
        <v>5</v>
      </c>
      <c r="H425">
        <f>LEN(G422)+1</f>
        <v>2</v>
      </c>
      <c r="M425" s="35"/>
    </row>
    <row r="426" spans="3:13" ht="15" hidden="1" thickBot="1" x14ac:dyDescent="0.35">
      <c r="C426" s="25"/>
      <c r="M426" s="35"/>
    </row>
    <row r="427" spans="3:13" ht="15" hidden="1" thickBot="1" x14ac:dyDescent="0.35">
      <c r="C427" s="191" t="s">
        <v>43</v>
      </c>
      <c r="D427" s="192"/>
      <c r="E427" s="192"/>
      <c r="F427" s="192"/>
      <c r="G427" s="192"/>
      <c r="H427" s="192"/>
      <c r="I427" s="192"/>
      <c r="J427" s="192"/>
      <c r="K427" s="192"/>
      <c r="L427" s="192"/>
      <c r="M427" s="193"/>
    </row>
    <row r="428" spans="3:13" ht="15" hidden="1" thickBot="1" x14ac:dyDescent="0.35">
      <c r="C428" s="42" t="str">
        <f>M422</f>
        <v>0,19</v>
      </c>
      <c r="E428" t="str">
        <f>FIXED(C420,3)</f>
        <v>0,187</v>
      </c>
      <c r="F428" t="str">
        <f>RIGHT(E428,1)</f>
        <v>7</v>
      </c>
      <c r="G428">
        <f>F428+0</f>
        <v>7</v>
      </c>
      <c r="M428" s="35"/>
    </row>
    <row r="429" spans="3:13" ht="29.4" hidden="1" thickBot="1" x14ac:dyDescent="0.35">
      <c r="C429" s="25"/>
      <c r="E429" t="s">
        <v>29</v>
      </c>
      <c r="F429" t="s">
        <v>30</v>
      </c>
      <c r="G429" t="s">
        <v>31</v>
      </c>
      <c r="H429" t="s">
        <v>32</v>
      </c>
      <c r="I429" s="29" t="s">
        <v>33</v>
      </c>
      <c r="J429" s="29" t="s">
        <v>34</v>
      </c>
      <c r="K429" s="29" t="s">
        <v>35</v>
      </c>
      <c r="L429" s="29" t="s">
        <v>36</v>
      </c>
      <c r="M429" s="37" t="s">
        <v>37</v>
      </c>
    </row>
    <row r="430" spans="3:13" ht="18.600000000000001" hidden="1" thickBot="1" x14ac:dyDescent="0.4">
      <c r="C430" s="25"/>
      <c r="E430" t="str">
        <f>RIGHT(C428,2)</f>
        <v>19</v>
      </c>
      <c r="F430" t="str">
        <f>LEFT(E430,1)</f>
        <v>1</v>
      </c>
      <c r="G430" s="31">
        <f>TRUNC(C428)</f>
        <v>0</v>
      </c>
      <c r="H430" s="18" t="str">
        <f>FIXED(C428-G430,I430)</f>
        <v>0,19</v>
      </c>
      <c r="I430">
        <f>ABS(G433-H433)</f>
        <v>2</v>
      </c>
      <c r="J430" t="str">
        <f>RIGHT(C428,I430)</f>
        <v>19</v>
      </c>
      <c r="K430">
        <v>0.05</v>
      </c>
      <c r="L430" s="32">
        <f>(C428-K430)</f>
        <v>0.14000000000000001</v>
      </c>
      <c r="M430" s="41" t="str">
        <f>IF(E432=5,IF(AND(G428=0,F433=FALSE),L430,L431),L431)</f>
        <v>0,2</v>
      </c>
    </row>
    <row r="431" spans="3:13" ht="15" hidden="1" thickBot="1" x14ac:dyDescent="0.35">
      <c r="C431" s="25"/>
      <c r="E431" t="str">
        <f>RIGHT(E430,1)</f>
        <v>9</v>
      </c>
      <c r="F431">
        <f>F430+0</f>
        <v>1</v>
      </c>
      <c r="L431" t="str">
        <f>FIXED(C428,1)</f>
        <v>0,2</v>
      </c>
      <c r="M431" s="43"/>
    </row>
    <row r="432" spans="3:13" ht="15" hidden="1" thickBot="1" x14ac:dyDescent="0.35">
      <c r="C432" s="25"/>
      <c r="E432">
        <f>E431+0</f>
        <v>9</v>
      </c>
      <c r="F432" t="s">
        <v>38</v>
      </c>
      <c r="G432" t="s">
        <v>39</v>
      </c>
      <c r="H432" t="s">
        <v>40</v>
      </c>
      <c r="M432" s="35"/>
    </row>
    <row r="433" spans="3:13" ht="15" hidden="1" thickBot="1" x14ac:dyDescent="0.35">
      <c r="C433" s="25"/>
      <c r="F433" t="b">
        <f>ISODD(F430)</f>
        <v>1</v>
      </c>
      <c r="G433">
        <f>LEN(C428)</f>
        <v>4</v>
      </c>
      <c r="H433">
        <f>LEN(G430)+1</f>
        <v>2</v>
      </c>
      <c r="M433" s="35"/>
    </row>
    <row r="434" spans="3:13" ht="15" hidden="1" thickBot="1" x14ac:dyDescent="0.35">
      <c r="C434" s="25"/>
      <c r="M434" s="35"/>
    </row>
    <row r="435" spans="3:13" ht="15" hidden="1" thickBot="1" x14ac:dyDescent="0.35">
      <c r="C435" s="191" t="s">
        <v>44</v>
      </c>
      <c r="D435" s="192"/>
      <c r="E435" s="192"/>
      <c r="F435" s="192"/>
      <c r="G435" s="192"/>
      <c r="H435" s="192"/>
      <c r="I435" s="192"/>
      <c r="J435" s="192"/>
      <c r="K435" s="192"/>
      <c r="L435" s="192"/>
      <c r="M435" s="193"/>
    </row>
    <row r="436" spans="3:13" ht="15" hidden="1" thickBot="1" x14ac:dyDescent="0.35">
      <c r="C436" s="42" t="str">
        <f>M430</f>
        <v>0,2</v>
      </c>
      <c r="E436" t="str">
        <f>FIXED(C428,2)</f>
        <v>0,19</v>
      </c>
      <c r="F436" t="str">
        <f>RIGHT(E436,1)</f>
        <v>9</v>
      </c>
      <c r="G436">
        <f>F436+0</f>
        <v>9</v>
      </c>
      <c r="M436" s="35"/>
    </row>
    <row r="437" spans="3:13" ht="29.4" hidden="1" thickBot="1" x14ac:dyDescent="0.35">
      <c r="C437" s="25"/>
      <c r="E437" t="s">
        <v>29</v>
      </c>
      <c r="F437" t="s">
        <v>30</v>
      </c>
      <c r="G437" t="s">
        <v>31</v>
      </c>
      <c r="H437" t="s">
        <v>32</v>
      </c>
      <c r="I437" s="29" t="s">
        <v>33</v>
      </c>
      <c r="J437" s="29" t="s">
        <v>34</v>
      </c>
      <c r="K437" s="29" t="s">
        <v>35</v>
      </c>
      <c r="L437" s="29" t="s">
        <v>36</v>
      </c>
      <c r="M437" s="37" t="s">
        <v>37</v>
      </c>
    </row>
    <row r="438" spans="3:13" ht="18.600000000000001" hidden="1" thickBot="1" x14ac:dyDescent="0.4">
      <c r="C438" s="25"/>
      <c r="E438" t="str">
        <f>RIGHT(C436,2)</f>
        <v>,2</v>
      </c>
      <c r="F438" t="str">
        <f>RIGHT(G438,1)</f>
        <v>0</v>
      </c>
      <c r="G438" s="31">
        <f>TRUNC(C436)</f>
        <v>0</v>
      </c>
      <c r="H438" s="18" t="str">
        <f>FIXED(C436-G438,I438)</f>
        <v>0,2</v>
      </c>
      <c r="I438">
        <f>ABS(G441-H441)</f>
        <v>1</v>
      </c>
      <c r="J438" t="str">
        <f>RIGHT(C436,I438)</f>
        <v>2</v>
      </c>
      <c r="K438">
        <v>0.5</v>
      </c>
      <c r="L438" s="16">
        <f>(C436-K438)</f>
        <v>-0.3</v>
      </c>
      <c r="M438" s="44" t="str">
        <f>IF(E440=5,IF(AND(G436=0,F441=FALSE),L438,L439),L439)</f>
        <v>0</v>
      </c>
    </row>
    <row r="439" spans="3:13" ht="15" hidden="1" thickBot="1" x14ac:dyDescent="0.35">
      <c r="C439" s="25"/>
      <c r="E439" t="str">
        <f>RIGHT(E438,1)</f>
        <v>2</v>
      </c>
      <c r="F439">
        <f>F438+0</f>
        <v>0</v>
      </c>
      <c r="L439" t="str">
        <f>FIXED(C436,0)</f>
        <v>0</v>
      </c>
      <c r="M439" s="45"/>
    </row>
    <row r="440" spans="3:13" ht="15" hidden="1" thickBot="1" x14ac:dyDescent="0.35">
      <c r="C440" s="25"/>
      <c r="E440">
        <f>E439+0</f>
        <v>2</v>
      </c>
      <c r="F440" t="s">
        <v>38</v>
      </c>
      <c r="G440" t="s">
        <v>39</v>
      </c>
      <c r="H440" t="s">
        <v>40</v>
      </c>
      <c r="M440" s="35"/>
    </row>
    <row r="441" spans="3:13" ht="15" hidden="1" thickBot="1" x14ac:dyDescent="0.35">
      <c r="C441" s="33"/>
      <c r="D441" s="33"/>
      <c r="E441" s="33"/>
      <c r="F441" s="33" t="b">
        <f>ISODD(F438)</f>
        <v>0</v>
      </c>
      <c r="G441" s="33">
        <f>LEN(C436)</f>
        <v>3</v>
      </c>
      <c r="H441" s="33">
        <f>LEN(G438)+1</f>
        <v>2</v>
      </c>
      <c r="I441" s="33"/>
      <c r="J441" s="33"/>
      <c r="K441" s="33"/>
      <c r="L441" s="33"/>
      <c r="M441" s="46"/>
    </row>
    <row r="442" spans="3:13" ht="15" thickBot="1" x14ac:dyDescent="0.35">
      <c r="C442" s="194" t="s">
        <v>55</v>
      </c>
      <c r="D442" s="195"/>
      <c r="E442" s="195"/>
      <c r="F442" s="195"/>
      <c r="G442" s="195"/>
      <c r="H442" s="195"/>
      <c r="I442" s="195"/>
      <c r="J442" s="195"/>
      <c r="K442" s="195"/>
      <c r="L442" s="195"/>
      <c r="M442" s="196"/>
    </row>
    <row r="443" spans="3:13" ht="15" thickBot="1" x14ac:dyDescent="0.35">
      <c r="C443" s="25" t="s">
        <v>26</v>
      </c>
      <c r="D443" s="19" t="s">
        <v>27</v>
      </c>
      <c r="E443" t="str">
        <f>FIXED(C444,6)</f>
        <v>0,202914</v>
      </c>
      <c r="F443" t="str">
        <f>RIGHT(E443,1)</f>
        <v>4</v>
      </c>
      <c r="G443">
        <f>F443/1000000</f>
        <v>3.9999999999999998E-6</v>
      </c>
      <c r="H443" s="34">
        <f>C444-G443</f>
        <v>0.20290974338806086</v>
      </c>
      <c r="J443">
        <f>IF(E448=5,IF(AND(F444=0,F449=FALSE),L446,L447),L447)</f>
        <v>0</v>
      </c>
      <c r="M443" s="35"/>
    </row>
    <row r="444" spans="3:13" ht="18" x14ac:dyDescent="0.35">
      <c r="C444" s="26">
        <v>0.20291374338806087</v>
      </c>
      <c r="D444" s="36">
        <f>IF(C444&gt;=10,M478,IF(C444&gt;=1,M470,IF(C444&gt;=0.1,M462,IF(C444&gt;=0.01,M454,IF(C444&gt;=0.001,M446)))))</f>
        <v>0</v>
      </c>
      <c r="E444" t="s">
        <v>28</v>
      </c>
      <c r="F444">
        <f>F443+0</f>
        <v>4</v>
      </c>
      <c r="M444" s="35"/>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M17" sqref="M17"/>
    </sheetView>
  </sheetViews>
  <sheetFormatPr baseColWidth="10" defaultRowHeight="14.4" x14ac:dyDescent="0.3"/>
  <cols>
    <col min="2" max="2" width="14" bestFit="1" customWidth="1"/>
    <col min="5" max="11" width="11.44140625"/>
    <col min="14" max="15" width="11.44140625"/>
    <col min="16" max="16" width="14.6640625" customWidth="1"/>
    <col min="17" max="19" width="11.44140625"/>
    <col min="20" max="20" width="12.44140625" bestFit="1" customWidth="1"/>
    <col min="21" max="21" width="11.44140625"/>
    <col min="24" max="25" width="13.33203125" customWidth="1"/>
  </cols>
  <sheetData>
    <row r="3" spans="2:26" x14ac:dyDescent="0.3">
      <c r="B3" s="8"/>
      <c r="C3" s="8"/>
      <c r="D3" s="8"/>
      <c r="E3" s="197" t="s">
        <v>16</v>
      </c>
      <c r="F3" s="197"/>
      <c r="G3" s="197"/>
      <c r="H3" s="197" t="s">
        <v>17</v>
      </c>
      <c r="I3" s="197"/>
      <c r="J3" s="197"/>
      <c r="L3" s="10" t="s">
        <v>23</v>
      </c>
      <c r="M3" s="8"/>
      <c r="N3" s="10">
        <f>INFORMACIÓN!W12</f>
        <v>0</v>
      </c>
      <c r="O3" s="8"/>
      <c r="P3" s="8"/>
      <c r="Q3" s="8"/>
      <c r="R3" s="8"/>
      <c r="S3" s="8"/>
      <c r="T3" s="8"/>
      <c r="U3" s="8"/>
      <c r="V3" s="8"/>
      <c r="W3" s="8"/>
      <c r="X3" s="9"/>
    </row>
    <row r="4" spans="2:26" ht="39.6" x14ac:dyDescent="0.3">
      <c r="B4" s="4" t="s">
        <v>11</v>
      </c>
      <c r="C4" s="4" t="s">
        <v>22</v>
      </c>
      <c r="D4" s="4" t="s">
        <v>12</v>
      </c>
      <c r="E4" s="11" t="s">
        <v>13</v>
      </c>
      <c r="F4" s="4" t="s">
        <v>19</v>
      </c>
      <c r="G4" s="4" t="s">
        <v>14</v>
      </c>
      <c r="H4" s="4" t="s">
        <v>15</v>
      </c>
      <c r="I4" s="4" t="s">
        <v>18</v>
      </c>
      <c r="J4" s="12" t="s">
        <v>20</v>
      </c>
      <c r="K4" s="4" t="s">
        <v>2</v>
      </c>
      <c r="L4" s="4" t="s">
        <v>1</v>
      </c>
      <c r="M4" s="4" t="s">
        <v>0</v>
      </c>
      <c r="N4" s="29"/>
    </row>
    <row r="5" spans="2:26" x14ac:dyDescent="0.3">
      <c r="B5" s="5">
        <f>MEDIDA!A8</f>
        <v>0</v>
      </c>
      <c r="C5" s="6">
        <f>(MEDIDA!J8+MEDIDA!K8)/2</f>
        <v>0</v>
      </c>
      <c r="D5" s="21" t="e">
        <f>#REF!/2</f>
        <v>#REF!</v>
      </c>
      <c r="E5" s="21" t="e">
        <f>#REF!/SQRT(3)</f>
        <v>#REF!</v>
      </c>
      <c r="F5" s="21">
        <v>0</v>
      </c>
      <c r="G5" s="7" t="e">
        <f>#REF!/SQRT(12)</f>
        <v>#REF!</v>
      </c>
      <c r="H5" s="21">
        <f>ABS(MEDIDA!J8-MEDIDA!K8)/SQRT(12)</f>
        <v>0</v>
      </c>
      <c r="I5" s="6" t="e">
        <f>STDEV(MEDIDA!F8:I8)/SQRT(4)</f>
        <v>#DIV/0!</v>
      </c>
      <c r="J5" s="7" t="e">
        <f t="shared" ref="J5:J11" si="0">SQRT(SUMSQ(D5:I5))</f>
        <v>#REF!</v>
      </c>
      <c r="K5" s="22" t="e">
        <f>J5^4/(D5^4/$D$12+E5^4/$E$12+F5^4/$F$12+G5^4/$G$12+H5^4/$H$12+I5^4/$I$12)</f>
        <v>#REF!</v>
      </c>
      <c r="L5" s="15" t="e">
        <f>TINV(0.0455,K5)</f>
        <v>#REF!</v>
      </c>
      <c r="M5" s="7" t="e">
        <f>J5*L5</f>
        <v>#REF!</v>
      </c>
      <c r="N5" t="e">
        <f>Redondeo!D3</f>
        <v>#REF!</v>
      </c>
    </row>
    <row r="6" spans="2:26" x14ac:dyDescent="0.3">
      <c r="B6" s="5">
        <f>MEDIDA!A9</f>
        <v>0</v>
      </c>
      <c r="C6" s="6">
        <f>(MEDIDA!J9+MEDIDA!K9)/2</f>
        <v>0</v>
      </c>
      <c r="D6" s="21" t="e">
        <f>#REF!/2</f>
        <v>#REF!</v>
      </c>
      <c r="E6" s="21" t="e">
        <f>#REF!/SQRT(3)</f>
        <v>#REF!</v>
      </c>
      <c r="F6" s="21">
        <v>0</v>
      </c>
      <c r="G6" s="7" t="e">
        <f>#REF!/SQRT(12)</f>
        <v>#REF!</v>
      </c>
      <c r="H6" s="21">
        <f>ABS(MEDIDA!J9-MEDIDA!K9)/SQRT(12)</f>
        <v>0</v>
      </c>
      <c r="I6" s="21" t="e">
        <f>STDEV(MEDIDA!F9:I9)/SQRT(4)</f>
        <v>#DIV/0!</v>
      </c>
      <c r="J6" s="7" t="e">
        <f t="shared" si="0"/>
        <v>#REF!</v>
      </c>
      <c r="K6" s="22" t="e">
        <f t="shared" ref="K6:K11" si="1">J6^4/(D6^4/$D$12+E6^4/$E$12+F6^4/$F$12+G6^4/$G$12+H6^4/$H$12+I6^4/$I$12)</f>
        <v>#REF!</v>
      </c>
      <c r="L6" s="15" t="e">
        <f>TINV(0.0455,K6)</f>
        <v>#REF!</v>
      </c>
      <c r="M6" s="7" t="e">
        <f>J6*L6</f>
        <v>#REF!</v>
      </c>
      <c r="N6" s="16" t="e">
        <f>Redondeo!D43</f>
        <v>#REF!</v>
      </c>
      <c r="O6" s="16"/>
    </row>
    <row r="7" spans="2:26" x14ac:dyDescent="0.3">
      <c r="B7" s="5">
        <f>MEDIDA!A10</f>
        <v>0</v>
      </c>
      <c r="C7" s="6">
        <f>(MEDIDA!J10+MEDIDA!K10)/2</f>
        <v>0</v>
      </c>
      <c r="D7" s="21" t="e">
        <f>#REF!/2</f>
        <v>#REF!</v>
      </c>
      <c r="E7" s="21" t="e">
        <f>#REF!/SQRT(3)</f>
        <v>#REF!</v>
      </c>
      <c r="F7" s="21">
        <v>0</v>
      </c>
      <c r="G7" s="7" t="e">
        <f>#REF!/SQRT(12)</f>
        <v>#REF!</v>
      </c>
      <c r="H7" s="21">
        <f>ABS(MEDIDA!J10-MEDIDA!K10)/SQRT(12)</f>
        <v>0</v>
      </c>
      <c r="I7" s="6" t="e">
        <f>STDEV(MEDIDA!F10:I10)/SQRT(4)</f>
        <v>#DIV/0!</v>
      </c>
      <c r="J7" s="7" t="e">
        <f t="shared" si="0"/>
        <v>#REF!</v>
      </c>
      <c r="K7" s="22" t="e">
        <f t="shared" si="1"/>
        <v>#REF!</v>
      </c>
      <c r="L7" s="15" t="e">
        <f t="shared" ref="L7:L11" si="2">TINV(0.0455,K7)</f>
        <v>#REF!</v>
      </c>
      <c r="M7" s="7" t="e">
        <f t="shared" ref="M7:M11" si="3">J7*L7</f>
        <v>#REF!</v>
      </c>
      <c r="N7" s="16" t="e">
        <f>Redondeo!D83</f>
        <v>#REF!</v>
      </c>
      <c r="O7" s="16"/>
    </row>
    <row r="8" spans="2:26" x14ac:dyDescent="0.3">
      <c r="B8" s="5">
        <f>MEDIDA!A11</f>
        <v>0</v>
      </c>
      <c r="C8" s="6">
        <f>(MEDIDA!J11+MEDIDA!K11)/2</f>
        <v>0</v>
      </c>
      <c r="D8" s="21" t="e">
        <f>#REF!/2</f>
        <v>#REF!</v>
      </c>
      <c r="E8" s="21" t="e">
        <f>#REF!/SQRT(3)</f>
        <v>#REF!</v>
      </c>
      <c r="F8" s="21">
        <v>0</v>
      </c>
      <c r="G8" s="7" t="e">
        <f>#REF!/SQRT(12)</f>
        <v>#REF!</v>
      </c>
      <c r="H8" s="21">
        <f>ABS(MEDIDA!J11-MEDIDA!K11)/SQRT(12)</f>
        <v>0</v>
      </c>
      <c r="I8" s="6" t="e">
        <f>STDEV(MEDIDA!F11:I11)/SQRT(4)</f>
        <v>#DIV/0!</v>
      </c>
      <c r="J8" s="7" t="e">
        <f t="shared" si="0"/>
        <v>#REF!</v>
      </c>
      <c r="K8" s="22" t="e">
        <f t="shared" si="1"/>
        <v>#REF!</v>
      </c>
      <c r="L8" s="15" t="e">
        <f t="shared" si="2"/>
        <v>#REF!</v>
      </c>
      <c r="M8" s="7" t="e">
        <f t="shared" si="3"/>
        <v>#REF!</v>
      </c>
      <c r="N8" s="16" t="e">
        <f>Redondeo!D124</f>
        <v>#REF!</v>
      </c>
      <c r="O8" s="16"/>
    </row>
    <row r="9" spans="2:26" x14ac:dyDescent="0.3">
      <c r="B9" s="5">
        <f>MEDIDA!A12</f>
        <v>0</v>
      </c>
      <c r="C9" s="6">
        <f>(MEDIDA!J12+MEDIDA!K12)/2</f>
        <v>0</v>
      </c>
      <c r="D9" s="21" t="e">
        <f>#REF!/2</f>
        <v>#REF!</v>
      </c>
      <c r="E9" s="21" t="e">
        <f>#REF!/SQRT(3)</f>
        <v>#REF!</v>
      </c>
      <c r="F9" s="21">
        <v>0</v>
      </c>
      <c r="G9" s="7" t="e">
        <f>#REF!/SQRT(12)</f>
        <v>#REF!</v>
      </c>
      <c r="H9" s="21">
        <f>ABS(MEDIDA!J12-MEDIDA!K12)/SQRT(12)</f>
        <v>0</v>
      </c>
      <c r="I9" s="6" t="e">
        <f>STDEV(MEDIDA!F12:I12)/SQRT(4)</f>
        <v>#DIV/0!</v>
      </c>
      <c r="J9" s="7" t="e">
        <f t="shared" si="0"/>
        <v>#REF!</v>
      </c>
      <c r="K9" s="22" t="e">
        <f t="shared" si="1"/>
        <v>#REF!</v>
      </c>
      <c r="L9" s="15" t="e">
        <f t="shared" si="2"/>
        <v>#REF!</v>
      </c>
      <c r="M9" s="7" t="e">
        <f t="shared" si="3"/>
        <v>#REF!</v>
      </c>
      <c r="N9" s="16" t="e">
        <f>Redondeo!D204</f>
        <v>#REF!</v>
      </c>
      <c r="O9" s="16"/>
    </row>
    <row r="10" spans="2:26" x14ac:dyDescent="0.3">
      <c r="B10" s="5">
        <f>MEDIDA!A13</f>
        <v>0</v>
      </c>
      <c r="C10" s="6">
        <f>(MEDIDA!J13+MEDIDA!K13)/2</f>
        <v>0</v>
      </c>
      <c r="D10" s="21" t="e">
        <f>#REF!/2</f>
        <v>#REF!</v>
      </c>
      <c r="E10" s="21" t="e">
        <f>#REF!/SQRT(3)</f>
        <v>#REF!</v>
      </c>
      <c r="F10" s="21">
        <v>0</v>
      </c>
      <c r="G10" s="7" t="e">
        <f>#REF!/SQRT(12)</f>
        <v>#REF!</v>
      </c>
      <c r="H10" s="21">
        <f>ABS(MEDIDA!J13-MEDIDA!K13)/SQRT(12)</f>
        <v>0</v>
      </c>
      <c r="I10" s="6" t="e">
        <f>STDEV(MEDIDA!F13:I13)/SQRT(4)</f>
        <v>#DIV/0!</v>
      </c>
      <c r="J10" s="7" t="e">
        <f t="shared" si="0"/>
        <v>#REF!</v>
      </c>
      <c r="K10" s="22" t="e">
        <f t="shared" si="1"/>
        <v>#REF!</v>
      </c>
      <c r="L10" s="15" t="e">
        <f t="shared" si="2"/>
        <v>#REF!</v>
      </c>
      <c r="M10" s="7" t="e">
        <f t="shared" si="3"/>
        <v>#REF!</v>
      </c>
      <c r="N10" s="16" t="e">
        <f>Redondeo!D244</f>
        <v>#REF!</v>
      </c>
      <c r="O10" s="16"/>
    </row>
    <row r="11" spans="2:26" x14ac:dyDescent="0.3">
      <c r="B11" s="5">
        <f>MEDIDA!A14</f>
        <v>0</v>
      </c>
      <c r="C11" s="6">
        <f>(MEDIDA!J14+MEDIDA!K14)/2</f>
        <v>0</v>
      </c>
      <c r="D11" s="21" t="e">
        <f>#REF!/2</f>
        <v>#REF!</v>
      </c>
      <c r="E11" s="21" t="e">
        <f>#REF!/SQRT(3)</f>
        <v>#REF!</v>
      </c>
      <c r="F11" s="21">
        <v>0</v>
      </c>
      <c r="G11" s="7" t="e">
        <f>#REF!/SQRT(12)</f>
        <v>#REF!</v>
      </c>
      <c r="H11" s="21">
        <f>ABS(MEDIDA!J14-MEDIDA!K14)/SQRT(12)</f>
        <v>0</v>
      </c>
      <c r="I11" s="6" t="e">
        <f>STDEV(MEDIDA!F14:I14)/SQRT(4)</f>
        <v>#DIV/0!</v>
      </c>
      <c r="J11" s="7" t="e">
        <f t="shared" si="0"/>
        <v>#REF!</v>
      </c>
      <c r="K11" s="22" t="e">
        <f t="shared" si="1"/>
        <v>#REF!</v>
      </c>
      <c r="L11" s="15" t="e">
        <f t="shared" si="2"/>
        <v>#REF!</v>
      </c>
      <c r="M11" s="7" t="e">
        <f t="shared" si="3"/>
        <v>#REF!</v>
      </c>
      <c r="N11" s="16" t="e">
        <f>Redondeo!D284</f>
        <v>#REF!</v>
      </c>
      <c r="O11" s="16"/>
    </row>
    <row r="12" spans="2:26" x14ac:dyDescent="0.3">
      <c r="D12" s="13">
        <f>0.5*(100%-D13)^-2</f>
        <v>199.99999999999966</v>
      </c>
      <c r="E12" s="13">
        <f t="shared" ref="E12:H12" si="4">0.5*(100%-E13)^-2</f>
        <v>199.99999999999966</v>
      </c>
      <c r="F12" s="13">
        <f t="shared" si="4"/>
        <v>199.99999999999966</v>
      </c>
      <c r="G12" s="13">
        <f t="shared" si="4"/>
        <v>199.99999999999966</v>
      </c>
      <c r="H12" s="13">
        <f t="shared" si="4"/>
        <v>199.99999999999966</v>
      </c>
      <c r="I12" s="13">
        <v>3</v>
      </c>
      <c r="N12" s="16"/>
      <c r="O12" s="16"/>
    </row>
    <row r="13" spans="2:26" x14ac:dyDescent="0.3">
      <c r="D13" s="14">
        <v>0.95</v>
      </c>
      <c r="E13" s="14">
        <v>0.95</v>
      </c>
      <c r="F13" s="14">
        <v>0.95</v>
      </c>
      <c r="G13" s="14">
        <v>0.95</v>
      </c>
      <c r="H13" s="14">
        <v>0.95</v>
      </c>
      <c r="I13" s="14"/>
      <c r="N13" s="16"/>
      <c r="O13" s="16"/>
    </row>
    <row r="14" spans="2:26" x14ac:dyDescent="0.3">
      <c r="Y14" s="16"/>
      <c r="Z14" s="16"/>
    </row>
    <row r="15" spans="2:26" x14ac:dyDescent="0.3">
      <c r="Y15" s="16"/>
      <c r="Z15" s="16"/>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H1:X36"/>
  <sheetViews>
    <sheetView zoomScaleNormal="100" workbookViewId="0">
      <selection activeCell="K5" sqref="K5"/>
    </sheetView>
  </sheetViews>
  <sheetFormatPr baseColWidth="10" defaultColWidth="11.44140625" defaultRowHeight="14.4" x14ac:dyDescent="0.3"/>
  <cols>
    <col min="1" max="1" width="10.33203125" style="23" customWidth="1"/>
    <col min="2" max="2" width="7.109375" style="23" customWidth="1"/>
    <col min="3" max="4" width="6.5546875" style="23" customWidth="1"/>
    <col min="5" max="6" width="7.44140625" style="23" customWidth="1"/>
    <col min="7" max="7" width="9.33203125" style="23" bestFit="1" customWidth="1"/>
    <col min="8" max="10" width="7.44140625" style="23" customWidth="1"/>
    <col min="11" max="12" width="7" style="23" customWidth="1"/>
    <col min="13" max="13" width="6.5546875" style="23" customWidth="1"/>
    <col min="14" max="14" width="7" style="23" customWidth="1"/>
    <col min="15" max="15" width="9.109375" style="23" customWidth="1"/>
    <col min="16" max="16" width="8.21875" style="23" bestFit="1" customWidth="1"/>
    <col min="17" max="17" width="4.88671875" style="23" bestFit="1" customWidth="1"/>
    <col min="18" max="18" width="9.6640625" style="23" customWidth="1"/>
    <col min="19" max="19" width="5.6640625" style="23" customWidth="1"/>
    <col min="20" max="20" width="8.5546875" style="23" customWidth="1"/>
    <col min="21" max="22" width="5.6640625" style="23" customWidth="1"/>
    <col min="23" max="16384" width="11.44140625" style="23"/>
  </cols>
  <sheetData>
    <row r="1" spans="8:23" customFormat="1" x14ac:dyDescent="0.3"/>
    <row r="2" spans="8:23" customFormat="1" x14ac:dyDescent="0.3"/>
    <row r="3" spans="8:23" customFormat="1" x14ac:dyDescent="0.3">
      <c r="H3" t="s">
        <v>24</v>
      </c>
      <c r="K3" t="s">
        <v>104</v>
      </c>
    </row>
    <row r="4" spans="8:23" customFormat="1" x14ac:dyDescent="0.3">
      <c r="H4" t="s">
        <v>25</v>
      </c>
      <c r="K4" t="s">
        <v>105</v>
      </c>
      <c r="S4" s="1"/>
      <c r="T4" s="1"/>
      <c r="U4" s="1"/>
      <c r="V4" s="1"/>
      <c r="W4" s="1"/>
    </row>
    <row r="5" spans="8:23" customFormat="1" x14ac:dyDescent="0.3">
      <c r="H5" t="s">
        <v>103</v>
      </c>
      <c r="S5" s="1"/>
      <c r="T5" s="1"/>
      <c r="U5" s="1"/>
      <c r="V5" s="1"/>
    </row>
    <row r="6" spans="8:23" customFormat="1" ht="22.8" customHeight="1" x14ac:dyDescent="0.3">
      <c r="S6" s="1"/>
      <c r="T6" s="1"/>
      <c r="U6" s="1"/>
      <c r="V6" s="1"/>
    </row>
    <row r="7" spans="8:23" customFormat="1" x14ac:dyDescent="0.3"/>
    <row r="8" spans="8:23" customFormat="1" ht="18" customHeight="1" x14ac:dyDescent="0.3"/>
    <row r="9" spans="8:23" customFormat="1" x14ac:dyDescent="0.3"/>
    <row r="10" spans="8:23" customFormat="1" x14ac:dyDescent="0.3"/>
    <row r="11" spans="8:23" customFormat="1" x14ac:dyDescent="0.3"/>
    <row r="12" spans="8:23" customFormat="1" x14ac:dyDescent="0.3"/>
    <row r="13" spans="8:23" customFormat="1" x14ac:dyDescent="0.3"/>
    <row r="14" spans="8:23" customFormat="1" ht="17.25" customHeight="1" x14ac:dyDescent="0.3"/>
    <row r="15" spans="8:23" customFormat="1" x14ac:dyDescent="0.3"/>
    <row r="16" spans="8:23" customFormat="1" x14ac:dyDescent="0.3">
      <c r="U16" s="31"/>
      <c r="V16" s="31"/>
    </row>
    <row r="17" spans="20:24" x14ac:dyDescent="0.3">
      <c r="T17"/>
      <c r="U17" s="31"/>
      <c r="V17" s="31"/>
      <c r="W17"/>
      <c r="X17"/>
    </row>
    <row r="18" spans="20:24" x14ac:dyDescent="0.3">
      <c r="T18"/>
      <c r="U18" s="31"/>
      <c r="V18" s="31"/>
      <c r="W18"/>
      <c r="X18"/>
    </row>
    <row r="25" spans="20:24" x14ac:dyDescent="0.3">
      <c r="W25" s="24"/>
    </row>
    <row r="26" spans="20:24" x14ac:dyDescent="0.3">
      <c r="W26" s="24"/>
    </row>
    <row r="27" spans="20:24" x14ac:dyDescent="0.3">
      <c r="W27" s="24"/>
    </row>
    <row r="34" spans="22:22" x14ac:dyDescent="0.3">
      <c r="V34" s="24"/>
    </row>
    <row r="35" spans="22:22" x14ac:dyDescent="0.3">
      <c r="V35" s="24"/>
    </row>
    <row r="36" spans="22:22" x14ac:dyDescent="0.3">
      <c r="V36"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487"/>
  <sheetViews>
    <sheetView tabSelected="1" view="pageLayout" zoomScaleNormal="100" workbookViewId="0">
      <selection activeCell="F181" sqref="F181:G18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86"/>
      <c r="E1" s="86"/>
      <c r="F1" s="85"/>
      <c r="G1" s="84"/>
      <c r="H1" s="83"/>
      <c r="I1" s="146"/>
      <c r="J1" s="146"/>
      <c r="K1" s="146"/>
      <c r="M1" s="53"/>
      <c r="O1" s="145" t="s">
        <v>81</v>
      </c>
      <c r="P1" s="145"/>
      <c r="Q1" s="145"/>
      <c r="R1" s="150">
        <f>INFORMACIÓN!G3</f>
        <v>0</v>
      </c>
      <c r="S1" s="150"/>
    </row>
    <row r="2" spans="1:27" ht="16.95" customHeight="1" x14ac:dyDescent="0.3">
      <c r="G2" s="108"/>
      <c r="H2" s="108"/>
      <c r="I2" s="108"/>
      <c r="J2" s="108"/>
      <c r="K2" s="108"/>
    </row>
    <row r="3" spans="1:27" ht="16.95" customHeight="1" x14ac:dyDescent="0.3">
      <c r="B3" s="82"/>
      <c r="C3" s="147" t="s">
        <v>98</v>
      </c>
      <c r="D3" s="147"/>
      <c r="E3" s="147"/>
      <c r="F3" s="147"/>
      <c r="G3" s="147"/>
      <c r="H3" s="147"/>
      <c r="I3" s="147"/>
      <c r="J3" s="147"/>
      <c r="K3" s="147"/>
      <c r="L3" s="148"/>
      <c r="M3" s="147"/>
      <c r="N3" s="147"/>
      <c r="O3" s="147"/>
      <c r="P3" s="147"/>
      <c r="Q3" s="147"/>
      <c r="R3" s="147"/>
    </row>
    <row r="4" spans="1:27" ht="16.95" customHeight="1" x14ac:dyDescent="0.3">
      <c r="A4" s="81"/>
      <c r="B4" s="81"/>
      <c r="C4" s="81"/>
      <c r="D4" s="81"/>
      <c r="E4" s="81"/>
      <c r="F4" s="81"/>
      <c r="G4" s="81"/>
      <c r="H4" s="81"/>
      <c r="I4" s="81"/>
      <c r="J4" s="81"/>
      <c r="K4" s="81"/>
      <c r="L4" s="81"/>
      <c r="M4" s="81"/>
      <c r="N4" s="81"/>
      <c r="O4" s="81"/>
      <c r="P4" s="81"/>
      <c r="Q4" s="81"/>
      <c r="R4" s="81"/>
    </row>
    <row r="5" spans="1:27" s="79" customFormat="1" ht="16.95" customHeight="1" x14ac:dyDescent="0.3">
      <c r="B5" s="51"/>
      <c r="C5" s="145" t="s">
        <v>80</v>
      </c>
      <c r="D5" s="145"/>
      <c r="E5" s="145"/>
      <c r="F5" s="145"/>
      <c r="G5" s="145"/>
      <c r="H5" s="54"/>
      <c r="I5" s="137">
        <f>INFORMACIÓN!A3</f>
        <v>0</v>
      </c>
      <c r="J5" s="137"/>
      <c r="K5" s="137"/>
      <c r="L5" s="137"/>
      <c r="M5" s="137"/>
      <c r="N5" s="137"/>
      <c r="O5" s="137"/>
      <c r="P5" s="137"/>
      <c r="Q5" s="137"/>
      <c r="R5" s="137"/>
      <c r="S5"/>
      <c r="T5"/>
      <c r="U5"/>
      <c r="V5"/>
      <c r="W5"/>
      <c r="X5"/>
      <c r="Y5"/>
      <c r="Z5"/>
      <c r="AA5"/>
    </row>
    <row r="6" spans="1:27" s="79" customFormat="1" ht="16.95" customHeight="1" x14ac:dyDescent="0.3">
      <c r="B6" s="51"/>
      <c r="C6" s="145" t="s">
        <v>79</v>
      </c>
      <c r="D6" s="145"/>
      <c r="E6" s="145"/>
      <c r="F6" s="145"/>
      <c r="G6" s="145"/>
      <c r="H6" s="54"/>
      <c r="I6" s="137">
        <f>INFORMACIÓN!B3</f>
        <v>0</v>
      </c>
      <c r="J6" s="137"/>
      <c r="K6" s="137"/>
      <c r="L6" s="137"/>
      <c r="M6" s="137"/>
      <c r="N6" s="137"/>
      <c r="O6" s="137"/>
      <c r="P6" s="137"/>
      <c r="Q6" s="137"/>
      <c r="R6" s="137"/>
      <c r="S6"/>
      <c r="T6"/>
      <c r="U6"/>
      <c r="V6"/>
      <c r="W6"/>
      <c r="X6"/>
      <c r="Y6"/>
      <c r="Z6"/>
      <c r="AA6"/>
    </row>
    <row r="7" spans="1:27" s="79" customFormat="1" ht="16.95" customHeight="1" x14ac:dyDescent="0.3">
      <c r="B7" s="51"/>
      <c r="C7" s="145" t="s">
        <v>78</v>
      </c>
      <c r="D7" s="145"/>
      <c r="E7" s="145"/>
      <c r="F7" s="145"/>
      <c r="G7" s="145"/>
      <c r="H7" s="54"/>
      <c r="I7" s="137">
        <f>INFORMACIÓN!C3</f>
        <v>0</v>
      </c>
      <c r="J7" s="137"/>
      <c r="K7" s="137"/>
      <c r="L7" s="137"/>
      <c r="M7" s="137"/>
      <c r="N7" s="137"/>
      <c r="O7" s="137"/>
      <c r="P7" s="137"/>
      <c r="Q7" s="137"/>
      <c r="R7" s="137"/>
      <c r="S7"/>
      <c r="T7"/>
      <c r="U7"/>
      <c r="V7"/>
      <c r="W7"/>
      <c r="X7"/>
      <c r="Y7"/>
      <c r="Z7"/>
      <c r="AA7"/>
    </row>
    <row r="8" spans="1:27" s="79" customFormat="1" ht="16.95" customHeight="1" x14ac:dyDescent="0.3">
      <c r="B8" s="51"/>
      <c r="C8" s="145" t="s">
        <v>77</v>
      </c>
      <c r="D8" s="145"/>
      <c r="E8" s="145"/>
      <c r="F8" s="145"/>
      <c r="G8" s="145"/>
      <c r="H8" s="54"/>
      <c r="I8" s="136">
        <f>INFORMACIÓN!D3</f>
        <v>0</v>
      </c>
      <c r="J8" s="136"/>
      <c r="K8" s="136"/>
      <c r="L8" s="136"/>
      <c r="M8" s="136"/>
      <c r="N8" s="136"/>
      <c r="O8" s="136"/>
      <c r="P8" s="136"/>
      <c r="Q8" s="136"/>
      <c r="R8" s="136"/>
      <c r="S8"/>
      <c r="T8"/>
      <c r="U8"/>
      <c r="V8"/>
      <c r="W8"/>
      <c r="X8"/>
      <c r="Y8"/>
      <c r="Z8"/>
      <c r="AA8"/>
    </row>
    <row r="9" spans="1:27" s="79" customFormat="1" ht="16.95" customHeight="1" x14ac:dyDescent="0.3">
      <c r="B9" s="51"/>
      <c r="C9" s="145" t="s">
        <v>76</v>
      </c>
      <c r="D9" s="145"/>
      <c r="E9" s="145"/>
      <c r="F9" s="145"/>
      <c r="G9" s="145"/>
      <c r="H9" s="54"/>
      <c r="I9" s="149">
        <f>INFORMACIÓN!F3</f>
        <v>0</v>
      </c>
      <c r="J9" s="137"/>
      <c r="K9" s="137"/>
      <c r="L9" s="137"/>
      <c r="M9" s="137"/>
      <c r="N9" s="137"/>
      <c r="O9" s="137"/>
      <c r="P9" s="137"/>
      <c r="Q9" s="137"/>
      <c r="R9" s="137"/>
      <c r="S9"/>
      <c r="T9"/>
      <c r="U9"/>
      <c r="V9"/>
      <c r="W9"/>
      <c r="X9"/>
      <c r="Y9"/>
      <c r="Z9"/>
      <c r="AA9"/>
    </row>
    <row r="10" spans="1:27" s="79" customFormat="1" ht="16.95" customHeight="1" x14ac:dyDescent="0.3">
      <c r="B10" s="51"/>
      <c r="C10" s="145" t="s">
        <v>75</v>
      </c>
      <c r="D10" s="145"/>
      <c r="E10" s="145"/>
      <c r="F10" s="145"/>
      <c r="G10" s="145"/>
      <c r="H10" s="54"/>
      <c r="I10" s="136">
        <f>INFORMACIÓN!E3</f>
        <v>0</v>
      </c>
      <c r="J10" s="137"/>
      <c r="K10" s="137"/>
      <c r="L10" s="137"/>
      <c r="M10" s="137"/>
      <c r="N10" s="137"/>
      <c r="O10" s="137"/>
      <c r="P10" s="137"/>
      <c r="Q10" s="137"/>
      <c r="R10" s="137"/>
      <c r="S10"/>
      <c r="T10"/>
      <c r="U10"/>
      <c r="V10"/>
      <c r="W10"/>
      <c r="X10"/>
      <c r="Y10"/>
      <c r="Z10"/>
      <c r="AA10"/>
    </row>
    <row r="11" spans="1:27" s="79" customFormat="1" ht="16.95" customHeight="1" x14ac:dyDescent="0.3">
      <c r="B11" s="51"/>
      <c r="C11" s="145" t="s">
        <v>74</v>
      </c>
      <c r="D11" s="145"/>
      <c r="E11" s="145"/>
      <c r="F11" s="145"/>
      <c r="G11" s="145"/>
      <c r="H11" s="54"/>
      <c r="I11" s="137" t="str">
        <f>INFORMACIÓN!B8</f>
        <v>BUEN ESTADO</v>
      </c>
      <c r="J11" s="137"/>
      <c r="K11" s="137"/>
      <c r="L11" s="137"/>
      <c r="M11" s="137"/>
      <c r="N11" s="137"/>
      <c r="O11" s="137"/>
      <c r="P11" s="137"/>
      <c r="Q11" s="137"/>
      <c r="R11" s="137"/>
      <c r="S11"/>
      <c r="T11"/>
      <c r="U11"/>
      <c r="V11"/>
      <c r="W11"/>
      <c r="X11"/>
      <c r="Y11"/>
      <c r="Z11"/>
      <c r="AA11"/>
    </row>
    <row r="12" spans="1:27" s="79" customFormat="1" ht="16.95" customHeight="1" x14ac:dyDescent="0.3">
      <c r="B12" s="51"/>
      <c r="C12" s="145" t="s">
        <v>73</v>
      </c>
      <c r="D12" s="145"/>
      <c r="E12" s="145"/>
      <c r="F12" s="145"/>
      <c r="G12" s="145"/>
      <c r="H12" s="80"/>
      <c r="I12" s="155">
        <f>INFORMACIÓN!H3</f>
        <v>0</v>
      </c>
      <c r="J12" s="155"/>
      <c r="K12" s="155"/>
      <c r="L12" s="155"/>
      <c r="M12" s="155"/>
      <c r="N12" s="155"/>
      <c r="O12" s="155"/>
      <c r="P12" s="155"/>
      <c r="Q12" s="155"/>
      <c r="R12" s="155"/>
      <c r="S12"/>
      <c r="T12"/>
      <c r="U12"/>
      <c r="V12"/>
      <c r="W12"/>
      <c r="X12"/>
      <c r="Y12"/>
      <c r="Z12"/>
      <c r="AA12"/>
    </row>
    <row r="13" spans="1:27" s="79" customFormat="1" ht="16.95" customHeight="1" x14ac:dyDescent="0.3">
      <c r="B13" s="51"/>
      <c r="C13" s="145" t="s">
        <v>72</v>
      </c>
      <c r="D13" s="145"/>
      <c r="E13" s="145"/>
      <c r="F13" s="145"/>
      <c r="G13" s="145"/>
      <c r="H13" s="80"/>
      <c r="I13" s="155">
        <f>INFORMACIÓN!B9</f>
        <v>0</v>
      </c>
      <c r="J13" s="155"/>
      <c r="K13" s="155"/>
      <c r="L13" s="155"/>
      <c r="M13" s="155"/>
      <c r="N13" s="155"/>
      <c r="O13" s="155"/>
      <c r="P13" s="155"/>
      <c r="Q13" s="155"/>
      <c r="R13" s="155"/>
      <c r="S13"/>
      <c r="T13"/>
      <c r="U13"/>
      <c r="V13"/>
      <c r="W13"/>
      <c r="X13"/>
      <c r="Y13"/>
      <c r="Z13"/>
      <c r="AA13"/>
    </row>
    <row r="14" spans="1:27" ht="16.95" customHeight="1" x14ac:dyDescent="0.3"/>
    <row r="15" spans="1:27" ht="16.95" customHeight="1" x14ac:dyDescent="0.3">
      <c r="B15" s="53"/>
      <c r="C15" s="116" t="s">
        <v>99</v>
      </c>
      <c r="D15" s="116"/>
      <c r="E15" s="116"/>
      <c r="F15" s="116"/>
      <c r="G15" s="116"/>
      <c r="H15" s="116"/>
      <c r="I15" s="116"/>
      <c r="J15" s="116"/>
      <c r="K15" s="116"/>
      <c r="L15" s="116"/>
      <c r="M15" s="116"/>
      <c r="N15" s="116"/>
      <c r="O15" s="116"/>
      <c r="P15" s="116"/>
      <c r="Q15" s="116"/>
      <c r="R15" s="116"/>
    </row>
    <row r="16" spans="1:27" ht="16.95" customHeight="1" x14ac:dyDescent="0.3"/>
    <row r="17" spans="1:18" ht="16.95" customHeight="1" x14ac:dyDescent="0.3">
      <c r="B17" s="50"/>
      <c r="C17" s="142" t="s">
        <v>71</v>
      </c>
      <c r="D17" s="142"/>
      <c r="E17" s="142"/>
      <c r="F17" s="142"/>
      <c r="G17" s="142"/>
      <c r="H17" s="52"/>
      <c r="I17" s="143" t="str">
        <f>INFORMACIÓN!E7</f>
        <v xml:space="preserve">HOSPITAL DE ALTA COMPLEJIDAD DEL MAGDALENA CENTRO </v>
      </c>
      <c r="J17" s="143"/>
      <c r="K17" s="143"/>
      <c r="L17" s="143"/>
      <c r="M17" s="143"/>
      <c r="N17" s="143"/>
      <c r="O17" s="143"/>
      <c r="P17" s="143"/>
      <c r="Q17" s="143"/>
      <c r="R17" s="143"/>
    </row>
    <row r="18" spans="1:18" ht="16.95" customHeight="1" x14ac:dyDescent="0.3">
      <c r="B18" s="50"/>
      <c r="C18" s="142" t="s">
        <v>70</v>
      </c>
      <c r="D18" s="142"/>
      <c r="E18" s="142"/>
      <c r="F18" s="142"/>
      <c r="G18" s="142"/>
      <c r="H18" s="52"/>
      <c r="I18" s="143" t="str">
        <f>INFORMACIÓN!E8</f>
        <v>901.532.463-8</v>
      </c>
      <c r="J18" s="143"/>
      <c r="K18" s="143"/>
      <c r="L18" s="143"/>
      <c r="M18" s="143"/>
      <c r="N18" s="143"/>
      <c r="O18" s="143"/>
      <c r="P18" s="143"/>
      <c r="Q18" s="143"/>
      <c r="R18" s="143"/>
    </row>
    <row r="19" spans="1:18" ht="16.95" customHeight="1" x14ac:dyDescent="0.3">
      <c r="B19" s="50"/>
      <c r="C19" s="142" t="s">
        <v>69</v>
      </c>
      <c r="D19" s="142"/>
      <c r="E19" s="142"/>
      <c r="F19" s="142"/>
      <c r="G19" s="142"/>
      <c r="H19" s="52"/>
      <c r="I19" s="143">
        <f>INFORMACIÓN!E9</f>
        <v>3007835072</v>
      </c>
      <c r="J19" s="143"/>
      <c r="K19" s="143"/>
      <c r="L19" s="143"/>
      <c r="M19" s="143"/>
      <c r="N19" s="143"/>
      <c r="O19" s="143"/>
      <c r="P19" s="143"/>
      <c r="Q19" s="143"/>
      <c r="R19" s="143"/>
    </row>
    <row r="20" spans="1:18" ht="16.95" customHeight="1" x14ac:dyDescent="0.3">
      <c r="B20" s="50"/>
      <c r="C20" s="142" t="s">
        <v>68</v>
      </c>
      <c r="D20" s="142"/>
      <c r="E20" s="142"/>
      <c r="F20" s="142"/>
      <c r="G20" s="142"/>
      <c r="H20" s="52"/>
      <c r="I20" s="143" t="str">
        <f>INFORMACIÓN!E10</f>
        <v>CARRERA 15 ENTRE CALLE 18 y 19</v>
      </c>
      <c r="J20" s="143"/>
      <c r="K20" s="143"/>
      <c r="L20" s="143"/>
      <c r="M20" s="143"/>
      <c r="N20" s="143"/>
      <c r="O20" s="143"/>
      <c r="P20" s="143"/>
      <c r="Q20" s="143"/>
      <c r="R20" s="143"/>
    </row>
    <row r="21" spans="1:18" ht="16.95" customHeight="1" x14ac:dyDescent="0.3">
      <c r="B21" s="50"/>
      <c r="C21" s="142" t="s">
        <v>67</v>
      </c>
      <c r="D21" s="142"/>
      <c r="E21" s="142"/>
      <c r="F21" s="142"/>
      <c r="G21" s="142"/>
      <c r="H21" s="52"/>
      <c r="I21" s="143" t="str">
        <f>INFORMACIÓN!E11</f>
        <v>LA DORADA - CALDAS</v>
      </c>
      <c r="J21" s="143"/>
      <c r="K21" s="143"/>
      <c r="L21" s="143"/>
      <c r="M21" s="143"/>
      <c r="N21" s="143"/>
      <c r="O21" s="143"/>
      <c r="P21" s="143"/>
      <c r="Q21" s="143"/>
      <c r="R21" s="143"/>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57"/>
      <c r="C23" s="156" t="s">
        <v>189</v>
      </c>
      <c r="D23" s="156"/>
      <c r="E23" s="156"/>
      <c r="F23" s="156"/>
      <c r="G23" s="156"/>
      <c r="H23" s="156"/>
      <c r="I23" s="156"/>
      <c r="J23" s="156"/>
      <c r="K23" s="156"/>
      <c r="L23" s="156"/>
      <c r="M23" s="156"/>
      <c r="N23" s="156"/>
      <c r="O23" s="156"/>
      <c r="P23" s="156"/>
      <c r="Q23" s="156"/>
      <c r="R23" s="156"/>
    </row>
    <row r="24" spans="1:18" ht="16.95" customHeight="1" x14ac:dyDescent="0.3">
      <c r="A24" s="57"/>
      <c r="B24" s="57"/>
      <c r="C24" s="157"/>
      <c r="D24" s="157"/>
      <c r="E24" s="157"/>
      <c r="F24" s="157"/>
      <c r="G24" s="157"/>
      <c r="H24" s="157"/>
      <c r="I24" s="157"/>
      <c r="J24" s="157"/>
      <c r="K24" s="157"/>
      <c r="L24" s="157"/>
      <c r="M24" s="157"/>
      <c r="N24" s="157"/>
      <c r="O24" s="157"/>
      <c r="P24" s="157"/>
      <c r="Q24" s="157"/>
      <c r="R24" s="157"/>
    </row>
    <row r="25" spans="1:18" ht="16.95" customHeight="1" x14ac:dyDescent="0.3">
      <c r="A25" s="57"/>
      <c r="B25" s="57"/>
      <c r="C25" s="157"/>
      <c r="D25" s="157"/>
      <c r="E25" s="157"/>
      <c r="F25" s="157"/>
      <c r="G25" s="157"/>
      <c r="H25" s="157"/>
      <c r="I25" s="157"/>
      <c r="J25" s="157"/>
      <c r="K25" s="157"/>
      <c r="L25" s="157"/>
      <c r="M25" s="157"/>
      <c r="N25" s="157"/>
      <c r="O25" s="157"/>
      <c r="P25" s="157"/>
      <c r="Q25" s="157"/>
      <c r="R25" s="157"/>
    </row>
    <row r="26" spans="1:18" ht="16.95" customHeight="1" x14ac:dyDescent="0.3">
      <c r="A26" s="57"/>
      <c r="B26" s="57"/>
      <c r="C26" s="157"/>
      <c r="D26" s="157"/>
      <c r="E26" s="157"/>
      <c r="F26" s="157"/>
      <c r="G26" s="157"/>
      <c r="H26" s="157"/>
      <c r="I26" s="157"/>
      <c r="J26" s="157"/>
      <c r="K26" s="157"/>
      <c r="L26" s="157"/>
      <c r="M26" s="157"/>
      <c r="N26" s="157"/>
      <c r="O26" s="157"/>
      <c r="P26" s="157"/>
      <c r="Q26" s="157"/>
      <c r="R26" s="157"/>
    </row>
    <row r="27" spans="1:18" ht="16.95" customHeight="1" x14ac:dyDescent="0.3">
      <c r="A27" s="57"/>
      <c r="B27" s="57"/>
      <c r="C27" s="157"/>
      <c r="D27" s="157"/>
      <c r="E27" s="157"/>
      <c r="F27" s="157"/>
      <c r="G27" s="157"/>
      <c r="H27" s="157"/>
      <c r="I27" s="157"/>
      <c r="J27" s="157"/>
      <c r="K27" s="157"/>
      <c r="L27" s="157"/>
      <c r="M27" s="157"/>
      <c r="N27" s="157"/>
      <c r="O27" s="157"/>
      <c r="P27" s="157"/>
      <c r="Q27" s="157"/>
      <c r="R27" s="157"/>
    </row>
    <row r="28" spans="1:18" ht="16.95" customHeight="1" x14ac:dyDescent="0.3">
      <c r="A28" s="57"/>
      <c r="B28" s="57"/>
      <c r="C28" s="158"/>
      <c r="D28" s="158"/>
      <c r="E28" s="158"/>
      <c r="F28" s="158"/>
      <c r="G28" s="158"/>
      <c r="H28" s="158"/>
      <c r="I28" s="158"/>
      <c r="J28" s="158"/>
      <c r="K28" s="158"/>
      <c r="L28" s="158"/>
      <c r="M28" s="158"/>
      <c r="N28" s="158"/>
      <c r="O28" s="158"/>
      <c r="P28" s="158"/>
      <c r="Q28" s="158"/>
      <c r="R28" s="158"/>
    </row>
    <row r="29" spans="1:18" ht="16.95" customHeight="1" x14ac:dyDescent="0.3">
      <c r="A29" s="57"/>
      <c r="B29" s="57"/>
      <c r="C29" s="78"/>
      <c r="D29" s="78"/>
      <c r="E29" s="78"/>
      <c r="F29" s="78"/>
      <c r="G29" s="78"/>
      <c r="H29" s="78"/>
      <c r="I29" s="78"/>
      <c r="J29" s="78"/>
      <c r="K29" s="78"/>
      <c r="L29" s="78"/>
      <c r="M29" s="78"/>
      <c r="N29" s="78"/>
      <c r="O29" s="78"/>
      <c r="P29" s="78"/>
      <c r="Q29" s="78"/>
      <c r="R29" s="78"/>
    </row>
    <row r="30" spans="1:18" ht="16.95" customHeight="1" x14ac:dyDescent="0.3">
      <c r="A30" s="57"/>
      <c r="B30" s="57"/>
      <c r="C30" s="77"/>
      <c r="D30" s="77"/>
      <c r="E30" s="77"/>
      <c r="F30" s="77"/>
      <c r="G30" s="77"/>
      <c r="H30" s="77"/>
      <c r="I30" s="77"/>
      <c r="J30" s="77"/>
      <c r="K30" s="77"/>
      <c r="L30" s="77"/>
      <c r="M30" s="77"/>
      <c r="N30" s="77"/>
      <c r="O30" s="77"/>
      <c r="P30" s="77"/>
      <c r="Q30" s="77"/>
      <c r="R30" s="77"/>
    </row>
    <row r="31" spans="1:18" ht="16.95" customHeight="1" x14ac:dyDescent="0.3">
      <c r="B31" s="52"/>
      <c r="C31" s="50" t="s">
        <v>56</v>
      </c>
      <c r="D31" s="52"/>
      <c r="H31" s="50"/>
      <c r="I31" s="142" t="s">
        <v>107</v>
      </c>
      <c r="J31" s="142"/>
      <c r="K31" s="142"/>
      <c r="L31" s="142"/>
      <c r="M31" s="143" t="str">
        <f>INFORMACIÓN!B15</f>
        <v>ING. GABRIEL DURÁN</v>
      </c>
      <c r="N31" s="143"/>
      <c r="O31" s="143"/>
      <c r="P31" s="143"/>
      <c r="Q31" s="143"/>
      <c r="R31" s="143"/>
    </row>
    <row r="32" spans="1:18" ht="16.95" customHeight="1" x14ac:dyDescent="0.3">
      <c r="F32" s="50"/>
      <c r="G32" s="50"/>
      <c r="H32" s="50"/>
      <c r="I32" s="142" t="s">
        <v>66</v>
      </c>
      <c r="J32" s="142"/>
      <c r="K32" s="142"/>
      <c r="L32" s="142"/>
      <c r="M32" s="141">
        <f>INFORMACIÓN!B10</f>
        <v>0</v>
      </c>
      <c r="N32" s="141"/>
      <c r="O32" s="141"/>
      <c r="P32" s="73"/>
      <c r="Q32" s="73"/>
      <c r="R32" s="50"/>
    </row>
    <row r="33" spans="1:19" ht="16.95" customHeight="1" x14ac:dyDescent="0.3">
      <c r="I33" s="142" t="s">
        <v>65</v>
      </c>
      <c r="J33" s="142"/>
      <c r="K33" s="142"/>
      <c r="L33" s="142"/>
      <c r="M33" s="76">
        <v>9</v>
      </c>
      <c r="N33" s="52"/>
      <c r="O33" s="52"/>
      <c r="P33" s="52"/>
      <c r="Q33" s="52"/>
      <c r="R33" s="73"/>
    </row>
    <row r="34" spans="1:19" ht="16.95" customHeight="1" x14ac:dyDescent="0.3"/>
    <row r="35" spans="1:19" ht="16.95" customHeight="1" x14ac:dyDescent="0.3">
      <c r="C35" s="75"/>
      <c r="D35" s="75"/>
      <c r="E35" s="75"/>
      <c r="F35" s="75"/>
      <c r="G35" s="75"/>
    </row>
    <row r="36" spans="1:19" x14ac:dyDescent="0.3">
      <c r="B36" s="54"/>
      <c r="C36" s="74" t="s">
        <v>64</v>
      </c>
      <c r="D36" s="54"/>
      <c r="E36" s="54"/>
      <c r="F36" s="54"/>
      <c r="H36" s="50"/>
      <c r="J36" s="50"/>
      <c r="K36" s="50"/>
      <c r="L36" s="50"/>
      <c r="N36" s="73"/>
      <c r="O36" s="73"/>
    </row>
    <row r="37" spans="1:19" ht="13.2" customHeight="1" x14ac:dyDescent="0.3">
      <c r="B37" s="54"/>
      <c r="C37" s="57" t="s">
        <v>63</v>
      </c>
      <c r="D37" s="57"/>
      <c r="E37" s="57"/>
      <c r="F37" s="57"/>
      <c r="G37" s="57"/>
      <c r="J37" s="50"/>
      <c r="K37" s="50"/>
      <c r="L37" s="50"/>
      <c r="N37" s="72"/>
      <c r="O37" s="71"/>
      <c r="P37" s="71"/>
      <c r="Q37" s="71"/>
    </row>
    <row r="38" spans="1:19" ht="16.95" customHeight="1" x14ac:dyDescent="0.3">
      <c r="B38" s="70"/>
      <c r="C38" s="70"/>
      <c r="D38" s="70"/>
      <c r="E38" s="70"/>
      <c r="G38" s="52"/>
      <c r="H38" s="52"/>
      <c r="I38" s="52"/>
      <c r="J38" s="50"/>
      <c r="K38" s="50"/>
      <c r="L38" s="50"/>
      <c r="M38" s="50"/>
      <c r="N38" s="52"/>
      <c r="O38" s="142" t="str">
        <f>O1</f>
        <v>CERTIFICADO N°:</v>
      </c>
      <c r="P38" s="142"/>
      <c r="Q38" s="142"/>
      <c r="R38" s="144">
        <f>R1</f>
        <v>0</v>
      </c>
      <c r="S38" s="144"/>
    </row>
    <row r="39" spans="1:19" ht="16.95" customHeight="1" x14ac:dyDescent="0.3"/>
    <row r="40" spans="1:19" ht="16.95" customHeight="1" x14ac:dyDescent="0.3">
      <c r="B40" s="140" t="s">
        <v>97</v>
      </c>
      <c r="C40" s="140"/>
      <c r="D40" s="140"/>
      <c r="E40" s="140"/>
      <c r="F40" s="140"/>
      <c r="G40" s="140"/>
      <c r="H40" s="140"/>
      <c r="I40" s="140"/>
      <c r="J40" s="140"/>
      <c r="K40" s="140"/>
      <c r="L40" s="140"/>
      <c r="M40" s="140"/>
      <c r="N40" s="140"/>
      <c r="O40" s="140"/>
      <c r="P40" s="140"/>
      <c r="Q40" s="140"/>
      <c r="R40" s="140"/>
      <c r="S40" s="140"/>
    </row>
    <row r="41" spans="1:19" ht="16.95" customHeight="1" x14ac:dyDescent="0.3">
      <c r="B41" s="138" t="s">
        <v>190</v>
      </c>
      <c r="C41" s="138"/>
      <c r="D41" s="138"/>
      <c r="E41" s="138"/>
      <c r="F41" s="138"/>
      <c r="G41" s="138"/>
      <c r="H41" s="138"/>
      <c r="I41" s="138"/>
      <c r="J41" s="138"/>
      <c r="K41" s="138"/>
      <c r="L41" s="138"/>
      <c r="M41" s="138"/>
      <c r="N41" s="138"/>
      <c r="O41" s="138"/>
      <c r="P41" s="138"/>
      <c r="Q41" s="138"/>
      <c r="R41" s="138"/>
      <c r="S41" s="138"/>
    </row>
    <row r="42" spans="1:19" ht="16.95" customHeight="1" x14ac:dyDescent="0.3">
      <c r="A42" s="58"/>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58"/>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58"/>
      <c r="D44" s="58"/>
      <c r="E44" s="58"/>
      <c r="F44" s="58"/>
      <c r="G44" s="58"/>
      <c r="H44" s="58"/>
      <c r="I44" s="58"/>
      <c r="J44" s="58"/>
      <c r="K44" s="58"/>
      <c r="L44" s="58"/>
      <c r="M44" s="58"/>
      <c r="N44" s="58"/>
      <c r="O44" s="58"/>
      <c r="P44" s="58"/>
      <c r="Q44" s="58"/>
      <c r="R44" s="58"/>
    </row>
    <row r="45" spans="1:19" ht="16.95" customHeight="1" x14ac:dyDescent="0.3">
      <c r="E45" s="69"/>
      <c r="F45" s="159" t="s">
        <v>62</v>
      </c>
      <c r="G45" s="160"/>
      <c r="H45" s="160"/>
      <c r="I45" s="160"/>
      <c r="J45" s="161"/>
      <c r="K45" s="132" t="s">
        <v>61</v>
      </c>
      <c r="L45" s="133"/>
      <c r="M45" s="133"/>
      <c r="N45" s="133"/>
      <c r="O45" s="134"/>
    </row>
    <row r="46" spans="1:19" ht="16.95" customHeight="1" x14ac:dyDescent="0.3">
      <c r="E46" s="69"/>
      <c r="F46" s="163">
        <f>AVERAGE(INFORMACIÓN!B11:B12)</f>
        <v>24.3</v>
      </c>
      <c r="G46" s="164"/>
      <c r="H46" s="66" t="s">
        <v>21</v>
      </c>
      <c r="I46" s="68">
        <f>ABS(INFORMACIÓN!B11-INFORMACIÓN!B12)</f>
        <v>0.39999999999999858</v>
      </c>
      <c r="J46" s="67"/>
      <c r="K46" s="165">
        <f>AVERAGE(INFORMACIÓN!B13:B14)</f>
        <v>61.5</v>
      </c>
      <c r="L46" s="166"/>
      <c r="M46" s="66" t="s">
        <v>21</v>
      </c>
      <c r="N46" s="65">
        <f>ABS(INFORMACIÓN!B13-INFORMACIÓN!B14)</f>
        <v>3</v>
      </c>
      <c r="O46" s="64"/>
    </row>
    <row r="47" spans="1:19" ht="11.4" customHeight="1" x14ac:dyDescent="0.3">
      <c r="E47" s="52"/>
      <c r="F47" s="63"/>
      <c r="G47" s="60"/>
      <c r="H47" s="55"/>
      <c r="I47" s="62"/>
      <c r="K47" s="61"/>
      <c r="L47" s="60"/>
      <c r="M47" s="59"/>
    </row>
    <row r="48" spans="1:19" ht="16.95" customHeight="1" x14ac:dyDescent="0.3">
      <c r="B48" s="54"/>
      <c r="D48" s="54"/>
      <c r="F48" s="162" t="s">
        <v>191</v>
      </c>
      <c r="G48" s="162"/>
      <c r="H48" s="162"/>
      <c r="I48" s="162"/>
      <c r="J48" s="162"/>
      <c r="K48" s="131" t="s">
        <v>192</v>
      </c>
      <c r="L48" s="131"/>
      <c r="M48" s="131"/>
      <c r="N48" s="131"/>
      <c r="O48" s="131"/>
      <c r="P48" s="131"/>
    </row>
    <row r="49" spans="1:19" ht="13.2" customHeight="1" x14ac:dyDescent="0.3"/>
    <row r="50" spans="1:19" ht="16.95" customHeight="1" x14ac:dyDescent="0.3">
      <c r="B50" s="109" t="s">
        <v>95</v>
      </c>
      <c r="C50" s="109"/>
      <c r="D50" s="109"/>
      <c r="E50" s="109"/>
      <c r="F50" s="109"/>
      <c r="G50" s="109"/>
      <c r="H50" s="109"/>
      <c r="I50" s="109"/>
      <c r="J50" s="109"/>
      <c r="K50" s="109"/>
      <c r="L50" s="109"/>
      <c r="M50" s="109"/>
      <c r="N50" s="109"/>
      <c r="O50" s="109"/>
      <c r="P50" s="109"/>
      <c r="Q50" s="109"/>
      <c r="R50" s="109"/>
      <c r="S50" s="109"/>
    </row>
    <row r="51" spans="1:19" ht="16.95" customHeight="1" x14ac:dyDescent="0.3">
      <c r="B51" s="138" t="s">
        <v>193</v>
      </c>
      <c r="C51" s="138"/>
      <c r="D51" s="138"/>
      <c r="E51" s="138"/>
      <c r="F51" s="138"/>
      <c r="G51" s="138"/>
      <c r="H51" s="138"/>
      <c r="I51" s="138"/>
      <c r="J51" s="138"/>
      <c r="K51" s="138"/>
      <c r="L51" s="138"/>
      <c r="M51" s="138"/>
      <c r="N51" s="138"/>
      <c r="O51" s="138"/>
      <c r="P51" s="138"/>
      <c r="Q51" s="138"/>
      <c r="R51" s="138"/>
      <c r="S51" s="138"/>
    </row>
    <row r="52" spans="1:19" ht="16.95" customHeight="1" x14ac:dyDescent="0.3">
      <c r="A52" s="58"/>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58"/>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58"/>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58"/>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58"/>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58"/>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58"/>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58"/>
      <c r="C59" s="58"/>
      <c r="D59" s="58"/>
      <c r="E59" s="58"/>
      <c r="F59" s="58"/>
      <c r="G59" s="58"/>
      <c r="H59" s="58"/>
      <c r="I59" s="58"/>
      <c r="J59" s="58"/>
      <c r="K59" s="58"/>
      <c r="L59" s="58"/>
      <c r="M59" s="58"/>
      <c r="N59" s="58"/>
      <c r="O59" s="58"/>
      <c r="P59" s="58"/>
      <c r="Q59" s="58"/>
      <c r="R59" s="58"/>
      <c r="S59" s="58"/>
    </row>
    <row r="60" spans="1:19" ht="16.95" customHeight="1" x14ac:dyDescent="0.3">
      <c r="B60" s="140" t="s">
        <v>96</v>
      </c>
      <c r="C60" s="140"/>
      <c r="D60" s="140"/>
      <c r="E60" s="140"/>
      <c r="F60" s="140"/>
      <c r="G60" s="140"/>
      <c r="H60" s="140"/>
      <c r="I60" s="140"/>
      <c r="J60" s="140"/>
      <c r="K60" s="140"/>
      <c r="L60" s="140"/>
      <c r="M60" s="140"/>
      <c r="N60" s="140"/>
      <c r="O60" s="140"/>
      <c r="P60" s="140"/>
      <c r="Q60" s="140"/>
      <c r="R60" s="140"/>
      <c r="S60" s="140"/>
    </row>
    <row r="61" spans="1:19" ht="16.95" customHeight="1" x14ac:dyDescent="0.3">
      <c r="B61" s="138" t="s">
        <v>194</v>
      </c>
      <c r="C61" s="138"/>
      <c r="D61" s="138"/>
      <c r="E61" s="138"/>
      <c r="F61" s="138"/>
      <c r="G61" s="138"/>
      <c r="H61" s="138"/>
      <c r="I61" s="138"/>
      <c r="J61" s="138"/>
      <c r="K61" s="138"/>
      <c r="L61" s="138"/>
      <c r="M61" s="138"/>
      <c r="N61" s="138"/>
      <c r="O61" s="138"/>
      <c r="P61" s="138"/>
      <c r="Q61" s="138"/>
      <c r="R61" s="138"/>
      <c r="S61" s="138"/>
    </row>
    <row r="62" spans="1:19" ht="16.95" customHeight="1" x14ac:dyDescent="0.3">
      <c r="A62" s="58"/>
      <c r="B62" s="139"/>
      <c r="C62" s="139"/>
      <c r="D62" s="139"/>
      <c r="E62" s="139"/>
      <c r="F62" s="139"/>
      <c r="G62" s="139"/>
      <c r="H62" s="139"/>
      <c r="I62" s="139"/>
      <c r="J62" s="139"/>
      <c r="K62" s="139"/>
      <c r="L62" s="139"/>
      <c r="M62" s="139"/>
      <c r="N62" s="139"/>
      <c r="O62" s="139"/>
      <c r="P62" s="139"/>
      <c r="Q62" s="139"/>
      <c r="R62" s="139"/>
      <c r="S62" s="139"/>
    </row>
    <row r="63" spans="1:19" ht="13.8" customHeight="1" x14ac:dyDescent="0.3"/>
    <row r="64" spans="1:19" ht="15" customHeight="1" x14ac:dyDescent="0.3">
      <c r="B64" s="140" t="s">
        <v>100</v>
      </c>
      <c r="C64" s="140"/>
      <c r="D64" s="140"/>
      <c r="E64" s="140"/>
      <c r="F64" s="140"/>
      <c r="G64" s="140"/>
      <c r="H64" s="140"/>
      <c r="I64" s="140"/>
      <c r="J64" s="140"/>
      <c r="K64" s="140"/>
      <c r="L64" s="140"/>
      <c r="M64" s="140"/>
      <c r="N64" s="140"/>
      <c r="O64" s="140"/>
      <c r="P64" s="140"/>
      <c r="Q64" s="140"/>
      <c r="R64" s="140"/>
      <c r="S64" s="140"/>
    </row>
    <row r="65" spans="1:19" ht="19.2" customHeight="1" x14ac:dyDescent="0.3">
      <c r="B65" s="138" t="s">
        <v>195</v>
      </c>
      <c r="C65" s="138"/>
      <c r="D65" s="138"/>
      <c r="E65" s="138"/>
      <c r="F65" s="138"/>
      <c r="G65" s="138"/>
      <c r="H65" s="138"/>
      <c r="I65" s="138"/>
      <c r="J65" s="138"/>
      <c r="K65" s="138"/>
      <c r="L65" s="138"/>
      <c r="M65" s="138"/>
      <c r="N65" s="138"/>
      <c r="O65" s="138"/>
      <c r="P65" s="138"/>
      <c r="Q65" s="138"/>
      <c r="R65" s="138"/>
      <c r="S65" s="138"/>
    </row>
    <row r="66" spans="1:19" ht="16.95" customHeight="1" x14ac:dyDescent="0.3">
      <c r="A66" s="58"/>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58"/>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58"/>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35" t="s">
        <v>60</v>
      </c>
      <c r="C70" s="135"/>
      <c r="D70" s="135"/>
      <c r="E70" s="135"/>
      <c r="F70" s="135"/>
      <c r="G70" s="135"/>
      <c r="H70" s="135" t="s">
        <v>59</v>
      </c>
      <c r="I70" s="135"/>
      <c r="J70" s="135"/>
      <c r="K70" s="135"/>
      <c r="L70" s="135"/>
      <c r="M70" s="135" t="s">
        <v>196</v>
      </c>
      <c r="N70" s="135"/>
      <c r="O70" s="135"/>
      <c r="P70" s="135" t="s">
        <v>58</v>
      </c>
      <c r="Q70" s="135"/>
      <c r="R70" s="135"/>
      <c r="S70" s="135"/>
    </row>
    <row r="71" spans="1:19" ht="43.8" customHeight="1" x14ac:dyDescent="0.3">
      <c r="B71" s="170" t="s">
        <v>184</v>
      </c>
      <c r="C71" s="170"/>
      <c r="D71" s="170"/>
      <c r="E71" s="170"/>
      <c r="F71" s="170"/>
      <c r="G71" s="170"/>
      <c r="H71" s="170">
        <v>230310997</v>
      </c>
      <c r="I71" s="170"/>
      <c r="J71" s="170"/>
      <c r="K71" s="170"/>
      <c r="L71" s="170"/>
      <c r="M71" s="171">
        <v>45970</v>
      </c>
      <c r="N71" s="171"/>
      <c r="O71" s="171"/>
      <c r="P71" s="169" t="s">
        <v>183</v>
      </c>
      <c r="Q71" s="169"/>
      <c r="R71" s="169"/>
      <c r="S71" s="169"/>
    </row>
    <row r="72" spans="1:19" ht="16.95" customHeight="1" x14ac:dyDescent="0.3"/>
    <row r="73" spans="1:19" ht="16.95" customHeight="1" x14ac:dyDescent="0.3"/>
    <row r="74" spans="1:19" ht="16.95" customHeight="1" x14ac:dyDescent="0.3">
      <c r="O74" s="142" t="str">
        <f>O1</f>
        <v>CERTIFICADO N°:</v>
      </c>
      <c r="P74" s="142"/>
      <c r="Q74" s="142"/>
      <c r="R74" s="144">
        <f>R1</f>
        <v>0</v>
      </c>
      <c r="S74" s="144"/>
    </row>
    <row r="75" spans="1:19" ht="16.95" customHeight="1" x14ac:dyDescent="0.3"/>
    <row r="76" spans="1:19" ht="16.95" customHeight="1" x14ac:dyDescent="0.3">
      <c r="B76" s="168" t="s">
        <v>101</v>
      </c>
      <c r="C76" s="168"/>
      <c r="D76" s="168"/>
      <c r="E76" s="168"/>
      <c r="F76" s="168"/>
      <c r="G76" s="168"/>
      <c r="H76" s="168"/>
      <c r="I76" s="168"/>
      <c r="J76" s="168"/>
      <c r="K76" s="168"/>
      <c r="L76" s="168"/>
      <c r="M76" s="168"/>
      <c r="N76" s="168"/>
      <c r="O76" s="168"/>
      <c r="P76" s="168"/>
      <c r="Q76" s="168"/>
      <c r="R76" s="168"/>
      <c r="S76" s="168"/>
    </row>
    <row r="77" spans="1:19" ht="16.95" customHeight="1" x14ac:dyDescent="0.3"/>
    <row r="78" spans="1:19" x14ac:dyDescent="0.3">
      <c r="B78" s="139" t="s">
        <v>108</v>
      </c>
      <c r="C78" s="139"/>
      <c r="D78" s="139"/>
      <c r="E78" s="139"/>
      <c r="F78" s="139"/>
      <c r="G78" s="139"/>
      <c r="H78" s="139"/>
      <c r="I78" s="139"/>
      <c r="J78" s="139"/>
      <c r="K78" s="139"/>
      <c r="L78" s="139"/>
      <c r="M78" s="139"/>
      <c r="N78" s="139"/>
      <c r="O78" s="139"/>
      <c r="P78" s="139"/>
      <c r="Q78" s="139"/>
      <c r="R78" s="139"/>
      <c r="S78" s="139"/>
    </row>
    <row r="79" spans="1:19" ht="16.95" customHeight="1" x14ac:dyDescent="0.3">
      <c r="B79" s="139"/>
      <c r="C79" s="139"/>
      <c r="D79" s="139"/>
      <c r="E79" s="139"/>
      <c r="F79" s="139"/>
      <c r="G79" s="139"/>
      <c r="H79" s="139"/>
      <c r="I79" s="139"/>
      <c r="J79" s="139"/>
      <c r="K79" s="139"/>
      <c r="L79" s="139"/>
      <c r="M79" s="139"/>
      <c r="N79" s="139"/>
      <c r="O79" s="139"/>
      <c r="P79" s="139"/>
      <c r="Q79" s="139"/>
      <c r="R79" s="139"/>
      <c r="S79" s="139"/>
    </row>
    <row r="80" spans="1:19" ht="16.95" customHeight="1" x14ac:dyDescent="0.3">
      <c r="B80" s="139"/>
      <c r="C80" s="139"/>
      <c r="D80" s="139"/>
      <c r="E80" s="139"/>
      <c r="F80" s="139"/>
      <c r="G80" s="139"/>
      <c r="H80" s="139"/>
      <c r="I80" s="139"/>
      <c r="J80" s="139"/>
      <c r="K80" s="139"/>
      <c r="L80" s="139"/>
      <c r="M80" s="139"/>
      <c r="N80" s="139"/>
      <c r="O80" s="139"/>
      <c r="P80" s="139"/>
      <c r="Q80" s="139"/>
      <c r="R80" s="139"/>
      <c r="S80" s="139"/>
    </row>
    <row r="81" spans="2:19" ht="16.95" customHeight="1" x14ac:dyDescent="0.3"/>
    <row r="82" spans="2:19" x14ac:dyDescent="0.3">
      <c r="B82" s="168" t="s">
        <v>102</v>
      </c>
      <c r="C82" s="168"/>
      <c r="D82" s="168"/>
      <c r="E82" s="168"/>
      <c r="F82" s="168"/>
      <c r="G82" s="168"/>
      <c r="H82" s="168"/>
      <c r="I82" s="168"/>
      <c r="J82" s="168"/>
      <c r="K82" s="168"/>
      <c r="L82" s="168"/>
      <c r="M82" s="168"/>
      <c r="N82" s="168"/>
      <c r="O82" s="168"/>
      <c r="P82" s="168"/>
      <c r="Q82" s="168"/>
      <c r="R82" s="168"/>
      <c r="S82" s="168"/>
    </row>
    <row r="83" spans="2:19" ht="16.95" customHeight="1" x14ac:dyDescent="0.3"/>
    <row r="84" spans="2:19" x14ac:dyDescent="0.3">
      <c r="B84" s="167" t="s">
        <v>109</v>
      </c>
      <c r="C84" s="167"/>
      <c r="D84" s="167"/>
      <c r="E84" s="167"/>
      <c r="F84" s="167"/>
      <c r="G84" s="167"/>
      <c r="H84" s="167"/>
      <c r="I84" s="167"/>
      <c r="J84" s="167"/>
      <c r="K84" s="167"/>
      <c r="L84" s="167"/>
      <c r="M84" s="167"/>
      <c r="N84" s="167"/>
      <c r="O84" s="167"/>
      <c r="P84" s="167"/>
      <c r="Q84" s="167"/>
      <c r="R84" s="167"/>
      <c r="S84" s="167"/>
    </row>
    <row r="85" spans="2:19" x14ac:dyDescent="0.3">
      <c r="B85" s="167"/>
      <c r="C85" s="167"/>
      <c r="D85" s="167"/>
      <c r="E85" s="167"/>
      <c r="F85" s="167"/>
      <c r="G85" s="167"/>
      <c r="H85" s="167"/>
      <c r="I85" s="167"/>
      <c r="J85" s="167"/>
      <c r="K85" s="167"/>
      <c r="L85" s="167"/>
      <c r="M85" s="167"/>
      <c r="N85" s="167"/>
      <c r="O85" s="167"/>
      <c r="P85" s="167"/>
      <c r="Q85" s="167"/>
      <c r="R85" s="167"/>
      <c r="S85" s="167"/>
    </row>
    <row r="86" spans="2:19" ht="16.95" customHeight="1" x14ac:dyDescent="0.3">
      <c r="B86" s="90"/>
      <c r="C86" s="90"/>
      <c r="D86" s="90"/>
      <c r="E86" s="90"/>
      <c r="F86" s="90"/>
      <c r="G86" s="90"/>
      <c r="H86" s="90"/>
      <c r="I86" s="90"/>
      <c r="J86" s="90"/>
      <c r="K86" s="90"/>
      <c r="L86" s="90"/>
      <c r="M86" s="90"/>
      <c r="N86" s="90"/>
      <c r="O86" s="90"/>
      <c r="P86" s="90"/>
      <c r="Q86" s="90"/>
      <c r="R86" s="90"/>
      <c r="S86" s="90"/>
    </row>
    <row r="87" spans="2:19" x14ac:dyDescent="0.3">
      <c r="B87" s="168" t="s">
        <v>110</v>
      </c>
      <c r="C87" s="168"/>
      <c r="D87" s="168"/>
      <c r="E87" s="168"/>
      <c r="F87" s="168"/>
      <c r="G87" s="168"/>
      <c r="H87" s="168"/>
      <c r="I87" s="168"/>
      <c r="J87" s="168"/>
      <c r="K87" s="168"/>
      <c r="L87" s="168"/>
      <c r="M87" s="168"/>
      <c r="N87" s="168"/>
      <c r="O87" s="168"/>
      <c r="P87" s="168"/>
      <c r="Q87" s="168"/>
      <c r="R87" s="168"/>
      <c r="S87" s="168"/>
    </row>
    <row r="88" spans="2:19" ht="16.95" customHeight="1" x14ac:dyDescent="0.3"/>
    <row r="89" spans="2:19" ht="16.95" customHeight="1" x14ac:dyDescent="0.3">
      <c r="B89" s="19" t="s">
        <v>111</v>
      </c>
    </row>
    <row r="90" spans="2:19" ht="16.95" customHeight="1" x14ac:dyDescent="0.3"/>
    <row r="91" spans="2:19" x14ac:dyDescent="0.3">
      <c r="B91" s="154" t="s">
        <v>112</v>
      </c>
      <c r="C91" s="154"/>
      <c r="D91" s="154"/>
      <c r="E91" s="154"/>
      <c r="F91" s="154"/>
      <c r="G91" s="154"/>
      <c r="H91" s="154"/>
      <c r="I91" s="154"/>
      <c r="J91" s="154"/>
      <c r="K91" s="154"/>
      <c r="L91" s="154"/>
      <c r="M91" s="154"/>
      <c r="N91" s="154"/>
      <c r="O91" s="154"/>
      <c r="P91" s="154"/>
      <c r="Q91" s="154"/>
      <c r="R91" s="154"/>
      <c r="S91" s="154"/>
    </row>
    <row r="92" spans="2:19" ht="16.95" customHeight="1" x14ac:dyDescent="0.3">
      <c r="B92" s="154"/>
      <c r="C92" s="154"/>
      <c r="D92" s="154"/>
      <c r="E92" s="154"/>
      <c r="F92" s="154"/>
      <c r="G92" s="154"/>
      <c r="H92" s="154"/>
      <c r="I92" s="154"/>
      <c r="J92" s="154"/>
      <c r="K92" s="154"/>
      <c r="L92" s="154"/>
      <c r="M92" s="154"/>
      <c r="N92" s="154"/>
      <c r="O92" s="154"/>
      <c r="P92" s="154"/>
      <c r="Q92" s="154"/>
      <c r="R92" s="154"/>
      <c r="S92" s="154"/>
    </row>
    <row r="93" spans="2:19" ht="16.95" customHeight="1" x14ac:dyDescent="0.3">
      <c r="B93" s="154"/>
      <c r="C93" s="154"/>
      <c r="D93" s="154"/>
      <c r="E93" s="154"/>
      <c r="F93" s="154"/>
      <c r="G93" s="154"/>
      <c r="H93" s="154"/>
      <c r="I93" s="154"/>
      <c r="J93" s="154"/>
      <c r="K93" s="154"/>
      <c r="L93" s="154"/>
      <c r="M93" s="154"/>
      <c r="N93" s="154"/>
      <c r="O93" s="154"/>
      <c r="P93" s="154"/>
      <c r="Q93" s="154"/>
      <c r="R93" s="154"/>
      <c r="S93" s="154"/>
    </row>
    <row r="95" spans="2:19" ht="16.649999999999999" customHeight="1" x14ac:dyDescent="0.3">
      <c r="B95" s="19" t="s">
        <v>113</v>
      </c>
    </row>
    <row r="96" spans="2:19" ht="16.649999999999999" customHeight="1" x14ac:dyDescent="0.3">
      <c r="B96" s="19"/>
    </row>
    <row r="97" spans="2:19" ht="16.649999999999999" customHeight="1" x14ac:dyDescent="0.3">
      <c r="B97" s="19"/>
    </row>
    <row r="98" spans="2:19" ht="16.649999999999999" customHeight="1" x14ac:dyDescent="0.3"/>
    <row r="99" spans="2:19" ht="16.649999999999999" customHeight="1" x14ac:dyDescent="0.3">
      <c r="B99" s="115" t="s">
        <v>114</v>
      </c>
      <c r="C99" s="151"/>
      <c r="D99" s="151"/>
      <c r="E99" s="151"/>
      <c r="F99" s="151"/>
      <c r="G99" s="151"/>
      <c r="H99" s="151"/>
      <c r="I99" s="151"/>
      <c r="J99" s="151"/>
      <c r="K99" s="151"/>
      <c r="L99" s="151"/>
      <c r="M99" s="151"/>
      <c r="N99" s="151"/>
      <c r="O99" s="151"/>
      <c r="P99" s="151"/>
      <c r="Q99" s="151"/>
      <c r="R99" s="151"/>
      <c r="S99" s="151"/>
    </row>
    <row r="100" spans="2:19" ht="16.649999999999999" customHeight="1" x14ac:dyDescent="0.3"/>
    <row r="101" spans="2:19" ht="16.649999999999999" customHeight="1" x14ac:dyDescent="0.3"/>
    <row r="102" spans="2:19" ht="16.649999999999999" customHeight="1" x14ac:dyDescent="0.3"/>
    <row r="103" spans="2:19" ht="16.649999999999999" customHeight="1" x14ac:dyDescent="0.3"/>
    <row r="104" spans="2:19" ht="16.649999999999999" customHeight="1" x14ac:dyDescent="0.3"/>
    <row r="105" spans="2:19" ht="16.649999999999999" customHeight="1" x14ac:dyDescent="0.3"/>
    <row r="106" spans="2:19" ht="16.649999999999999" customHeight="1" x14ac:dyDescent="0.3"/>
    <row r="107" spans="2:19" ht="16.649999999999999" customHeight="1" x14ac:dyDescent="0.3">
      <c r="B107" s="97" t="s">
        <v>188</v>
      </c>
      <c r="M107" s="97" t="s">
        <v>161</v>
      </c>
      <c r="N107" s="97"/>
    </row>
    <row r="108" spans="2:19" ht="16.649999999999999" customHeight="1" x14ac:dyDescent="0.3"/>
    <row r="109" spans="2:19" ht="16.649999999999999" customHeight="1" x14ac:dyDescent="0.3"/>
    <row r="110" spans="2:19" ht="16.649999999999999" customHeight="1" x14ac:dyDescent="0.3"/>
    <row r="111" spans="2:19" ht="16.649999999999999" customHeight="1" x14ac:dyDescent="0.3"/>
    <row r="112" spans="2:19" ht="16.649999999999999" customHeight="1" x14ac:dyDescent="0.3">
      <c r="O112" s="109" t="str">
        <f>O74</f>
        <v>CERTIFICADO N°:</v>
      </c>
      <c r="P112" s="109"/>
      <c r="Q112" s="109"/>
      <c r="R112" s="109">
        <f>R74</f>
        <v>0</v>
      </c>
      <c r="S112" s="109"/>
    </row>
    <row r="113" spans="2:19" ht="16.649999999999999" customHeight="1" x14ac:dyDescent="0.3"/>
    <row r="114" spans="2:19" ht="16.649999999999999" customHeight="1" x14ac:dyDescent="0.3"/>
    <row r="115" spans="2:19" ht="16.649999999999999" customHeight="1" x14ac:dyDescent="0.3"/>
    <row r="116" spans="2:19" ht="16.649999999999999" customHeight="1" x14ac:dyDescent="0.3"/>
    <row r="117" spans="2:19" ht="16.649999999999999" customHeight="1" x14ac:dyDescent="0.3"/>
    <row r="118" spans="2:19" ht="16.649999999999999" customHeight="1" x14ac:dyDescent="0.3"/>
    <row r="119" spans="2:19" ht="16.649999999999999" customHeight="1" x14ac:dyDescent="0.3"/>
    <row r="120" spans="2:19" ht="16.649999999999999" customHeight="1" x14ac:dyDescent="0.3"/>
    <row r="121" spans="2:19" ht="16.649999999999999" customHeight="1" x14ac:dyDescent="0.3"/>
    <row r="122" spans="2:19" ht="16.649999999999999" customHeight="1" x14ac:dyDescent="0.3">
      <c r="D122" s="97" t="s">
        <v>163</v>
      </c>
      <c r="M122" s="97" t="s">
        <v>162</v>
      </c>
    </row>
    <row r="123" spans="2:19" ht="16.649999999999999" customHeight="1" x14ac:dyDescent="0.3"/>
    <row r="124" spans="2:19" ht="16.649999999999999" customHeight="1" x14ac:dyDescent="0.3"/>
    <row r="125" spans="2:19" ht="16.649999999999999" customHeight="1" x14ac:dyDescent="0.3"/>
    <row r="126" spans="2:19" ht="16.649999999999999" customHeight="1" x14ac:dyDescent="0.3">
      <c r="B126" s="110" t="s">
        <v>115</v>
      </c>
      <c r="C126" s="110"/>
      <c r="D126" s="110"/>
      <c r="E126" s="110"/>
      <c r="F126" s="110"/>
      <c r="G126" s="110"/>
      <c r="H126" s="110"/>
      <c r="I126" s="110"/>
    </row>
    <row r="127" spans="2:19" ht="16.649999999999999" customHeight="1" x14ac:dyDescent="0.3"/>
    <row r="128" spans="2:19" ht="14.4" customHeight="1" x14ac:dyDescent="0.3">
      <c r="B128" s="152" t="s">
        <v>116</v>
      </c>
      <c r="C128" s="152"/>
      <c r="D128" s="152"/>
      <c r="E128" s="152"/>
      <c r="F128" s="152"/>
      <c r="G128" s="152"/>
      <c r="H128" s="152"/>
      <c r="I128" s="152"/>
      <c r="J128" s="152"/>
      <c r="K128" s="152"/>
      <c r="L128" s="152"/>
      <c r="M128" s="152"/>
      <c r="N128" s="152"/>
      <c r="O128" s="152"/>
      <c r="P128" s="152"/>
      <c r="Q128" s="152"/>
      <c r="R128" s="152"/>
      <c r="S128" s="152"/>
    </row>
    <row r="129" spans="2:22" ht="14.4" customHeight="1" x14ac:dyDescent="0.3">
      <c r="B129" s="29"/>
      <c r="C129" s="29"/>
      <c r="D129" s="29"/>
      <c r="E129" s="29"/>
      <c r="F129" s="29"/>
      <c r="G129" s="29"/>
      <c r="H129" s="29"/>
      <c r="I129" s="29"/>
      <c r="J129" s="29"/>
      <c r="K129" s="29"/>
      <c r="L129" s="29"/>
      <c r="M129" s="29"/>
      <c r="N129" s="29"/>
      <c r="O129" s="29"/>
      <c r="P129" s="29"/>
      <c r="Q129" s="29"/>
      <c r="R129" s="29"/>
      <c r="S129" s="29"/>
    </row>
    <row r="130" spans="2:22" ht="14.4" customHeight="1" x14ac:dyDescent="0.3">
      <c r="B130" s="153" t="s">
        <v>117</v>
      </c>
      <c r="C130" s="153"/>
      <c r="D130" s="153"/>
      <c r="E130" s="153"/>
      <c r="F130" s="153"/>
      <c r="G130" s="153"/>
      <c r="H130" s="153"/>
      <c r="I130" s="153"/>
      <c r="J130" s="153"/>
      <c r="K130" s="153"/>
      <c r="L130" s="153"/>
      <c r="M130" s="153"/>
      <c r="N130" s="153"/>
      <c r="O130" s="153"/>
      <c r="P130" s="153"/>
      <c r="Q130" s="153"/>
      <c r="R130" s="153"/>
      <c r="S130" s="153"/>
    </row>
    <row r="131" spans="2:22" ht="14.4" customHeight="1" x14ac:dyDescent="0.3">
      <c r="B131" s="29"/>
      <c r="C131" s="29"/>
      <c r="D131" s="29"/>
      <c r="E131" s="29"/>
      <c r="F131" s="29"/>
      <c r="G131" s="29"/>
      <c r="H131" s="29"/>
      <c r="I131" s="29"/>
      <c r="J131" s="29"/>
      <c r="K131" s="29"/>
      <c r="L131" s="29"/>
      <c r="M131" s="29"/>
      <c r="N131" s="29"/>
      <c r="O131" s="29"/>
      <c r="P131" s="29"/>
      <c r="Q131" s="29"/>
      <c r="R131" s="29"/>
      <c r="S131" s="29"/>
    </row>
    <row r="132" spans="2:22" ht="14.4" customHeight="1" x14ac:dyDescent="0.3">
      <c r="B132" s="154" t="s">
        <v>118</v>
      </c>
      <c r="C132" s="154"/>
      <c r="D132" s="154"/>
      <c r="E132" s="154"/>
      <c r="F132" s="154"/>
      <c r="G132" s="154"/>
      <c r="H132" s="154"/>
      <c r="I132" s="154"/>
      <c r="J132" s="154"/>
      <c r="K132" s="154"/>
      <c r="L132" s="154"/>
      <c r="M132" s="154"/>
      <c r="N132" s="154"/>
      <c r="O132" s="154"/>
      <c r="P132" s="154"/>
      <c r="Q132" s="154"/>
      <c r="R132" s="154"/>
      <c r="S132" s="154"/>
      <c r="V132" s="56"/>
    </row>
    <row r="133" spans="2:22" ht="16.8" customHeight="1" x14ac:dyDescent="0.3">
      <c r="B133" s="154"/>
      <c r="C133" s="154"/>
      <c r="D133" s="154"/>
      <c r="E133" s="154"/>
      <c r="F133" s="154"/>
      <c r="G133" s="154"/>
      <c r="H133" s="154"/>
      <c r="I133" s="154"/>
      <c r="J133" s="154"/>
      <c r="K133" s="154"/>
      <c r="L133" s="154"/>
      <c r="M133" s="154"/>
      <c r="N133" s="154"/>
      <c r="O133" s="154"/>
      <c r="P133" s="154"/>
      <c r="Q133" s="154"/>
      <c r="R133" s="154"/>
      <c r="S133" s="154"/>
    </row>
    <row r="134" spans="2:22" ht="16.8" customHeight="1" x14ac:dyDescent="0.3">
      <c r="B134" s="154"/>
      <c r="C134" s="154"/>
      <c r="D134" s="154"/>
      <c r="E134" s="154"/>
      <c r="F134" s="154"/>
      <c r="G134" s="154"/>
      <c r="H134" s="154"/>
      <c r="I134" s="154"/>
      <c r="J134" s="154"/>
      <c r="K134" s="154"/>
      <c r="L134" s="154"/>
      <c r="M134" s="154"/>
      <c r="N134" s="154"/>
      <c r="O134" s="154"/>
      <c r="P134" s="154"/>
      <c r="Q134" s="154"/>
      <c r="R134" s="154"/>
      <c r="S134" s="154"/>
    </row>
    <row r="135" spans="2:22" ht="16.649999999999999" customHeight="1" x14ac:dyDescent="0.3">
      <c r="B135" s="154"/>
      <c r="C135" s="154"/>
      <c r="D135" s="154"/>
      <c r="E135" s="154"/>
      <c r="F135" s="154"/>
      <c r="G135" s="154"/>
      <c r="H135" s="154"/>
      <c r="I135" s="154"/>
      <c r="J135" s="154"/>
      <c r="K135" s="154"/>
      <c r="L135" s="154"/>
      <c r="M135" s="154"/>
      <c r="N135" s="154"/>
      <c r="O135" s="154"/>
      <c r="P135" s="154"/>
      <c r="Q135" s="154"/>
      <c r="R135" s="154"/>
      <c r="S135" s="154"/>
    </row>
    <row r="136" spans="2:22" x14ac:dyDescent="0.3">
      <c r="B136" s="154"/>
      <c r="C136" s="154"/>
      <c r="D136" s="154"/>
      <c r="E136" s="154"/>
      <c r="F136" s="154"/>
      <c r="G136" s="154"/>
      <c r="H136" s="154"/>
      <c r="I136" s="154"/>
      <c r="J136" s="154"/>
      <c r="K136" s="154"/>
      <c r="L136" s="154"/>
      <c r="M136" s="154"/>
      <c r="N136" s="154"/>
      <c r="O136" s="154"/>
      <c r="P136" s="154"/>
      <c r="Q136" s="154"/>
      <c r="R136" s="154"/>
      <c r="S136" s="154"/>
    </row>
    <row r="137" spans="2:22" x14ac:dyDescent="0.3">
      <c r="B137" s="94"/>
      <c r="C137" s="94"/>
      <c r="D137" s="94"/>
      <c r="E137" s="94"/>
      <c r="F137" s="94"/>
      <c r="G137" s="94"/>
      <c r="H137" s="94"/>
      <c r="I137" s="94"/>
      <c r="J137" s="94"/>
      <c r="K137" s="94"/>
      <c r="L137" s="94"/>
      <c r="M137" s="94"/>
      <c r="N137" s="94"/>
      <c r="O137" s="94"/>
      <c r="P137" s="94"/>
      <c r="Q137" s="94"/>
      <c r="R137" s="94"/>
      <c r="S137" s="94"/>
    </row>
    <row r="138" spans="2:22" x14ac:dyDescent="0.3">
      <c r="B138" s="154" t="s">
        <v>119</v>
      </c>
      <c r="C138" s="154"/>
      <c r="D138" s="154"/>
      <c r="E138" s="154"/>
      <c r="F138" s="154"/>
      <c r="G138" s="154"/>
      <c r="H138" s="154"/>
      <c r="I138" s="154"/>
      <c r="J138" s="154"/>
      <c r="K138" s="154"/>
      <c r="L138" s="154"/>
      <c r="M138" s="154"/>
      <c r="N138" s="154"/>
      <c r="O138" s="154"/>
      <c r="P138" s="154"/>
      <c r="Q138" s="154"/>
      <c r="R138" s="154"/>
      <c r="S138" s="154"/>
    </row>
    <row r="139" spans="2:22" ht="16.8" customHeight="1" x14ac:dyDescent="0.3">
      <c r="B139" s="154"/>
      <c r="C139" s="154"/>
      <c r="D139" s="154"/>
      <c r="E139" s="154"/>
      <c r="F139" s="154"/>
      <c r="G139" s="154"/>
      <c r="H139" s="154"/>
      <c r="I139" s="154"/>
      <c r="J139" s="154"/>
      <c r="K139" s="154"/>
      <c r="L139" s="154"/>
      <c r="M139" s="154"/>
      <c r="N139" s="154"/>
      <c r="O139" s="154"/>
      <c r="P139" s="154"/>
      <c r="Q139" s="154"/>
      <c r="R139" s="154"/>
      <c r="S139" s="154"/>
    </row>
    <row r="140" spans="2:22" ht="16.8" customHeight="1" x14ac:dyDescent="0.3">
      <c r="B140" s="154"/>
      <c r="C140" s="154"/>
      <c r="D140" s="154"/>
      <c r="E140" s="154"/>
      <c r="F140" s="154"/>
      <c r="G140" s="154"/>
      <c r="H140" s="154"/>
      <c r="I140" s="154"/>
      <c r="J140" s="154"/>
      <c r="K140" s="154"/>
      <c r="L140" s="154"/>
      <c r="M140" s="154"/>
      <c r="N140" s="154"/>
      <c r="O140" s="154"/>
      <c r="P140" s="154"/>
      <c r="Q140" s="154"/>
      <c r="R140" s="154"/>
      <c r="S140" s="154"/>
    </row>
    <row r="141" spans="2:22" ht="16.8" customHeight="1" x14ac:dyDescent="0.3"/>
    <row r="142" spans="2:22" ht="10.199999999999999" customHeight="1" x14ac:dyDescent="0.3">
      <c r="B142" s="154" t="s">
        <v>141</v>
      </c>
      <c r="C142" s="154"/>
      <c r="D142" s="154"/>
      <c r="E142" s="154"/>
      <c r="F142" s="154"/>
      <c r="G142" s="154"/>
      <c r="H142" s="154"/>
      <c r="I142" s="154"/>
      <c r="J142" s="154"/>
      <c r="K142" s="154"/>
      <c r="L142" s="154"/>
      <c r="M142" s="154"/>
      <c r="N142" s="154"/>
      <c r="O142" s="154"/>
      <c r="P142" s="154"/>
      <c r="Q142" s="154"/>
      <c r="R142" s="154"/>
      <c r="S142" s="154"/>
    </row>
    <row r="143" spans="2:22" ht="14.4" customHeight="1" x14ac:dyDescent="0.3">
      <c r="B143" s="154"/>
      <c r="C143" s="154"/>
      <c r="D143" s="154"/>
      <c r="E143" s="154"/>
      <c r="F143" s="154"/>
      <c r="G143" s="154"/>
      <c r="H143" s="154"/>
      <c r="I143" s="154"/>
      <c r="J143" s="154"/>
      <c r="K143" s="154"/>
      <c r="L143" s="154"/>
      <c r="M143" s="154"/>
      <c r="N143" s="154"/>
      <c r="O143" s="154"/>
      <c r="P143" s="154"/>
      <c r="Q143" s="154"/>
      <c r="R143" s="154"/>
      <c r="S143" s="154"/>
    </row>
    <row r="144" spans="2:22" x14ac:dyDescent="0.3">
      <c r="B144" s="154"/>
      <c r="C144" s="154"/>
      <c r="D144" s="154"/>
      <c r="E144" s="154"/>
      <c r="F144" s="154"/>
      <c r="G144" s="154"/>
      <c r="H144" s="154"/>
      <c r="I144" s="154"/>
      <c r="J144" s="154"/>
      <c r="K144" s="154"/>
      <c r="L144" s="154"/>
      <c r="M144" s="154"/>
      <c r="N144" s="154"/>
      <c r="O144" s="154"/>
      <c r="P144" s="154"/>
      <c r="Q144" s="154"/>
      <c r="R144" s="154"/>
      <c r="S144" s="154"/>
    </row>
    <row r="146" spans="2:19" x14ac:dyDescent="0.3">
      <c r="B146" s="115" t="s">
        <v>120</v>
      </c>
      <c r="C146" s="115"/>
      <c r="D146" s="115"/>
      <c r="E146" s="115"/>
      <c r="F146" s="115"/>
      <c r="G146" s="115"/>
      <c r="H146" s="115"/>
      <c r="I146" s="115"/>
      <c r="J146" s="115"/>
      <c r="K146" s="115"/>
      <c r="L146" s="115"/>
      <c r="M146" s="115"/>
      <c r="N146" s="115"/>
      <c r="O146" s="115"/>
      <c r="P146" s="115"/>
      <c r="Q146" s="115"/>
      <c r="R146" s="115"/>
      <c r="S146" s="115"/>
    </row>
    <row r="147" spans="2:19" ht="14.4" customHeight="1" x14ac:dyDescent="0.3">
      <c r="B147" s="115"/>
      <c r="C147" s="115"/>
      <c r="D147" s="115"/>
      <c r="E147" s="115"/>
      <c r="F147" s="115"/>
      <c r="G147" s="115"/>
      <c r="H147" s="115"/>
      <c r="I147" s="115"/>
      <c r="J147" s="115"/>
      <c r="K147" s="115"/>
      <c r="L147" s="115"/>
      <c r="M147" s="115"/>
      <c r="N147" s="115"/>
      <c r="O147" s="115"/>
      <c r="P147" s="115"/>
      <c r="Q147" s="115"/>
      <c r="R147" s="115"/>
      <c r="S147" s="115"/>
    </row>
    <row r="148" spans="2:19" ht="14.4" customHeight="1" x14ac:dyDescent="0.3">
      <c r="B148" s="89"/>
      <c r="C148" s="89"/>
      <c r="D148" s="89"/>
      <c r="E148" s="89"/>
      <c r="F148" s="89"/>
      <c r="G148" s="89"/>
      <c r="H148" s="89"/>
      <c r="I148" s="89"/>
      <c r="J148" s="89"/>
      <c r="K148" s="89"/>
      <c r="L148" s="89"/>
      <c r="M148" s="89"/>
      <c r="N148" s="89"/>
      <c r="O148" s="89"/>
      <c r="P148" s="89"/>
      <c r="Q148" s="89"/>
      <c r="R148" s="89"/>
      <c r="S148" s="89"/>
    </row>
    <row r="149" spans="2:19" ht="14.4" customHeight="1" x14ac:dyDescent="0.3">
      <c r="B149" s="89"/>
      <c r="C149" s="89"/>
      <c r="D149" s="89"/>
      <c r="E149" s="89"/>
      <c r="F149" s="89"/>
      <c r="G149" s="89"/>
      <c r="H149" s="89"/>
      <c r="I149" s="89"/>
      <c r="J149" s="89"/>
      <c r="K149" s="89"/>
      <c r="L149" s="89"/>
      <c r="M149" s="89"/>
      <c r="N149" s="89"/>
      <c r="O149" s="89"/>
      <c r="P149" s="89"/>
      <c r="Q149" s="89"/>
      <c r="R149" s="89"/>
      <c r="S149" s="89"/>
    </row>
    <row r="150" spans="2:19" ht="14.4" customHeight="1" x14ac:dyDescent="0.3">
      <c r="B150" s="89"/>
      <c r="C150" s="89"/>
      <c r="D150" s="89"/>
      <c r="E150" s="89"/>
      <c r="F150" s="89"/>
      <c r="G150" s="89"/>
      <c r="H150" s="89"/>
      <c r="I150" s="89"/>
      <c r="J150" s="89"/>
      <c r="K150" s="89"/>
      <c r="L150" s="89"/>
      <c r="M150" s="89"/>
      <c r="N150" s="89"/>
      <c r="O150" s="89"/>
      <c r="P150" s="89"/>
      <c r="Q150" s="89"/>
      <c r="R150" s="89"/>
      <c r="S150" s="89"/>
    </row>
    <row r="151" spans="2:19" ht="14.4" customHeight="1" x14ac:dyDescent="0.3">
      <c r="B151" s="89"/>
      <c r="C151" s="89"/>
      <c r="D151" s="89"/>
      <c r="E151" s="89"/>
      <c r="F151" s="89"/>
      <c r="G151" s="89"/>
      <c r="H151" s="89"/>
      <c r="I151" s="89"/>
      <c r="J151" s="89"/>
      <c r="K151" s="89"/>
      <c r="L151" s="89"/>
      <c r="M151" s="89"/>
      <c r="N151" s="89"/>
      <c r="O151" s="89"/>
      <c r="P151" s="89"/>
      <c r="Q151" s="89"/>
      <c r="R151" s="89"/>
      <c r="S151" s="89"/>
    </row>
    <row r="152" spans="2:19" ht="14.4" customHeight="1" x14ac:dyDescent="0.3">
      <c r="B152" s="89"/>
      <c r="C152" s="89"/>
      <c r="D152" s="89"/>
      <c r="E152" s="89"/>
      <c r="F152" s="89"/>
      <c r="G152" s="89"/>
      <c r="H152" s="89"/>
      <c r="I152" s="89"/>
      <c r="J152" s="89"/>
      <c r="K152" s="89"/>
      <c r="L152" s="89"/>
      <c r="M152" s="89"/>
      <c r="N152" s="89"/>
      <c r="O152" s="109" t="str">
        <f>O112</f>
        <v>CERTIFICADO N°:</v>
      </c>
      <c r="P152" s="109"/>
      <c r="Q152" s="109"/>
      <c r="R152" s="109">
        <f>R112</f>
        <v>0</v>
      </c>
      <c r="S152" s="109"/>
    </row>
    <row r="153" spans="2:19" x14ac:dyDescent="0.3">
      <c r="B153" s="89"/>
      <c r="C153" s="89"/>
      <c r="D153" s="89"/>
      <c r="E153" s="89"/>
      <c r="F153" s="89"/>
      <c r="G153" s="89"/>
      <c r="H153" s="89"/>
      <c r="I153" s="89"/>
      <c r="J153" s="89"/>
      <c r="K153" s="89"/>
      <c r="L153" s="89"/>
      <c r="M153" s="89"/>
      <c r="N153" s="89"/>
      <c r="O153" s="89"/>
      <c r="P153" s="89"/>
      <c r="Q153" s="89"/>
      <c r="R153" s="89"/>
      <c r="S153" s="89"/>
    </row>
    <row r="154" spans="2:19" ht="14.4" customHeight="1" x14ac:dyDescent="0.3">
      <c r="B154" s="89"/>
      <c r="C154" s="89"/>
      <c r="D154" s="89"/>
      <c r="E154" s="89"/>
      <c r="F154" s="89"/>
      <c r="G154" s="89"/>
      <c r="H154" s="89"/>
      <c r="I154" s="89"/>
      <c r="J154" s="89"/>
      <c r="K154" s="89"/>
      <c r="L154" s="89"/>
      <c r="M154" s="89"/>
      <c r="N154" s="89"/>
      <c r="O154" s="89"/>
      <c r="P154" s="89"/>
      <c r="Q154" s="89"/>
      <c r="R154" s="89"/>
      <c r="S154" s="89"/>
    </row>
    <row r="155" spans="2:19" ht="14.4" customHeight="1" x14ac:dyDescent="0.3">
      <c r="B155" s="89"/>
      <c r="C155" s="89"/>
      <c r="D155" s="89"/>
      <c r="E155" s="89"/>
      <c r="F155" s="89"/>
      <c r="G155" s="89"/>
      <c r="H155" s="89"/>
      <c r="I155" s="89"/>
      <c r="J155" s="89"/>
      <c r="K155" s="89"/>
      <c r="L155" s="89"/>
      <c r="M155" s="89"/>
      <c r="N155" s="89"/>
      <c r="O155" s="89"/>
      <c r="P155" s="89"/>
      <c r="Q155" s="89"/>
      <c r="R155" s="89"/>
      <c r="S155" s="89"/>
    </row>
    <row r="156" spans="2:19" ht="14.4" customHeight="1" x14ac:dyDescent="0.3">
      <c r="B156" s="89"/>
      <c r="C156" s="89"/>
      <c r="D156" s="89"/>
      <c r="E156" s="89"/>
      <c r="F156" s="89"/>
      <c r="G156" s="89"/>
      <c r="H156" s="89"/>
      <c r="I156" s="89"/>
      <c r="J156" s="89"/>
      <c r="K156" s="89"/>
      <c r="L156" s="89"/>
      <c r="M156" s="89"/>
      <c r="N156" s="89"/>
      <c r="O156" s="89"/>
      <c r="P156" s="89"/>
      <c r="Q156" s="89"/>
      <c r="R156" s="89"/>
      <c r="S156" s="89"/>
    </row>
    <row r="157" spans="2:19" ht="14.4" customHeight="1" x14ac:dyDescent="0.3">
      <c r="B157" s="89"/>
      <c r="C157" s="89"/>
      <c r="D157" s="89"/>
      <c r="E157" s="89"/>
      <c r="F157" s="89"/>
      <c r="G157" s="89"/>
      <c r="H157" s="89"/>
      <c r="I157" s="89"/>
      <c r="J157" s="89"/>
      <c r="K157" s="89"/>
      <c r="L157" s="89"/>
      <c r="M157" s="89"/>
      <c r="N157" s="89"/>
      <c r="O157" s="89"/>
      <c r="P157" s="89"/>
      <c r="Q157" s="89"/>
      <c r="R157" s="89"/>
      <c r="S157" s="89"/>
    </row>
    <row r="158" spans="2:19" ht="14.4" customHeight="1" x14ac:dyDescent="0.3">
      <c r="B158" s="89"/>
      <c r="C158" s="89"/>
      <c r="D158" s="89"/>
      <c r="E158" s="89"/>
      <c r="F158" s="89"/>
      <c r="G158" s="89"/>
      <c r="H158" s="89"/>
      <c r="I158" s="89"/>
      <c r="J158" s="89"/>
      <c r="K158" s="89"/>
      <c r="L158" s="89"/>
      <c r="M158" s="89"/>
      <c r="N158" s="89"/>
      <c r="O158" s="89"/>
      <c r="P158" s="89"/>
      <c r="Q158" s="89"/>
      <c r="R158" s="89"/>
      <c r="S158" s="89"/>
    </row>
    <row r="159" spans="2:19" ht="14.4" customHeight="1" x14ac:dyDescent="0.3">
      <c r="B159" s="89"/>
      <c r="C159" s="89"/>
      <c r="D159" s="89"/>
      <c r="E159" s="89"/>
      <c r="F159" s="89"/>
      <c r="G159" s="89"/>
      <c r="H159" s="89"/>
      <c r="I159" s="89"/>
      <c r="J159" s="89"/>
      <c r="K159" s="89"/>
      <c r="L159" s="89"/>
      <c r="M159" s="89"/>
      <c r="N159" s="89"/>
      <c r="O159" s="89"/>
      <c r="P159" s="89"/>
      <c r="Q159" s="89"/>
      <c r="R159" s="89"/>
      <c r="S159" s="89"/>
    </row>
    <row r="160" spans="2:19" ht="14.4" customHeight="1" x14ac:dyDescent="0.3">
      <c r="B160" s="89"/>
      <c r="C160" s="89"/>
      <c r="D160" s="89"/>
      <c r="E160" s="89"/>
      <c r="F160" s="89"/>
      <c r="G160" s="89"/>
      <c r="H160" s="89"/>
      <c r="I160" s="89"/>
      <c r="J160" s="89"/>
      <c r="K160" s="89"/>
      <c r="L160" s="89"/>
      <c r="M160" s="89"/>
      <c r="N160" s="89"/>
      <c r="O160" s="89"/>
      <c r="P160" s="89"/>
      <c r="Q160" s="89"/>
      <c r="R160" s="89"/>
      <c r="S160" s="89"/>
    </row>
    <row r="161" spans="2:19" ht="14.4" customHeight="1" x14ac:dyDescent="0.3">
      <c r="B161" s="89"/>
      <c r="C161" s="89"/>
      <c r="D161" s="89"/>
      <c r="E161" s="89"/>
      <c r="F161" s="89"/>
      <c r="G161" s="89"/>
      <c r="H161" s="89"/>
      <c r="I161" s="89"/>
      <c r="J161" s="89"/>
      <c r="K161" s="89"/>
      <c r="L161" s="89"/>
      <c r="M161" s="89"/>
      <c r="N161" s="89"/>
      <c r="O161" s="89"/>
      <c r="P161" s="89"/>
      <c r="Q161" s="89"/>
      <c r="R161" s="89"/>
      <c r="S161" s="89"/>
    </row>
    <row r="162" spans="2:19" ht="14.4" customHeight="1" x14ac:dyDescent="0.3">
      <c r="B162" s="89"/>
      <c r="C162" s="89"/>
      <c r="D162" s="89"/>
      <c r="E162" s="89"/>
      <c r="F162" s="89"/>
      <c r="G162" s="89"/>
      <c r="H162" s="89"/>
      <c r="I162" s="89"/>
      <c r="J162" s="89"/>
      <c r="K162" s="89"/>
      <c r="L162" s="89"/>
      <c r="M162" s="89"/>
      <c r="N162" s="89"/>
      <c r="O162" s="89"/>
      <c r="P162" s="89"/>
      <c r="Q162" s="89"/>
      <c r="R162" s="89"/>
      <c r="S162" s="89"/>
    </row>
    <row r="163" spans="2:19" ht="14.4" customHeight="1" x14ac:dyDescent="0.3">
      <c r="B163" s="89"/>
      <c r="C163" s="89"/>
      <c r="D163" s="89"/>
      <c r="E163" s="89"/>
      <c r="F163" s="89"/>
      <c r="G163" s="89"/>
      <c r="H163" s="89"/>
      <c r="I163" s="89"/>
      <c r="J163" s="89"/>
      <c r="K163" s="89"/>
      <c r="L163" s="89"/>
      <c r="M163" s="89"/>
      <c r="N163" s="89"/>
      <c r="O163" s="89"/>
      <c r="P163" s="89"/>
      <c r="Q163" s="89"/>
      <c r="R163" s="89"/>
      <c r="S163" s="89"/>
    </row>
    <row r="164" spans="2:19" ht="14.4" customHeight="1" x14ac:dyDescent="0.3">
      <c r="B164" s="89"/>
      <c r="C164" s="89"/>
      <c r="D164" s="89"/>
      <c r="E164" s="186" t="s">
        <v>160</v>
      </c>
      <c r="F164" s="186"/>
      <c r="G164" s="186"/>
      <c r="H164" s="186"/>
      <c r="I164" s="186"/>
      <c r="J164" s="186"/>
      <c r="K164" s="186"/>
      <c r="L164" s="186"/>
      <c r="M164" s="186"/>
      <c r="N164" s="89"/>
      <c r="O164" s="89"/>
      <c r="P164" s="89"/>
      <c r="Q164" s="89"/>
      <c r="R164" s="89"/>
      <c r="S164" s="89"/>
    </row>
    <row r="165" spans="2:19" ht="14.4" customHeight="1" x14ac:dyDescent="0.3"/>
    <row r="166" spans="2:19" ht="14.4" customHeight="1" x14ac:dyDescent="0.3"/>
    <row r="167" spans="2:19" ht="14.4" customHeight="1" x14ac:dyDescent="0.3">
      <c r="B167" s="19" t="s">
        <v>121</v>
      </c>
    </row>
    <row r="168" spans="2:19" ht="14.4" customHeight="1" x14ac:dyDescent="0.3"/>
    <row r="169" spans="2:19" ht="14.4" customHeight="1" x14ac:dyDescent="0.3">
      <c r="B169" s="115" t="s">
        <v>122</v>
      </c>
      <c r="C169" s="115"/>
      <c r="D169" s="115"/>
      <c r="E169" s="115"/>
      <c r="F169" s="115"/>
      <c r="G169" s="115"/>
      <c r="H169" s="115"/>
      <c r="I169" s="115"/>
      <c r="J169" s="115"/>
      <c r="K169" s="115"/>
      <c r="L169" s="115"/>
      <c r="M169" s="115"/>
      <c r="N169" s="115"/>
      <c r="O169" s="115"/>
      <c r="P169" s="115"/>
      <c r="Q169" s="115"/>
      <c r="R169" s="115"/>
      <c r="S169" s="115"/>
    </row>
    <row r="170" spans="2:19" ht="14.4" customHeight="1" x14ac:dyDescent="0.3">
      <c r="B170" s="115"/>
      <c r="C170" s="115"/>
      <c r="D170" s="115"/>
      <c r="E170" s="115"/>
      <c r="F170" s="115"/>
      <c r="G170" s="115"/>
      <c r="H170" s="115"/>
      <c r="I170" s="115"/>
      <c r="J170" s="115"/>
      <c r="K170" s="115"/>
      <c r="L170" s="115"/>
      <c r="M170" s="115"/>
      <c r="N170" s="115"/>
      <c r="O170" s="115"/>
      <c r="P170" s="115"/>
      <c r="Q170" s="115"/>
      <c r="R170" s="115"/>
      <c r="S170" s="115"/>
    </row>
    <row r="171" spans="2:19" ht="14.4" customHeight="1" x14ac:dyDescent="0.3">
      <c r="B171" s="115"/>
      <c r="C171" s="115"/>
      <c r="D171" s="115"/>
      <c r="E171" s="115"/>
      <c r="F171" s="115"/>
      <c r="G171" s="115"/>
      <c r="H171" s="115"/>
      <c r="I171" s="115"/>
      <c r="J171" s="115"/>
      <c r="K171" s="115"/>
      <c r="L171" s="115"/>
      <c r="M171" s="115"/>
      <c r="N171" s="115"/>
      <c r="O171" s="115"/>
      <c r="P171" s="115"/>
      <c r="Q171" s="115"/>
      <c r="R171" s="115"/>
      <c r="S171" s="115"/>
    </row>
    <row r="172" spans="2:19" ht="12.6" customHeight="1" x14ac:dyDescent="0.3"/>
    <row r="173" spans="2:19" ht="9.6" customHeight="1" x14ac:dyDescent="0.3"/>
    <row r="174" spans="2:19" ht="14.4" customHeight="1" x14ac:dyDescent="0.3">
      <c r="B174" s="168" t="s">
        <v>123</v>
      </c>
      <c r="C174" s="168"/>
      <c r="D174" s="168"/>
      <c r="E174" s="168"/>
      <c r="F174" s="168"/>
      <c r="G174" s="168"/>
      <c r="H174" s="168"/>
      <c r="I174" s="168"/>
      <c r="J174" s="168"/>
      <c r="K174" s="168"/>
      <c r="L174" s="168"/>
      <c r="M174" s="168"/>
      <c r="N174" s="168"/>
      <c r="O174" s="168"/>
      <c r="P174" s="168"/>
      <c r="Q174" s="168"/>
      <c r="R174" s="168"/>
      <c r="S174" s="168"/>
    </row>
    <row r="175" spans="2:19" ht="14.4" customHeight="1" x14ac:dyDescent="0.3"/>
    <row r="176" spans="2:19" ht="14.4" customHeight="1" x14ac:dyDescent="0.3">
      <c r="B176" s="19" t="s">
        <v>124</v>
      </c>
    </row>
    <row r="177" spans="4:19" ht="16.2" customHeight="1" x14ac:dyDescent="0.3"/>
    <row r="178" spans="4:19" ht="36.6" customHeight="1" x14ac:dyDescent="0.3">
      <c r="D178" s="178" t="s">
        <v>128</v>
      </c>
      <c r="E178" s="179"/>
      <c r="F178" s="126" t="s">
        <v>125</v>
      </c>
      <c r="G178" s="126"/>
      <c r="H178" s="126" t="s">
        <v>126</v>
      </c>
      <c r="I178" s="126"/>
      <c r="J178" s="126" t="s">
        <v>127</v>
      </c>
      <c r="K178" s="126"/>
      <c r="L178" s="126" t="s">
        <v>106</v>
      </c>
      <c r="M178" s="126"/>
      <c r="N178" s="126"/>
      <c r="O178" s="95" t="s">
        <v>10</v>
      </c>
    </row>
    <row r="179" spans="4:19" x14ac:dyDescent="0.3">
      <c r="D179" s="172">
        <v>1</v>
      </c>
      <c r="E179" s="173"/>
      <c r="F179" s="174">
        <v>4.5999999999999996</v>
      </c>
      <c r="G179" s="175"/>
      <c r="H179" s="174">
        <v>4.3</v>
      </c>
      <c r="I179" s="175"/>
      <c r="J179" s="174">
        <f>H179-F179</f>
        <v>-0.29999999999999982</v>
      </c>
      <c r="K179" s="175"/>
      <c r="L179" s="176">
        <v>0.56000000000000005</v>
      </c>
      <c r="M179" s="177"/>
      <c r="N179" s="173"/>
      <c r="O179" s="96">
        <v>2</v>
      </c>
    </row>
    <row r="180" spans="4:19" x14ac:dyDescent="0.3">
      <c r="D180" s="172">
        <v>2</v>
      </c>
      <c r="E180" s="173"/>
      <c r="F180" s="174">
        <f ca="1">F179+((RAND()*(0.4-0.1)+0.1)*RANDBETWEEN(-1,1))</f>
        <v>4.5999999999999996</v>
      </c>
      <c r="G180" s="175"/>
      <c r="H180" s="174">
        <f ca="1">H179+((RAND()*(0.4-0.1)+0.1)*RANDBETWEEN(-1,1))</f>
        <v>4.0044303274610602</v>
      </c>
      <c r="I180" s="175"/>
      <c r="J180" s="174">
        <f t="shared" ref="J180:J188" ca="1" si="0">H180-F180</f>
        <v>-0.59556967253893944</v>
      </c>
      <c r="K180" s="175"/>
      <c r="L180" s="176">
        <v>0.56000000000000005</v>
      </c>
      <c r="M180" s="177"/>
      <c r="N180" s="173"/>
      <c r="O180" s="96">
        <v>2</v>
      </c>
    </row>
    <row r="181" spans="4:19" ht="16.8" customHeight="1" x14ac:dyDescent="0.3">
      <c r="D181" s="172">
        <v>3</v>
      </c>
      <c r="E181" s="173"/>
      <c r="F181" s="174">
        <f ca="1">F179+((RAND()*(0.4-0.1)+0.1)*RANDBETWEEN(-1,1))</f>
        <v>4.5999999999999996</v>
      </c>
      <c r="G181" s="175"/>
      <c r="H181" s="174">
        <f ca="1">H179+((RAND()*(0.4-0.1)+0.1)*RANDBETWEEN(-1,1))</f>
        <v>4.3</v>
      </c>
      <c r="I181" s="175"/>
      <c r="J181" s="174">
        <f t="shared" ca="1" si="0"/>
        <v>-0.29999999999999982</v>
      </c>
      <c r="K181" s="175"/>
      <c r="L181" s="176">
        <v>0.56000000000000005</v>
      </c>
      <c r="M181" s="177"/>
      <c r="N181" s="173"/>
      <c r="O181" s="96">
        <v>2</v>
      </c>
    </row>
    <row r="182" spans="4:19" ht="14.4" customHeight="1" x14ac:dyDescent="0.3">
      <c r="D182" s="172">
        <v>4</v>
      </c>
      <c r="E182" s="173"/>
      <c r="F182" s="174">
        <f ca="1">F179+((RAND()*(0.4-0.1)+0.1)*RANDBETWEEN(-1,1))</f>
        <v>4.5999999999999996</v>
      </c>
      <c r="G182" s="175"/>
      <c r="H182" s="174">
        <f ca="1">H179+((RAND()*(0.4-0.1)+0.1)*RANDBETWEEN(-1,1))</f>
        <v>4.6839465683394348</v>
      </c>
      <c r="I182" s="175"/>
      <c r="J182" s="174">
        <f t="shared" ca="1" si="0"/>
        <v>8.3946568339435146E-2</v>
      </c>
      <c r="K182" s="175"/>
      <c r="L182" s="176">
        <v>0.56000000000000005</v>
      </c>
      <c r="M182" s="177"/>
      <c r="N182" s="173"/>
      <c r="O182" s="96">
        <v>2</v>
      </c>
    </row>
    <row r="183" spans="4:19" ht="14.4" customHeight="1" x14ac:dyDescent="0.3">
      <c r="D183" s="172">
        <v>5</v>
      </c>
      <c r="E183" s="173"/>
      <c r="F183" s="174">
        <f ca="1">F179+((RAND()*(0.4-0.1)+0.1)*RANDBETWEEN(-1,1))</f>
        <v>4.5999999999999996</v>
      </c>
      <c r="G183" s="175"/>
      <c r="H183" s="174">
        <f ca="1">H179+((RAND()*(0.4-0.1)+0.1)*RANDBETWEEN(-1,1))</f>
        <v>4.3</v>
      </c>
      <c r="I183" s="175"/>
      <c r="J183" s="174">
        <f t="shared" ca="1" si="0"/>
        <v>-0.29999999999999982</v>
      </c>
      <c r="K183" s="175"/>
      <c r="L183" s="176">
        <v>0.56000000000000005</v>
      </c>
      <c r="M183" s="177"/>
      <c r="N183" s="173"/>
      <c r="O183" s="96">
        <v>2</v>
      </c>
    </row>
    <row r="184" spans="4:19" ht="14.4" customHeight="1" x14ac:dyDescent="0.3">
      <c r="D184" s="172">
        <v>6</v>
      </c>
      <c r="E184" s="173"/>
      <c r="F184" s="174">
        <f ca="1">F179+((RAND()*(0.4-0.1)+0.1)*RANDBETWEEN(-1,1))</f>
        <v>4.4049441106132194</v>
      </c>
      <c r="G184" s="175"/>
      <c r="H184" s="174">
        <f ca="1">H179+((RAND()*(0.4-0.1)+0.1)*RANDBETWEEN(-1,1))</f>
        <v>4.4586444941509109</v>
      </c>
      <c r="I184" s="175"/>
      <c r="J184" s="174">
        <f t="shared" ca="1" si="0"/>
        <v>5.3700383537691465E-2</v>
      </c>
      <c r="K184" s="175"/>
      <c r="L184" s="176">
        <v>0.56000000000000005</v>
      </c>
      <c r="M184" s="177"/>
      <c r="N184" s="173"/>
      <c r="O184" s="96">
        <v>2</v>
      </c>
    </row>
    <row r="185" spans="4:19" ht="14.4" customHeight="1" x14ac:dyDescent="0.3">
      <c r="D185" s="172">
        <v>7</v>
      </c>
      <c r="E185" s="173"/>
      <c r="F185" s="174">
        <f ca="1">F179+((RAND()*(0.4-0.1)+0.1)*RANDBETWEEN(-1,1))</f>
        <v>4.4322650760605313</v>
      </c>
      <c r="G185" s="175"/>
      <c r="H185" s="174">
        <f ca="1">H179+((RAND()*(0.4-0.1)+0.1)*RANDBETWEEN(-1,1))</f>
        <v>4.6828709214555202</v>
      </c>
      <c r="I185" s="175"/>
      <c r="J185" s="174">
        <f t="shared" ca="1" si="0"/>
        <v>0.25060584539498887</v>
      </c>
      <c r="K185" s="175"/>
      <c r="L185" s="176">
        <v>0.56000000000000005</v>
      </c>
      <c r="M185" s="177"/>
      <c r="N185" s="173"/>
      <c r="O185" s="96">
        <v>2</v>
      </c>
    </row>
    <row r="186" spans="4:19" ht="14.4" customHeight="1" x14ac:dyDescent="0.3">
      <c r="D186" s="172">
        <v>8</v>
      </c>
      <c r="E186" s="173"/>
      <c r="F186" s="174">
        <f ca="1">F179+((RAND()*(0.4-0.1)+0.1)*RANDBETWEEN(-1,1))</f>
        <v>4.4333437858313465</v>
      </c>
      <c r="G186" s="175"/>
      <c r="H186" s="174">
        <f ca="1">H179+((RAND()*(0.4-0.1)+0.1)*RANDBETWEEN(-1,1))</f>
        <v>4.6774389062106181</v>
      </c>
      <c r="I186" s="175"/>
      <c r="J186" s="174">
        <f t="shared" ca="1" si="0"/>
        <v>0.24409512037927161</v>
      </c>
      <c r="K186" s="175"/>
      <c r="L186" s="176">
        <v>0.56000000000000005</v>
      </c>
      <c r="M186" s="177"/>
      <c r="N186" s="173"/>
      <c r="O186" s="96">
        <v>2</v>
      </c>
    </row>
    <row r="187" spans="4:19" ht="14.4" customHeight="1" x14ac:dyDescent="0.3">
      <c r="D187" s="172">
        <v>9</v>
      </c>
      <c r="E187" s="173"/>
      <c r="F187" s="174">
        <f ca="1">F179+((RAND()*(0.4-0.1)+0.1)*RANDBETWEEN(-1,1))</f>
        <v>4.8092059197076278</v>
      </c>
      <c r="G187" s="175"/>
      <c r="H187" s="174">
        <f ca="1">H179+((RAND()*(0.4-0.1)+0.1)*RANDBETWEEN(-1,1))</f>
        <v>3.9806797945990162</v>
      </c>
      <c r="I187" s="175"/>
      <c r="J187" s="174">
        <f t="shared" ca="1" si="0"/>
        <v>-0.82852612510861157</v>
      </c>
      <c r="K187" s="175"/>
      <c r="L187" s="176">
        <v>0.56000000000000005</v>
      </c>
      <c r="M187" s="177"/>
      <c r="N187" s="173"/>
      <c r="O187" s="96">
        <v>2</v>
      </c>
    </row>
    <row r="188" spans="4:19" ht="14.4" customHeight="1" x14ac:dyDescent="0.3">
      <c r="D188" s="172">
        <v>10</v>
      </c>
      <c r="E188" s="173"/>
      <c r="F188" s="174">
        <f ca="1">F179+((RAND()*(0.4-0.1)+0.1)*RANDBETWEEN(-1,1))</f>
        <v>4.7512500236983817</v>
      </c>
      <c r="G188" s="175"/>
      <c r="H188" s="174">
        <f ca="1">H179+((RAND()*(0.4-0.1)+0.1)*RANDBETWEEN(-1,1))</f>
        <v>4.5564487250892469</v>
      </c>
      <c r="I188" s="175"/>
      <c r="J188" s="174">
        <f t="shared" ca="1" si="0"/>
        <v>-0.19480129860913475</v>
      </c>
      <c r="K188" s="175"/>
      <c r="L188" s="176">
        <v>0.56000000000000005</v>
      </c>
      <c r="M188" s="177"/>
      <c r="N188" s="173"/>
      <c r="O188" s="96">
        <v>2</v>
      </c>
    </row>
    <row r="189" spans="4:19" ht="14.4" customHeight="1" x14ac:dyDescent="0.3"/>
    <row r="190" spans="4:19" ht="24" customHeight="1" x14ac:dyDescent="0.3">
      <c r="F190" s="114" t="s">
        <v>129</v>
      </c>
      <c r="G190" s="114"/>
      <c r="H190" s="114"/>
      <c r="I190" s="126" t="s">
        <v>131</v>
      </c>
      <c r="J190" s="126"/>
      <c r="K190" s="126"/>
      <c r="L190" s="114" t="s">
        <v>130</v>
      </c>
      <c r="M190" s="114"/>
      <c r="N190" s="114"/>
    </row>
    <row r="191" spans="4:19" ht="27" customHeight="1" x14ac:dyDescent="0.3">
      <c r="F191" s="180">
        <f ca="1">AVERAGE(F179:G188)</f>
        <v>4.5831008915911102</v>
      </c>
      <c r="G191" s="112"/>
      <c r="H191" s="112"/>
      <c r="I191" s="180">
        <f ca="1">AVERAGE(H179:I188)</f>
        <v>4.3944459737305817</v>
      </c>
      <c r="J191" s="112"/>
      <c r="K191" s="112"/>
      <c r="L191" s="180">
        <f ca="1">I191-F191</f>
        <v>-0.18865491786052857</v>
      </c>
      <c r="M191" s="112"/>
      <c r="N191" s="112"/>
    </row>
    <row r="192" spans="4:19" ht="14.4" customHeight="1" x14ac:dyDescent="0.3">
      <c r="O192" s="109" t="str">
        <f>O152</f>
        <v>CERTIFICADO N°:</v>
      </c>
      <c r="P192" s="109"/>
      <c r="Q192" s="109"/>
      <c r="R192" s="109">
        <f>R152</f>
        <v>0</v>
      </c>
      <c r="S192" s="109"/>
    </row>
    <row r="193" spans="2:19" ht="14.4" customHeight="1" x14ac:dyDescent="0.3">
      <c r="O193" s="91"/>
      <c r="P193" s="91"/>
      <c r="Q193" s="91"/>
      <c r="R193" s="91"/>
      <c r="S193" s="91"/>
    </row>
    <row r="194" spans="2:19" ht="14.4" customHeight="1" x14ac:dyDescent="0.3"/>
    <row r="195" spans="2:19" ht="14.4" customHeight="1" x14ac:dyDescent="0.3">
      <c r="B195" s="19" t="s">
        <v>197</v>
      </c>
    </row>
    <row r="196" spans="2:19" ht="14.4" customHeight="1" x14ac:dyDescent="0.3"/>
    <row r="197" spans="2:19" ht="14.4" customHeight="1" x14ac:dyDescent="0.3">
      <c r="B197" s="115" t="s">
        <v>132</v>
      </c>
      <c r="C197" s="115"/>
      <c r="D197" s="115"/>
      <c r="E197" s="115"/>
      <c r="F197" s="115"/>
      <c r="G197" s="115"/>
      <c r="H197" s="115"/>
      <c r="I197" s="115"/>
      <c r="J197" s="115"/>
      <c r="K197" s="115"/>
      <c r="L197" s="115"/>
      <c r="M197" s="115"/>
      <c r="N197" s="115"/>
      <c r="O197" s="115"/>
      <c r="P197" s="115"/>
      <c r="Q197" s="115"/>
      <c r="R197" s="115"/>
      <c r="S197" s="115"/>
    </row>
    <row r="198" spans="2:19" ht="14.4" customHeight="1" x14ac:dyDescent="0.3">
      <c r="B198" s="115"/>
      <c r="C198" s="115"/>
      <c r="D198" s="115"/>
      <c r="E198" s="115"/>
      <c r="F198" s="115"/>
      <c r="G198" s="115"/>
      <c r="H198" s="115"/>
      <c r="I198" s="115"/>
      <c r="J198" s="115"/>
      <c r="K198" s="115"/>
      <c r="L198" s="115"/>
      <c r="M198" s="115"/>
      <c r="N198" s="115"/>
      <c r="O198" s="115"/>
      <c r="P198" s="115"/>
      <c r="Q198" s="115"/>
      <c r="R198" s="115"/>
      <c r="S198" s="115"/>
    </row>
    <row r="199" spans="2:19" ht="14.4" customHeight="1" x14ac:dyDescent="0.3">
      <c r="B199" s="89"/>
      <c r="C199" s="89"/>
      <c r="D199" s="89"/>
      <c r="E199" s="89"/>
      <c r="F199" s="89"/>
      <c r="G199" s="89"/>
      <c r="H199" s="89"/>
      <c r="I199" s="89"/>
      <c r="J199" s="89"/>
      <c r="K199" s="89"/>
      <c r="L199" s="89"/>
      <c r="M199" s="89"/>
      <c r="N199" s="89"/>
      <c r="O199" s="89"/>
      <c r="P199" s="89"/>
      <c r="Q199" s="89"/>
      <c r="R199" s="89"/>
      <c r="S199" s="89"/>
    </row>
    <row r="200" spans="2:19" ht="14.4" customHeight="1" x14ac:dyDescent="0.3"/>
    <row r="201" spans="2:19" ht="25.8" customHeight="1" x14ac:dyDescent="0.3">
      <c r="C201" s="126" t="s">
        <v>133</v>
      </c>
      <c r="D201" s="126"/>
      <c r="E201" s="126"/>
      <c r="F201" s="114" t="s">
        <v>134</v>
      </c>
      <c r="G201" s="114"/>
      <c r="H201" s="114" t="s">
        <v>135</v>
      </c>
      <c r="I201" s="114"/>
      <c r="J201" s="114" t="s">
        <v>136</v>
      </c>
      <c r="K201" s="114"/>
      <c r="L201" s="126" t="s">
        <v>137</v>
      </c>
      <c r="M201" s="126"/>
      <c r="N201" s="126"/>
      <c r="O201" s="126" t="s">
        <v>138</v>
      </c>
      <c r="P201" s="126"/>
      <c r="Q201" s="126"/>
    </row>
    <row r="202" spans="2:19" x14ac:dyDescent="0.3">
      <c r="C202" s="112" t="s">
        <v>139</v>
      </c>
      <c r="D202" s="112"/>
      <c r="E202" s="112"/>
      <c r="F202" s="112">
        <v>2</v>
      </c>
      <c r="G202" s="112"/>
      <c r="H202" s="123">
        <f>INFORMACIÓN!H5</f>
        <v>0</v>
      </c>
      <c r="I202" s="112"/>
      <c r="J202" s="181">
        <v>0.58333333333333337</v>
      </c>
      <c r="K202" s="181"/>
      <c r="L202" s="182">
        <f ca="1">24.7 + RAND()</f>
        <v>25.576714487597357</v>
      </c>
      <c r="M202" s="183"/>
      <c r="N202" s="184"/>
      <c r="O202" s="180">
        <v>19.600000000000001</v>
      </c>
      <c r="P202" s="180"/>
      <c r="Q202" s="180"/>
    </row>
    <row r="203" spans="2:19" ht="14.4" customHeight="1" x14ac:dyDescent="0.3">
      <c r="C203" s="112" t="s">
        <v>139</v>
      </c>
      <c r="D203" s="112"/>
      <c r="E203" s="112"/>
      <c r="F203" s="112">
        <v>2</v>
      </c>
      <c r="G203" s="112"/>
      <c r="H203" s="123">
        <f>H202</f>
        <v>0</v>
      </c>
      <c r="I203" s="112"/>
      <c r="J203" s="181">
        <f>J202 + 5/1440</f>
        <v>0.58680555555555558</v>
      </c>
      <c r="K203" s="181"/>
      <c r="L203" s="182">
        <f t="shared" ref="L203:L225" ca="1" si="1">24.7 + RAND()</f>
        <v>25.668093414775523</v>
      </c>
      <c r="M203" s="183"/>
      <c r="N203" s="184"/>
      <c r="O203" s="180">
        <v>7.7</v>
      </c>
      <c r="P203" s="180"/>
      <c r="Q203" s="180"/>
    </row>
    <row r="204" spans="2:19" ht="14.4" customHeight="1" x14ac:dyDescent="0.3">
      <c r="C204" s="112" t="s">
        <v>139</v>
      </c>
      <c r="D204" s="112"/>
      <c r="E204" s="112"/>
      <c r="F204" s="112">
        <v>2</v>
      </c>
      <c r="G204" s="112"/>
      <c r="H204" s="123">
        <f t="shared" ref="H204:H225" si="2">H203</f>
        <v>0</v>
      </c>
      <c r="I204" s="112"/>
      <c r="J204" s="181">
        <f t="shared" ref="J204:J225" si="3">J203 + 5/1440</f>
        <v>0.59027777777777779</v>
      </c>
      <c r="K204" s="181"/>
      <c r="L204" s="182">
        <f t="shared" ca="1" si="1"/>
        <v>25.630346620206751</v>
      </c>
      <c r="M204" s="183"/>
      <c r="N204" s="184"/>
      <c r="O204" s="180">
        <v>6.9</v>
      </c>
      <c r="P204" s="180"/>
      <c r="Q204" s="180"/>
    </row>
    <row r="205" spans="2:19" ht="14.4" customHeight="1" x14ac:dyDescent="0.3">
      <c r="C205" s="112" t="s">
        <v>139</v>
      </c>
      <c r="D205" s="112"/>
      <c r="E205" s="112"/>
      <c r="F205" s="112">
        <v>2</v>
      </c>
      <c r="G205" s="112"/>
      <c r="H205" s="123">
        <f t="shared" si="2"/>
        <v>0</v>
      </c>
      <c r="I205" s="112"/>
      <c r="J205" s="181">
        <f t="shared" si="3"/>
        <v>0.59375</v>
      </c>
      <c r="K205" s="181"/>
      <c r="L205" s="182">
        <f t="shared" ca="1" si="1"/>
        <v>25.623506299484472</v>
      </c>
      <c r="M205" s="183"/>
      <c r="N205" s="184"/>
      <c r="O205" s="180">
        <v>6.1</v>
      </c>
      <c r="P205" s="180"/>
      <c r="Q205" s="180"/>
    </row>
    <row r="206" spans="2:19" ht="14.4" customHeight="1" x14ac:dyDescent="0.3">
      <c r="C206" s="112" t="s">
        <v>139</v>
      </c>
      <c r="D206" s="112"/>
      <c r="E206" s="112"/>
      <c r="F206" s="112">
        <v>2</v>
      </c>
      <c r="G206" s="112"/>
      <c r="H206" s="123">
        <f t="shared" si="2"/>
        <v>0</v>
      </c>
      <c r="I206" s="112"/>
      <c r="J206" s="181">
        <f t="shared" si="3"/>
        <v>0.59722222222222221</v>
      </c>
      <c r="K206" s="181"/>
      <c r="L206" s="182">
        <f t="shared" ca="1" si="1"/>
        <v>24.717826041856458</v>
      </c>
      <c r="M206" s="183"/>
      <c r="N206" s="184"/>
      <c r="O206" s="180">
        <v>5.6</v>
      </c>
      <c r="P206" s="180"/>
      <c r="Q206" s="180"/>
    </row>
    <row r="207" spans="2:19" ht="14.4" customHeight="1" x14ac:dyDescent="0.3">
      <c r="C207" s="112" t="s">
        <v>139</v>
      </c>
      <c r="D207" s="112"/>
      <c r="E207" s="112"/>
      <c r="F207" s="112">
        <v>2</v>
      </c>
      <c r="G207" s="112"/>
      <c r="H207" s="123">
        <f t="shared" si="2"/>
        <v>0</v>
      </c>
      <c r="I207" s="112"/>
      <c r="J207" s="181">
        <f t="shared" si="3"/>
        <v>0.60069444444444442</v>
      </c>
      <c r="K207" s="181"/>
      <c r="L207" s="182">
        <f t="shared" ca="1" si="1"/>
        <v>24.994723524014596</v>
      </c>
      <c r="M207" s="183"/>
      <c r="N207" s="184"/>
      <c r="O207" s="180">
        <v>5.0999999999999996</v>
      </c>
      <c r="P207" s="180"/>
      <c r="Q207" s="180"/>
    </row>
    <row r="208" spans="2:19" ht="14.4" customHeight="1" x14ac:dyDescent="0.3">
      <c r="C208" s="112" t="s">
        <v>139</v>
      </c>
      <c r="D208" s="112"/>
      <c r="E208" s="112"/>
      <c r="F208" s="112">
        <v>2</v>
      </c>
      <c r="G208" s="112"/>
      <c r="H208" s="123">
        <f t="shared" si="2"/>
        <v>0</v>
      </c>
      <c r="I208" s="112"/>
      <c r="J208" s="181">
        <f t="shared" si="3"/>
        <v>0.60416666666666663</v>
      </c>
      <c r="K208" s="181"/>
      <c r="L208" s="182">
        <f t="shared" ca="1" si="1"/>
        <v>25.101903110573904</v>
      </c>
      <c r="M208" s="183"/>
      <c r="N208" s="184"/>
      <c r="O208" s="180">
        <v>4.7</v>
      </c>
      <c r="P208" s="180"/>
      <c r="Q208" s="180"/>
    </row>
    <row r="209" spans="3:17" ht="14.4" customHeight="1" x14ac:dyDescent="0.3">
      <c r="C209" s="112" t="s">
        <v>139</v>
      </c>
      <c r="D209" s="112"/>
      <c r="E209" s="112"/>
      <c r="F209" s="112">
        <v>2</v>
      </c>
      <c r="G209" s="112"/>
      <c r="H209" s="123">
        <f t="shared" si="2"/>
        <v>0</v>
      </c>
      <c r="I209" s="112"/>
      <c r="J209" s="181">
        <f t="shared" si="3"/>
        <v>0.60763888888888884</v>
      </c>
      <c r="K209" s="181"/>
      <c r="L209" s="182">
        <f t="shared" ca="1" si="1"/>
        <v>25.347618629562017</v>
      </c>
      <c r="M209" s="183"/>
      <c r="N209" s="184"/>
      <c r="O209" s="180">
        <v>4.4000000000000004</v>
      </c>
      <c r="P209" s="180"/>
      <c r="Q209" s="180"/>
    </row>
    <row r="210" spans="3:17" ht="14.4" customHeight="1" x14ac:dyDescent="0.3">
      <c r="C210" s="112" t="s">
        <v>139</v>
      </c>
      <c r="D210" s="112"/>
      <c r="E210" s="112"/>
      <c r="F210" s="112">
        <v>2</v>
      </c>
      <c r="G210" s="112"/>
      <c r="H210" s="123">
        <f t="shared" si="2"/>
        <v>0</v>
      </c>
      <c r="I210" s="112"/>
      <c r="J210" s="181">
        <f t="shared" si="3"/>
        <v>0.61111111111111105</v>
      </c>
      <c r="K210" s="181"/>
      <c r="L210" s="182">
        <f t="shared" ca="1" si="1"/>
        <v>24.715441243775484</v>
      </c>
      <c r="M210" s="183"/>
      <c r="N210" s="184"/>
      <c r="O210" s="180">
        <v>4.0999999999999996</v>
      </c>
      <c r="P210" s="180"/>
      <c r="Q210" s="180"/>
    </row>
    <row r="211" spans="3:17" ht="14.4" customHeight="1" x14ac:dyDescent="0.3">
      <c r="C211" s="112" t="s">
        <v>139</v>
      </c>
      <c r="D211" s="112"/>
      <c r="E211" s="112"/>
      <c r="F211" s="112">
        <v>2</v>
      </c>
      <c r="G211" s="112"/>
      <c r="H211" s="123">
        <f t="shared" si="2"/>
        <v>0</v>
      </c>
      <c r="I211" s="112"/>
      <c r="J211" s="181">
        <f t="shared" si="3"/>
        <v>0.61458333333333326</v>
      </c>
      <c r="K211" s="181"/>
      <c r="L211" s="182">
        <f t="shared" ca="1" si="1"/>
        <v>24.857692190324506</v>
      </c>
      <c r="M211" s="183"/>
      <c r="N211" s="184"/>
      <c r="O211" s="180">
        <v>4.2</v>
      </c>
      <c r="P211" s="180"/>
      <c r="Q211" s="180"/>
    </row>
    <row r="212" spans="3:17" ht="14.4" customHeight="1" x14ac:dyDescent="0.3">
      <c r="C212" s="112" t="s">
        <v>139</v>
      </c>
      <c r="D212" s="112"/>
      <c r="E212" s="112"/>
      <c r="F212" s="112">
        <v>2</v>
      </c>
      <c r="G212" s="112"/>
      <c r="H212" s="123">
        <f t="shared" si="2"/>
        <v>0</v>
      </c>
      <c r="I212" s="112"/>
      <c r="J212" s="181">
        <f t="shared" si="3"/>
        <v>0.61805555555555547</v>
      </c>
      <c r="K212" s="181"/>
      <c r="L212" s="182">
        <f t="shared" ca="1" si="1"/>
        <v>24.728376829183052</v>
      </c>
      <c r="M212" s="183"/>
      <c r="N212" s="184"/>
      <c r="O212" s="180">
        <v>4.0999999999999996</v>
      </c>
      <c r="P212" s="180"/>
      <c r="Q212" s="180"/>
    </row>
    <row r="213" spans="3:17" ht="14.4" customHeight="1" x14ac:dyDescent="0.3">
      <c r="C213" s="112" t="s">
        <v>139</v>
      </c>
      <c r="D213" s="112"/>
      <c r="E213" s="112"/>
      <c r="F213" s="112">
        <v>2</v>
      </c>
      <c r="G213" s="112"/>
      <c r="H213" s="123">
        <f t="shared" si="2"/>
        <v>0</v>
      </c>
      <c r="I213" s="112"/>
      <c r="J213" s="181">
        <f t="shared" si="3"/>
        <v>0.62152777777777768</v>
      </c>
      <c r="K213" s="181"/>
      <c r="L213" s="182">
        <f t="shared" ca="1" si="1"/>
        <v>24.863442681700558</v>
      </c>
      <c r="M213" s="183"/>
      <c r="N213" s="184"/>
      <c r="O213" s="180">
        <v>4.0999999999999996</v>
      </c>
      <c r="P213" s="180"/>
      <c r="Q213" s="180"/>
    </row>
    <row r="214" spans="3:17" ht="14.4" customHeight="1" x14ac:dyDescent="0.3">
      <c r="C214" s="185" t="s">
        <v>139</v>
      </c>
      <c r="D214" s="185"/>
      <c r="E214" s="185"/>
      <c r="F214" s="185">
        <v>2</v>
      </c>
      <c r="G214" s="185"/>
      <c r="H214" s="123">
        <f t="shared" si="2"/>
        <v>0</v>
      </c>
      <c r="I214" s="112"/>
      <c r="J214" s="181">
        <f t="shared" si="3"/>
        <v>0.62499999999999989</v>
      </c>
      <c r="K214" s="181"/>
      <c r="L214" s="182">
        <f t="shared" ca="1" si="1"/>
        <v>25.64251692066625</v>
      </c>
      <c r="M214" s="183"/>
      <c r="N214" s="184"/>
      <c r="O214" s="180">
        <v>4.3</v>
      </c>
      <c r="P214" s="180"/>
      <c r="Q214" s="180"/>
    </row>
    <row r="215" spans="3:17" ht="14.4" customHeight="1" x14ac:dyDescent="0.3">
      <c r="C215" s="112" t="s">
        <v>139</v>
      </c>
      <c r="D215" s="112"/>
      <c r="E215" s="112"/>
      <c r="F215" s="112">
        <v>2</v>
      </c>
      <c r="G215" s="112"/>
      <c r="H215" s="123">
        <f t="shared" si="2"/>
        <v>0</v>
      </c>
      <c r="I215" s="112"/>
      <c r="J215" s="181">
        <f t="shared" si="3"/>
        <v>0.6284722222222221</v>
      </c>
      <c r="K215" s="181"/>
      <c r="L215" s="182">
        <f t="shared" ca="1" si="1"/>
        <v>25.081437548032206</v>
      </c>
      <c r="M215" s="183"/>
      <c r="N215" s="184"/>
      <c r="O215" s="180">
        <v>4.4000000000000004</v>
      </c>
      <c r="P215" s="180"/>
      <c r="Q215" s="180"/>
    </row>
    <row r="216" spans="3:17" ht="14.4" customHeight="1" x14ac:dyDescent="0.3">
      <c r="C216" s="112" t="s">
        <v>139</v>
      </c>
      <c r="D216" s="112"/>
      <c r="E216" s="112"/>
      <c r="F216" s="112">
        <v>2</v>
      </c>
      <c r="G216" s="112"/>
      <c r="H216" s="123">
        <f t="shared" si="2"/>
        <v>0</v>
      </c>
      <c r="I216" s="112"/>
      <c r="J216" s="181">
        <f t="shared" si="3"/>
        <v>0.63194444444444431</v>
      </c>
      <c r="K216" s="181"/>
      <c r="L216" s="182">
        <f t="shared" ca="1" si="1"/>
        <v>25.076824133975535</v>
      </c>
      <c r="M216" s="183"/>
      <c r="N216" s="184"/>
      <c r="O216" s="180">
        <v>4.4000000000000004</v>
      </c>
      <c r="P216" s="180"/>
      <c r="Q216" s="180"/>
    </row>
    <row r="217" spans="3:17" ht="14.4" customHeight="1" x14ac:dyDescent="0.3">
      <c r="C217" s="112" t="s">
        <v>139</v>
      </c>
      <c r="D217" s="112"/>
      <c r="E217" s="112"/>
      <c r="F217" s="112">
        <v>2</v>
      </c>
      <c r="G217" s="112"/>
      <c r="H217" s="123">
        <f t="shared" si="2"/>
        <v>0</v>
      </c>
      <c r="I217" s="112"/>
      <c r="J217" s="181">
        <f t="shared" si="3"/>
        <v>0.63541666666666652</v>
      </c>
      <c r="K217" s="181"/>
      <c r="L217" s="182">
        <f t="shared" ca="1" si="1"/>
        <v>25.359809951744609</v>
      </c>
      <c r="M217" s="183"/>
      <c r="N217" s="184"/>
      <c r="O217" s="180">
        <v>4.3</v>
      </c>
      <c r="P217" s="180"/>
      <c r="Q217" s="180"/>
    </row>
    <row r="218" spans="3:17" ht="14.4" customHeight="1" x14ac:dyDescent="0.3">
      <c r="C218" s="112" t="s">
        <v>139</v>
      </c>
      <c r="D218" s="112"/>
      <c r="E218" s="112"/>
      <c r="F218" s="112">
        <v>2</v>
      </c>
      <c r="G218" s="112"/>
      <c r="H218" s="123">
        <f t="shared" si="2"/>
        <v>0</v>
      </c>
      <c r="I218" s="112"/>
      <c r="J218" s="181">
        <f t="shared" si="3"/>
        <v>0.63888888888888873</v>
      </c>
      <c r="K218" s="181"/>
      <c r="L218" s="182">
        <f t="shared" ca="1" si="1"/>
        <v>25.43842968308843</v>
      </c>
      <c r="M218" s="183"/>
      <c r="N218" s="184"/>
      <c r="O218" s="180">
        <v>4.9000000000000004</v>
      </c>
      <c r="P218" s="180"/>
      <c r="Q218" s="180"/>
    </row>
    <row r="219" spans="3:17" ht="14.4" customHeight="1" x14ac:dyDescent="0.3">
      <c r="C219" s="112" t="s">
        <v>139</v>
      </c>
      <c r="D219" s="112"/>
      <c r="E219" s="112"/>
      <c r="F219" s="112">
        <v>2</v>
      </c>
      <c r="G219" s="112"/>
      <c r="H219" s="123">
        <f t="shared" si="2"/>
        <v>0</v>
      </c>
      <c r="I219" s="112"/>
      <c r="J219" s="181">
        <f t="shared" si="3"/>
        <v>0.64236111111111094</v>
      </c>
      <c r="K219" s="181"/>
      <c r="L219" s="182">
        <f t="shared" ca="1" si="1"/>
        <v>25.307926829126121</v>
      </c>
      <c r="M219" s="183"/>
      <c r="N219" s="184"/>
      <c r="O219" s="180">
        <v>5.5</v>
      </c>
      <c r="P219" s="180"/>
      <c r="Q219" s="180"/>
    </row>
    <row r="220" spans="3:17" ht="14.4" customHeight="1" x14ac:dyDescent="0.3">
      <c r="C220" s="112" t="s">
        <v>139</v>
      </c>
      <c r="D220" s="112"/>
      <c r="E220" s="112"/>
      <c r="F220" s="112">
        <v>2</v>
      </c>
      <c r="G220" s="112"/>
      <c r="H220" s="123">
        <f t="shared" si="2"/>
        <v>0</v>
      </c>
      <c r="I220" s="112"/>
      <c r="J220" s="181">
        <f t="shared" si="3"/>
        <v>0.64583333333333315</v>
      </c>
      <c r="K220" s="181"/>
      <c r="L220" s="182">
        <f t="shared" ca="1" si="1"/>
        <v>25.342879038575372</v>
      </c>
      <c r="M220" s="183"/>
      <c r="N220" s="184"/>
      <c r="O220" s="180">
        <v>6.3</v>
      </c>
      <c r="P220" s="180"/>
      <c r="Q220" s="180"/>
    </row>
    <row r="221" spans="3:17" ht="14.4" customHeight="1" x14ac:dyDescent="0.3">
      <c r="C221" s="112" t="s">
        <v>139</v>
      </c>
      <c r="D221" s="112"/>
      <c r="E221" s="112"/>
      <c r="F221" s="112">
        <v>2</v>
      </c>
      <c r="G221" s="112"/>
      <c r="H221" s="123">
        <f t="shared" si="2"/>
        <v>0</v>
      </c>
      <c r="I221" s="112"/>
      <c r="J221" s="181">
        <f t="shared" si="3"/>
        <v>0.64930555555555536</v>
      </c>
      <c r="K221" s="181"/>
      <c r="L221" s="182">
        <f t="shared" ca="1" si="1"/>
        <v>24.914484653277164</v>
      </c>
      <c r="M221" s="183"/>
      <c r="N221" s="184"/>
      <c r="O221" s="180">
        <v>6.9</v>
      </c>
      <c r="P221" s="180"/>
      <c r="Q221" s="180"/>
    </row>
    <row r="222" spans="3:17" ht="14.4" customHeight="1" x14ac:dyDescent="0.3">
      <c r="C222" s="112" t="s">
        <v>139</v>
      </c>
      <c r="D222" s="112"/>
      <c r="E222" s="112"/>
      <c r="F222" s="112">
        <v>2</v>
      </c>
      <c r="G222" s="112"/>
      <c r="H222" s="123">
        <f t="shared" si="2"/>
        <v>0</v>
      </c>
      <c r="I222" s="112"/>
      <c r="J222" s="181">
        <f t="shared" si="3"/>
        <v>0.65277777777777757</v>
      </c>
      <c r="K222" s="181"/>
      <c r="L222" s="182">
        <f t="shared" ca="1" si="1"/>
        <v>25.388076154042317</v>
      </c>
      <c r="M222" s="183"/>
      <c r="N222" s="184"/>
      <c r="O222" s="180">
        <v>7.2</v>
      </c>
      <c r="P222" s="180"/>
      <c r="Q222" s="180"/>
    </row>
    <row r="223" spans="3:17" ht="14.4" customHeight="1" x14ac:dyDescent="0.3">
      <c r="C223" s="112" t="s">
        <v>139</v>
      </c>
      <c r="D223" s="112"/>
      <c r="E223" s="112"/>
      <c r="F223" s="112">
        <v>2</v>
      </c>
      <c r="G223" s="112"/>
      <c r="H223" s="123">
        <f t="shared" si="2"/>
        <v>0</v>
      </c>
      <c r="I223" s="112"/>
      <c r="J223" s="181">
        <f t="shared" si="3"/>
        <v>0.65624999999999978</v>
      </c>
      <c r="K223" s="181"/>
      <c r="L223" s="182">
        <f t="shared" ca="1" si="1"/>
        <v>25.576436471329689</v>
      </c>
      <c r="M223" s="183"/>
      <c r="N223" s="184"/>
      <c r="O223" s="180">
        <v>7.7</v>
      </c>
      <c r="P223" s="180"/>
      <c r="Q223" s="180"/>
    </row>
    <row r="224" spans="3:17" ht="14.4" customHeight="1" x14ac:dyDescent="0.3">
      <c r="C224" s="112" t="s">
        <v>139</v>
      </c>
      <c r="D224" s="112"/>
      <c r="E224" s="112"/>
      <c r="F224" s="112">
        <v>2</v>
      </c>
      <c r="G224" s="112"/>
      <c r="H224" s="123">
        <f t="shared" si="2"/>
        <v>0</v>
      </c>
      <c r="I224" s="112"/>
      <c r="J224" s="181">
        <f t="shared" si="3"/>
        <v>0.65972222222222199</v>
      </c>
      <c r="K224" s="181"/>
      <c r="L224" s="182">
        <f t="shared" ca="1" si="1"/>
        <v>25.509489488602469</v>
      </c>
      <c r="M224" s="183"/>
      <c r="N224" s="184"/>
      <c r="O224" s="180">
        <v>8.3000000000000007</v>
      </c>
      <c r="P224" s="180"/>
      <c r="Q224" s="180"/>
    </row>
    <row r="225" spans="2:19" ht="14.4" customHeight="1" x14ac:dyDescent="0.3">
      <c r="C225" s="112" t="s">
        <v>139</v>
      </c>
      <c r="D225" s="112"/>
      <c r="E225" s="112"/>
      <c r="F225" s="112">
        <v>2</v>
      </c>
      <c r="G225" s="112"/>
      <c r="H225" s="123">
        <f t="shared" si="2"/>
        <v>0</v>
      </c>
      <c r="I225" s="112"/>
      <c r="J225" s="181">
        <f t="shared" si="3"/>
        <v>0.6631944444444442</v>
      </c>
      <c r="K225" s="181"/>
      <c r="L225" s="182">
        <f t="shared" ca="1" si="1"/>
        <v>25.502749322249354</v>
      </c>
      <c r="M225" s="183"/>
      <c r="N225" s="184"/>
      <c r="O225" s="180">
        <v>8.8000000000000007</v>
      </c>
      <c r="P225" s="180"/>
      <c r="Q225" s="180"/>
    </row>
    <row r="226" spans="2:19" ht="14.4" customHeight="1" x14ac:dyDescent="0.3"/>
    <row r="227" spans="2:19" ht="14.4" customHeight="1" x14ac:dyDescent="0.3"/>
    <row r="228" spans="2:19" ht="14.4" customHeight="1" x14ac:dyDescent="0.3"/>
    <row r="229" spans="2:19" ht="14.4" customHeight="1" x14ac:dyDescent="0.3"/>
    <row r="230" spans="2:19" ht="14.4" customHeight="1" x14ac:dyDescent="0.3"/>
    <row r="231" spans="2:19" ht="14.4" customHeight="1" x14ac:dyDescent="0.3"/>
    <row r="232" spans="2:19" ht="14.4" customHeight="1" x14ac:dyDescent="0.3"/>
    <row r="233" spans="2:19" ht="14.4" customHeight="1" x14ac:dyDescent="0.3"/>
    <row r="234" spans="2:19" x14ac:dyDescent="0.3">
      <c r="O234" s="109" t="str">
        <f>O192</f>
        <v>CERTIFICADO N°:</v>
      </c>
      <c r="P234" s="109"/>
      <c r="Q234" s="109"/>
      <c r="R234" s="109">
        <f>R192</f>
        <v>0</v>
      </c>
      <c r="S234" s="109"/>
    </row>
    <row r="236" spans="2:19" x14ac:dyDescent="0.3">
      <c r="B236" s="19" t="s">
        <v>140</v>
      </c>
    </row>
    <row r="239" spans="2:19" ht="14.4" customHeight="1" x14ac:dyDescent="0.3"/>
    <row r="256" spans="2:6" x14ac:dyDescent="0.3">
      <c r="B256" s="19" t="s">
        <v>149</v>
      </c>
      <c r="C256" s="19"/>
      <c r="D256" s="19"/>
      <c r="E256" s="19"/>
      <c r="F256" s="19"/>
    </row>
    <row r="259" spans="2:19" x14ac:dyDescent="0.3">
      <c r="C259" s="121" t="s">
        <v>142</v>
      </c>
      <c r="D259" s="121"/>
      <c r="E259" s="121"/>
      <c r="F259" s="121"/>
      <c r="G259" s="121" t="s">
        <v>143</v>
      </c>
      <c r="H259" s="121"/>
      <c r="I259" s="121"/>
      <c r="J259" s="121"/>
      <c r="K259" s="121" t="s">
        <v>144</v>
      </c>
      <c r="L259" s="121"/>
      <c r="M259" s="121"/>
      <c r="N259" s="121"/>
      <c r="O259" s="121" t="s">
        <v>145</v>
      </c>
      <c r="P259" s="121"/>
      <c r="Q259" s="121"/>
      <c r="R259" s="121"/>
    </row>
    <row r="260" spans="2:19" ht="27.6" customHeight="1" x14ac:dyDescent="0.3">
      <c r="C260" s="112" t="s">
        <v>187</v>
      </c>
      <c r="D260" s="112"/>
      <c r="E260" s="112"/>
      <c r="F260" s="112"/>
      <c r="G260" s="128" t="s">
        <v>164</v>
      </c>
      <c r="H260" s="129"/>
      <c r="I260" s="129"/>
      <c r="J260" s="130"/>
      <c r="K260" s="113" t="s">
        <v>147</v>
      </c>
      <c r="L260" s="111"/>
      <c r="M260" s="111"/>
      <c r="N260" s="111"/>
      <c r="O260" s="114" t="s">
        <v>104</v>
      </c>
      <c r="P260" s="114"/>
      <c r="Q260" s="114"/>
      <c r="R260" s="114"/>
    </row>
    <row r="261" spans="2:19" ht="26.4" customHeight="1" x14ac:dyDescent="0.3">
      <c r="C261" s="111" t="s">
        <v>150</v>
      </c>
      <c r="D261" s="111"/>
      <c r="E261" s="111"/>
      <c r="F261" s="111"/>
      <c r="G261" s="112" t="s">
        <v>165</v>
      </c>
      <c r="H261" s="112"/>
      <c r="I261" s="112"/>
      <c r="J261" s="112"/>
      <c r="K261" s="111" t="s">
        <v>148</v>
      </c>
      <c r="L261" s="111"/>
      <c r="M261" s="111"/>
      <c r="N261" s="111"/>
      <c r="O261" s="114" t="s">
        <v>104</v>
      </c>
      <c r="P261" s="114"/>
      <c r="Q261" s="114"/>
      <c r="R261" s="114"/>
    </row>
    <row r="262" spans="2:19" ht="30" customHeight="1" x14ac:dyDescent="0.3">
      <c r="C262" s="111" t="s">
        <v>154</v>
      </c>
      <c r="D262" s="111"/>
      <c r="E262" s="111"/>
      <c r="F262" s="111"/>
      <c r="G262" s="112" t="s">
        <v>151</v>
      </c>
      <c r="H262" s="112"/>
      <c r="I262" s="112"/>
      <c r="J262" s="112"/>
      <c r="K262" s="113" t="s">
        <v>152</v>
      </c>
      <c r="L262" s="111"/>
      <c r="M262" s="111"/>
      <c r="N262" s="111"/>
      <c r="O262" s="114" t="s">
        <v>104</v>
      </c>
      <c r="P262" s="114"/>
      <c r="Q262" s="114"/>
      <c r="R262" s="114"/>
    </row>
    <row r="263" spans="2:19" ht="28.8" customHeight="1" x14ac:dyDescent="0.3">
      <c r="C263" s="111" t="s">
        <v>153</v>
      </c>
      <c r="D263" s="111"/>
      <c r="E263" s="111"/>
      <c r="F263" s="111"/>
      <c r="G263" s="112" t="s">
        <v>166</v>
      </c>
      <c r="H263" s="112"/>
      <c r="I263" s="112"/>
      <c r="J263" s="112"/>
      <c r="K263" s="113" t="s">
        <v>155</v>
      </c>
      <c r="L263" s="111"/>
      <c r="M263" s="111"/>
      <c r="N263" s="111"/>
      <c r="O263" s="114" t="s">
        <v>104</v>
      </c>
      <c r="P263" s="114"/>
      <c r="Q263" s="114"/>
      <c r="R263" s="114"/>
    </row>
    <row r="264" spans="2:19" ht="28.2" customHeight="1" x14ac:dyDescent="0.3"/>
    <row r="266" spans="2:19" x14ac:dyDescent="0.3">
      <c r="B266" s="115" t="s">
        <v>185</v>
      </c>
      <c r="C266" s="115"/>
      <c r="D266" s="115"/>
      <c r="E266" s="115"/>
      <c r="F266" s="115"/>
      <c r="G266" s="115"/>
      <c r="H266" s="115"/>
      <c r="I266" s="115"/>
      <c r="J266" s="115"/>
      <c r="K266" s="115"/>
      <c r="L266" s="115"/>
      <c r="M266" s="115"/>
      <c r="N266" s="115"/>
      <c r="O266" s="115"/>
      <c r="P266" s="115"/>
      <c r="Q266" s="115"/>
      <c r="R266" s="115"/>
      <c r="S266" s="115"/>
    </row>
    <row r="267" spans="2:19" x14ac:dyDescent="0.3">
      <c r="B267" s="115"/>
      <c r="C267" s="115"/>
      <c r="D267" s="115"/>
      <c r="E267" s="115"/>
      <c r="F267" s="115"/>
      <c r="G267" s="115"/>
      <c r="H267" s="115"/>
      <c r="I267" s="115"/>
      <c r="J267" s="115"/>
      <c r="K267" s="115"/>
      <c r="L267" s="115"/>
      <c r="M267" s="115"/>
      <c r="N267" s="115"/>
      <c r="O267" s="115"/>
      <c r="P267" s="115"/>
      <c r="Q267" s="115"/>
      <c r="R267" s="115"/>
      <c r="S267" s="115"/>
    </row>
    <row r="268" spans="2:19" x14ac:dyDescent="0.3">
      <c r="B268" s="89"/>
      <c r="C268" s="89"/>
      <c r="D268" s="89"/>
      <c r="E268" s="89"/>
      <c r="F268" s="89"/>
      <c r="G268" s="89"/>
      <c r="H268" s="89"/>
      <c r="I268" s="89"/>
      <c r="J268" s="89"/>
      <c r="K268" s="89"/>
      <c r="L268" s="89"/>
      <c r="M268" s="89"/>
      <c r="N268" s="89"/>
      <c r="O268" s="89"/>
      <c r="P268" s="89"/>
      <c r="Q268" s="89"/>
      <c r="R268" s="89"/>
      <c r="S268" s="89"/>
    </row>
    <row r="269" spans="2:19" x14ac:dyDescent="0.3">
      <c r="B269" s="89"/>
      <c r="C269" s="89"/>
      <c r="D269" s="89"/>
      <c r="E269" s="89"/>
      <c r="F269" s="89"/>
      <c r="G269" s="89"/>
      <c r="H269" s="89"/>
      <c r="I269" s="89"/>
      <c r="J269" s="89"/>
      <c r="K269" s="89"/>
      <c r="L269" s="89"/>
      <c r="M269" s="89"/>
      <c r="N269" s="89"/>
      <c r="O269" s="89"/>
      <c r="P269" s="89"/>
      <c r="Q269" s="89"/>
      <c r="R269" s="89"/>
      <c r="S269" s="89"/>
    </row>
    <row r="270" spans="2:19" x14ac:dyDescent="0.3">
      <c r="B270" s="89"/>
      <c r="C270" s="89"/>
      <c r="D270" s="89"/>
      <c r="E270" s="89"/>
      <c r="F270" s="89"/>
      <c r="G270" s="89"/>
      <c r="H270" s="89"/>
      <c r="I270" s="89"/>
      <c r="J270" s="89"/>
      <c r="K270" s="89"/>
      <c r="L270" s="89"/>
      <c r="M270" s="89"/>
      <c r="N270" s="89"/>
      <c r="O270" s="89"/>
      <c r="P270" s="89"/>
      <c r="Q270" s="89"/>
      <c r="R270" s="89"/>
      <c r="S270" s="89"/>
    </row>
    <row r="272" spans="2:19" x14ac:dyDescent="0.3">
      <c r="O272" s="109" t="str">
        <f>O234</f>
        <v>CERTIFICADO N°:</v>
      </c>
      <c r="P272" s="109"/>
      <c r="Q272" s="109"/>
      <c r="R272" s="109">
        <f>R234</f>
        <v>0</v>
      </c>
      <c r="S272" s="109"/>
    </row>
    <row r="276" spans="2:19" x14ac:dyDescent="0.3">
      <c r="B276" s="19" t="s">
        <v>198</v>
      </c>
    </row>
    <row r="279" spans="2:19" ht="28.2" customHeight="1" x14ac:dyDescent="0.3">
      <c r="B279" s="126" t="s">
        <v>133</v>
      </c>
      <c r="C279" s="126"/>
      <c r="D279" s="126"/>
      <c r="E279" s="114" t="s">
        <v>134</v>
      </c>
      <c r="F279" s="114"/>
      <c r="G279" s="114" t="s">
        <v>135</v>
      </c>
      <c r="H279" s="114"/>
      <c r="I279" s="114" t="s">
        <v>136</v>
      </c>
      <c r="J279" s="114"/>
      <c r="K279" s="126" t="s">
        <v>137</v>
      </c>
      <c r="L279" s="126"/>
      <c r="M279" s="126"/>
      <c r="N279" s="126" t="s">
        <v>138</v>
      </c>
      <c r="O279" s="126"/>
      <c r="P279" s="126"/>
      <c r="Q279" s="127" t="s">
        <v>156</v>
      </c>
      <c r="R279" s="127"/>
      <c r="S279" s="127"/>
    </row>
    <row r="280" spans="2:19" x14ac:dyDescent="0.3">
      <c r="B280" s="122" t="s">
        <v>139</v>
      </c>
      <c r="C280" s="122"/>
      <c r="D280" s="122"/>
      <c r="E280" s="122">
        <v>2</v>
      </c>
      <c r="F280" s="122"/>
      <c r="G280" s="123">
        <f>INFORMACIÓN!H5</f>
        <v>0</v>
      </c>
      <c r="H280" s="112"/>
      <c r="I280" s="124">
        <v>0.6875</v>
      </c>
      <c r="J280" s="122"/>
      <c r="K280" s="120">
        <f ca="1">24.5 + RAND()</f>
        <v>24.536045882481844</v>
      </c>
      <c r="L280" s="120"/>
      <c r="M280" s="120"/>
      <c r="N280" s="120">
        <v>17.100000000000001</v>
      </c>
      <c r="O280" s="120"/>
      <c r="P280" s="120"/>
      <c r="Q280" s="120">
        <v>11.3</v>
      </c>
      <c r="R280" s="120"/>
      <c r="S280" s="120"/>
    </row>
    <row r="281" spans="2:19" ht="15.45" customHeight="1" x14ac:dyDescent="0.3">
      <c r="B281" s="122" t="s">
        <v>139</v>
      </c>
      <c r="C281" s="122"/>
      <c r="D281" s="122"/>
      <c r="E281" s="122">
        <v>2</v>
      </c>
      <c r="F281" s="122"/>
      <c r="G281" s="123">
        <f>G280</f>
        <v>0</v>
      </c>
      <c r="H281" s="112"/>
      <c r="I281" s="124">
        <f>I280+5/1440</f>
        <v>0.69097222222222221</v>
      </c>
      <c r="J281" s="122"/>
      <c r="K281" s="120">
        <f t="shared" ref="K281:K303" ca="1" si="4">24.5 + RAND()</f>
        <v>24.999801367112305</v>
      </c>
      <c r="L281" s="120"/>
      <c r="M281" s="120"/>
      <c r="N281" s="120">
        <v>7.4</v>
      </c>
      <c r="O281" s="120"/>
      <c r="P281" s="120"/>
      <c r="Q281" s="120">
        <v>6.8</v>
      </c>
      <c r="R281" s="120"/>
      <c r="S281" s="120"/>
    </row>
    <row r="282" spans="2:19" ht="15.45" customHeight="1" x14ac:dyDescent="0.3">
      <c r="B282" s="122" t="s">
        <v>139</v>
      </c>
      <c r="C282" s="122"/>
      <c r="D282" s="122"/>
      <c r="E282" s="122">
        <v>2</v>
      </c>
      <c r="F282" s="122"/>
      <c r="G282" s="123">
        <f t="shared" ref="G282:G303" si="5">G281</f>
        <v>0</v>
      </c>
      <c r="H282" s="112"/>
      <c r="I282" s="124">
        <f t="shared" ref="I282:I303" si="6">I281+5/1440</f>
        <v>0.69444444444444442</v>
      </c>
      <c r="J282" s="122"/>
      <c r="K282" s="120">
        <f t="shared" ca="1" si="4"/>
        <v>24.914206231368848</v>
      </c>
      <c r="L282" s="120"/>
      <c r="M282" s="120"/>
      <c r="N282" s="120">
        <v>6.2</v>
      </c>
      <c r="O282" s="120"/>
      <c r="P282" s="120"/>
      <c r="Q282" s="120">
        <v>5.7</v>
      </c>
      <c r="R282" s="120"/>
      <c r="S282" s="120"/>
    </row>
    <row r="283" spans="2:19" ht="15.45" customHeight="1" x14ac:dyDescent="0.3">
      <c r="B283" s="122" t="s">
        <v>139</v>
      </c>
      <c r="C283" s="122"/>
      <c r="D283" s="122"/>
      <c r="E283" s="122">
        <v>2</v>
      </c>
      <c r="F283" s="122"/>
      <c r="G283" s="123">
        <f t="shared" si="5"/>
        <v>0</v>
      </c>
      <c r="H283" s="112"/>
      <c r="I283" s="124">
        <f t="shared" si="6"/>
        <v>0.69791666666666663</v>
      </c>
      <c r="J283" s="122"/>
      <c r="K283" s="120">
        <f t="shared" ca="1" si="4"/>
        <v>25.033786510899166</v>
      </c>
      <c r="L283" s="120"/>
      <c r="M283" s="120"/>
      <c r="N283" s="120">
        <v>5.8</v>
      </c>
      <c r="O283" s="120"/>
      <c r="P283" s="120"/>
      <c r="Q283" s="120">
        <v>5.0999999999999996</v>
      </c>
      <c r="R283" s="120"/>
      <c r="S283" s="120"/>
    </row>
    <row r="284" spans="2:19" ht="15.45" customHeight="1" x14ac:dyDescent="0.3">
      <c r="B284" s="122" t="s">
        <v>139</v>
      </c>
      <c r="C284" s="122"/>
      <c r="D284" s="122"/>
      <c r="E284" s="122">
        <v>2</v>
      </c>
      <c r="F284" s="122"/>
      <c r="G284" s="123">
        <f t="shared" si="5"/>
        <v>0</v>
      </c>
      <c r="H284" s="112"/>
      <c r="I284" s="124">
        <f t="shared" si="6"/>
        <v>0.70138888888888884</v>
      </c>
      <c r="J284" s="122"/>
      <c r="K284" s="120">
        <f t="shared" ca="1" si="4"/>
        <v>24.826946943553789</v>
      </c>
      <c r="L284" s="120"/>
      <c r="M284" s="120"/>
      <c r="N284" s="120">
        <v>4.0999999999999996</v>
      </c>
      <c r="O284" s="120"/>
      <c r="P284" s="120"/>
      <c r="Q284" s="120">
        <v>3.7</v>
      </c>
      <c r="R284" s="120"/>
      <c r="S284" s="120"/>
    </row>
    <row r="285" spans="2:19" ht="15.45" customHeight="1" x14ac:dyDescent="0.3">
      <c r="B285" s="122" t="s">
        <v>139</v>
      </c>
      <c r="C285" s="122"/>
      <c r="D285" s="122"/>
      <c r="E285" s="122">
        <v>2</v>
      </c>
      <c r="F285" s="122"/>
      <c r="G285" s="123">
        <f t="shared" si="5"/>
        <v>0</v>
      </c>
      <c r="H285" s="112"/>
      <c r="I285" s="124">
        <f t="shared" si="6"/>
        <v>0.70486111111111105</v>
      </c>
      <c r="J285" s="122"/>
      <c r="K285" s="120">
        <f t="shared" ca="1" si="4"/>
        <v>24.594280993736753</v>
      </c>
      <c r="L285" s="120"/>
      <c r="M285" s="120"/>
      <c r="N285" s="120">
        <v>4.2</v>
      </c>
      <c r="O285" s="120"/>
      <c r="P285" s="120"/>
      <c r="Q285" s="120">
        <v>3.5</v>
      </c>
      <c r="R285" s="120"/>
      <c r="S285" s="120"/>
    </row>
    <row r="286" spans="2:19" ht="15.45" customHeight="1" x14ac:dyDescent="0.3">
      <c r="B286" s="122" t="s">
        <v>139</v>
      </c>
      <c r="C286" s="122"/>
      <c r="D286" s="122"/>
      <c r="E286" s="122">
        <v>2</v>
      </c>
      <c r="F286" s="122"/>
      <c r="G286" s="123">
        <f t="shared" si="5"/>
        <v>0</v>
      </c>
      <c r="H286" s="112"/>
      <c r="I286" s="124">
        <f t="shared" si="6"/>
        <v>0.70833333333333326</v>
      </c>
      <c r="J286" s="122"/>
      <c r="K286" s="120">
        <f t="shared" ca="1" si="4"/>
        <v>25.189110688302637</v>
      </c>
      <c r="L286" s="120"/>
      <c r="M286" s="120"/>
      <c r="N286" s="120">
        <v>4.0999999999999996</v>
      </c>
      <c r="O286" s="120"/>
      <c r="P286" s="120"/>
      <c r="Q286" s="120">
        <v>3.4</v>
      </c>
      <c r="R286" s="120"/>
      <c r="S286" s="120"/>
    </row>
    <row r="287" spans="2:19" ht="15.45" customHeight="1" x14ac:dyDescent="0.3">
      <c r="B287" s="122" t="s">
        <v>139</v>
      </c>
      <c r="C287" s="122"/>
      <c r="D287" s="122"/>
      <c r="E287" s="122">
        <v>2</v>
      </c>
      <c r="F287" s="122"/>
      <c r="G287" s="123">
        <f t="shared" si="5"/>
        <v>0</v>
      </c>
      <c r="H287" s="112"/>
      <c r="I287" s="124">
        <f t="shared" si="6"/>
        <v>0.71180555555555547</v>
      </c>
      <c r="J287" s="122"/>
      <c r="K287" s="120">
        <f t="shared" ca="1" si="4"/>
        <v>25.183721766897932</v>
      </c>
      <c r="L287" s="120"/>
      <c r="M287" s="120"/>
      <c r="N287" s="120">
        <v>4.4000000000000004</v>
      </c>
      <c r="O287" s="120"/>
      <c r="P287" s="120"/>
      <c r="Q287" s="120">
        <v>3.3</v>
      </c>
      <c r="R287" s="120"/>
      <c r="S287" s="120"/>
    </row>
    <row r="288" spans="2:19" ht="15.45" customHeight="1" x14ac:dyDescent="0.3">
      <c r="B288" s="122" t="s">
        <v>139</v>
      </c>
      <c r="C288" s="122"/>
      <c r="D288" s="122"/>
      <c r="E288" s="122">
        <v>2</v>
      </c>
      <c r="F288" s="122"/>
      <c r="G288" s="123">
        <f t="shared" si="5"/>
        <v>0</v>
      </c>
      <c r="H288" s="112"/>
      <c r="I288" s="124">
        <f t="shared" si="6"/>
        <v>0.71527777777777768</v>
      </c>
      <c r="J288" s="122"/>
      <c r="K288" s="120">
        <f t="shared" ca="1" si="4"/>
        <v>24.572743623940646</v>
      </c>
      <c r="L288" s="120"/>
      <c r="M288" s="120"/>
      <c r="N288" s="120">
        <v>4.3</v>
      </c>
      <c r="O288" s="120"/>
      <c r="P288" s="120"/>
      <c r="Q288" s="120">
        <v>3.6</v>
      </c>
      <c r="R288" s="120"/>
      <c r="S288" s="120"/>
    </row>
    <row r="289" spans="2:19" ht="15.45" customHeight="1" x14ac:dyDescent="0.3">
      <c r="B289" s="122" t="s">
        <v>139</v>
      </c>
      <c r="C289" s="122"/>
      <c r="D289" s="122"/>
      <c r="E289" s="122">
        <v>2</v>
      </c>
      <c r="F289" s="122"/>
      <c r="G289" s="123">
        <f t="shared" si="5"/>
        <v>0</v>
      </c>
      <c r="H289" s="112"/>
      <c r="I289" s="124">
        <f t="shared" si="6"/>
        <v>0.71874999999999989</v>
      </c>
      <c r="J289" s="122"/>
      <c r="K289" s="120">
        <f t="shared" ca="1" si="4"/>
        <v>24.521023910099682</v>
      </c>
      <c r="L289" s="120"/>
      <c r="M289" s="120"/>
      <c r="N289" s="120">
        <v>4.5</v>
      </c>
      <c r="O289" s="120"/>
      <c r="P289" s="120"/>
      <c r="Q289" s="120">
        <v>3.8</v>
      </c>
      <c r="R289" s="120"/>
      <c r="S289" s="120"/>
    </row>
    <row r="290" spans="2:19" ht="15.45" customHeight="1" x14ac:dyDescent="0.3">
      <c r="B290" s="122" t="s">
        <v>139</v>
      </c>
      <c r="C290" s="122"/>
      <c r="D290" s="122"/>
      <c r="E290" s="122">
        <v>2</v>
      </c>
      <c r="F290" s="122"/>
      <c r="G290" s="123">
        <f t="shared" si="5"/>
        <v>0</v>
      </c>
      <c r="H290" s="112"/>
      <c r="I290" s="124">
        <f t="shared" si="6"/>
        <v>0.7222222222222221</v>
      </c>
      <c r="J290" s="122"/>
      <c r="K290" s="120">
        <f t="shared" ca="1" si="4"/>
        <v>25.421126071843293</v>
      </c>
      <c r="L290" s="120"/>
      <c r="M290" s="120"/>
      <c r="N290" s="120">
        <v>4.2</v>
      </c>
      <c r="O290" s="120"/>
      <c r="P290" s="120"/>
      <c r="Q290" s="120">
        <v>3.6</v>
      </c>
      <c r="R290" s="120"/>
      <c r="S290" s="120"/>
    </row>
    <row r="291" spans="2:19" ht="15.45" customHeight="1" x14ac:dyDescent="0.3">
      <c r="B291" s="122" t="s">
        <v>139</v>
      </c>
      <c r="C291" s="122"/>
      <c r="D291" s="122"/>
      <c r="E291" s="122">
        <v>2</v>
      </c>
      <c r="F291" s="122"/>
      <c r="G291" s="123">
        <f t="shared" si="5"/>
        <v>0</v>
      </c>
      <c r="H291" s="112"/>
      <c r="I291" s="124">
        <f t="shared" si="6"/>
        <v>0.72569444444444431</v>
      </c>
      <c r="J291" s="122"/>
      <c r="K291" s="120">
        <f t="shared" ca="1" si="4"/>
        <v>25.263126507419717</v>
      </c>
      <c r="L291" s="120"/>
      <c r="M291" s="120"/>
      <c r="N291" s="120">
        <v>4.0999999999999996</v>
      </c>
      <c r="O291" s="120"/>
      <c r="P291" s="120"/>
      <c r="Q291" s="120">
        <v>3.7</v>
      </c>
      <c r="R291" s="120"/>
      <c r="S291" s="120"/>
    </row>
    <row r="292" spans="2:19" ht="15.45" customHeight="1" x14ac:dyDescent="0.3">
      <c r="B292" s="125" t="s">
        <v>139</v>
      </c>
      <c r="C292" s="125"/>
      <c r="D292" s="125"/>
      <c r="E292" s="125">
        <v>2</v>
      </c>
      <c r="F292" s="125"/>
      <c r="G292" s="123">
        <f t="shared" si="5"/>
        <v>0</v>
      </c>
      <c r="H292" s="112"/>
      <c r="I292" s="124">
        <f t="shared" si="6"/>
        <v>0.72916666666666652</v>
      </c>
      <c r="J292" s="122"/>
      <c r="K292" s="120">
        <f t="shared" ca="1" si="4"/>
        <v>25.24826958354226</v>
      </c>
      <c r="L292" s="120"/>
      <c r="M292" s="120"/>
      <c r="N292" s="120">
        <v>4.3</v>
      </c>
      <c r="O292" s="120"/>
      <c r="P292" s="120"/>
      <c r="Q292" s="120">
        <v>3.7</v>
      </c>
      <c r="R292" s="120"/>
      <c r="S292" s="120"/>
    </row>
    <row r="293" spans="2:19" ht="15.45" customHeight="1" x14ac:dyDescent="0.3">
      <c r="B293" s="122" t="s">
        <v>139</v>
      </c>
      <c r="C293" s="122"/>
      <c r="D293" s="122"/>
      <c r="E293" s="122">
        <v>2</v>
      </c>
      <c r="F293" s="122"/>
      <c r="G293" s="123">
        <f t="shared" si="5"/>
        <v>0</v>
      </c>
      <c r="H293" s="112"/>
      <c r="I293" s="124">
        <f t="shared" si="6"/>
        <v>0.73263888888888873</v>
      </c>
      <c r="J293" s="122"/>
      <c r="K293" s="120">
        <f t="shared" ca="1" si="4"/>
        <v>24.826395538768484</v>
      </c>
      <c r="L293" s="120"/>
      <c r="M293" s="120"/>
      <c r="N293" s="120">
        <v>4.5</v>
      </c>
      <c r="O293" s="120"/>
      <c r="P293" s="120"/>
      <c r="Q293" s="120">
        <v>3.6</v>
      </c>
      <c r="R293" s="120"/>
      <c r="S293" s="120"/>
    </row>
    <row r="294" spans="2:19" ht="15.45" customHeight="1" x14ac:dyDescent="0.3">
      <c r="B294" s="122" t="s">
        <v>139</v>
      </c>
      <c r="C294" s="122"/>
      <c r="D294" s="122"/>
      <c r="E294" s="122">
        <v>2</v>
      </c>
      <c r="F294" s="122"/>
      <c r="G294" s="123">
        <f t="shared" si="5"/>
        <v>0</v>
      </c>
      <c r="H294" s="112"/>
      <c r="I294" s="124">
        <f t="shared" si="6"/>
        <v>0.73611111111111094</v>
      </c>
      <c r="J294" s="122"/>
      <c r="K294" s="120">
        <f t="shared" ca="1" si="4"/>
        <v>25.230521135225988</v>
      </c>
      <c r="L294" s="120"/>
      <c r="M294" s="120"/>
      <c r="N294" s="120">
        <v>4.0999999999999996</v>
      </c>
      <c r="O294" s="120"/>
      <c r="P294" s="120"/>
      <c r="Q294" s="120">
        <v>3.6</v>
      </c>
      <c r="R294" s="120"/>
      <c r="S294" s="120"/>
    </row>
    <row r="295" spans="2:19" ht="15.45" customHeight="1" x14ac:dyDescent="0.3">
      <c r="B295" s="122" t="s">
        <v>139</v>
      </c>
      <c r="C295" s="122"/>
      <c r="D295" s="122"/>
      <c r="E295" s="122">
        <v>2</v>
      </c>
      <c r="F295" s="122"/>
      <c r="G295" s="123">
        <f t="shared" si="5"/>
        <v>0</v>
      </c>
      <c r="H295" s="112"/>
      <c r="I295" s="124">
        <f t="shared" si="6"/>
        <v>0.73958333333333315</v>
      </c>
      <c r="J295" s="122"/>
      <c r="K295" s="120">
        <f t="shared" ca="1" si="4"/>
        <v>25.420970900895359</v>
      </c>
      <c r="L295" s="120"/>
      <c r="M295" s="120"/>
      <c r="N295" s="120">
        <v>4.5</v>
      </c>
      <c r="O295" s="120"/>
      <c r="P295" s="120"/>
      <c r="Q295" s="120">
        <v>3.7</v>
      </c>
      <c r="R295" s="120"/>
      <c r="S295" s="120"/>
    </row>
    <row r="296" spans="2:19" ht="15.45" customHeight="1" x14ac:dyDescent="0.3">
      <c r="B296" s="122" t="s">
        <v>139</v>
      </c>
      <c r="C296" s="122"/>
      <c r="D296" s="122"/>
      <c r="E296" s="122">
        <v>2</v>
      </c>
      <c r="F296" s="122"/>
      <c r="G296" s="123">
        <f t="shared" si="5"/>
        <v>0</v>
      </c>
      <c r="H296" s="112"/>
      <c r="I296" s="124">
        <f t="shared" si="6"/>
        <v>0.74305555555555536</v>
      </c>
      <c r="J296" s="122"/>
      <c r="K296" s="120">
        <f t="shared" ca="1" si="4"/>
        <v>24.967143391301196</v>
      </c>
      <c r="L296" s="120"/>
      <c r="M296" s="120"/>
      <c r="N296" s="120">
        <v>5</v>
      </c>
      <c r="O296" s="120"/>
      <c r="P296" s="120"/>
      <c r="Q296" s="120">
        <v>4.4000000000000004</v>
      </c>
      <c r="R296" s="120"/>
      <c r="S296" s="120"/>
    </row>
    <row r="297" spans="2:19" ht="15.45" customHeight="1" x14ac:dyDescent="0.3">
      <c r="B297" s="122" t="s">
        <v>139</v>
      </c>
      <c r="C297" s="122"/>
      <c r="D297" s="122"/>
      <c r="E297" s="122">
        <v>2</v>
      </c>
      <c r="F297" s="122"/>
      <c r="G297" s="123">
        <f t="shared" si="5"/>
        <v>0</v>
      </c>
      <c r="H297" s="112"/>
      <c r="I297" s="124">
        <f t="shared" si="6"/>
        <v>0.74652777777777757</v>
      </c>
      <c r="J297" s="122"/>
      <c r="K297" s="120">
        <f t="shared" ca="1" si="4"/>
        <v>24.795361001275758</v>
      </c>
      <c r="L297" s="120"/>
      <c r="M297" s="120"/>
      <c r="N297" s="120">
        <v>5.3</v>
      </c>
      <c r="O297" s="120"/>
      <c r="P297" s="120"/>
      <c r="Q297" s="120">
        <v>4.5999999999999996</v>
      </c>
      <c r="R297" s="120"/>
      <c r="S297" s="120"/>
    </row>
    <row r="298" spans="2:19" ht="15.45" customHeight="1" x14ac:dyDescent="0.3">
      <c r="B298" s="122" t="s">
        <v>139</v>
      </c>
      <c r="C298" s="122"/>
      <c r="D298" s="122"/>
      <c r="E298" s="122">
        <v>2</v>
      </c>
      <c r="F298" s="122"/>
      <c r="G298" s="123">
        <f t="shared" si="5"/>
        <v>0</v>
      </c>
      <c r="H298" s="112"/>
      <c r="I298" s="124">
        <f t="shared" si="6"/>
        <v>0.74999999999999978</v>
      </c>
      <c r="J298" s="122"/>
      <c r="K298" s="120">
        <f t="shared" ca="1" si="4"/>
        <v>25.357117257719541</v>
      </c>
      <c r="L298" s="120"/>
      <c r="M298" s="120"/>
      <c r="N298" s="120">
        <v>6</v>
      </c>
      <c r="O298" s="120"/>
      <c r="P298" s="120"/>
      <c r="Q298" s="120">
        <v>4.9000000000000004</v>
      </c>
      <c r="R298" s="120"/>
      <c r="S298" s="120"/>
    </row>
    <row r="299" spans="2:19" ht="15.45" customHeight="1" x14ac:dyDescent="0.3">
      <c r="B299" s="122" t="s">
        <v>139</v>
      </c>
      <c r="C299" s="122"/>
      <c r="D299" s="122"/>
      <c r="E299" s="122">
        <v>2</v>
      </c>
      <c r="F299" s="122"/>
      <c r="G299" s="123">
        <f t="shared" si="5"/>
        <v>0</v>
      </c>
      <c r="H299" s="112"/>
      <c r="I299" s="124">
        <f t="shared" si="6"/>
        <v>0.75347222222222199</v>
      </c>
      <c r="J299" s="122"/>
      <c r="K299" s="120">
        <f t="shared" ca="1" si="4"/>
        <v>24.530416740262783</v>
      </c>
      <c r="L299" s="120"/>
      <c r="M299" s="120"/>
      <c r="N299" s="120">
        <v>6.4</v>
      </c>
      <c r="O299" s="120"/>
      <c r="P299" s="120"/>
      <c r="Q299" s="120">
        <v>5.2</v>
      </c>
      <c r="R299" s="120"/>
      <c r="S299" s="120"/>
    </row>
    <row r="300" spans="2:19" ht="15.45" customHeight="1" x14ac:dyDescent="0.3">
      <c r="B300" s="122" t="s">
        <v>139</v>
      </c>
      <c r="C300" s="122"/>
      <c r="D300" s="122"/>
      <c r="E300" s="122">
        <v>2</v>
      </c>
      <c r="F300" s="122"/>
      <c r="G300" s="123">
        <f t="shared" si="5"/>
        <v>0</v>
      </c>
      <c r="H300" s="112"/>
      <c r="I300" s="124">
        <f t="shared" si="6"/>
        <v>0.7569444444444442</v>
      </c>
      <c r="J300" s="122"/>
      <c r="K300" s="120">
        <f t="shared" ca="1" si="4"/>
        <v>25.478398158109236</v>
      </c>
      <c r="L300" s="120"/>
      <c r="M300" s="120"/>
      <c r="N300" s="120">
        <v>7.2</v>
      </c>
      <c r="O300" s="120"/>
      <c r="P300" s="120"/>
      <c r="Q300" s="120">
        <v>5.9</v>
      </c>
      <c r="R300" s="120"/>
      <c r="S300" s="120"/>
    </row>
    <row r="301" spans="2:19" ht="15.45" customHeight="1" x14ac:dyDescent="0.3">
      <c r="B301" s="122" t="s">
        <v>139</v>
      </c>
      <c r="C301" s="122"/>
      <c r="D301" s="122"/>
      <c r="E301" s="122">
        <v>2</v>
      </c>
      <c r="F301" s="122"/>
      <c r="G301" s="123">
        <f t="shared" si="5"/>
        <v>0</v>
      </c>
      <c r="H301" s="112"/>
      <c r="I301" s="124">
        <f t="shared" si="6"/>
        <v>0.76041666666666641</v>
      </c>
      <c r="J301" s="122"/>
      <c r="K301" s="120">
        <f t="shared" ca="1" si="4"/>
        <v>25.425205879214474</v>
      </c>
      <c r="L301" s="120"/>
      <c r="M301" s="120"/>
      <c r="N301" s="120">
        <v>8.1</v>
      </c>
      <c r="O301" s="120"/>
      <c r="P301" s="120"/>
      <c r="Q301" s="120">
        <v>6.4</v>
      </c>
      <c r="R301" s="120"/>
      <c r="S301" s="120"/>
    </row>
    <row r="302" spans="2:19" ht="15.45" customHeight="1" x14ac:dyDescent="0.3">
      <c r="B302" s="122" t="s">
        <v>139</v>
      </c>
      <c r="C302" s="122"/>
      <c r="D302" s="122"/>
      <c r="E302" s="122">
        <v>2</v>
      </c>
      <c r="F302" s="122"/>
      <c r="G302" s="123">
        <f t="shared" si="5"/>
        <v>0</v>
      </c>
      <c r="H302" s="112"/>
      <c r="I302" s="124">
        <f t="shared" si="6"/>
        <v>0.76388888888888862</v>
      </c>
      <c r="J302" s="122"/>
      <c r="K302" s="120">
        <f t="shared" ca="1" si="4"/>
        <v>25.16287194224768</v>
      </c>
      <c r="L302" s="120"/>
      <c r="M302" s="120"/>
      <c r="N302" s="120">
        <v>8.3000000000000007</v>
      </c>
      <c r="O302" s="120"/>
      <c r="P302" s="120"/>
      <c r="Q302" s="120">
        <v>6.9</v>
      </c>
      <c r="R302" s="120"/>
      <c r="S302" s="120"/>
    </row>
    <row r="303" spans="2:19" ht="15.45" customHeight="1" x14ac:dyDescent="0.3">
      <c r="B303" s="122" t="s">
        <v>139</v>
      </c>
      <c r="C303" s="122"/>
      <c r="D303" s="122"/>
      <c r="E303" s="122">
        <v>2</v>
      </c>
      <c r="F303" s="122"/>
      <c r="G303" s="123">
        <f t="shared" si="5"/>
        <v>0</v>
      </c>
      <c r="H303" s="112"/>
      <c r="I303" s="124">
        <f t="shared" si="6"/>
        <v>0.76736111111111083</v>
      </c>
      <c r="J303" s="122"/>
      <c r="K303" s="120">
        <f t="shared" ca="1" si="4"/>
        <v>24.859247344917001</v>
      </c>
      <c r="L303" s="120"/>
      <c r="M303" s="120"/>
      <c r="N303" s="120">
        <v>9</v>
      </c>
      <c r="O303" s="120"/>
      <c r="P303" s="120"/>
      <c r="Q303" s="120">
        <v>7.3</v>
      </c>
      <c r="R303" s="120"/>
      <c r="S303" s="120"/>
    </row>
    <row r="304" spans="2:19" ht="15.45" customHeight="1" x14ac:dyDescent="0.3"/>
    <row r="305" spans="2:19" ht="15.45" customHeight="1" x14ac:dyDescent="0.3"/>
    <row r="306" spans="2:19" ht="15.45" customHeight="1" x14ac:dyDescent="0.3"/>
    <row r="307" spans="2:19" ht="15.45" customHeight="1" x14ac:dyDescent="0.3"/>
    <row r="312" spans="2:19" x14ac:dyDescent="0.3">
      <c r="O312" s="109" t="str">
        <f>O272</f>
        <v>CERTIFICADO N°:</v>
      </c>
      <c r="P312" s="109"/>
      <c r="Q312" s="109"/>
      <c r="R312" s="110">
        <f>R234</f>
        <v>0</v>
      </c>
      <c r="S312" s="110"/>
    </row>
    <row r="315" spans="2:19" x14ac:dyDescent="0.3">
      <c r="B315" s="19" t="s">
        <v>157</v>
      </c>
    </row>
    <row r="318" spans="2:19" ht="25.2" customHeight="1" x14ac:dyDescent="0.3"/>
    <row r="319" spans="2:19" ht="25.2" customHeight="1" x14ac:dyDescent="0.3"/>
    <row r="320" spans="2:19" ht="25.2" customHeight="1" x14ac:dyDescent="0.3"/>
    <row r="321" spans="2:18" ht="25.2" customHeight="1" x14ac:dyDescent="0.3"/>
    <row r="322" spans="2:18" ht="12.6" customHeight="1" x14ac:dyDescent="0.3"/>
    <row r="331" spans="2:18" x14ac:dyDescent="0.3">
      <c r="B331" s="19" t="s">
        <v>186</v>
      </c>
      <c r="C331" s="19"/>
      <c r="D331" s="19"/>
      <c r="E331" s="19"/>
      <c r="F331" s="19"/>
    </row>
    <row r="334" spans="2:18" x14ac:dyDescent="0.3">
      <c r="C334" s="121" t="s">
        <v>142</v>
      </c>
      <c r="D334" s="121"/>
      <c r="E334" s="121"/>
      <c r="F334" s="121"/>
      <c r="G334" s="121" t="s">
        <v>143</v>
      </c>
      <c r="H334" s="121"/>
      <c r="I334" s="121"/>
      <c r="J334" s="121"/>
      <c r="K334" s="121" t="s">
        <v>144</v>
      </c>
      <c r="L334" s="121"/>
      <c r="M334" s="121"/>
      <c r="N334" s="121"/>
      <c r="O334" s="121" t="s">
        <v>145</v>
      </c>
      <c r="P334" s="121"/>
      <c r="Q334" s="121"/>
      <c r="R334" s="121"/>
    </row>
    <row r="335" spans="2:18" ht="25.8" customHeight="1" x14ac:dyDescent="0.3">
      <c r="C335" s="112" t="s">
        <v>146</v>
      </c>
      <c r="D335" s="112"/>
      <c r="E335" s="112"/>
      <c r="F335" s="112"/>
      <c r="G335" s="117" t="str">
        <f>G260</f>
        <v>-0,3 °C</v>
      </c>
      <c r="H335" s="118"/>
      <c r="I335" s="118"/>
      <c r="J335" s="119"/>
      <c r="K335" s="113" t="s">
        <v>147</v>
      </c>
      <c r="L335" s="111"/>
      <c r="M335" s="111"/>
      <c r="N335" s="111"/>
      <c r="O335" s="114" t="s">
        <v>104</v>
      </c>
      <c r="P335" s="114"/>
      <c r="Q335" s="114"/>
      <c r="R335" s="114"/>
    </row>
    <row r="336" spans="2:18" ht="24.6" customHeight="1" x14ac:dyDescent="0.3">
      <c r="C336" s="111" t="s">
        <v>150</v>
      </c>
      <c r="D336" s="111"/>
      <c r="E336" s="111"/>
      <c r="F336" s="111"/>
      <c r="G336" s="112" t="s">
        <v>167</v>
      </c>
      <c r="H336" s="112"/>
      <c r="I336" s="112"/>
      <c r="J336" s="112"/>
      <c r="K336" s="111" t="s">
        <v>148</v>
      </c>
      <c r="L336" s="111"/>
      <c r="M336" s="111"/>
      <c r="N336" s="111"/>
      <c r="O336" s="114" t="s">
        <v>104</v>
      </c>
      <c r="P336" s="114"/>
      <c r="Q336" s="114"/>
      <c r="R336" s="114"/>
    </row>
    <row r="337" spans="2:19" ht="28.8" customHeight="1" x14ac:dyDescent="0.3">
      <c r="C337" s="111" t="s">
        <v>158</v>
      </c>
      <c r="D337" s="111"/>
      <c r="E337" s="111"/>
      <c r="F337" s="111"/>
      <c r="G337" s="111" t="s">
        <v>168</v>
      </c>
      <c r="H337" s="111"/>
      <c r="I337" s="111"/>
      <c r="J337" s="111"/>
      <c r="K337" s="111" t="s">
        <v>148</v>
      </c>
      <c r="L337" s="111"/>
      <c r="M337" s="111"/>
      <c r="N337" s="111"/>
      <c r="O337" s="114" t="s">
        <v>104</v>
      </c>
      <c r="P337" s="114"/>
      <c r="Q337" s="114"/>
      <c r="R337" s="114"/>
    </row>
    <row r="338" spans="2:19" ht="28.8" customHeight="1" x14ac:dyDescent="0.3">
      <c r="C338" s="111" t="s">
        <v>154</v>
      </c>
      <c r="D338" s="111"/>
      <c r="E338" s="111"/>
      <c r="F338" s="111"/>
      <c r="G338" s="112" t="s">
        <v>151</v>
      </c>
      <c r="H338" s="112"/>
      <c r="I338" s="112"/>
      <c r="J338" s="112"/>
      <c r="K338" s="113" t="s">
        <v>152</v>
      </c>
      <c r="L338" s="111"/>
      <c r="M338" s="111"/>
      <c r="N338" s="111"/>
      <c r="O338" s="114" t="s">
        <v>104</v>
      </c>
      <c r="P338" s="114"/>
      <c r="Q338" s="114"/>
      <c r="R338" s="114"/>
    </row>
    <row r="339" spans="2:19" ht="27.6" customHeight="1" x14ac:dyDescent="0.3">
      <c r="C339" s="111" t="s">
        <v>153</v>
      </c>
      <c r="D339" s="111"/>
      <c r="E339" s="111"/>
      <c r="F339" s="111"/>
      <c r="G339" s="112" t="s">
        <v>159</v>
      </c>
      <c r="H339" s="112"/>
      <c r="I339" s="112"/>
      <c r="J339" s="112"/>
      <c r="K339" s="113" t="s">
        <v>155</v>
      </c>
      <c r="L339" s="111"/>
      <c r="M339" s="111"/>
      <c r="N339" s="111"/>
      <c r="O339" s="114" t="s">
        <v>104</v>
      </c>
      <c r="P339" s="114"/>
      <c r="Q339" s="114"/>
      <c r="R339" s="114"/>
    </row>
    <row r="340" spans="2:19" ht="30.6" customHeight="1" x14ac:dyDescent="0.3"/>
    <row r="342" spans="2:19" x14ac:dyDescent="0.3">
      <c r="B342" s="115" t="s">
        <v>185</v>
      </c>
      <c r="C342" s="115"/>
      <c r="D342" s="115"/>
      <c r="E342" s="115"/>
      <c r="F342" s="115"/>
      <c r="G342" s="115"/>
      <c r="H342" s="115"/>
      <c r="I342" s="115"/>
      <c r="J342" s="115"/>
      <c r="K342" s="115"/>
      <c r="L342" s="115"/>
      <c r="M342" s="115"/>
      <c r="N342" s="115"/>
      <c r="O342" s="115"/>
      <c r="P342" s="115"/>
      <c r="Q342" s="115"/>
      <c r="R342" s="115"/>
      <c r="S342" s="115"/>
    </row>
    <row r="343" spans="2:19" x14ac:dyDescent="0.3">
      <c r="B343" s="115"/>
      <c r="C343" s="115"/>
      <c r="D343" s="115"/>
      <c r="E343" s="115"/>
      <c r="F343" s="115"/>
      <c r="G343" s="115"/>
      <c r="H343" s="115"/>
      <c r="I343" s="115"/>
      <c r="J343" s="115"/>
      <c r="K343" s="115"/>
      <c r="L343" s="115"/>
      <c r="M343" s="115"/>
      <c r="N343" s="115"/>
      <c r="O343" s="115"/>
      <c r="P343" s="115"/>
      <c r="Q343" s="115"/>
      <c r="R343" s="115"/>
      <c r="S343" s="115"/>
    </row>
    <row r="346" spans="2:19" x14ac:dyDescent="0.3">
      <c r="B346" s="116" t="s">
        <v>199</v>
      </c>
      <c r="C346" s="116"/>
      <c r="D346" s="116"/>
      <c r="E346" s="116"/>
      <c r="F346" s="116"/>
      <c r="G346" s="116"/>
      <c r="H346" s="116"/>
      <c r="I346" s="116"/>
      <c r="J346" s="116"/>
      <c r="K346" s="116"/>
      <c r="L346" s="116"/>
      <c r="M346" s="116"/>
      <c r="N346" s="116"/>
      <c r="O346" s="116"/>
      <c r="P346" s="116"/>
      <c r="Q346" s="116"/>
      <c r="R346" s="116"/>
      <c r="S346" s="116"/>
    </row>
    <row r="444" ht="29.4" customHeight="1" x14ac:dyDescent="0.3"/>
    <row r="450" ht="27.6" customHeight="1" x14ac:dyDescent="0.3"/>
    <row r="453" ht="28.2" customHeight="1" x14ac:dyDescent="0.3"/>
    <row r="456" ht="27.6" customHeight="1" x14ac:dyDescent="0.3"/>
    <row r="473" ht="14.4" customHeight="1" x14ac:dyDescent="0.3"/>
    <row r="474" ht="14.4" customHeight="1" x14ac:dyDescent="0.3"/>
    <row r="484" ht="27" customHeight="1" x14ac:dyDescent="0.3"/>
    <row r="485" ht="30" customHeight="1" x14ac:dyDescent="0.3"/>
    <row r="486" ht="30" customHeight="1" x14ac:dyDescent="0.3"/>
    <row r="487" ht="27" customHeight="1" x14ac:dyDescent="0.3"/>
  </sheetData>
  <mergeCells count="528">
    <mergeCell ref="E164:M164"/>
    <mergeCell ref="B126:I126"/>
    <mergeCell ref="O112:Q112"/>
    <mergeCell ref="R112:S112"/>
    <mergeCell ref="O152:Q152"/>
    <mergeCell ref="R152:S152"/>
    <mergeCell ref="J186:K186"/>
    <mergeCell ref="J187:K187"/>
    <mergeCell ref="D182:E182"/>
    <mergeCell ref="D183:E183"/>
    <mergeCell ref="D184:E184"/>
    <mergeCell ref="D185:E185"/>
    <mergeCell ref="D186:E186"/>
    <mergeCell ref="D187:E187"/>
    <mergeCell ref="F182:G182"/>
    <mergeCell ref="F183:G183"/>
    <mergeCell ref="F184:G184"/>
    <mergeCell ref="B142:S144"/>
    <mergeCell ref="B146:S147"/>
    <mergeCell ref="F185:G185"/>
    <mergeCell ref="F186:G186"/>
    <mergeCell ref="F187:G187"/>
    <mergeCell ref="B138:S140"/>
    <mergeCell ref="F181:G181"/>
    <mergeCell ref="C223:E223"/>
    <mergeCell ref="F223:G223"/>
    <mergeCell ref="H223:I223"/>
    <mergeCell ref="J223:K223"/>
    <mergeCell ref="L223:N223"/>
    <mergeCell ref="O223:Q223"/>
    <mergeCell ref="L224:N224"/>
    <mergeCell ref="O224:Q224"/>
    <mergeCell ref="C225:E225"/>
    <mergeCell ref="F225:G225"/>
    <mergeCell ref="H225:I225"/>
    <mergeCell ref="J225:K225"/>
    <mergeCell ref="L225:N225"/>
    <mergeCell ref="O225:Q225"/>
    <mergeCell ref="C224:E224"/>
    <mergeCell ref="F224:G224"/>
    <mergeCell ref="H224:I224"/>
    <mergeCell ref="J224:K224"/>
    <mergeCell ref="C221:E221"/>
    <mergeCell ref="F221:G221"/>
    <mergeCell ref="H221:I221"/>
    <mergeCell ref="J221:K221"/>
    <mergeCell ref="L221:N221"/>
    <mergeCell ref="O221:Q221"/>
    <mergeCell ref="C222:E222"/>
    <mergeCell ref="F222:G222"/>
    <mergeCell ref="H222:I222"/>
    <mergeCell ref="J222:K222"/>
    <mergeCell ref="L222:N222"/>
    <mergeCell ref="O222:Q222"/>
    <mergeCell ref="C219:E219"/>
    <mergeCell ref="F219:G219"/>
    <mergeCell ref="H219:I219"/>
    <mergeCell ref="J219:K219"/>
    <mergeCell ref="L219:N219"/>
    <mergeCell ref="O219:Q219"/>
    <mergeCell ref="C220:E220"/>
    <mergeCell ref="F220:G220"/>
    <mergeCell ref="H220:I220"/>
    <mergeCell ref="J220:K220"/>
    <mergeCell ref="L220:N220"/>
    <mergeCell ref="O220:Q220"/>
    <mergeCell ref="C217:E217"/>
    <mergeCell ref="F217:G217"/>
    <mergeCell ref="H217:I217"/>
    <mergeCell ref="J217:K217"/>
    <mergeCell ref="L217:N217"/>
    <mergeCell ref="O217:Q217"/>
    <mergeCell ref="C218:E218"/>
    <mergeCell ref="F218:G218"/>
    <mergeCell ref="H218:I218"/>
    <mergeCell ref="J218:K218"/>
    <mergeCell ref="L218:N218"/>
    <mergeCell ref="O218:Q218"/>
    <mergeCell ref="C215:E215"/>
    <mergeCell ref="F215:G215"/>
    <mergeCell ref="H215:I215"/>
    <mergeCell ref="J215:K215"/>
    <mergeCell ref="L215:N215"/>
    <mergeCell ref="O215:Q215"/>
    <mergeCell ref="C216:E216"/>
    <mergeCell ref="F216:G216"/>
    <mergeCell ref="H216:I216"/>
    <mergeCell ref="J216:K216"/>
    <mergeCell ref="L216:N216"/>
    <mergeCell ref="O216:Q216"/>
    <mergeCell ref="O212:Q212"/>
    <mergeCell ref="O213:Q213"/>
    <mergeCell ref="J205:K205"/>
    <mergeCell ref="J206:K206"/>
    <mergeCell ref="J207:K207"/>
    <mergeCell ref="C214:E214"/>
    <mergeCell ref="F214:G214"/>
    <mergeCell ref="H214:I214"/>
    <mergeCell ref="J214:K214"/>
    <mergeCell ref="L214:N214"/>
    <mergeCell ref="O214:Q214"/>
    <mergeCell ref="C212:E212"/>
    <mergeCell ref="C213:E213"/>
    <mergeCell ref="F212:G212"/>
    <mergeCell ref="F213:G213"/>
    <mergeCell ref="H212:I212"/>
    <mergeCell ref="H213:I213"/>
    <mergeCell ref="J212:K212"/>
    <mergeCell ref="J213:K213"/>
    <mergeCell ref="L212:N212"/>
    <mergeCell ref="L213:N213"/>
    <mergeCell ref="L205:N205"/>
    <mergeCell ref="L206:N206"/>
    <mergeCell ref="L207:N207"/>
    <mergeCell ref="J210:K210"/>
    <mergeCell ref="J211:K211"/>
    <mergeCell ref="L208:N208"/>
    <mergeCell ref="L209:N209"/>
    <mergeCell ref="L210:N210"/>
    <mergeCell ref="L211:N211"/>
    <mergeCell ref="O205:Q205"/>
    <mergeCell ref="O206:Q206"/>
    <mergeCell ref="O207:Q207"/>
    <mergeCell ref="O208:Q208"/>
    <mergeCell ref="O209:Q209"/>
    <mergeCell ref="O210:Q210"/>
    <mergeCell ref="O211:Q211"/>
    <mergeCell ref="B197:S198"/>
    <mergeCell ref="C205:E205"/>
    <mergeCell ref="C206:E206"/>
    <mergeCell ref="C207:E207"/>
    <mergeCell ref="C208:E208"/>
    <mergeCell ref="C209:E209"/>
    <mergeCell ref="C210:E210"/>
    <mergeCell ref="C211:E211"/>
    <mergeCell ref="F205:G205"/>
    <mergeCell ref="F206:G206"/>
    <mergeCell ref="F207:G207"/>
    <mergeCell ref="F208:G208"/>
    <mergeCell ref="F209:G209"/>
    <mergeCell ref="F210:G210"/>
    <mergeCell ref="F211:G211"/>
    <mergeCell ref="H205:I205"/>
    <mergeCell ref="H206:I206"/>
    <mergeCell ref="H207:I207"/>
    <mergeCell ref="H208:I208"/>
    <mergeCell ref="H209:I209"/>
    <mergeCell ref="H210:I210"/>
    <mergeCell ref="H211:I211"/>
    <mergeCell ref="J208:K208"/>
    <mergeCell ref="J209:K209"/>
    <mergeCell ref="C202:E202"/>
    <mergeCell ref="F202:G202"/>
    <mergeCell ref="H202:I202"/>
    <mergeCell ref="J202:K202"/>
    <mergeCell ref="L202:N202"/>
    <mergeCell ref="O202:Q202"/>
    <mergeCell ref="C203:E203"/>
    <mergeCell ref="C204:E204"/>
    <mergeCell ref="F203:G203"/>
    <mergeCell ref="F204:G204"/>
    <mergeCell ref="J203:K203"/>
    <mergeCell ref="J204:K204"/>
    <mergeCell ref="O203:Q203"/>
    <mergeCell ref="O204:Q204"/>
    <mergeCell ref="H203:I203"/>
    <mergeCell ref="H204:I204"/>
    <mergeCell ref="L203:N203"/>
    <mergeCell ref="L204:N204"/>
    <mergeCell ref="C201:E201"/>
    <mergeCell ref="F201:G201"/>
    <mergeCell ref="H201:I201"/>
    <mergeCell ref="J201:K201"/>
    <mergeCell ref="L201:N201"/>
    <mergeCell ref="O201:Q201"/>
    <mergeCell ref="L182:N182"/>
    <mergeCell ref="L183:N183"/>
    <mergeCell ref="L184:N184"/>
    <mergeCell ref="L185:N185"/>
    <mergeCell ref="L186:N186"/>
    <mergeCell ref="L187:N187"/>
    <mergeCell ref="L188:N188"/>
    <mergeCell ref="F190:H190"/>
    <mergeCell ref="I190:K190"/>
    <mergeCell ref="L190:N190"/>
    <mergeCell ref="H182:I182"/>
    <mergeCell ref="H183:I183"/>
    <mergeCell ref="H184:I184"/>
    <mergeCell ref="H185:I185"/>
    <mergeCell ref="H186:I186"/>
    <mergeCell ref="H187:I187"/>
    <mergeCell ref="H188:I188"/>
    <mergeCell ref="O192:Q192"/>
    <mergeCell ref="B169:S171"/>
    <mergeCell ref="B174:S174"/>
    <mergeCell ref="D178:E178"/>
    <mergeCell ref="F178:G178"/>
    <mergeCell ref="H178:I178"/>
    <mergeCell ref="J178:K178"/>
    <mergeCell ref="L178:N178"/>
    <mergeCell ref="D179:E179"/>
    <mergeCell ref="F179:G179"/>
    <mergeCell ref="H179:I179"/>
    <mergeCell ref="D180:E180"/>
    <mergeCell ref="F180:G180"/>
    <mergeCell ref="H180:I180"/>
    <mergeCell ref="J180:K180"/>
    <mergeCell ref="L180:N180"/>
    <mergeCell ref="J179:K179"/>
    <mergeCell ref="L179:N179"/>
    <mergeCell ref="R192:S192"/>
    <mergeCell ref="F188:G188"/>
    <mergeCell ref="D181:E181"/>
    <mergeCell ref="H181:I181"/>
    <mergeCell ref="J181:K181"/>
    <mergeCell ref="L181:N181"/>
    <mergeCell ref="J182:K182"/>
    <mergeCell ref="J183:K183"/>
    <mergeCell ref="J184:K184"/>
    <mergeCell ref="J185:K185"/>
    <mergeCell ref="J188:K188"/>
    <mergeCell ref="F191:H191"/>
    <mergeCell ref="I191:K191"/>
    <mergeCell ref="L191:N191"/>
    <mergeCell ref="D188:E188"/>
    <mergeCell ref="P71:S71"/>
    <mergeCell ref="H71:L71"/>
    <mergeCell ref="M70:O70"/>
    <mergeCell ref="M71:O71"/>
    <mergeCell ref="B70:G70"/>
    <mergeCell ref="B71:G71"/>
    <mergeCell ref="B82:S82"/>
    <mergeCell ref="R74:S74"/>
    <mergeCell ref="O74:Q74"/>
    <mergeCell ref="B76:S76"/>
    <mergeCell ref="B78:S80"/>
    <mergeCell ref="B99:S99"/>
    <mergeCell ref="B128:S128"/>
    <mergeCell ref="B130:S130"/>
    <mergeCell ref="B132:S136"/>
    <mergeCell ref="I7:R7"/>
    <mergeCell ref="I8:R8"/>
    <mergeCell ref="C15:R15"/>
    <mergeCell ref="C17:G17"/>
    <mergeCell ref="C18:G18"/>
    <mergeCell ref="I13:R13"/>
    <mergeCell ref="I19:R19"/>
    <mergeCell ref="I20:R20"/>
    <mergeCell ref="I21:R21"/>
    <mergeCell ref="C23:R28"/>
    <mergeCell ref="I11:R11"/>
    <mergeCell ref="I12:R12"/>
    <mergeCell ref="B51:S58"/>
    <mergeCell ref="F45:J45"/>
    <mergeCell ref="F48:J48"/>
    <mergeCell ref="F46:G46"/>
    <mergeCell ref="K46:L46"/>
    <mergeCell ref="B84:S85"/>
    <mergeCell ref="B87:S87"/>
    <mergeCell ref="B91:S93"/>
    <mergeCell ref="C5:G5"/>
    <mergeCell ref="I5:R5"/>
    <mergeCell ref="I6:R6"/>
    <mergeCell ref="M31:R31"/>
    <mergeCell ref="I1:K1"/>
    <mergeCell ref="I31:L31"/>
    <mergeCell ref="C3:R3"/>
    <mergeCell ref="I9:R9"/>
    <mergeCell ref="O1:Q1"/>
    <mergeCell ref="R1:S1"/>
    <mergeCell ref="C13:G13"/>
    <mergeCell ref="C12:G12"/>
    <mergeCell ref="C11:G11"/>
    <mergeCell ref="C10:G10"/>
    <mergeCell ref="C9:G9"/>
    <mergeCell ref="C8:G8"/>
    <mergeCell ref="C7:G7"/>
    <mergeCell ref="C6:G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H70:L70"/>
    <mergeCell ref="B60:S60"/>
    <mergeCell ref="B64:S64"/>
    <mergeCell ref="O234:Q234"/>
    <mergeCell ref="R234:S234"/>
    <mergeCell ref="C259:F259"/>
    <mergeCell ref="G259:J259"/>
    <mergeCell ref="K259:N259"/>
    <mergeCell ref="O259:R259"/>
    <mergeCell ref="C260:F260"/>
    <mergeCell ref="G260:J260"/>
    <mergeCell ref="K260:N260"/>
    <mergeCell ref="O260:R260"/>
    <mergeCell ref="C261:F261"/>
    <mergeCell ref="G261:J261"/>
    <mergeCell ref="K261:N261"/>
    <mergeCell ref="O261:R261"/>
    <mergeCell ref="C262:F262"/>
    <mergeCell ref="G262:J262"/>
    <mergeCell ref="K262:N262"/>
    <mergeCell ref="O262:R262"/>
    <mergeCell ref="C263:F263"/>
    <mergeCell ref="G263:J263"/>
    <mergeCell ref="K263:N263"/>
    <mergeCell ref="O263:R263"/>
    <mergeCell ref="B279:D279"/>
    <mergeCell ref="E279:F279"/>
    <mergeCell ref="G279:H279"/>
    <mergeCell ref="I279:J279"/>
    <mergeCell ref="K279:M279"/>
    <mergeCell ref="N279:P279"/>
    <mergeCell ref="Q279:S279"/>
    <mergeCell ref="B266:S267"/>
    <mergeCell ref="O272:Q272"/>
    <mergeCell ref="R272:S272"/>
    <mergeCell ref="B280:D280"/>
    <mergeCell ref="E280:F280"/>
    <mergeCell ref="G280:H280"/>
    <mergeCell ref="I280:J280"/>
    <mergeCell ref="K280:M280"/>
    <mergeCell ref="N280:P280"/>
    <mergeCell ref="B281:D281"/>
    <mergeCell ref="E281:F281"/>
    <mergeCell ref="G281:H281"/>
    <mergeCell ref="I281:J281"/>
    <mergeCell ref="K281:M281"/>
    <mergeCell ref="N281:P281"/>
    <mergeCell ref="B282:D282"/>
    <mergeCell ref="E282:F282"/>
    <mergeCell ref="G282:H282"/>
    <mergeCell ref="I282:J282"/>
    <mergeCell ref="K282:M282"/>
    <mergeCell ref="N282:P282"/>
    <mergeCell ref="B283:D283"/>
    <mergeCell ref="E283:F283"/>
    <mergeCell ref="G283:H283"/>
    <mergeCell ref="I283:J283"/>
    <mergeCell ref="K283:M283"/>
    <mergeCell ref="N283:P283"/>
    <mergeCell ref="B284:D284"/>
    <mergeCell ref="E284:F284"/>
    <mergeCell ref="G284:H284"/>
    <mergeCell ref="I284:J284"/>
    <mergeCell ref="K284:M284"/>
    <mergeCell ref="N284:P284"/>
    <mergeCell ref="B285:D285"/>
    <mergeCell ref="E285:F285"/>
    <mergeCell ref="G285:H285"/>
    <mergeCell ref="I285:J285"/>
    <mergeCell ref="K285:M285"/>
    <mergeCell ref="N285:P285"/>
    <mergeCell ref="B286:D286"/>
    <mergeCell ref="E286:F286"/>
    <mergeCell ref="G286:H286"/>
    <mergeCell ref="I286:J286"/>
    <mergeCell ref="K286:M286"/>
    <mergeCell ref="N286:P286"/>
    <mergeCell ref="B287:D287"/>
    <mergeCell ref="E287:F287"/>
    <mergeCell ref="G287:H287"/>
    <mergeCell ref="I287:J287"/>
    <mergeCell ref="K287:M287"/>
    <mergeCell ref="N287:P287"/>
    <mergeCell ref="B288:D288"/>
    <mergeCell ref="E288:F288"/>
    <mergeCell ref="G288:H288"/>
    <mergeCell ref="I288:J288"/>
    <mergeCell ref="K288:M288"/>
    <mergeCell ref="N288:P288"/>
    <mergeCell ref="B289:D289"/>
    <mergeCell ref="E289:F289"/>
    <mergeCell ref="G289:H289"/>
    <mergeCell ref="I289:J289"/>
    <mergeCell ref="K289:M289"/>
    <mergeCell ref="N289:P289"/>
    <mergeCell ref="B290:D290"/>
    <mergeCell ref="E290:F290"/>
    <mergeCell ref="G290:H290"/>
    <mergeCell ref="I290:J290"/>
    <mergeCell ref="K290:M290"/>
    <mergeCell ref="N290:P290"/>
    <mergeCell ref="B291:D291"/>
    <mergeCell ref="E291:F291"/>
    <mergeCell ref="G291:H291"/>
    <mergeCell ref="I291:J291"/>
    <mergeCell ref="K291:M291"/>
    <mergeCell ref="N291:P291"/>
    <mergeCell ref="B292:D292"/>
    <mergeCell ref="E292:F292"/>
    <mergeCell ref="G292:H292"/>
    <mergeCell ref="I292:J292"/>
    <mergeCell ref="K292:M292"/>
    <mergeCell ref="N292:P292"/>
    <mergeCell ref="B293:D293"/>
    <mergeCell ref="E293:F293"/>
    <mergeCell ref="G293:H293"/>
    <mergeCell ref="I293:J293"/>
    <mergeCell ref="K293:M293"/>
    <mergeCell ref="N293:P293"/>
    <mergeCell ref="B294:D294"/>
    <mergeCell ref="E294:F294"/>
    <mergeCell ref="G294:H294"/>
    <mergeCell ref="I294:J294"/>
    <mergeCell ref="K294:M294"/>
    <mergeCell ref="N294:P294"/>
    <mergeCell ref="B295:D295"/>
    <mergeCell ref="E295:F295"/>
    <mergeCell ref="G295:H295"/>
    <mergeCell ref="I295:J295"/>
    <mergeCell ref="K295:M295"/>
    <mergeCell ref="N295:P295"/>
    <mergeCell ref="B296:D296"/>
    <mergeCell ref="E296:F296"/>
    <mergeCell ref="G296:H296"/>
    <mergeCell ref="I296:J296"/>
    <mergeCell ref="K296:M296"/>
    <mergeCell ref="N296:P296"/>
    <mergeCell ref="B297:D297"/>
    <mergeCell ref="E297:F297"/>
    <mergeCell ref="G297:H297"/>
    <mergeCell ref="I297:J297"/>
    <mergeCell ref="K297:M297"/>
    <mergeCell ref="N297:P297"/>
    <mergeCell ref="B298:D298"/>
    <mergeCell ref="E298:F298"/>
    <mergeCell ref="G298:H298"/>
    <mergeCell ref="I298:J298"/>
    <mergeCell ref="K298:M298"/>
    <mergeCell ref="N298:P298"/>
    <mergeCell ref="B299:D299"/>
    <mergeCell ref="E299:F299"/>
    <mergeCell ref="G299:H299"/>
    <mergeCell ref="I299:J299"/>
    <mergeCell ref="K299:M299"/>
    <mergeCell ref="N299:P299"/>
    <mergeCell ref="G300:H300"/>
    <mergeCell ref="I300:J300"/>
    <mergeCell ref="K300:M300"/>
    <mergeCell ref="N300:P300"/>
    <mergeCell ref="B301:D301"/>
    <mergeCell ref="E301:F301"/>
    <mergeCell ref="G301:H301"/>
    <mergeCell ref="I301:J301"/>
    <mergeCell ref="K301:M301"/>
    <mergeCell ref="N301:P301"/>
    <mergeCell ref="Q280:S280"/>
    <mergeCell ref="Q281:S281"/>
    <mergeCell ref="Q282:S282"/>
    <mergeCell ref="Q283:S283"/>
    <mergeCell ref="Q284:S284"/>
    <mergeCell ref="Q285:S285"/>
    <mergeCell ref="Q286:S286"/>
    <mergeCell ref="Q287:S287"/>
    <mergeCell ref="Q288:S288"/>
    <mergeCell ref="Q289:S289"/>
    <mergeCell ref="Q290:S290"/>
    <mergeCell ref="Q291:S291"/>
    <mergeCell ref="Q292:S292"/>
    <mergeCell ref="Q293:S293"/>
    <mergeCell ref="Q294:S294"/>
    <mergeCell ref="Q295:S295"/>
    <mergeCell ref="Q296:S296"/>
    <mergeCell ref="Q297:S297"/>
    <mergeCell ref="Q298:S298"/>
    <mergeCell ref="Q299:S299"/>
    <mergeCell ref="Q300:S300"/>
    <mergeCell ref="Q301:S301"/>
    <mergeCell ref="Q302:S302"/>
    <mergeCell ref="Q303:S303"/>
    <mergeCell ref="C334:F334"/>
    <mergeCell ref="G334:J334"/>
    <mergeCell ref="K334:N334"/>
    <mergeCell ref="O334:R334"/>
    <mergeCell ref="B302:D302"/>
    <mergeCell ref="E302:F302"/>
    <mergeCell ref="G302:H302"/>
    <mergeCell ref="I302:J302"/>
    <mergeCell ref="K302:M302"/>
    <mergeCell ref="N302:P302"/>
    <mergeCell ref="B303:D303"/>
    <mergeCell ref="E303:F303"/>
    <mergeCell ref="G303:H303"/>
    <mergeCell ref="I303:J303"/>
    <mergeCell ref="K303:M303"/>
    <mergeCell ref="N303:P303"/>
    <mergeCell ref="B300:D300"/>
    <mergeCell ref="E300:F300"/>
    <mergeCell ref="O312:Q312"/>
    <mergeCell ref="R312:S312"/>
    <mergeCell ref="C339:F339"/>
    <mergeCell ref="G339:J339"/>
    <mergeCell ref="K339:N339"/>
    <mergeCell ref="O339:R339"/>
    <mergeCell ref="B342:S343"/>
    <mergeCell ref="B346:S346"/>
    <mergeCell ref="C337:F337"/>
    <mergeCell ref="G337:J337"/>
    <mergeCell ref="K337:N337"/>
    <mergeCell ref="O337:R337"/>
    <mergeCell ref="C335:F335"/>
    <mergeCell ref="G335:J335"/>
    <mergeCell ref="K335:N335"/>
    <mergeCell ref="O335:R335"/>
    <mergeCell ref="C336:F336"/>
    <mergeCell ref="G336:J336"/>
    <mergeCell ref="K336:N336"/>
    <mergeCell ref="O336:R336"/>
    <mergeCell ref="C338:F338"/>
    <mergeCell ref="G338:J338"/>
    <mergeCell ref="K338:N338"/>
    <mergeCell ref="O338:R338"/>
  </mergeCells>
  <phoneticPr fontId="28" type="noConversion"/>
  <pageMargins left="0.51181102362204722" right="0.43307086614173229" top="1.6929133858267718" bottom="1.299212598425197" header="0.31496062992125984" footer="0.9055118110236221"/>
  <pageSetup paperSize="9" scale="93" orientation="portrait" r:id="rId1"/>
  <headerFooter>
    <oddHeader>&amp;L&amp;G&amp;C
&amp;"Trade Gothic Next Heavy,Normal"&amp;14CERTIFICADO DE VALIDACIÓN&amp;R&amp;8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8" manualBreakCount="8">
    <brk id="37" max="16383" man="1"/>
    <brk id="73" max="16383" man="1"/>
    <brk id="111" max="16383" man="1"/>
    <brk id="149" max="19" man="1"/>
    <brk id="191" max="16383" man="1"/>
    <brk id="233" max="16383" man="1"/>
    <brk id="271" max="16383" man="1"/>
    <brk id="311"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Redondeo</vt:lpstr>
      <vt:lpstr>INCERTIDUMBRE</vt:lpstr>
      <vt:lpstr>MEDIDA</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2023-09-14T02:57:44Z</cp:lastPrinted>
  <dcterms:created xsi:type="dcterms:W3CDTF">2012-07-25T22:15:54Z</dcterms:created>
  <dcterms:modified xsi:type="dcterms:W3CDTF">2026-05-05T02:59:10Z</dcterms:modified>
</cp:coreProperties>
</file>