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ph/Downloads/"/>
    </mc:Choice>
  </mc:AlternateContent>
  <xr:revisionPtr revIDLastSave="0" documentId="8_{9A280D07-B417-F249-8A80-CA92B2B92CA9}" xr6:coauthVersionLast="47" xr6:coauthVersionMax="47" xr10:uidLastSave="{00000000-0000-0000-0000-000000000000}"/>
  <bookViews>
    <workbookView xWindow="5180" yWindow="1800" windowWidth="23620" windowHeight="16200" xr2:uid="{D69848AC-E36C-0440-8943-99EDC53ED6E5}"/>
  </bookViews>
  <sheets>
    <sheet name="Te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B49" i="1"/>
  <c r="F49" i="1"/>
  <c r="D49" i="1"/>
  <c r="B48" i="1"/>
  <c r="F48" i="1"/>
  <c r="D48" i="1"/>
  <c r="E48" i="1"/>
  <c r="H47" i="1"/>
  <c r="F47" i="1"/>
  <c r="D47" i="1"/>
  <c r="F46" i="1"/>
  <c r="D46" i="1"/>
  <c r="I44" i="1"/>
  <c r="H44" i="1"/>
  <c r="F44" i="1"/>
  <c r="D44" i="1"/>
  <c r="I41" i="1"/>
  <c r="H41" i="1"/>
  <c r="F41" i="1"/>
  <c r="D41" i="1"/>
  <c r="F39" i="1"/>
  <c r="D39" i="1"/>
  <c r="I38" i="1"/>
  <c r="H38" i="1"/>
  <c r="G38" i="1"/>
  <c r="G37" i="1"/>
  <c r="F38" i="1"/>
  <c r="D38" i="1"/>
  <c r="F37" i="1"/>
  <c r="D37" i="1"/>
  <c r="H36" i="1"/>
  <c r="G36" i="1"/>
  <c r="G35" i="1"/>
  <c r="F35" i="1"/>
  <c r="D35" i="1"/>
  <c r="G34" i="1"/>
  <c r="F34" i="1"/>
  <c r="D34" i="1"/>
  <c r="B33" i="1"/>
  <c r="G32" i="1"/>
  <c r="F32" i="1"/>
  <c r="D32" i="1"/>
  <c r="G31" i="1"/>
  <c r="F30" i="1"/>
  <c r="E30" i="1"/>
  <c r="D30" i="1"/>
  <c r="C30" i="1"/>
  <c r="B29" i="1"/>
  <c r="F29" i="1"/>
  <c r="D29" i="1"/>
  <c r="G28" i="1"/>
  <c r="F28" i="1"/>
  <c r="D28" i="1"/>
  <c r="L18" i="1"/>
  <c r="K17" i="1"/>
  <c r="M17" i="1"/>
  <c r="J17" i="1"/>
  <c r="K14" i="1"/>
  <c r="K13" i="1"/>
  <c r="J14" i="1"/>
  <c r="J13" i="1"/>
  <c r="I10" i="1"/>
  <c r="I11" i="1" s="1"/>
  <c r="J10" i="1"/>
  <c r="J9" i="1"/>
  <c r="K9" i="1" l="1"/>
  <c r="L7" i="1" l="1"/>
  <c r="M7" i="1"/>
  <c r="K7" i="1"/>
  <c r="J7" i="1"/>
  <c r="K5" i="1"/>
  <c r="M5" i="1"/>
  <c r="M3" i="1"/>
  <c r="J3" i="1"/>
  <c r="C4" i="1"/>
  <c r="D8" i="1"/>
  <c r="C8" i="1"/>
  <c r="B3" i="1"/>
  <c r="D22" i="1"/>
  <c r="B14" i="1"/>
  <c r="B15" i="1" s="1"/>
  <c r="C3" i="1"/>
  <c r="D3" i="1" l="1"/>
</calcChain>
</file>

<file path=xl/sharedStrings.xml><?xml version="1.0" encoding="utf-8"?>
<sst xmlns="http://schemas.openxmlformats.org/spreadsheetml/2006/main" count="19" uniqueCount="16">
  <si>
    <t>S=P(1+rt)</t>
  </si>
  <si>
    <t>I = Prt</t>
  </si>
  <si>
    <t>I = P(rx2)t</t>
  </si>
  <si>
    <t>S = P(1+rt)</t>
  </si>
  <si>
    <t>1 + rt = S / P</t>
  </si>
  <si>
    <t>rt = S/P - 1</t>
  </si>
  <si>
    <t>r = ((S/P) - 1) / t</t>
  </si>
  <si>
    <t>P</t>
  </si>
  <si>
    <t>t</t>
  </si>
  <si>
    <t>r</t>
  </si>
  <si>
    <t>S</t>
  </si>
  <si>
    <t>MV</t>
  </si>
  <si>
    <t>PV</t>
  </si>
  <si>
    <t>S = P(1+i)^n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</si>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</sst>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" fontId="0" fillId="0" borderId="0" xfId="0" applyNumberFormat="1"/>
    <xf numFmtId="15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1EC-8752-0149-B8E9-DA8C667BE2AE}">
  <dimension ref="A2:O54"/>
  <sheetViews>
    <sheetView tabSelected="1" workbookViewId="0">
      <selection activeCell="N13" sqref="N13"/>
    </sheetView>
  </sheetViews>
  <sheetFormatPr baseColWidth="10" defaultRowHeight="16" x14ac:dyDescent="0.2"/>
  <sheetData>
    <row r="2" spans="1:15" x14ac:dyDescent="0.2">
      <c r="A2" t="s">
        <v>0</v>
      </c>
      <c r="H2" t="s">
        <v>7</v>
      </c>
      <c r="I2" t="s">
        <v>9</v>
      </c>
      <c r="J2" t="s">
        <v>8</v>
      </c>
      <c r="K2" t="s">
        <v>11</v>
      </c>
      <c r="L2" t="s">
        <v>12</v>
      </c>
    </row>
    <row r="3" spans="1:15" x14ac:dyDescent="0.2">
      <c r="A3">
        <v>4000</v>
      </c>
      <c r="B3">
        <f>1.5/100</f>
        <v>1.4999999999999999E-2</v>
      </c>
      <c r="C3">
        <f>11/12</f>
        <v>0.91666666666666663</v>
      </c>
      <c r="D3" s="5">
        <f>A3*(1+B3*C3)</f>
        <v>4054.9999999999995</v>
      </c>
      <c r="E3">
        <v>6</v>
      </c>
      <c r="G3">
        <v>11</v>
      </c>
      <c r="H3">
        <v>2000</v>
      </c>
      <c r="I3">
        <v>0.04</v>
      </c>
      <c r="J3">
        <f>6/12</f>
        <v>0.5</v>
      </c>
      <c r="K3" s="6">
        <f>H3*(1+I3*J3)</f>
        <v>2040</v>
      </c>
      <c r="L3" s="4">
        <f>K3/(1+I3*M3)</f>
        <v>2025.1305483028721</v>
      </c>
      <c r="M3" s="2">
        <f>_xlfn.DAYS(N3,O3)/365</f>
        <v>0.18356164383561643</v>
      </c>
      <c r="N3" s="1">
        <v>45614</v>
      </c>
      <c r="O3" s="1">
        <v>45547</v>
      </c>
    </row>
    <row r="4" spans="1:15" x14ac:dyDescent="0.2">
      <c r="A4">
        <v>5000</v>
      </c>
      <c r="B4">
        <v>0.05</v>
      </c>
      <c r="C4" s="5">
        <f>((D4/A4)-1) / B4</f>
        <v>20</v>
      </c>
      <c r="D4">
        <v>10000</v>
      </c>
      <c r="E4">
        <v>10</v>
      </c>
      <c r="L4" s="6"/>
    </row>
    <row r="5" spans="1:15" x14ac:dyDescent="0.2">
      <c r="G5">
        <v>12</v>
      </c>
      <c r="H5">
        <v>5000</v>
      </c>
      <c r="I5">
        <v>0.05</v>
      </c>
      <c r="K5" s="4">
        <f>H5*(1+I5*M5)</f>
        <v>5038.3561643835619</v>
      </c>
      <c r="L5" s="2"/>
      <c r="M5" s="2">
        <f>_xlfn.DAYS(N5,O5)/365</f>
        <v>0.15342465753424658</v>
      </c>
      <c r="N5" s="3">
        <v>44409</v>
      </c>
      <c r="O5" s="3">
        <v>44353</v>
      </c>
    </row>
    <row r="6" spans="1:15" x14ac:dyDescent="0.2">
      <c r="L6" s="2"/>
    </row>
    <row r="7" spans="1:15" x14ac:dyDescent="0.2">
      <c r="A7" t="s">
        <v>1</v>
      </c>
      <c r="G7">
        <v>13</v>
      </c>
      <c r="H7">
        <v>20000</v>
      </c>
      <c r="I7">
        <v>0.08</v>
      </c>
      <c r="J7">
        <f>10/12</f>
        <v>0.83333333333333337</v>
      </c>
      <c r="K7" s="2">
        <f>H7*(1+I7*J7)</f>
        <v>21333.333333333332</v>
      </c>
      <c r="L7" s="4">
        <f>K7/(1+I7*M7)</f>
        <v>21074.663491032443</v>
      </c>
      <c r="M7" s="2">
        <f>_xlfn.DAYS(N7,O7)/365</f>
        <v>0.15342465753424658</v>
      </c>
      <c r="N7" s="1">
        <v>45611</v>
      </c>
      <c r="O7" s="1">
        <v>45555</v>
      </c>
    </row>
    <row r="8" spans="1:15" x14ac:dyDescent="0.2">
      <c r="A8">
        <v>10000</v>
      </c>
      <c r="B8">
        <v>0.05</v>
      </c>
      <c r="C8">
        <f>6/12</f>
        <v>0.5</v>
      </c>
      <c r="D8" s="5">
        <f>A8*B8*C8</f>
        <v>250</v>
      </c>
      <c r="E8">
        <v>9</v>
      </c>
      <c r="L8" s="2"/>
    </row>
    <row r="9" spans="1:15" x14ac:dyDescent="0.2">
      <c r="H9">
        <v>5000</v>
      </c>
      <c r="I9">
        <v>0.15</v>
      </c>
      <c r="J9">
        <f>10/12</f>
        <v>0.83333333333333337</v>
      </c>
      <c r="K9">
        <f>H9*(1+I9*J9)</f>
        <v>5625</v>
      </c>
      <c r="L9" s="2"/>
    </row>
    <row r="10" spans="1:15" x14ac:dyDescent="0.2">
      <c r="A10" t="s">
        <v>2</v>
      </c>
      <c r="I10">
        <f>(K9/H9-1) / J10</f>
        <v>0.3</v>
      </c>
      <c r="J10">
        <f>5/12</f>
        <v>0.41666666666666669</v>
      </c>
      <c r="L10">
        <v>5000</v>
      </c>
    </row>
    <row r="11" spans="1:15" x14ac:dyDescent="0.2">
      <c r="G11">
        <v>14</v>
      </c>
      <c r="I11" s="5">
        <f>I10*100</f>
        <v>30</v>
      </c>
    </row>
    <row r="13" spans="1:15" x14ac:dyDescent="0.2">
      <c r="A13" t="s">
        <v>3</v>
      </c>
      <c r="G13">
        <v>15</v>
      </c>
      <c r="H13">
        <v>5500</v>
      </c>
      <c r="I13">
        <v>0.14499999999999999</v>
      </c>
      <c r="J13">
        <f>8/12</f>
        <v>0.66666666666666663</v>
      </c>
      <c r="K13" s="2">
        <f>H13*(1+I13*J13)</f>
        <v>6031.666666666667</v>
      </c>
      <c r="L13" s="2"/>
    </row>
    <row r="14" spans="1:15" x14ac:dyDescent="0.2">
      <c r="A14">
        <v>2</v>
      </c>
      <c r="B14">
        <f>((D14/A14) - 1) / C14</f>
        <v>0.1</v>
      </c>
      <c r="C14">
        <v>10</v>
      </c>
      <c r="D14">
        <v>4</v>
      </c>
      <c r="H14">
        <v>6031.67</v>
      </c>
      <c r="I14">
        <v>0.02</v>
      </c>
      <c r="J14">
        <f>8/12</f>
        <v>0.66666666666666663</v>
      </c>
      <c r="K14" s="2">
        <f>H14*(1+I14*J14)</f>
        <v>6112.0922666666675</v>
      </c>
      <c r="L14" s="2"/>
    </row>
    <row r="15" spans="1:15" x14ac:dyDescent="0.2">
      <c r="B15" s="5">
        <f>B14*100</f>
        <v>10</v>
      </c>
      <c r="E15">
        <v>8</v>
      </c>
    </row>
    <row r="17" spans="1:15" x14ac:dyDescent="0.2">
      <c r="A17" t="s">
        <v>4</v>
      </c>
      <c r="H17">
        <v>20000</v>
      </c>
      <c r="I17">
        <v>0.08</v>
      </c>
      <c r="J17">
        <f>180/365</f>
        <v>0.49315068493150682</v>
      </c>
      <c r="K17">
        <f>H17*(1+I17*J17)</f>
        <v>20789.04109589041</v>
      </c>
      <c r="M17" s="2">
        <f>_xlfn.DAYS(N17,O17)/365</f>
        <v>0.17808219178082191</v>
      </c>
      <c r="N17" s="3">
        <v>42685</v>
      </c>
      <c r="O17" s="3">
        <v>42620</v>
      </c>
    </row>
    <row r="18" spans="1:15" x14ac:dyDescent="0.2">
      <c r="A18" t="s">
        <v>5</v>
      </c>
      <c r="G18">
        <v>16</v>
      </c>
      <c r="I18">
        <v>0.16</v>
      </c>
      <c r="L18" s="4">
        <f>K17/(1+I18*M17)</f>
        <v>20213.106020245072</v>
      </c>
    </row>
    <row r="19" spans="1:15" x14ac:dyDescent="0.2">
      <c r="A19" t="s">
        <v>6</v>
      </c>
    </row>
    <row r="22" spans="1:15" x14ac:dyDescent="0.2">
      <c r="A22">
        <v>100</v>
      </c>
      <c r="B22">
        <v>0.1</v>
      </c>
      <c r="C22">
        <v>10</v>
      </c>
      <c r="D22">
        <f>A22*(1+B22*C22)</f>
        <v>200</v>
      </c>
    </row>
    <row r="26" spans="1:15" x14ac:dyDescent="0.2">
      <c r="A26" t="s">
        <v>13</v>
      </c>
    </row>
    <row r="27" spans="1:15" x14ac:dyDescent="0.2">
      <c r="B27" t="s">
        <v>7</v>
      </c>
      <c r="C27" t="s">
        <v>9</v>
      </c>
      <c r="D27" t="s">
        <v>14</v>
      </c>
      <c r="E27" t="s">
        <v>8</v>
      </c>
      <c r="F27" t="s">
        <v>15</v>
      </c>
      <c r="G27" t="s">
        <v>10</v>
      </c>
      <c r="H27" s="2"/>
      <c r="I27" s="2"/>
    </row>
    <row r="28" spans="1:15" x14ac:dyDescent="0.2">
      <c r="A28">
        <v>17</v>
      </c>
      <c r="B28">
        <v>5000</v>
      </c>
      <c r="C28">
        <v>0.12</v>
      </c>
      <c r="D28">
        <f>C28/1</f>
        <v>0.12</v>
      </c>
      <c r="E28">
        <v>7</v>
      </c>
      <c r="F28">
        <f>E28*1</f>
        <v>7</v>
      </c>
      <c r="G28" s="4">
        <f>B28*(1+D28)^F28</f>
        <v>11053.407037030405</v>
      </c>
      <c r="H28" s="2"/>
      <c r="I28" s="2"/>
    </row>
    <row r="29" spans="1:15" x14ac:dyDescent="0.2">
      <c r="A29">
        <v>18</v>
      </c>
      <c r="B29" s="4">
        <f>G29/(1+D29)^F29</f>
        <v>3712.3520911188657</v>
      </c>
      <c r="C29">
        <v>0.06</v>
      </c>
      <c r="D29">
        <f>C29/4</f>
        <v>1.4999999999999999E-2</v>
      </c>
      <c r="E29">
        <v>5</v>
      </c>
      <c r="F29">
        <f>E29*4</f>
        <v>20</v>
      </c>
      <c r="G29" s="2">
        <v>5000</v>
      </c>
      <c r="H29" s="2"/>
      <c r="I29" s="2"/>
    </row>
    <row r="30" spans="1:15" x14ac:dyDescent="0.2">
      <c r="A30">
        <v>19</v>
      </c>
      <c r="B30" s="2">
        <v>5000</v>
      </c>
      <c r="C30">
        <f>0.2/100</f>
        <v>2E-3</v>
      </c>
      <c r="D30">
        <f>C30/2</f>
        <v>1E-3</v>
      </c>
      <c r="E30">
        <f>6/12</f>
        <v>0.5</v>
      </c>
      <c r="F30">
        <f>E30*2</f>
        <v>1</v>
      </c>
      <c r="G30" s="2"/>
      <c r="H30" s="2"/>
      <c r="I30" s="2"/>
    </row>
    <row r="31" spans="1:15" x14ac:dyDescent="0.2">
      <c r="A31">
        <v>20</v>
      </c>
      <c r="B31" s="2">
        <v>5000</v>
      </c>
      <c r="C31">
        <v>0.08</v>
      </c>
      <c r="E31">
        <v>2.5</v>
      </c>
      <c r="G31" s="4">
        <f>B31*(1+C31)^E31</f>
        <v>6060.7921858450163</v>
      </c>
      <c r="H31" s="2"/>
      <c r="I31" s="2"/>
    </row>
    <row r="32" spans="1:15" x14ac:dyDescent="0.2">
      <c r="A32">
        <v>21</v>
      </c>
      <c r="B32" s="2">
        <v>5000</v>
      </c>
      <c r="C32">
        <v>0.08</v>
      </c>
      <c r="D32">
        <f>C32/12</f>
        <v>6.6666666666666671E-3</v>
      </c>
      <c r="E32">
        <v>5</v>
      </c>
      <c r="F32">
        <f>E32*12</f>
        <v>60</v>
      </c>
      <c r="G32" s="4">
        <f>B32*(1+D32)^F32</f>
        <v>7449.2285415080305</v>
      </c>
      <c r="H32" s="2"/>
      <c r="I32" s="2"/>
    </row>
    <row r="33" spans="1:9" x14ac:dyDescent="0.2">
      <c r="A33">
        <v>22</v>
      </c>
      <c r="B33" s="4">
        <f>G33/(1+C33)^E33</f>
        <v>3736.2908643302844</v>
      </c>
      <c r="C33">
        <v>0.06</v>
      </c>
      <c r="E33">
        <v>5</v>
      </c>
      <c r="G33" s="2">
        <v>5000</v>
      </c>
      <c r="H33" s="2"/>
      <c r="I33" s="2"/>
    </row>
    <row r="34" spans="1:9" x14ac:dyDescent="0.2">
      <c r="A34">
        <v>23</v>
      </c>
      <c r="B34" s="2">
        <v>5000</v>
      </c>
      <c r="C34">
        <v>0.08</v>
      </c>
      <c r="D34">
        <f>C34/2</f>
        <v>0.04</v>
      </c>
      <c r="E34">
        <v>2.5</v>
      </c>
      <c r="F34">
        <f>E34*2</f>
        <v>5</v>
      </c>
      <c r="G34" s="4">
        <f>B34*(1+D34)^F34</f>
        <v>6083.2645120000016</v>
      </c>
      <c r="H34" s="2"/>
      <c r="I34" s="2"/>
    </row>
    <row r="35" spans="1:9" x14ac:dyDescent="0.2">
      <c r="B35" s="2">
        <v>1000</v>
      </c>
      <c r="C35">
        <v>0.04</v>
      </c>
      <c r="D35">
        <f>C35/2</f>
        <v>0.02</v>
      </c>
      <c r="E35">
        <v>6</v>
      </c>
      <c r="F35">
        <f>E35*2</f>
        <v>12</v>
      </c>
      <c r="G35" s="2">
        <f>B35*(1+D35)^F35</f>
        <v>1268.2417945625452</v>
      </c>
      <c r="H35" s="2"/>
      <c r="I35" s="2"/>
    </row>
    <row r="36" spans="1:9" x14ac:dyDescent="0.2">
      <c r="A36">
        <v>24</v>
      </c>
      <c r="B36" s="2">
        <v>1268.24</v>
      </c>
      <c r="C36">
        <v>0.03</v>
      </c>
      <c r="E36">
        <v>9</v>
      </c>
      <c r="G36" s="2">
        <f>B36*(1+C36)^E36</f>
        <v>1654.7655426596009</v>
      </c>
      <c r="H36" s="4">
        <f>B35*(1+D35)^F35*(1+C36)^E36</f>
        <v>1654.7678841566867</v>
      </c>
      <c r="I36" s="2"/>
    </row>
    <row r="37" spans="1:9" x14ac:dyDescent="0.2">
      <c r="B37" s="2">
        <v>1000</v>
      </c>
      <c r="C37">
        <v>0.04</v>
      </c>
      <c r="D37">
        <f>C37/4</f>
        <v>0.01</v>
      </c>
      <c r="E37">
        <v>5</v>
      </c>
      <c r="F37">
        <f>E37*4</f>
        <v>20</v>
      </c>
      <c r="G37" s="2">
        <f>B37*(1+D37)^F37</f>
        <v>1220.1900399479671</v>
      </c>
      <c r="H37" s="2"/>
      <c r="I37" s="2"/>
    </row>
    <row r="38" spans="1:9" x14ac:dyDescent="0.2">
      <c r="A38">
        <v>25</v>
      </c>
      <c r="B38" s="2">
        <v>1220.19</v>
      </c>
      <c r="C38">
        <v>0.03</v>
      </c>
      <c r="D38">
        <f>C38/2</f>
        <v>1.4999999999999999E-2</v>
      </c>
      <c r="E38">
        <v>8</v>
      </c>
      <c r="F38">
        <f>E38*2</f>
        <v>16</v>
      </c>
      <c r="G38" s="2">
        <f>B38*(1+D38)^F38</f>
        <v>1548.4034753921567</v>
      </c>
      <c r="H38" s="2">
        <f>B37*(1+D37)^F37*(1+D38)^F38</f>
        <v>1548.4035260855496</v>
      </c>
      <c r="I38" s="4">
        <f>H38-B37</f>
        <v>548.40352608554963</v>
      </c>
    </row>
    <row r="39" spans="1:9" x14ac:dyDescent="0.2">
      <c r="B39" s="2">
        <v>2000</v>
      </c>
      <c r="C39">
        <v>0.09</v>
      </c>
      <c r="D39">
        <f>C39/2</f>
        <v>4.4999999999999998E-2</v>
      </c>
      <c r="E39">
        <v>3</v>
      </c>
      <c r="F39">
        <f>E39*2</f>
        <v>6</v>
      </c>
      <c r="H39" s="2"/>
      <c r="I39" s="2"/>
    </row>
    <row r="40" spans="1:9" x14ac:dyDescent="0.2">
      <c r="B40" s="2"/>
      <c r="C40">
        <v>0.13500000000000001</v>
      </c>
      <c r="E40">
        <v>1.5</v>
      </c>
      <c r="H40" s="2"/>
      <c r="I40" s="2"/>
    </row>
    <row r="41" spans="1:9" x14ac:dyDescent="0.2">
      <c r="A41">
        <v>26</v>
      </c>
      <c r="C41">
        <v>0.1</v>
      </c>
      <c r="D41">
        <f>C41/4</f>
        <v>2.5000000000000001E-2</v>
      </c>
      <c r="E41">
        <v>3.5</v>
      </c>
      <c r="F41">
        <f>E41*4</f>
        <v>14</v>
      </c>
      <c r="H41" s="2">
        <f>B39*(1+D39)^F39*(1+C40)^E40*(1+D41)^F41</f>
        <v>4449.9552757119754</v>
      </c>
      <c r="I41" s="4">
        <f>H41-B39</f>
        <v>2449.9552757119754</v>
      </c>
    </row>
    <row r="42" spans="1:9" x14ac:dyDescent="0.2">
      <c r="B42" s="2">
        <v>2000</v>
      </c>
      <c r="C42">
        <v>0.09</v>
      </c>
      <c r="E42">
        <v>3</v>
      </c>
      <c r="H42" s="2"/>
      <c r="I42" s="2"/>
    </row>
    <row r="43" spans="1:9" x14ac:dyDescent="0.2">
      <c r="C43">
        <v>0.13500000000000001</v>
      </c>
      <c r="E43">
        <v>1.5</v>
      </c>
      <c r="H43" s="2"/>
      <c r="I43" s="2"/>
    </row>
    <row r="44" spans="1:9" x14ac:dyDescent="0.2">
      <c r="A44">
        <v>27</v>
      </c>
      <c r="B44" s="2"/>
      <c r="C44">
        <v>0.1</v>
      </c>
      <c r="D44">
        <f>C44/4</f>
        <v>2.5000000000000001E-2</v>
      </c>
      <c r="E44">
        <v>3.5</v>
      </c>
      <c r="F44">
        <f>E44*4</f>
        <v>14</v>
      </c>
      <c r="H44" s="2">
        <f>B42*(1+C42)^E42*(1+C43)^E43*(1+D44)^F44</f>
        <v>4425.2457867622934</v>
      </c>
      <c r="I44" s="4">
        <f>H44-B42</f>
        <v>2425.2457867622934</v>
      </c>
    </row>
    <row r="45" spans="1:9" x14ac:dyDescent="0.2">
      <c r="B45" s="2">
        <v>2000</v>
      </c>
      <c r="C45">
        <v>0.02</v>
      </c>
      <c r="E45">
        <v>3</v>
      </c>
      <c r="H45" s="2"/>
      <c r="I45" s="2"/>
    </row>
    <row r="46" spans="1:9" x14ac:dyDescent="0.2">
      <c r="B46" s="2"/>
      <c r="C46">
        <v>3.5000000000000003E-2</v>
      </c>
      <c r="D46">
        <f>C46/4</f>
        <v>8.7500000000000008E-3</v>
      </c>
      <c r="E46">
        <v>1.5</v>
      </c>
      <c r="F46">
        <f>E46*4</f>
        <v>6</v>
      </c>
      <c r="H46" s="2"/>
      <c r="I46" s="2"/>
    </row>
    <row r="47" spans="1:9" x14ac:dyDescent="0.2">
      <c r="A47">
        <v>28</v>
      </c>
      <c r="B47" s="2"/>
      <c r="C47">
        <v>0.01</v>
      </c>
      <c r="D47">
        <f>C47/12</f>
        <v>8.3333333333333339E-4</v>
      </c>
      <c r="E47">
        <v>3.5</v>
      </c>
      <c r="F47">
        <f>E47*12</f>
        <v>42</v>
      </c>
      <c r="H47" s="4">
        <f>B45*(1+C45)^E45*(1+D46)^F46*(1+D47)^F47</f>
        <v>2315.9318437013326</v>
      </c>
      <c r="I47" s="2"/>
    </row>
    <row r="48" spans="1:9" x14ac:dyDescent="0.2">
      <c r="A48">
        <v>29</v>
      </c>
      <c r="B48" s="4">
        <f>G48/(1+D48)^F48</f>
        <v>2276.9914581234716</v>
      </c>
      <c r="C48">
        <v>7.4999999999999997E-2</v>
      </c>
      <c r="D48">
        <f>C48/12</f>
        <v>6.2499999999999995E-3</v>
      </c>
      <c r="E48">
        <f>5+(9/12)</f>
        <v>5.75</v>
      </c>
      <c r="F48">
        <f>E48*12</f>
        <v>69</v>
      </c>
      <c r="G48">
        <v>3500</v>
      </c>
      <c r="H48" s="2"/>
      <c r="I48" s="2"/>
    </row>
    <row r="49" spans="1:9" x14ac:dyDescent="0.2">
      <c r="A49">
        <v>30</v>
      </c>
      <c r="B49" s="4">
        <f>G49/(1+D49)^F49</f>
        <v>18383.001793600048</v>
      </c>
      <c r="C49">
        <v>0.15</v>
      </c>
      <c r="D49">
        <f>C49/12</f>
        <v>1.2499999999999999E-2</v>
      </c>
      <c r="E49">
        <v>3.75</v>
      </c>
      <c r="F49">
        <f>E49*12</f>
        <v>45</v>
      </c>
      <c r="G49">
        <v>32150.880000000001</v>
      </c>
      <c r="H49" s="2"/>
      <c r="I49" s="2"/>
    </row>
    <row r="50" spans="1:9" x14ac:dyDescent="0.2">
      <c r="B50" s="2"/>
      <c r="H50" s="2"/>
      <c r="I50" s="2"/>
    </row>
    <row r="51" spans="1:9" x14ac:dyDescent="0.2">
      <c r="B51" s="2"/>
    </row>
    <row r="52" spans="1:9" x14ac:dyDescent="0.2">
      <c r="B52" s="2"/>
    </row>
    <row r="53" spans="1:9" x14ac:dyDescent="0.2">
      <c r="B53" s="2"/>
    </row>
    <row r="54" spans="1:9" x14ac:dyDescent="0.2">
      <c r="B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Nguyen, Tai</cp:lastModifiedBy>
  <dcterms:created xsi:type="dcterms:W3CDTF">2024-09-19T15:04:26Z</dcterms:created>
  <dcterms:modified xsi:type="dcterms:W3CDTF">2024-09-19T16:45:49Z</dcterms:modified>
</cp:coreProperties>
</file>