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saskpolytech-my.sharepoint.com/personal/royan_saskpolytech_ca/Documents/M Drive/MATH &amp; STAT/AY - 2022_2023/Winter/ANLT 600/Test # 4/Practice test/"/>
    </mc:Choice>
  </mc:AlternateContent>
  <xr:revisionPtr revIDLastSave="720" documentId="11_F25DC773A252ABDACC1048FA891C6BB65BDE58E8" xr6:coauthVersionLast="47" xr6:coauthVersionMax="47" xr10:uidLastSave="{E253161C-FEF4-4938-B8A5-F15664A08A3D}"/>
  <bookViews>
    <workbookView xWindow="23880" yWindow="-120" windowWidth="24240" windowHeight="13140" xr2:uid="{00000000-000D-0000-FFFF-FFFF00000000}"/>
  </bookViews>
  <sheets>
    <sheet name="Q1-Q3" sheetId="1" r:id="rId1"/>
    <sheet name="Q6" sheetId="2" r:id="rId2"/>
    <sheet name="Q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" l="1"/>
  <c r="C78" i="1"/>
  <c r="C76" i="1"/>
  <c r="C75" i="1"/>
  <c r="C52" i="1"/>
  <c r="C51" i="1"/>
  <c r="C45" i="1"/>
  <c r="C21" i="1"/>
  <c r="C10" i="1"/>
  <c r="C8" i="1"/>
  <c r="C7" i="1"/>
  <c r="C39" i="3"/>
  <c r="C40" i="3"/>
  <c r="C41" i="3"/>
  <c r="C42" i="3"/>
  <c r="C43" i="3"/>
  <c r="C44" i="3"/>
  <c r="C45" i="3"/>
  <c r="C46" i="3"/>
  <c r="C47" i="3"/>
  <c r="C48" i="3"/>
  <c r="C49" i="3"/>
  <c r="C38" i="3"/>
  <c r="N23" i="3"/>
  <c r="Q16" i="3"/>
  <c r="Q5" i="3"/>
  <c r="Q6" i="3"/>
  <c r="Q7" i="3"/>
  <c r="Q8" i="3"/>
  <c r="Q9" i="3"/>
  <c r="Q10" i="3"/>
  <c r="Q11" i="3"/>
  <c r="Q12" i="3"/>
  <c r="Q13" i="3"/>
  <c r="Q14" i="3"/>
  <c r="Q15" i="3"/>
  <c r="Q4" i="3"/>
  <c r="P5" i="3"/>
  <c r="P6" i="3"/>
  <c r="P7" i="3"/>
  <c r="P8" i="3"/>
  <c r="P9" i="3"/>
  <c r="P10" i="3"/>
  <c r="P11" i="3"/>
  <c r="P12" i="3"/>
  <c r="P13" i="3"/>
  <c r="P14" i="3"/>
  <c r="P15" i="3"/>
  <c r="P4" i="3"/>
  <c r="O5" i="3"/>
  <c r="O6" i="3"/>
  <c r="O7" i="3"/>
  <c r="O8" i="3"/>
  <c r="O9" i="3"/>
  <c r="O10" i="3"/>
  <c r="O11" i="3"/>
  <c r="O12" i="3"/>
  <c r="O13" i="3"/>
  <c r="O14" i="3"/>
  <c r="O15" i="3"/>
  <c r="O4" i="3"/>
  <c r="N5" i="3"/>
  <c r="N6" i="3"/>
  <c r="N7" i="3"/>
  <c r="N8" i="3"/>
  <c r="N9" i="3"/>
  <c r="N10" i="3"/>
  <c r="N11" i="3"/>
  <c r="N12" i="3"/>
  <c r="N13" i="3"/>
  <c r="N14" i="3"/>
  <c r="N15" i="3"/>
  <c r="N4" i="3"/>
  <c r="H17" i="3"/>
  <c r="I17" i="3"/>
  <c r="G17" i="3"/>
  <c r="H16" i="3"/>
  <c r="I16" i="3"/>
  <c r="G16" i="3"/>
  <c r="C47" i="1" l="1"/>
  <c r="C32" i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4" i="2"/>
  <c r="N41" i="2"/>
  <c r="N35" i="2"/>
  <c r="N36" i="2"/>
  <c r="N37" i="2"/>
  <c r="N38" i="2"/>
  <c r="N39" i="2"/>
  <c r="N40" i="2"/>
  <c r="N34" i="2"/>
  <c r="M41" i="2"/>
  <c r="M38" i="2"/>
  <c r="M40" i="2"/>
  <c r="M39" i="2"/>
  <c r="M37" i="2"/>
  <c r="M36" i="2"/>
  <c r="M35" i="2"/>
  <c r="M34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7" i="2"/>
  <c r="F20" i="2"/>
  <c r="F8" i="2"/>
  <c r="F9" i="2"/>
  <c r="F10" i="2"/>
  <c r="F11" i="2"/>
  <c r="F12" i="2"/>
  <c r="F13" i="2"/>
  <c r="F14" i="2"/>
  <c r="F15" i="2"/>
  <c r="F16" i="2"/>
  <c r="F17" i="2"/>
  <c r="F18" i="2"/>
  <c r="F19" i="2"/>
  <c r="F7" i="2"/>
  <c r="E21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7" i="2"/>
  <c r="C68" i="1" l="1"/>
  <c r="C72" i="1"/>
  <c r="C71" i="1"/>
  <c r="C69" i="1"/>
  <c r="G66" i="1"/>
  <c r="C66" i="1"/>
  <c r="C63" i="1"/>
  <c r="C54" i="1"/>
  <c r="F40" i="1"/>
  <c r="C44" i="1"/>
  <c r="C41" i="1"/>
  <c r="F39" i="1"/>
  <c r="F38" i="1"/>
  <c r="C30" i="1"/>
  <c r="C17" i="1"/>
</calcChain>
</file>

<file path=xl/sharedStrings.xml><?xml version="1.0" encoding="utf-8"?>
<sst xmlns="http://schemas.openxmlformats.org/spreadsheetml/2006/main" count="274" uniqueCount="111">
  <si>
    <t>Q1</t>
  </si>
  <si>
    <t>S</t>
  </si>
  <si>
    <t>UVC</t>
  </si>
  <si>
    <t>TFC</t>
  </si>
  <si>
    <t>n</t>
  </si>
  <si>
    <t>NI</t>
  </si>
  <si>
    <t>NI=TR-TVC-TFC</t>
  </si>
  <si>
    <t>TR</t>
  </si>
  <si>
    <t>TVC</t>
  </si>
  <si>
    <t>a.</t>
  </si>
  <si>
    <t>b.</t>
  </si>
  <si>
    <t>UCM</t>
  </si>
  <si>
    <t>Break-even point in unit</t>
  </si>
  <si>
    <t>n=TFC/UCM</t>
  </si>
  <si>
    <t>c.</t>
  </si>
  <si>
    <t>Q2</t>
  </si>
  <si>
    <t>Fixed cost</t>
  </si>
  <si>
    <t>Monthly lease</t>
  </si>
  <si>
    <t>Variable cost</t>
  </si>
  <si>
    <t>lease per page</t>
  </si>
  <si>
    <t>Additional cost</t>
  </si>
  <si>
    <t>/page</t>
  </si>
  <si>
    <t>Net income changes by</t>
  </si>
  <si>
    <t>Q3</t>
  </si>
  <si>
    <t>Break-even point in dollar</t>
  </si>
  <si>
    <t>new TFC</t>
  </si>
  <si>
    <t>new UVC</t>
  </si>
  <si>
    <t>new BE point</t>
  </si>
  <si>
    <t>new UCM</t>
  </si>
  <si>
    <t>Option b is better</t>
  </si>
  <si>
    <t>b. a.</t>
  </si>
  <si>
    <t>b.b.</t>
  </si>
  <si>
    <t>Sales(1000s)</t>
  </si>
  <si>
    <t>Week 1</t>
  </si>
  <si>
    <t>Mon</t>
  </si>
  <si>
    <t>Tue</t>
  </si>
  <si>
    <t>Wed</t>
  </si>
  <si>
    <t>Thurs</t>
  </si>
  <si>
    <t>Fri</t>
  </si>
  <si>
    <t>Sat</t>
  </si>
  <si>
    <t>Sun</t>
  </si>
  <si>
    <t>Week 2</t>
  </si>
  <si>
    <t>Week 3</t>
  </si>
  <si>
    <t>Days</t>
  </si>
  <si>
    <t>Yt</t>
  </si>
  <si>
    <t>Yt/CMA</t>
  </si>
  <si>
    <t>Deseasonalize</t>
  </si>
  <si>
    <t>Trend</t>
  </si>
  <si>
    <t>t</t>
  </si>
  <si>
    <t>Quarter</t>
  </si>
  <si>
    <t>StIt</t>
  </si>
  <si>
    <t>St</t>
  </si>
  <si>
    <t>Yt/St</t>
  </si>
  <si>
    <t>Tt</t>
  </si>
  <si>
    <t>Forecast</t>
  </si>
  <si>
    <t>Adj st</t>
  </si>
  <si>
    <t>sum</t>
  </si>
  <si>
    <t>Week</t>
  </si>
  <si>
    <t>Daily Data for Car Sales</t>
  </si>
  <si>
    <t>MA(7)</t>
  </si>
  <si>
    <t>CMA(7)</t>
  </si>
  <si>
    <t>Week 4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</si>
  <si>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</si>
  <si>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</si>
  <si>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</si>
  <si>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</si>
  <si>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</si>
  <si>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</si>
  <si>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</si>
  <si>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</si>
  <si>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</si>
  <si>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</si>
  <si>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</si>
  <si>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</si>
  <si>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</si>
  <si>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</si>
  <si>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</si>
  <si>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</si>
  <si>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</si>
  <si>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</si>
  <si>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</si>
  <si>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</si>
  <si>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</si>
  <si>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</si>
  <si>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</si>
  <si>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</si>
  <si>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</si>
  <si>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NI=TR-TVC</t>
  </si>
  <si>
    <t>Production of commudity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</si>
  <si>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</si>
  <si>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</si>
  <si>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</si>
  <si>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</si>
  <si>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</si>
  <si>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</si>
  <si>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</si>
  <si>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</si>
  <si>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</si>
  <si>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</si>
  <si>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</si>
  <si>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</si>
  <si>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</si>
  <si>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</si>
  <si>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</si>
  <si>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Average</t>
  </si>
  <si>
    <t>Year 4</t>
  </si>
  <si>
    <t>Year 2020</t>
  </si>
  <si>
    <t>Year 2021</t>
  </si>
  <si>
    <t>Year 2022</t>
  </si>
  <si>
    <t>Year/Month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</si>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</sst>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5" borderId="0" xfId="0" applyFill="1"/>
    <xf numFmtId="4" fontId="0" fillId="3" borderId="0" xfId="0" applyNumberFormat="1" applyFill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2" borderId="1" xfId="0" applyFill="1" applyBorder="1"/>
    <xf numFmtId="1" fontId="0" fillId="3" borderId="0" xfId="0" applyNumberFormat="1" applyFill="1"/>
    <xf numFmtId="1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'Q6'!$C$63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'Q6'!$B$4:$C$31</c:f>
              <c:multiLvlStrCache>
                <c:ptCount val="28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Thurs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  <c:pt idx="7">
                    <c:v>Mon</c:v>
                  </c:pt>
                  <c:pt idx="8">
                    <c:v>Tue</c:v>
                  </c:pt>
                  <c:pt idx="9">
                    <c:v>Wed</c:v>
                  </c:pt>
                  <c:pt idx="10">
                    <c:v>Thurs</c:v>
                  </c:pt>
                  <c:pt idx="11">
                    <c:v>Fri</c:v>
                  </c:pt>
                  <c:pt idx="12">
                    <c:v>Sat</c:v>
                  </c:pt>
                  <c:pt idx="13">
                    <c:v>Sun</c:v>
                  </c:pt>
                  <c:pt idx="14">
                    <c:v>Mon</c:v>
                  </c:pt>
                  <c:pt idx="15">
                    <c:v>Tue</c:v>
                  </c:pt>
                  <c:pt idx="16">
                    <c:v>Wed</c:v>
                  </c:pt>
                  <c:pt idx="17">
                    <c:v>Thurs</c:v>
                  </c:pt>
                  <c:pt idx="18">
                    <c:v>Fri</c:v>
                  </c:pt>
                  <c:pt idx="19">
                    <c:v>Sat</c:v>
                  </c:pt>
                  <c:pt idx="20">
                    <c:v>Sun</c:v>
                  </c:pt>
                  <c:pt idx="21">
                    <c:v>Mon</c:v>
                  </c:pt>
                  <c:pt idx="22">
                    <c:v>Tue</c:v>
                  </c:pt>
                  <c:pt idx="23">
                    <c:v>Wed</c:v>
                  </c:pt>
                  <c:pt idx="24">
                    <c:v>Thurs</c:v>
                  </c:pt>
                  <c:pt idx="25">
                    <c:v>Fri</c:v>
                  </c:pt>
                  <c:pt idx="26">
                    <c:v>Sat</c:v>
                  </c:pt>
                  <c:pt idx="27">
                    <c:v>Sun</c:v>
                  </c:pt>
                </c:lvl>
                <c:lvl>
                  <c:pt idx="0">
                    <c:v>Week 1</c:v>
                  </c:pt>
                  <c:pt idx="7">
                    <c:v>Week 2</c:v>
                  </c:pt>
                  <c:pt idx="14">
                    <c:v>Week 3</c:v>
                  </c:pt>
                  <c:pt idx="21">
                    <c:v>Week 4</c:v>
                  </c:pt>
                </c:lvl>
              </c:multiLvlStrCache>
            </c:multiLvlStrRef>
          </c:cat>
          <c:val>
            <c:numRef>
              <c:f>'Q6'!$C$64:$C$91</c:f>
              <c:numCache>
                <c:formatCode>General</c:formatCode>
                <c:ptCount val="28"/>
                <c:pt idx="0">
                  <c:v>247.56836287000706</c:v>
                </c:pt>
                <c:pt idx="1">
                  <c:v>157.12088648085575</c:v>
                </c:pt>
                <c:pt idx="2">
                  <c:v>183.28643701909758</c:v>
                </c:pt>
                <c:pt idx="3">
                  <c:v>217.76000577409656</c:v>
                </c:pt>
                <c:pt idx="4">
                  <c:v>181.40501149213586</c:v>
                </c:pt>
                <c:pt idx="5">
                  <c:v>169.61763688653139</c:v>
                </c:pt>
                <c:pt idx="6">
                  <c:v>229.39123701696101</c:v>
                </c:pt>
                <c:pt idx="7">
                  <c:v>290.16676687067979</c:v>
                </c:pt>
                <c:pt idx="8">
                  <c:v>183.50762975926671</c:v>
                </c:pt>
                <c:pt idx="9">
                  <c:v>213.3462263024887</c:v>
                </c:pt>
                <c:pt idx="10">
                  <c:v>252.6560273001266</c:v>
                </c:pt>
                <c:pt idx="11">
                  <c:v>209.82454447619679</c:v>
                </c:pt>
                <c:pt idx="12">
                  <c:v>195.60882369549071</c:v>
                </c:pt>
                <c:pt idx="13">
                  <c:v>263.7887889026203</c:v>
                </c:pt>
                <c:pt idx="14">
                  <c:v>332.76517087135255</c:v>
                </c:pt>
                <c:pt idx="15">
                  <c:v>209.89437303767767</c:v>
                </c:pt>
                <c:pt idx="16">
                  <c:v>243.40601558587983</c:v>
                </c:pt>
                <c:pt idx="17">
                  <c:v>287.55204882615669</c:v>
                </c:pt>
                <c:pt idx="18">
                  <c:v>238.24407746025776</c:v>
                </c:pt>
                <c:pt idx="19">
                  <c:v>221.60001050445007</c:v>
                </c:pt>
                <c:pt idx="20">
                  <c:v>298.18634078827967</c:v>
                </c:pt>
                <c:pt idx="21">
                  <c:v>375.36357487202531</c:v>
                </c:pt>
                <c:pt idx="22">
                  <c:v>236.2811163160886</c:v>
                </c:pt>
                <c:pt idx="23">
                  <c:v>273.46580486927098</c:v>
                </c:pt>
                <c:pt idx="24">
                  <c:v>322.44807035218679</c:v>
                </c:pt>
                <c:pt idx="25">
                  <c:v>266.66361044431869</c:v>
                </c:pt>
                <c:pt idx="26">
                  <c:v>247.59119731340937</c:v>
                </c:pt>
                <c:pt idx="27">
                  <c:v>332.58389267393892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8-49DA-9535-E885DA904EC1}"/>
            </c:ext>
          </c:extLst>
        </c:ser>
        <c:ser>
          <c:idx val="1"/>
          <c:order val="1"/>
          <c:tx>
            <c:strRef>
              <c:f>'Q6'!$D$63</c:f>
              <c:strCache>
                <c:ptCount val="1"/>
                <c:pt idx="0">
                  <c:v>Sales(1000s)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'Q6'!$B$4:$C$31</c:f>
              <c:multiLvlStrCache>
                <c:ptCount val="28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Thurs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  <c:pt idx="7">
                    <c:v>Mon</c:v>
                  </c:pt>
                  <c:pt idx="8">
                    <c:v>Tue</c:v>
                  </c:pt>
                  <c:pt idx="9">
                    <c:v>Wed</c:v>
                  </c:pt>
                  <c:pt idx="10">
                    <c:v>Thurs</c:v>
                  </c:pt>
                  <c:pt idx="11">
                    <c:v>Fri</c:v>
                  </c:pt>
                  <c:pt idx="12">
                    <c:v>Sat</c:v>
                  </c:pt>
                  <c:pt idx="13">
                    <c:v>Sun</c:v>
                  </c:pt>
                  <c:pt idx="14">
                    <c:v>Mon</c:v>
                  </c:pt>
                  <c:pt idx="15">
                    <c:v>Tue</c:v>
                  </c:pt>
                  <c:pt idx="16">
                    <c:v>Wed</c:v>
                  </c:pt>
                  <c:pt idx="17">
                    <c:v>Thurs</c:v>
                  </c:pt>
                  <c:pt idx="18">
                    <c:v>Fri</c:v>
                  </c:pt>
                  <c:pt idx="19">
                    <c:v>Sat</c:v>
                  </c:pt>
                  <c:pt idx="20">
                    <c:v>Sun</c:v>
                  </c:pt>
                  <c:pt idx="21">
                    <c:v>Mon</c:v>
                  </c:pt>
                  <c:pt idx="22">
                    <c:v>Tue</c:v>
                  </c:pt>
                  <c:pt idx="23">
                    <c:v>Wed</c:v>
                  </c:pt>
                  <c:pt idx="24">
                    <c:v>Thurs</c:v>
                  </c:pt>
                  <c:pt idx="25">
                    <c:v>Fri</c:v>
                  </c:pt>
                  <c:pt idx="26">
                    <c:v>Sat</c:v>
                  </c:pt>
                  <c:pt idx="27">
                    <c:v>Sun</c:v>
                  </c:pt>
                </c:lvl>
                <c:lvl>
                  <c:pt idx="0">
                    <c:v>Week 1</c:v>
                  </c:pt>
                  <c:pt idx="7">
                    <c:v>Week 2</c:v>
                  </c:pt>
                  <c:pt idx="14">
                    <c:v>Week 3</c:v>
                  </c:pt>
                  <c:pt idx="21">
                    <c:v>Week 4</c:v>
                  </c:pt>
                </c:lvl>
              </c:multiLvlStrCache>
            </c:multiLvlStrRef>
          </c:cat>
          <c:val>
            <c:numRef>
              <c:f>'Q6'!$D$64:$D$91</c:f>
              <c:numCache>
                <c:formatCode>#,##0.00</c:formatCode>
                <c:ptCount val="28"/>
                <c:pt idx="0">
                  <c:v>266</c:v>
                </c:pt>
                <c:pt idx="1">
                  <c:v>145.9</c:v>
                </c:pt>
                <c:pt idx="2">
                  <c:v>183.1</c:v>
                </c:pt>
                <c:pt idx="3">
                  <c:v>217.3</c:v>
                </c:pt>
                <c:pt idx="4">
                  <c:v>180.3</c:v>
                </c:pt>
                <c:pt idx="5">
                  <c:v>168.5</c:v>
                </c:pt>
                <c:pt idx="6">
                  <c:v>231.8</c:v>
                </c:pt>
                <c:pt idx="7">
                  <c:v>294.3</c:v>
                </c:pt>
                <c:pt idx="8">
                  <c:v>179.5</c:v>
                </c:pt>
                <c:pt idx="9">
                  <c:v>210.1</c:v>
                </c:pt>
                <c:pt idx="10">
                  <c:v>253.3</c:v>
                </c:pt>
                <c:pt idx="11">
                  <c:v>211.4</c:v>
                </c:pt>
                <c:pt idx="12">
                  <c:v>197.3</c:v>
                </c:pt>
                <c:pt idx="13">
                  <c:v>262</c:v>
                </c:pt>
                <c:pt idx="14">
                  <c:v>329.7</c:v>
                </c:pt>
                <c:pt idx="15">
                  <c:v>214.4</c:v>
                </c:pt>
                <c:pt idx="16">
                  <c:v>245.9</c:v>
                </c:pt>
                <c:pt idx="17">
                  <c:v>289.3</c:v>
                </c:pt>
                <c:pt idx="18">
                  <c:v>241.3</c:v>
                </c:pt>
                <c:pt idx="19">
                  <c:v>217.4</c:v>
                </c:pt>
                <c:pt idx="20">
                  <c:v>295.5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8-49DA-9535-E885DA904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391712"/>
        <c:axId val="569392544"/>
      </c:lineChart>
      <c:catAx>
        <c:axId val="56939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2544"/>
        <c:crosses val="autoZero"/>
        <c:auto val="1"/>
        <c:lblAlgn val="ctr"/>
        <c:lblOffset val="100"/>
        <c:noMultiLvlLbl val="0"/>
      </c:catAx>
      <c:valAx>
        <c:axId val="5693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'Q7'!$F$28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'Q7'!$A$2:$B$49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</c:lvl>
              </c:multiLvlStrCache>
            </c:multiLvlStrRef>
          </c:cat>
          <c:val>
            <c:numRef>
              <c:f>'Q7'!$F$29:$F$76</c:f>
              <c:numCache>
                <c:formatCode>General</c:formatCode>
                <c:ptCount val="48"/>
                <c:pt idx="0">
                  <c:v>15</c:v>
                </c:pt>
                <c:pt idx="1">
                  <c:v>18</c:v>
                </c:pt>
                <c:pt idx="2">
                  <c:v>17</c:v>
                </c:pt>
                <c:pt idx="3">
                  <c:v>19</c:v>
                </c:pt>
                <c:pt idx="4">
                  <c:v>16</c:v>
                </c:pt>
                <c:pt idx="5">
                  <c:v>20</c:v>
                </c:pt>
                <c:pt idx="6">
                  <c:v>21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20</c:v>
                </c:pt>
                <c:pt idx="13">
                  <c:v>18</c:v>
                </c:pt>
                <c:pt idx="14">
                  <c:v>16</c:v>
                </c:pt>
                <c:pt idx="15">
                  <c:v>13</c:v>
                </c:pt>
                <c:pt idx="16">
                  <c:v>12</c:v>
                </c:pt>
                <c:pt idx="17">
                  <c:v>15</c:v>
                </c:pt>
                <c:pt idx="18">
                  <c:v>22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17</c:v>
                </c:pt>
                <c:pt idx="23">
                  <c:v>15</c:v>
                </c:pt>
                <c:pt idx="24">
                  <c:v>18</c:v>
                </c:pt>
                <c:pt idx="25">
                  <c:v>25</c:v>
                </c:pt>
                <c:pt idx="26">
                  <c:v>21</c:v>
                </c:pt>
                <c:pt idx="27">
                  <c:v>11</c:v>
                </c:pt>
                <c:pt idx="28">
                  <c:v>14</c:v>
                </c:pt>
                <c:pt idx="29">
                  <c:v>16</c:v>
                </c:pt>
                <c:pt idx="30">
                  <c:v>19</c:v>
                </c:pt>
                <c:pt idx="31">
                  <c:v>20</c:v>
                </c:pt>
                <c:pt idx="32">
                  <c:v>17</c:v>
                </c:pt>
                <c:pt idx="33">
                  <c:v>16</c:v>
                </c:pt>
                <c:pt idx="34">
                  <c:v>18</c:v>
                </c:pt>
                <c:pt idx="35">
                  <c:v>20</c:v>
                </c:pt>
                <c:pt idx="36">
                  <c:v>20.387697267043343</c:v>
                </c:pt>
                <c:pt idx="37">
                  <c:v>23.354115375759399</c:v>
                </c:pt>
                <c:pt idx="38">
                  <c:v>20.689048690199968</c:v>
                </c:pt>
                <c:pt idx="39">
                  <c:v>16.54923041499141</c:v>
                </c:pt>
                <c:pt idx="40">
                  <c:v>16.1156237269523</c:v>
                </c:pt>
                <c:pt idx="41">
                  <c:v>19.586390123806659</c:v>
                </c:pt>
                <c:pt idx="42">
                  <c:v>23.859561805912257</c:v>
                </c:pt>
                <c:pt idx="43">
                  <c:v>20.701571051559537</c:v>
                </c:pt>
                <c:pt idx="44">
                  <c:v>19.992755805097502</c:v>
                </c:pt>
                <c:pt idx="45">
                  <c:v>19.643511220531714</c:v>
                </c:pt>
                <c:pt idx="46">
                  <c:v>18.814963070546767</c:v>
                </c:pt>
                <c:pt idx="47">
                  <c:v>20.30553144759914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2-4A01-8F07-E9DC76B79CC7}"/>
            </c:ext>
          </c:extLst>
        </c:ser>
        <c:ser>
          <c:idx val="1"/>
          <c:order val="1"/>
          <c:tx>
            <c:strRef>
              <c:f>'Q7'!$G$28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'Q7'!$A$2:$B$49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</c:lvl>
              </c:multiLvlStrCache>
            </c:multiLvlStrRef>
          </c:cat>
          <c:val>
            <c:numRef>
              <c:f>'Q7'!$G$29:$G$76</c:f>
              <c:numCache>
                <c:formatCode>General</c:formatCode>
                <c:ptCount val="48"/>
                <c:pt idx="0">
                  <c:v>15</c:v>
                </c:pt>
                <c:pt idx="1">
                  <c:v>18</c:v>
                </c:pt>
                <c:pt idx="2">
                  <c:v>17</c:v>
                </c:pt>
                <c:pt idx="3">
                  <c:v>19</c:v>
                </c:pt>
                <c:pt idx="4">
                  <c:v>16</c:v>
                </c:pt>
                <c:pt idx="5">
                  <c:v>20</c:v>
                </c:pt>
                <c:pt idx="6">
                  <c:v>21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20</c:v>
                </c:pt>
                <c:pt idx="13">
                  <c:v>18</c:v>
                </c:pt>
                <c:pt idx="14">
                  <c:v>16</c:v>
                </c:pt>
                <c:pt idx="15">
                  <c:v>13</c:v>
                </c:pt>
                <c:pt idx="16">
                  <c:v>12</c:v>
                </c:pt>
                <c:pt idx="17">
                  <c:v>15</c:v>
                </c:pt>
                <c:pt idx="18">
                  <c:v>22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17</c:v>
                </c:pt>
                <c:pt idx="23">
                  <c:v>15</c:v>
                </c:pt>
                <c:pt idx="24">
                  <c:v>18</c:v>
                </c:pt>
                <c:pt idx="25">
                  <c:v>25</c:v>
                </c:pt>
                <c:pt idx="26">
                  <c:v>21</c:v>
                </c:pt>
                <c:pt idx="27">
                  <c:v>11</c:v>
                </c:pt>
                <c:pt idx="28">
                  <c:v>14</c:v>
                </c:pt>
                <c:pt idx="29">
                  <c:v>16</c:v>
                </c:pt>
                <c:pt idx="30">
                  <c:v>19</c:v>
                </c:pt>
                <c:pt idx="31">
                  <c:v>20</c:v>
                </c:pt>
                <c:pt idx="32">
                  <c:v>17</c:v>
                </c:pt>
                <c:pt idx="33">
                  <c:v>16</c:v>
                </c:pt>
                <c:pt idx="34">
                  <c:v>18</c:v>
                </c:pt>
                <c:pt idx="3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2-4A01-8F07-E9DC76B79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017984"/>
        <c:axId val="791898320"/>
      </c:lineChart>
      <c:catAx>
        <c:axId val="7880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98320"/>
        <c:crosses val="autoZero"/>
        <c:auto val="1"/>
        <c:lblAlgn val="ctr"/>
        <c:lblOffset val="100"/>
        <c:noMultiLvlLbl val="0"/>
      </c:catAx>
      <c:valAx>
        <c:axId val="7918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42</xdr:row>
      <xdr:rowOff>14287</xdr:rowOff>
    </xdr:from>
    <xdr:to>
      <xdr:col>20</xdr:col>
      <xdr:colOff>495300</xdr:colOff>
      <xdr:row>56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6DFF19-1FE6-B78E-1037-ECF9417C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27</xdr:row>
      <xdr:rowOff>4762</xdr:rowOff>
    </xdr:from>
    <xdr:to>
      <xdr:col>19</xdr:col>
      <xdr:colOff>247649</xdr:colOff>
      <xdr:row>41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4515E7-E298-3400-18A7-633A10DF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"/>
  <sheetViews>
    <sheetView tabSelected="1" workbookViewId="0">
      <selection activeCell="K76" sqref="K76"/>
    </sheetView>
  </sheetViews>
  <sheetFormatPr defaultRowHeight="15" x14ac:dyDescent="0.25"/>
  <cols>
    <col min="2" max="2" width="22.85546875" bestFit="1" customWidth="1"/>
    <col min="5" max="5" width="17.42578125" bestFit="1" customWidth="1"/>
  </cols>
  <sheetData>
    <row r="1" spans="1:5" x14ac:dyDescent="0.25">
      <c r="A1" s="1" t="s">
        <v>0</v>
      </c>
    </row>
    <row r="2" spans="1:5" x14ac:dyDescent="0.25">
      <c r="A2" t="s">
        <v>9</v>
      </c>
      <c r="B2" t="s">
        <v>1</v>
      </c>
      <c r="C2">
        <v>15</v>
      </c>
    </row>
    <row r="3" spans="1:5" x14ac:dyDescent="0.25">
      <c r="B3" t="s">
        <v>2</v>
      </c>
      <c r="C3">
        <v>6</v>
      </c>
      <c r="E3" s="5" t="s">
        <v>6</v>
      </c>
    </row>
    <row r="4" spans="1:5" x14ac:dyDescent="0.25">
      <c r="B4" t="s">
        <v>3</v>
      </c>
      <c r="C4">
        <v>2300</v>
      </c>
    </row>
    <row r="5" spans="1:5" x14ac:dyDescent="0.25">
      <c r="B5" t="s">
        <v>4</v>
      </c>
      <c r="C5">
        <v>225</v>
      </c>
    </row>
    <row r="7" spans="1:5" x14ac:dyDescent="0.25">
      <c r="B7" t="s">
        <v>7</v>
      </c>
      <c r="C7">
        <f>C5*C2</f>
        <v>3375</v>
      </c>
    </row>
    <row r="8" spans="1:5" x14ac:dyDescent="0.25">
      <c r="B8" t="s">
        <v>8</v>
      </c>
      <c r="C8">
        <f>C5*C3</f>
        <v>1350</v>
      </c>
    </row>
    <row r="10" spans="1:5" x14ac:dyDescent="0.25">
      <c r="B10" t="s">
        <v>5</v>
      </c>
      <c r="C10">
        <f>C7-C8-C4</f>
        <v>-275</v>
      </c>
    </row>
    <row r="13" spans="1:5" x14ac:dyDescent="0.25">
      <c r="A13" t="s">
        <v>10</v>
      </c>
      <c r="B13" t="s">
        <v>1</v>
      </c>
      <c r="C13">
        <v>15</v>
      </c>
    </row>
    <row r="14" spans="1:5" x14ac:dyDescent="0.25">
      <c r="B14" t="s">
        <v>2</v>
      </c>
      <c r="C14">
        <v>6</v>
      </c>
    </row>
    <row r="15" spans="1:5" x14ac:dyDescent="0.25">
      <c r="B15" t="s">
        <v>3</v>
      </c>
      <c r="C15">
        <v>2300</v>
      </c>
    </row>
    <row r="17" spans="1:5" x14ac:dyDescent="0.25">
      <c r="B17" t="s">
        <v>11</v>
      </c>
      <c r="C17">
        <f>C13-C14</f>
        <v>9</v>
      </c>
    </row>
    <row r="19" spans="1:5" x14ac:dyDescent="0.25">
      <c r="B19" t="s">
        <v>12</v>
      </c>
      <c r="E19" s="5" t="s">
        <v>13</v>
      </c>
    </row>
    <row r="21" spans="1:5" x14ac:dyDescent="0.25">
      <c r="B21" t="s">
        <v>4</v>
      </c>
      <c r="C21">
        <f>ROUNDUP(C15/C17,0)</f>
        <v>256</v>
      </c>
    </row>
    <row r="24" spans="1:5" x14ac:dyDescent="0.25">
      <c r="A24" t="s">
        <v>14</v>
      </c>
    </row>
    <row r="25" spans="1:5" x14ac:dyDescent="0.25">
      <c r="B25" t="s">
        <v>1</v>
      </c>
      <c r="C25">
        <v>15</v>
      </c>
    </row>
    <row r="26" spans="1:5" x14ac:dyDescent="0.25">
      <c r="B26" t="s">
        <v>2</v>
      </c>
      <c r="C26">
        <v>6</v>
      </c>
      <c r="E26" s="5" t="s">
        <v>6</v>
      </c>
    </row>
    <row r="27" spans="1:5" x14ac:dyDescent="0.25">
      <c r="B27" t="s">
        <v>3</v>
      </c>
      <c r="C27">
        <v>2300</v>
      </c>
    </row>
    <row r="29" spans="1:5" x14ac:dyDescent="0.25">
      <c r="B29" t="s">
        <v>5</v>
      </c>
      <c r="C29">
        <v>4900</v>
      </c>
    </row>
    <row r="30" spans="1:5" x14ac:dyDescent="0.25">
      <c r="B30" t="s">
        <v>11</v>
      </c>
      <c r="C30">
        <f>C25-C26</f>
        <v>9</v>
      </c>
    </row>
    <row r="32" spans="1:5" x14ac:dyDescent="0.25">
      <c r="B32" t="s">
        <v>4</v>
      </c>
      <c r="C32">
        <f>ROUNDUP((C29+C27)/C30,0)</f>
        <v>800</v>
      </c>
    </row>
    <row r="36" spans="1:7" x14ac:dyDescent="0.25">
      <c r="A36" s="1" t="s">
        <v>15</v>
      </c>
    </row>
    <row r="37" spans="1:7" x14ac:dyDescent="0.25">
      <c r="B37" t="s">
        <v>16</v>
      </c>
      <c r="E37" t="s">
        <v>18</v>
      </c>
    </row>
    <row r="38" spans="1:7" x14ac:dyDescent="0.25">
      <c r="B38" t="s">
        <v>17</v>
      </c>
      <c r="C38">
        <v>1500</v>
      </c>
      <c r="E38" t="s">
        <v>19</v>
      </c>
      <c r="F38">
        <f>1.5/100</f>
        <v>1.4999999999999999E-2</v>
      </c>
      <c r="G38" t="s">
        <v>21</v>
      </c>
    </row>
    <row r="39" spans="1:7" x14ac:dyDescent="0.25">
      <c r="E39" t="s">
        <v>20</v>
      </c>
      <c r="F39">
        <f>2/100</f>
        <v>0.02</v>
      </c>
      <c r="G39" t="s">
        <v>21</v>
      </c>
    </row>
    <row r="40" spans="1:7" x14ac:dyDescent="0.25">
      <c r="E40" t="s">
        <v>2</v>
      </c>
      <c r="F40">
        <f>F38+F39</f>
        <v>3.5000000000000003E-2</v>
      </c>
    </row>
    <row r="41" spans="1:7" x14ac:dyDescent="0.25">
      <c r="A41" t="s">
        <v>9</v>
      </c>
      <c r="B41" t="s">
        <v>1</v>
      </c>
      <c r="C41">
        <f>10/100</f>
        <v>0.1</v>
      </c>
    </row>
    <row r="42" spans="1:7" x14ac:dyDescent="0.25">
      <c r="B42" t="s">
        <v>4</v>
      </c>
      <c r="C42">
        <v>100</v>
      </c>
    </row>
    <row r="44" spans="1:7" x14ac:dyDescent="0.25">
      <c r="B44" t="s">
        <v>7</v>
      </c>
      <c r="C44">
        <f>C42*C41</f>
        <v>10</v>
      </c>
    </row>
    <row r="45" spans="1:7" x14ac:dyDescent="0.25">
      <c r="B45" t="s">
        <v>8</v>
      </c>
      <c r="C45">
        <f>C42*F40</f>
        <v>3.5000000000000004</v>
      </c>
    </row>
    <row r="47" spans="1:7" x14ac:dyDescent="0.25">
      <c r="B47" t="s">
        <v>22</v>
      </c>
      <c r="C47">
        <f>C44-C45</f>
        <v>6.5</v>
      </c>
      <c r="E47" s="5" t="s">
        <v>87</v>
      </c>
    </row>
    <row r="49" spans="1:5" x14ac:dyDescent="0.25">
      <c r="A49" t="s">
        <v>10</v>
      </c>
      <c r="B49" t="s">
        <v>4</v>
      </c>
      <c r="C49">
        <v>25000</v>
      </c>
    </row>
    <row r="51" spans="1:5" x14ac:dyDescent="0.25">
      <c r="B51" t="s">
        <v>7</v>
      </c>
      <c r="C51">
        <f>C49*C41</f>
        <v>2500</v>
      </c>
    </row>
    <row r="52" spans="1:5" x14ac:dyDescent="0.25">
      <c r="B52" t="s">
        <v>8</v>
      </c>
      <c r="C52">
        <f>C49*F40</f>
        <v>875.00000000000011</v>
      </c>
    </row>
    <row r="54" spans="1:5" x14ac:dyDescent="0.25">
      <c r="B54" t="s">
        <v>5</v>
      </c>
      <c r="C54">
        <f>C51-C52-C38</f>
        <v>125</v>
      </c>
      <c r="E54" s="5" t="s">
        <v>6</v>
      </c>
    </row>
    <row r="57" spans="1:5" x14ac:dyDescent="0.25">
      <c r="A57" s="1" t="s">
        <v>23</v>
      </c>
    </row>
    <row r="59" spans="1:5" x14ac:dyDescent="0.25">
      <c r="B59" t="s">
        <v>1</v>
      </c>
      <c r="C59">
        <v>100</v>
      </c>
    </row>
    <row r="60" spans="1:5" x14ac:dyDescent="0.25">
      <c r="B60" t="s">
        <v>2</v>
      </c>
      <c r="C60">
        <v>60</v>
      </c>
    </row>
    <row r="61" spans="1:5" x14ac:dyDescent="0.25">
      <c r="B61" t="s">
        <v>3</v>
      </c>
      <c r="C61">
        <v>250000</v>
      </c>
    </row>
    <row r="63" spans="1:5" x14ac:dyDescent="0.25">
      <c r="A63" t="s">
        <v>9</v>
      </c>
      <c r="B63" t="s">
        <v>11</v>
      </c>
      <c r="C63">
        <f>C59-C60</f>
        <v>40</v>
      </c>
    </row>
    <row r="65" spans="1:7" x14ac:dyDescent="0.25">
      <c r="B65" t="s">
        <v>12</v>
      </c>
      <c r="F65" t="s">
        <v>24</v>
      </c>
    </row>
    <row r="66" spans="1:7" x14ac:dyDescent="0.25">
      <c r="B66" t="s">
        <v>4</v>
      </c>
      <c r="C66">
        <f>ROUNDUP(C61/C63,0)</f>
        <v>6250</v>
      </c>
      <c r="F66" t="s">
        <v>7</v>
      </c>
      <c r="G66">
        <f>C66*C59</f>
        <v>625000</v>
      </c>
    </row>
    <row r="68" spans="1:7" x14ac:dyDescent="0.25">
      <c r="A68" t="s">
        <v>30</v>
      </c>
      <c r="B68" t="s">
        <v>25</v>
      </c>
      <c r="C68">
        <f>C61*(1-0.15)</f>
        <v>212500</v>
      </c>
    </row>
    <row r="69" spans="1:7" x14ac:dyDescent="0.25">
      <c r="B69" t="s">
        <v>26</v>
      </c>
      <c r="C69">
        <f>C60*(1+0.05)</f>
        <v>63</v>
      </c>
      <c r="E69" s="5" t="s">
        <v>13</v>
      </c>
    </row>
    <row r="71" spans="1:7" x14ac:dyDescent="0.25">
      <c r="B71" t="s">
        <v>28</v>
      </c>
      <c r="C71">
        <f>C59-C69</f>
        <v>37</v>
      </c>
    </row>
    <row r="72" spans="1:7" x14ac:dyDescent="0.25">
      <c r="B72" t="s">
        <v>27</v>
      </c>
      <c r="C72">
        <f>ROUNDUP(C68/C71,0)</f>
        <v>5744</v>
      </c>
    </row>
    <row r="75" spans="1:7" x14ac:dyDescent="0.25">
      <c r="A75" t="s">
        <v>31</v>
      </c>
      <c r="B75" t="s">
        <v>25</v>
      </c>
      <c r="C75">
        <f>C61*(1+0.05)</f>
        <v>262500</v>
      </c>
    </row>
    <row r="76" spans="1:7" x14ac:dyDescent="0.25">
      <c r="B76" t="s">
        <v>26</v>
      </c>
      <c r="C76">
        <f>C60*(1-0.1)</f>
        <v>54</v>
      </c>
    </row>
    <row r="78" spans="1:7" x14ac:dyDescent="0.25">
      <c r="B78" t="s">
        <v>28</v>
      </c>
      <c r="C78">
        <f>C59-C76</f>
        <v>46</v>
      </c>
    </row>
    <row r="79" spans="1:7" x14ac:dyDescent="0.25">
      <c r="B79" t="s">
        <v>27</v>
      </c>
      <c r="C79">
        <f>ROUNDUP(C75/C78,0)</f>
        <v>5707</v>
      </c>
      <c r="E79" s="5" t="s">
        <v>13</v>
      </c>
    </row>
    <row r="81" spans="2:2" x14ac:dyDescent="0.25">
      <c r="B8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50CF-8EA8-4FA8-8487-61E4A01F42A1}">
  <dimension ref="A1:P91"/>
  <sheetViews>
    <sheetView topLeftCell="C38" workbookViewId="0">
      <selection activeCell="I46" sqref="I46"/>
    </sheetView>
  </sheetViews>
  <sheetFormatPr defaultRowHeight="15" x14ac:dyDescent="0.25"/>
  <cols>
    <col min="4" max="4" width="11.85546875" bestFit="1" customWidth="1"/>
    <col min="12" max="12" width="11.85546875" bestFit="1" customWidth="1"/>
  </cols>
  <sheetData>
    <row r="1" spans="1:16" x14ac:dyDescent="0.25">
      <c r="B1" t="s">
        <v>58</v>
      </c>
    </row>
    <row r="2" spans="1:16" x14ac:dyDescent="0.25">
      <c r="D2" s="2" t="s">
        <v>44</v>
      </c>
      <c r="G2" s="2" t="s">
        <v>45</v>
      </c>
      <c r="I2" t="s">
        <v>46</v>
      </c>
      <c r="J2" t="s">
        <v>47</v>
      </c>
    </row>
    <row r="3" spans="1:16" x14ac:dyDescent="0.25">
      <c r="A3" t="s">
        <v>48</v>
      </c>
      <c r="B3" s="2" t="s">
        <v>57</v>
      </c>
      <c r="C3" s="2" t="s">
        <v>43</v>
      </c>
      <c r="D3" t="s">
        <v>32</v>
      </c>
      <c r="E3" t="s">
        <v>59</v>
      </c>
      <c r="F3" t="s">
        <v>60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M3" s="3"/>
      <c r="N3" s="4"/>
      <c r="O3" s="4"/>
      <c r="P3" s="4"/>
    </row>
    <row r="4" spans="1:16" x14ac:dyDescent="0.25">
      <c r="A4">
        <v>1</v>
      </c>
      <c r="B4" s="2" t="s">
        <v>33</v>
      </c>
      <c r="C4" s="3" t="s">
        <v>34</v>
      </c>
      <c r="D4" s="4">
        <v>266</v>
      </c>
      <c r="H4" s="5">
        <v>1.3386750127772542</v>
      </c>
      <c r="I4" s="5">
        <f>D4/H4</f>
        <v>198.70394043446635</v>
      </c>
      <c r="J4" s="5">
        <f>($B$60*A4)+$B$59</f>
        <v>184.93537304203096</v>
      </c>
      <c r="K4" s="5">
        <f>J4*H4</f>
        <v>247.56836287000706</v>
      </c>
      <c r="L4" s="2"/>
      <c r="M4" s="3"/>
      <c r="N4" s="4"/>
      <c r="O4" s="4"/>
      <c r="P4" s="4"/>
    </row>
    <row r="5" spans="1:16" x14ac:dyDescent="0.25">
      <c r="A5">
        <v>2</v>
      </c>
      <c r="B5" s="2"/>
      <c r="C5" s="3" t="s">
        <v>35</v>
      </c>
      <c r="D5" s="4">
        <v>145.9</v>
      </c>
      <c r="H5" s="5">
        <v>0.82921589961020759</v>
      </c>
      <c r="I5" s="5">
        <f t="shared" ref="I5:I24" si="0">D5/H5</f>
        <v>175.9493517533657</v>
      </c>
      <c r="J5" s="5">
        <f t="shared" ref="J5:J31" si="1">($B$60*A5)+$B$59</f>
        <v>189.48127569034085</v>
      </c>
      <c r="K5" s="5">
        <f t="shared" ref="K5:K31" si="2">J5*H5</f>
        <v>157.12088648085575</v>
      </c>
      <c r="M5" s="3"/>
      <c r="N5" s="4"/>
      <c r="O5" s="4"/>
      <c r="P5" s="4"/>
    </row>
    <row r="6" spans="1:16" x14ac:dyDescent="0.25">
      <c r="A6">
        <v>3</v>
      </c>
      <c r="B6" s="2"/>
      <c r="C6" s="3" t="s">
        <v>36</v>
      </c>
      <c r="D6" s="4">
        <v>183.1</v>
      </c>
      <c r="H6" s="5">
        <v>0.94464310922046957</v>
      </c>
      <c r="I6" s="5">
        <f t="shared" si="0"/>
        <v>193.82981595144037</v>
      </c>
      <c r="J6" s="5">
        <f t="shared" si="1"/>
        <v>194.02717833865074</v>
      </c>
      <c r="K6" s="5">
        <f t="shared" si="2"/>
        <v>183.28643701909758</v>
      </c>
      <c r="M6" s="3"/>
      <c r="N6" s="4"/>
      <c r="O6" s="4"/>
      <c r="P6" s="4"/>
    </row>
    <row r="7" spans="1:16" x14ac:dyDescent="0.25">
      <c r="A7">
        <v>4</v>
      </c>
      <c r="B7" s="2"/>
      <c r="C7" s="3" t="s">
        <v>37</v>
      </c>
      <c r="D7" s="4">
        <v>217.3</v>
      </c>
      <c r="E7" s="10">
        <f>AVERAGE(D4:D10)</f>
        <v>198.98571428571427</v>
      </c>
      <c r="F7" s="10">
        <f>AVERAGE(E7:E8)</f>
        <v>201.00714285714284</v>
      </c>
      <c r="G7" s="5">
        <f>D7/F7</f>
        <v>1.0810561103016951</v>
      </c>
      <c r="H7" s="5">
        <v>1.0966239970280556</v>
      </c>
      <c r="I7" s="5">
        <f t="shared" si="0"/>
        <v>198.15360651317272</v>
      </c>
      <c r="J7" s="5">
        <f t="shared" si="1"/>
        <v>198.57308098696063</v>
      </c>
      <c r="K7" s="5">
        <f t="shared" si="2"/>
        <v>217.76000577409656</v>
      </c>
      <c r="M7" s="3"/>
      <c r="N7" s="4"/>
      <c r="O7" s="4"/>
      <c r="P7" s="4"/>
    </row>
    <row r="8" spans="1:16" x14ac:dyDescent="0.25">
      <c r="A8">
        <v>5</v>
      </c>
      <c r="B8" s="2"/>
      <c r="C8" s="3" t="s">
        <v>38</v>
      </c>
      <c r="D8" s="4">
        <v>180.3</v>
      </c>
      <c r="E8" s="10">
        <f t="shared" ref="E8:E20" si="3">AVERAGE(D5:D11)</f>
        <v>203.02857142857141</v>
      </c>
      <c r="F8" s="10">
        <f t="shared" ref="F8:F19" si="4">AVERAGE(E8:E9)</f>
        <v>205.42857142857142</v>
      </c>
      <c r="G8" s="5">
        <f t="shared" ref="G8:G20" si="5">D8/F8</f>
        <v>0.87767732962447853</v>
      </c>
      <c r="H8" s="5">
        <v>0.89309727847927201</v>
      </c>
      <c r="I8" s="5">
        <f t="shared" si="0"/>
        <v>201.88170353290872</v>
      </c>
      <c r="J8" s="5">
        <f t="shared" si="1"/>
        <v>203.1189836352705</v>
      </c>
      <c r="K8" s="5">
        <f t="shared" si="2"/>
        <v>181.40501149213586</v>
      </c>
      <c r="M8" s="3"/>
      <c r="N8" s="4"/>
      <c r="O8" s="4"/>
      <c r="P8" s="4"/>
    </row>
    <row r="9" spans="1:16" x14ac:dyDescent="0.25">
      <c r="A9">
        <v>6</v>
      </c>
      <c r="B9" s="2"/>
      <c r="C9" s="3" t="s">
        <v>39</v>
      </c>
      <c r="D9" s="4">
        <v>168.5</v>
      </c>
      <c r="E9" s="10">
        <f t="shared" si="3"/>
        <v>207.82857142857142</v>
      </c>
      <c r="F9" s="10">
        <f t="shared" si="4"/>
        <v>209.75714285714287</v>
      </c>
      <c r="G9" s="5">
        <f t="shared" si="5"/>
        <v>0.80330995028263974</v>
      </c>
      <c r="H9" s="5">
        <v>0.81678535029223509</v>
      </c>
      <c r="I9" s="5">
        <f t="shared" si="0"/>
        <v>206.29655017650956</v>
      </c>
      <c r="J9" s="5">
        <f t="shared" si="1"/>
        <v>207.66488628358039</v>
      </c>
      <c r="K9" s="5">
        <f t="shared" si="2"/>
        <v>169.61763688653139</v>
      </c>
      <c r="M9" s="3"/>
      <c r="N9" s="4"/>
      <c r="O9" s="4"/>
      <c r="P9" s="4"/>
    </row>
    <row r="10" spans="1:16" x14ac:dyDescent="0.25">
      <c r="A10">
        <v>7</v>
      </c>
      <c r="B10" s="2"/>
      <c r="C10" s="3" t="s">
        <v>40</v>
      </c>
      <c r="D10" s="4">
        <v>231.8</v>
      </c>
      <c r="E10" s="10">
        <f t="shared" si="3"/>
        <v>211.68571428571428</v>
      </c>
      <c r="F10" s="10">
        <f t="shared" si="4"/>
        <v>214.25714285714287</v>
      </c>
      <c r="G10" s="5">
        <f t="shared" si="5"/>
        <v>1.0818775836778236</v>
      </c>
      <c r="H10" s="5">
        <v>1.0809593525925059</v>
      </c>
      <c r="I10" s="5">
        <f t="shared" si="0"/>
        <v>214.43914560160405</v>
      </c>
      <c r="J10" s="5">
        <f t="shared" si="1"/>
        <v>212.21078893189028</v>
      </c>
      <c r="K10" s="5">
        <f t="shared" si="2"/>
        <v>229.39123701696101</v>
      </c>
    </row>
    <row r="11" spans="1:16" x14ac:dyDescent="0.25">
      <c r="A11">
        <v>8</v>
      </c>
      <c r="B11" s="2" t="s">
        <v>41</v>
      </c>
      <c r="C11" s="3" t="s">
        <v>34</v>
      </c>
      <c r="D11" s="4">
        <v>294.3</v>
      </c>
      <c r="E11" s="10">
        <f t="shared" si="3"/>
        <v>216.82857142857142</v>
      </c>
      <c r="F11" s="10">
        <f t="shared" si="4"/>
        <v>219.05</v>
      </c>
      <c r="G11" s="5">
        <f t="shared" si="5"/>
        <v>1.3435288746861447</v>
      </c>
      <c r="H11" s="5">
        <v>1.3386750127772542</v>
      </c>
      <c r="I11" s="5">
        <f t="shared" si="0"/>
        <v>219.8442468791859</v>
      </c>
      <c r="J11" s="5">
        <f t="shared" si="1"/>
        <v>216.75669158020017</v>
      </c>
      <c r="K11" s="5">
        <f t="shared" si="2"/>
        <v>290.16676687067979</v>
      </c>
    </row>
    <row r="12" spans="1:16" x14ac:dyDescent="0.25">
      <c r="A12">
        <v>9</v>
      </c>
      <c r="B12" s="2"/>
      <c r="C12" s="3" t="s">
        <v>35</v>
      </c>
      <c r="D12" s="4">
        <v>179.5</v>
      </c>
      <c r="E12" s="10">
        <f t="shared" si="3"/>
        <v>221.27142857142857</v>
      </c>
      <c r="F12" s="10">
        <f t="shared" si="4"/>
        <v>223.32857142857142</v>
      </c>
      <c r="G12" s="5">
        <f t="shared" si="5"/>
        <v>0.80374848077784178</v>
      </c>
      <c r="H12" s="5">
        <v>0.82921589961020759</v>
      </c>
      <c r="I12" s="5">
        <f t="shared" si="0"/>
        <v>216.46955887408598</v>
      </c>
      <c r="J12" s="5">
        <f t="shared" si="1"/>
        <v>221.30259422851006</v>
      </c>
      <c r="K12" s="5">
        <f t="shared" si="2"/>
        <v>183.50762975926671</v>
      </c>
    </row>
    <row r="13" spans="1:16" x14ac:dyDescent="0.25">
      <c r="A13">
        <v>10</v>
      </c>
      <c r="B13" s="2"/>
      <c r="C13" s="3" t="s">
        <v>36</v>
      </c>
      <c r="D13" s="4">
        <v>210.1</v>
      </c>
      <c r="E13" s="10">
        <f t="shared" si="3"/>
        <v>225.3857142857143</v>
      </c>
      <c r="F13" s="10">
        <f t="shared" si="4"/>
        <v>227.54285714285714</v>
      </c>
      <c r="G13" s="5">
        <f t="shared" si="5"/>
        <v>0.9233425414364641</v>
      </c>
      <c r="H13" s="5">
        <v>0.94464310922046957</v>
      </c>
      <c r="I13" s="5">
        <f t="shared" si="0"/>
        <v>222.41203894810278</v>
      </c>
      <c r="J13" s="5">
        <f t="shared" si="1"/>
        <v>225.84849687681995</v>
      </c>
      <c r="K13" s="5">
        <f t="shared" si="2"/>
        <v>213.3462263024887</v>
      </c>
    </row>
    <row r="14" spans="1:16" x14ac:dyDescent="0.25">
      <c r="A14">
        <v>11</v>
      </c>
      <c r="B14" s="2"/>
      <c r="C14" s="3" t="s">
        <v>37</v>
      </c>
      <c r="D14" s="4">
        <v>253.3</v>
      </c>
      <c r="E14" s="10">
        <f t="shared" si="3"/>
        <v>229.70000000000002</v>
      </c>
      <c r="F14" s="10">
        <f t="shared" si="4"/>
        <v>232.22857142857146</v>
      </c>
      <c r="G14" s="5">
        <f t="shared" si="5"/>
        <v>1.0907357283464567</v>
      </c>
      <c r="H14" s="5">
        <v>1.0966239970280556</v>
      </c>
      <c r="I14" s="5">
        <f t="shared" si="0"/>
        <v>230.98163152225794</v>
      </c>
      <c r="J14" s="5">
        <f t="shared" si="1"/>
        <v>230.39439952512981</v>
      </c>
      <c r="K14" s="5">
        <f t="shared" si="2"/>
        <v>252.6560273001266</v>
      </c>
    </row>
    <row r="15" spans="1:16" x14ac:dyDescent="0.25">
      <c r="A15">
        <v>12</v>
      </c>
      <c r="B15" s="2"/>
      <c r="C15" s="3" t="s">
        <v>38</v>
      </c>
      <c r="D15" s="4">
        <v>211.4</v>
      </c>
      <c r="E15" s="10">
        <f t="shared" si="3"/>
        <v>234.7571428571429</v>
      </c>
      <c r="F15" s="10">
        <f t="shared" si="4"/>
        <v>237.25000000000003</v>
      </c>
      <c r="G15" s="5">
        <f t="shared" si="5"/>
        <v>0.8910432033719704</v>
      </c>
      <c r="H15" s="5">
        <v>0.89309727847927201</v>
      </c>
      <c r="I15" s="5">
        <f t="shared" si="0"/>
        <v>236.70433791933945</v>
      </c>
      <c r="J15" s="5">
        <f t="shared" si="1"/>
        <v>234.9403021734397</v>
      </c>
      <c r="K15" s="5">
        <f t="shared" si="2"/>
        <v>209.82454447619679</v>
      </c>
    </row>
    <row r="16" spans="1:16" x14ac:dyDescent="0.25">
      <c r="A16">
        <v>13</v>
      </c>
      <c r="B16" s="2"/>
      <c r="C16" s="3" t="s">
        <v>39</v>
      </c>
      <c r="D16" s="4">
        <v>197.3</v>
      </c>
      <c r="E16" s="10">
        <f t="shared" si="3"/>
        <v>239.74285714285716</v>
      </c>
      <c r="F16" s="10">
        <f t="shared" si="4"/>
        <v>242.3</v>
      </c>
      <c r="G16" s="5">
        <f t="shared" si="5"/>
        <v>0.81427981840693353</v>
      </c>
      <c r="H16" s="5">
        <v>0.81678535029223509</v>
      </c>
      <c r="I16" s="5">
        <f t="shared" si="0"/>
        <v>241.55673204644117</v>
      </c>
      <c r="J16" s="5">
        <f t="shared" si="1"/>
        <v>239.4862048217496</v>
      </c>
      <c r="K16" s="5">
        <f t="shared" si="2"/>
        <v>195.60882369549071</v>
      </c>
    </row>
    <row r="17" spans="1:11" x14ac:dyDescent="0.25">
      <c r="A17">
        <v>14</v>
      </c>
      <c r="B17" s="2"/>
      <c r="C17" s="3" t="s">
        <v>40</v>
      </c>
      <c r="D17" s="4">
        <v>262</v>
      </c>
      <c r="E17" s="10">
        <f t="shared" si="3"/>
        <v>244.85714285714289</v>
      </c>
      <c r="F17" s="10">
        <f t="shared" si="4"/>
        <v>247.42857142857144</v>
      </c>
      <c r="G17" s="5">
        <f t="shared" si="5"/>
        <v>1.0588914549653579</v>
      </c>
      <c r="H17" s="5">
        <v>1.0809593525925059</v>
      </c>
      <c r="I17" s="5">
        <f t="shared" si="0"/>
        <v>242.37729140474659</v>
      </c>
      <c r="J17" s="5">
        <f t="shared" si="1"/>
        <v>244.03210747005949</v>
      </c>
      <c r="K17" s="5">
        <f t="shared" si="2"/>
        <v>263.7887889026203</v>
      </c>
    </row>
    <row r="18" spans="1:11" x14ac:dyDescent="0.25">
      <c r="A18">
        <v>15</v>
      </c>
      <c r="B18" s="2" t="s">
        <v>42</v>
      </c>
      <c r="C18" s="3" t="s">
        <v>34</v>
      </c>
      <c r="D18" s="4">
        <v>329.7</v>
      </c>
      <c r="E18" s="10">
        <f t="shared" si="3"/>
        <v>250.00000000000003</v>
      </c>
      <c r="F18" s="10">
        <f t="shared" si="4"/>
        <v>252.1357142857143</v>
      </c>
      <c r="G18" s="5">
        <f t="shared" si="5"/>
        <v>1.3076291113062692</v>
      </c>
      <c r="H18" s="5">
        <v>1.3386750127772542</v>
      </c>
      <c r="I18" s="5">
        <f t="shared" si="0"/>
        <v>246.28830511745696</v>
      </c>
      <c r="J18" s="5">
        <f t="shared" si="1"/>
        <v>248.57801011836938</v>
      </c>
      <c r="K18" s="5">
        <f t="shared" si="2"/>
        <v>332.76517087135255</v>
      </c>
    </row>
    <row r="19" spans="1:11" x14ac:dyDescent="0.25">
      <c r="A19">
        <v>16</v>
      </c>
      <c r="B19" s="2"/>
      <c r="C19" s="3" t="s">
        <v>35</v>
      </c>
      <c r="D19" s="4">
        <v>214.4</v>
      </c>
      <c r="E19" s="10">
        <f t="shared" si="3"/>
        <v>254.27142857142854</v>
      </c>
      <c r="F19" s="10">
        <f t="shared" si="4"/>
        <v>255.70714285714286</v>
      </c>
      <c r="G19" s="5">
        <f t="shared" si="5"/>
        <v>0.83845917483728594</v>
      </c>
      <c r="H19" s="5">
        <v>0.82921589961020759</v>
      </c>
      <c r="I19" s="5">
        <f t="shared" si="0"/>
        <v>258.55751210364366</v>
      </c>
      <c r="J19" s="5">
        <f t="shared" si="1"/>
        <v>253.12391276667927</v>
      </c>
      <c r="K19" s="5">
        <f t="shared" si="2"/>
        <v>209.89437303767767</v>
      </c>
    </row>
    <row r="20" spans="1:11" x14ac:dyDescent="0.25">
      <c r="A20">
        <v>17</v>
      </c>
      <c r="B20" s="2"/>
      <c r="C20" s="3" t="s">
        <v>36</v>
      </c>
      <c r="D20" s="4">
        <v>245.9</v>
      </c>
      <c r="E20" s="10">
        <f t="shared" si="3"/>
        <v>257.14285714285717</v>
      </c>
      <c r="F20" s="10">
        <f>AVERAGE(E20:E21)</f>
        <v>259.53571428571433</v>
      </c>
      <c r="G20" s="5">
        <f t="shared" si="5"/>
        <v>0.94746112563643858</v>
      </c>
      <c r="H20" s="5">
        <v>0.94464310922046957</v>
      </c>
      <c r="I20" s="5">
        <f t="shared" si="0"/>
        <v>260.30994943997371</v>
      </c>
      <c r="J20" s="5">
        <f t="shared" si="1"/>
        <v>257.66981541498916</v>
      </c>
      <c r="K20" s="5">
        <f t="shared" si="2"/>
        <v>243.40601558587983</v>
      </c>
    </row>
    <row r="21" spans="1:11" x14ac:dyDescent="0.25">
      <c r="A21">
        <v>18</v>
      </c>
      <c r="B21" s="2"/>
      <c r="C21" s="3" t="s">
        <v>37</v>
      </c>
      <c r="D21" s="4">
        <v>289.3</v>
      </c>
      <c r="E21" s="10">
        <f>AVERAGE(D18:D24)</f>
        <v>261.92857142857144</v>
      </c>
      <c r="H21" s="5">
        <v>1.0966239970280556</v>
      </c>
      <c r="I21" s="5">
        <f t="shared" si="0"/>
        <v>263.80965653134314</v>
      </c>
      <c r="J21" s="5">
        <f t="shared" si="1"/>
        <v>262.21571806329905</v>
      </c>
      <c r="K21" s="5">
        <f t="shared" si="2"/>
        <v>287.55204882615669</v>
      </c>
    </row>
    <row r="22" spans="1:11" x14ac:dyDescent="0.25">
      <c r="A22">
        <v>19</v>
      </c>
      <c r="B22" s="2"/>
      <c r="C22" s="3" t="s">
        <v>38</v>
      </c>
      <c r="D22" s="4">
        <v>241.3</v>
      </c>
      <c r="H22" s="5">
        <v>0.89309727847927201</v>
      </c>
      <c r="I22" s="5">
        <f t="shared" si="0"/>
        <v>270.18333367992722</v>
      </c>
      <c r="J22" s="5">
        <f t="shared" si="1"/>
        <v>266.76162071160894</v>
      </c>
      <c r="K22" s="5">
        <f t="shared" si="2"/>
        <v>238.24407746025776</v>
      </c>
    </row>
    <row r="23" spans="1:11" x14ac:dyDescent="0.25">
      <c r="A23">
        <v>20</v>
      </c>
      <c r="B23" s="2"/>
      <c r="C23" s="3" t="s">
        <v>39</v>
      </c>
      <c r="D23" s="4">
        <v>217.4</v>
      </c>
      <c r="H23" s="5">
        <v>0.81678535029223509</v>
      </c>
      <c r="I23" s="5">
        <f t="shared" si="0"/>
        <v>266.16540064316428</v>
      </c>
      <c r="J23" s="5">
        <f t="shared" si="1"/>
        <v>271.30752335991883</v>
      </c>
      <c r="K23" s="5">
        <f t="shared" si="2"/>
        <v>221.60001050445007</v>
      </c>
    </row>
    <row r="24" spans="1:11" x14ac:dyDescent="0.25">
      <c r="A24">
        <v>21</v>
      </c>
      <c r="B24" s="2"/>
      <c r="C24" s="3" t="s">
        <v>40</v>
      </c>
      <c r="D24" s="4">
        <v>295.5</v>
      </c>
      <c r="H24" s="5">
        <v>1.0809593525925059</v>
      </c>
      <c r="I24" s="5">
        <f t="shared" si="0"/>
        <v>273.36828095459015</v>
      </c>
      <c r="J24" s="5">
        <f t="shared" si="1"/>
        <v>275.85342600822872</v>
      </c>
      <c r="K24" s="5">
        <f t="shared" si="2"/>
        <v>298.18634078827967</v>
      </c>
    </row>
    <row r="25" spans="1:11" x14ac:dyDescent="0.25">
      <c r="A25" s="6">
        <v>22</v>
      </c>
      <c r="B25" s="7" t="s">
        <v>61</v>
      </c>
      <c r="C25" s="8" t="s">
        <v>34</v>
      </c>
      <c r="D25" s="6"/>
      <c r="E25" s="6"/>
      <c r="F25" s="6"/>
      <c r="G25" s="6"/>
      <c r="H25" s="5">
        <v>1.3386750127772542</v>
      </c>
      <c r="I25" s="5"/>
      <c r="J25" s="5">
        <f t="shared" si="1"/>
        <v>280.39932865653861</v>
      </c>
      <c r="K25" s="5">
        <f t="shared" si="2"/>
        <v>375.36357487202531</v>
      </c>
    </row>
    <row r="26" spans="1:11" x14ac:dyDescent="0.25">
      <c r="A26" s="6">
        <v>23</v>
      </c>
      <c r="B26" s="7"/>
      <c r="C26" s="8" t="s">
        <v>35</v>
      </c>
      <c r="D26" s="6"/>
      <c r="E26" s="6"/>
      <c r="F26" s="6"/>
      <c r="G26" s="6"/>
      <c r="H26" s="5">
        <v>0.82921589961020759</v>
      </c>
      <c r="I26" s="5"/>
      <c r="J26" s="5">
        <f t="shared" si="1"/>
        <v>284.94523130484845</v>
      </c>
      <c r="K26" s="5">
        <f t="shared" si="2"/>
        <v>236.2811163160886</v>
      </c>
    </row>
    <row r="27" spans="1:11" x14ac:dyDescent="0.25">
      <c r="A27" s="6">
        <v>24</v>
      </c>
      <c r="B27" s="7"/>
      <c r="C27" s="8" t="s">
        <v>36</v>
      </c>
      <c r="D27" s="6"/>
      <c r="E27" s="6"/>
      <c r="F27" s="6"/>
      <c r="G27" s="6"/>
      <c r="H27" s="5">
        <v>0.94464310922046957</v>
      </c>
      <c r="I27" s="5"/>
      <c r="J27" s="5">
        <f t="shared" si="1"/>
        <v>289.4911339531584</v>
      </c>
      <c r="K27" s="5">
        <f t="shared" si="2"/>
        <v>273.46580486927098</v>
      </c>
    </row>
    <row r="28" spans="1:11" x14ac:dyDescent="0.25">
      <c r="A28" s="6">
        <v>25</v>
      </c>
      <c r="B28" s="7"/>
      <c r="C28" s="8" t="s">
        <v>37</v>
      </c>
      <c r="D28" s="6"/>
      <c r="E28" s="6"/>
      <c r="F28" s="6"/>
      <c r="G28" s="6"/>
      <c r="H28" s="5">
        <v>1.0966239970280556</v>
      </c>
      <c r="I28" s="5"/>
      <c r="J28" s="5">
        <f t="shared" si="1"/>
        <v>294.03703660146823</v>
      </c>
      <c r="K28" s="5">
        <f t="shared" si="2"/>
        <v>322.44807035218679</v>
      </c>
    </row>
    <row r="29" spans="1:11" x14ac:dyDescent="0.25">
      <c r="A29" s="6">
        <v>26</v>
      </c>
      <c r="B29" s="7"/>
      <c r="C29" s="8" t="s">
        <v>38</v>
      </c>
      <c r="D29" s="6"/>
      <c r="E29" s="6"/>
      <c r="F29" s="6"/>
      <c r="G29" s="6"/>
      <c r="H29" s="5">
        <v>0.89309727847927201</v>
      </c>
      <c r="I29" s="5"/>
      <c r="J29" s="5">
        <f t="shared" si="1"/>
        <v>298.58293924977818</v>
      </c>
      <c r="K29" s="5">
        <f t="shared" si="2"/>
        <v>266.66361044431869</v>
      </c>
    </row>
    <row r="30" spans="1:11" x14ac:dyDescent="0.25">
      <c r="A30" s="6">
        <v>27</v>
      </c>
      <c r="B30" s="7"/>
      <c r="C30" s="8" t="s">
        <v>39</v>
      </c>
      <c r="D30" s="6"/>
      <c r="E30" s="6"/>
      <c r="F30" s="6"/>
      <c r="G30" s="6"/>
      <c r="H30" s="5">
        <v>0.81678535029223509</v>
      </c>
      <c r="I30" s="5"/>
      <c r="J30" s="5">
        <f t="shared" si="1"/>
        <v>303.12884189808801</v>
      </c>
      <c r="K30" s="5">
        <f t="shared" si="2"/>
        <v>247.59119731340937</v>
      </c>
    </row>
    <row r="31" spans="1:11" x14ac:dyDescent="0.25">
      <c r="A31" s="6">
        <v>28</v>
      </c>
      <c r="B31" s="7"/>
      <c r="C31" s="8" t="s">
        <v>40</v>
      </c>
      <c r="D31" s="6"/>
      <c r="E31" s="6"/>
      <c r="F31" s="6"/>
      <c r="G31" s="6"/>
      <c r="H31" s="5">
        <v>1.0809593525925059</v>
      </c>
      <c r="I31" s="5"/>
      <c r="J31" s="5">
        <f t="shared" si="1"/>
        <v>307.6747445463979</v>
      </c>
      <c r="K31" s="5">
        <f t="shared" si="2"/>
        <v>332.58389267393892</v>
      </c>
    </row>
    <row r="33" spans="1:14" x14ac:dyDescent="0.25">
      <c r="L33" s="5" t="s">
        <v>49</v>
      </c>
      <c r="M33" s="5" t="s">
        <v>51</v>
      </c>
      <c r="N33" s="5" t="s">
        <v>55</v>
      </c>
    </row>
    <row r="34" spans="1:14" x14ac:dyDescent="0.25">
      <c r="L34" s="8" t="s">
        <v>34</v>
      </c>
      <c r="M34" s="9">
        <f>AVERAGE(G11,G18)</f>
        <v>1.325578992996207</v>
      </c>
      <c r="N34" s="9">
        <f>(M34*7)/$M$41</f>
        <v>1.3386750127772542</v>
      </c>
    </row>
    <row r="35" spans="1:14" x14ac:dyDescent="0.25">
      <c r="L35" s="8" t="s">
        <v>35</v>
      </c>
      <c r="M35" s="9">
        <f>AVERAGE(G12,G19)</f>
        <v>0.82110382780756386</v>
      </c>
      <c r="N35" s="9">
        <f t="shared" ref="N35:N40" si="6">(M35*7)/$M$41</f>
        <v>0.82921589961020759</v>
      </c>
    </row>
    <row r="36" spans="1:14" x14ac:dyDescent="0.25">
      <c r="L36" s="8" t="s">
        <v>36</v>
      </c>
      <c r="M36" s="9">
        <f>AVERAGE(G13,G20)</f>
        <v>0.93540183353645134</v>
      </c>
      <c r="N36" s="9">
        <f t="shared" si="6"/>
        <v>0.94464310922046957</v>
      </c>
    </row>
    <row r="37" spans="1:14" x14ac:dyDescent="0.25">
      <c r="L37" s="8" t="s">
        <v>37</v>
      </c>
      <c r="M37" s="9">
        <f>AVERAGE(G7,G14)</f>
        <v>1.0858959193240758</v>
      </c>
      <c r="N37" s="9">
        <f t="shared" si="6"/>
        <v>1.0966239970280556</v>
      </c>
    </row>
    <row r="38" spans="1:14" x14ac:dyDescent="0.25">
      <c r="L38" s="8" t="s">
        <v>38</v>
      </c>
      <c r="M38" s="9">
        <f>AVERAGE(G8,G15)</f>
        <v>0.88436026649822441</v>
      </c>
      <c r="N38" s="9">
        <f t="shared" si="6"/>
        <v>0.89309727847927201</v>
      </c>
    </row>
    <row r="39" spans="1:14" x14ac:dyDescent="0.25">
      <c r="L39" s="8" t="s">
        <v>39</v>
      </c>
      <c r="M39" s="9">
        <f>AVERAGE(G9,G16)</f>
        <v>0.80879488434478664</v>
      </c>
      <c r="N39" s="9">
        <f t="shared" si="6"/>
        <v>0.81678535029223509</v>
      </c>
    </row>
    <row r="40" spans="1:14" x14ac:dyDescent="0.25">
      <c r="L40" s="8" t="s">
        <v>40</v>
      </c>
      <c r="M40" s="9">
        <f>AVERAGE(G10,G17)</f>
        <v>1.0703845193215908</v>
      </c>
      <c r="N40" s="9">
        <f t="shared" si="6"/>
        <v>1.0809593525925059</v>
      </c>
    </row>
    <row r="41" spans="1:14" x14ac:dyDescent="0.25">
      <c r="L41" s="5" t="s">
        <v>56</v>
      </c>
      <c r="M41" s="5">
        <f>SUM(M34:M40)</f>
        <v>6.9315202438289001</v>
      </c>
      <c r="N41" s="5">
        <f>SUM(N34:N40)</f>
        <v>7</v>
      </c>
    </row>
    <row r="43" spans="1:14" x14ac:dyDescent="0.25">
      <c r="A43" t="s">
        <v>62</v>
      </c>
    </row>
    <row r="44" spans="1:14" ht="15.75" thickBot="1" x14ac:dyDescent="0.3"/>
    <row r="45" spans="1:14" x14ac:dyDescent="0.25">
      <c r="A45" s="13" t="s">
        <v>63</v>
      </c>
      <c r="B45" s="13"/>
    </row>
    <row r="46" spans="1:14" x14ac:dyDescent="0.25">
      <c r="A46" t="s">
        <v>64</v>
      </c>
      <c r="B46" s="1">
        <v>0.98389888390529423</v>
      </c>
    </row>
    <row r="47" spans="1:14" x14ac:dyDescent="0.25">
      <c r="A47" t="s">
        <v>65</v>
      </c>
      <c r="B47">
        <v>0.96805701375008368</v>
      </c>
    </row>
    <row r="48" spans="1:14" x14ac:dyDescent="0.25">
      <c r="A48" t="s">
        <v>66</v>
      </c>
      <c r="B48">
        <v>0.96637580394745648</v>
      </c>
    </row>
    <row r="49" spans="1:9" x14ac:dyDescent="0.25">
      <c r="A49" t="s">
        <v>67</v>
      </c>
      <c r="B49">
        <v>5.2568548110010518</v>
      </c>
    </row>
    <row r="50" spans="1:9" ht="15.75" thickBot="1" x14ac:dyDescent="0.3">
      <c r="A50" s="11" t="s">
        <v>68</v>
      </c>
      <c r="B50" s="11">
        <v>21</v>
      </c>
    </row>
    <row r="52" spans="1:9" ht="15.75" thickBot="1" x14ac:dyDescent="0.3">
      <c r="A52" t="s">
        <v>69</v>
      </c>
    </row>
    <row r="53" spans="1:9" x14ac:dyDescent="0.25">
      <c r="A53" s="12"/>
      <c r="B53" s="12" t="s">
        <v>74</v>
      </c>
      <c r="C53" s="12" t="s">
        <v>75</v>
      </c>
      <c r="D53" s="12" t="s">
        <v>76</v>
      </c>
      <c r="E53" s="12" t="s">
        <v>77</v>
      </c>
      <c r="F53" s="12" t="s">
        <v>78</v>
      </c>
    </row>
    <row r="54" spans="1:9" x14ac:dyDescent="0.25">
      <c r="A54" t="s">
        <v>70</v>
      </c>
      <c r="B54">
        <v>1</v>
      </c>
      <c r="C54">
        <v>15912.227783691362</v>
      </c>
      <c r="D54">
        <v>15912.227783691362</v>
      </c>
      <c r="E54">
        <v>575.80976046971125</v>
      </c>
      <c r="F54">
        <v>1.1344579278279566E-15</v>
      </c>
    </row>
    <row r="55" spans="1:9" x14ac:dyDescent="0.25">
      <c r="A55" t="s">
        <v>71</v>
      </c>
      <c r="B55">
        <v>19</v>
      </c>
      <c r="C55">
        <v>525.05592757495322</v>
      </c>
      <c r="D55">
        <v>27.634522503944908</v>
      </c>
    </row>
    <row r="56" spans="1:9" ht="15.75" thickBot="1" x14ac:dyDescent="0.3">
      <c r="A56" s="11" t="s">
        <v>72</v>
      </c>
      <c r="B56" s="11">
        <v>20</v>
      </c>
      <c r="C56" s="11">
        <v>16437.283711266315</v>
      </c>
      <c r="D56" s="11"/>
      <c r="E56" s="11"/>
      <c r="F56" s="11"/>
    </row>
    <row r="57" spans="1:9" ht="15.75" thickBot="1" x14ac:dyDescent="0.3"/>
    <row r="58" spans="1:9" x14ac:dyDescent="0.25">
      <c r="A58" s="12"/>
      <c r="B58" s="12" t="s">
        <v>79</v>
      </c>
      <c r="C58" s="12" t="s">
        <v>67</v>
      </c>
      <c r="D58" s="12" t="s">
        <v>80</v>
      </c>
      <c r="E58" s="12" t="s">
        <v>81</v>
      </c>
      <c r="F58" s="12" t="s">
        <v>82</v>
      </c>
      <c r="G58" s="12" t="s">
        <v>83</v>
      </c>
      <c r="H58" s="12" t="s">
        <v>84</v>
      </c>
      <c r="I58" s="12" t="s">
        <v>85</v>
      </c>
    </row>
    <row r="59" spans="1:9" x14ac:dyDescent="0.25">
      <c r="A59" t="s">
        <v>73</v>
      </c>
      <c r="B59" s="1">
        <v>180.38947039372107</v>
      </c>
      <c r="C59">
        <v>2.3787596484498974</v>
      </c>
      <c r="D59">
        <v>75.833416171856896</v>
      </c>
      <c r="E59">
        <v>4.7282228336806347E-25</v>
      </c>
      <c r="F59">
        <v>175.41066922985959</v>
      </c>
      <c r="G59">
        <v>185.36827155758255</v>
      </c>
      <c r="H59">
        <v>175.41066922985959</v>
      </c>
      <c r="I59">
        <v>185.36827155758255</v>
      </c>
    </row>
    <row r="60" spans="1:9" ht="15.75" thickBot="1" x14ac:dyDescent="0.3">
      <c r="A60" s="11" t="s">
        <v>86</v>
      </c>
      <c r="B60" s="14">
        <v>4.5459026483098874</v>
      </c>
      <c r="C60" s="11">
        <v>0.18944389740728917</v>
      </c>
      <c r="D60" s="11">
        <v>23.996036349149644</v>
      </c>
      <c r="E60" s="11">
        <v>1.1344579278279645E-15</v>
      </c>
      <c r="F60" s="11">
        <v>4.1493920140755716</v>
      </c>
      <c r="G60" s="11">
        <v>4.9424132825442033</v>
      </c>
      <c r="H60" s="11">
        <v>4.1493920140755716</v>
      </c>
      <c r="I60" s="11">
        <v>4.9424132825442033</v>
      </c>
    </row>
    <row r="63" spans="1:9" x14ac:dyDescent="0.25">
      <c r="C63" t="s">
        <v>54</v>
      </c>
      <c r="D63" t="s">
        <v>32</v>
      </c>
    </row>
    <row r="64" spans="1:9" x14ac:dyDescent="0.25">
      <c r="A64" s="2" t="s">
        <v>33</v>
      </c>
      <c r="B64" s="3" t="s">
        <v>34</v>
      </c>
      <c r="C64">
        <v>247.56836287000706</v>
      </c>
      <c r="D64" s="4">
        <v>266</v>
      </c>
    </row>
    <row r="65" spans="1:4" x14ac:dyDescent="0.25">
      <c r="A65" s="2"/>
      <c r="B65" s="3" t="s">
        <v>35</v>
      </c>
      <c r="C65">
        <v>157.12088648085575</v>
      </c>
      <c r="D65" s="4">
        <v>145.9</v>
      </c>
    </row>
    <row r="66" spans="1:4" x14ac:dyDescent="0.25">
      <c r="A66" s="2"/>
      <c r="B66" s="3" t="s">
        <v>36</v>
      </c>
      <c r="C66">
        <v>183.28643701909758</v>
      </c>
      <c r="D66" s="4">
        <v>183.1</v>
      </c>
    </row>
    <row r="67" spans="1:4" x14ac:dyDescent="0.25">
      <c r="A67" s="2"/>
      <c r="B67" s="3" t="s">
        <v>37</v>
      </c>
      <c r="C67">
        <v>217.76000577409656</v>
      </c>
      <c r="D67" s="4">
        <v>217.3</v>
      </c>
    </row>
    <row r="68" spans="1:4" x14ac:dyDescent="0.25">
      <c r="A68" s="2"/>
      <c r="B68" s="3" t="s">
        <v>38</v>
      </c>
      <c r="C68">
        <v>181.40501149213586</v>
      </c>
      <c r="D68" s="4">
        <v>180.3</v>
      </c>
    </row>
    <row r="69" spans="1:4" x14ac:dyDescent="0.25">
      <c r="A69" s="2"/>
      <c r="B69" s="3" t="s">
        <v>39</v>
      </c>
      <c r="C69">
        <v>169.61763688653139</v>
      </c>
      <c r="D69" s="4">
        <v>168.5</v>
      </c>
    </row>
    <row r="70" spans="1:4" x14ac:dyDescent="0.25">
      <c r="A70" s="2"/>
      <c r="B70" s="3" t="s">
        <v>40</v>
      </c>
      <c r="C70">
        <v>229.39123701696101</v>
      </c>
      <c r="D70" s="4">
        <v>231.8</v>
      </c>
    </row>
    <row r="71" spans="1:4" x14ac:dyDescent="0.25">
      <c r="A71" s="2" t="s">
        <v>41</v>
      </c>
      <c r="B71" s="3" t="s">
        <v>34</v>
      </c>
      <c r="C71">
        <v>290.16676687067979</v>
      </c>
      <c r="D71" s="4">
        <v>294.3</v>
      </c>
    </row>
    <row r="72" spans="1:4" x14ac:dyDescent="0.25">
      <c r="A72" s="2"/>
      <c r="B72" s="3" t="s">
        <v>35</v>
      </c>
      <c r="C72">
        <v>183.50762975926671</v>
      </c>
      <c r="D72" s="4">
        <v>179.5</v>
      </c>
    </row>
    <row r="73" spans="1:4" x14ac:dyDescent="0.25">
      <c r="A73" s="2"/>
      <c r="B73" s="3" t="s">
        <v>36</v>
      </c>
      <c r="C73">
        <v>213.3462263024887</v>
      </c>
      <c r="D73" s="4">
        <v>210.1</v>
      </c>
    </row>
    <row r="74" spans="1:4" x14ac:dyDescent="0.25">
      <c r="A74" s="2"/>
      <c r="B74" s="3" t="s">
        <v>37</v>
      </c>
      <c r="C74">
        <v>252.6560273001266</v>
      </c>
      <c r="D74" s="4">
        <v>253.3</v>
      </c>
    </row>
    <row r="75" spans="1:4" x14ac:dyDescent="0.25">
      <c r="A75" s="2"/>
      <c r="B75" s="3" t="s">
        <v>38</v>
      </c>
      <c r="C75">
        <v>209.82454447619679</v>
      </c>
      <c r="D75" s="4">
        <v>211.4</v>
      </c>
    </row>
    <row r="76" spans="1:4" x14ac:dyDescent="0.25">
      <c r="A76" s="2"/>
      <c r="B76" s="3" t="s">
        <v>39</v>
      </c>
      <c r="C76">
        <v>195.60882369549071</v>
      </c>
      <c r="D76" s="4">
        <v>197.3</v>
      </c>
    </row>
    <row r="77" spans="1:4" x14ac:dyDescent="0.25">
      <c r="A77" s="2"/>
      <c r="B77" s="3" t="s">
        <v>40</v>
      </c>
      <c r="C77">
        <v>263.7887889026203</v>
      </c>
      <c r="D77" s="4">
        <v>262</v>
      </c>
    </row>
    <row r="78" spans="1:4" x14ac:dyDescent="0.25">
      <c r="A78" s="2" t="s">
        <v>42</v>
      </c>
      <c r="B78" s="3" t="s">
        <v>34</v>
      </c>
      <c r="C78">
        <v>332.76517087135255</v>
      </c>
      <c r="D78" s="4">
        <v>329.7</v>
      </c>
    </row>
    <row r="79" spans="1:4" x14ac:dyDescent="0.25">
      <c r="A79" s="2"/>
      <c r="B79" s="3" t="s">
        <v>35</v>
      </c>
      <c r="C79">
        <v>209.89437303767767</v>
      </c>
      <c r="D79" s="4">
        <v>214.4</v>
      </c>
    </row>
    <row r="80" spans="1:4" x14ac:dyDescent="0.25">
      <c r="A80" s="2"/>
      <c r="B80" s="3" t="s">
        <v>36</v>
      </c>
      <c r="C80">
        <v>243.40601558587983</v>
      </c>
      <c r="D80" s="4">
        <v>245.9</v>
      </c>
    </row>
    <row r="81" spans="1:4" x14ac:dyDescent="0.25">
      <c r="A81" s="2"/>
      <c r="B81" s="3" t="s">
        <v>37</v>
      </c>
      <c r="C81">
        <v>287.55204882615669</v>
      </c>
      <c r="D81" s="4">
        <v>289.3</v>
      </c>
    </row>
    <row r="82" spans="1:4" x14ac:dyDescent="0.25">
      <c r="A82" s="2"/>
      <c r="B82" s="3" t="s">
        <v>38</v>
      </c>
      <c r="C82">
        <v>238.24407746025776</v>
      </c>
      <c r="D82" s="4">
        <v>241.3</v>
      </c>
    </row>
    <row r="83" spans="1:4" x14ac:dyDescent="0.25">
      <c r="A83" s="2"/>
      <c r="B83" s="3" t="s">
        <v>39</v>
      </c>
      <c r="C83">
        <v>221.60001050445007</v>
      </c>
      <c r="D83" s="4">
        <v>217.4</v>
      </c>
    </row>
    <row r="84" spans="1:4" x14ac:dyDescent="0.25">
      <c r="A84" s="2"/>
      <c r="B84" s="3" t="s">
        <v>40</v>
      </c>
      <c r="C84">
        <v>298.18634078827967</v>
      </c>
      <c r="D84" s="4">
        <v>295.5</v>
      </c>
    </row>
    <row r="85" spans="1:4" x14ac:dyDescent="0.25">
      <c r="C85">
        <v>375.36357487202531</v>
      </c>
    </row>
    <row r="86" spans="1:4" x14ac:dyDescent="0.25">
      <c r="C86">
        <v>236.2811163160886</v>
      </c>
    </row>
    <row r="87" spans="1:4" x14ac:dyDescent="0.25">
      <c r="C87">
        <v>273.46580486927098</v>
      </c>
    </row>
    <row r="88" spans="1:4" x14ac:dyDescent="0.25">
      <c r="C88">
        <v>322.44807035218679</v>
      </c>
    </row>
    <row r="89" spans="1:4" x14ac:dyDescent="0.25">
      <c r="C89">
        <v>266.66361044431869</v>
      </c>
    </row>
    <row r="90" spans="1:4" x14ac:dyDescent="0.25">
      <c r="C90">
        <v>247.59119731340937</v>
      </c>
    </row>
    <row r="91" spans="1:4" x14ac:dyDescent="0.25">
      <c r="C91">
        <v>332.58389267393892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B5B5-0BFA-4154-B3E4-BACFDA54B60E}">
  <dimension ref="A1:W76"/>
  <sheetViews>
    <sheetView topLeftCell="C28" workbookViewId="0">
      <selection activeCell="U40" sqref="U40"/>
    </sheetView>
  </sheetViews>
  <sheetFormatPr defaultRowHeight="15" x14ac:dyDescent="0.25"/>
  <cols>
    <col min="3" max="3" width="23.85546875" bestFit="1" customWidth="1"/>
    <col min="6" max="6" width="12.5703125" bestFit="1" customWidth="1"/>
    <col min="7" max="9" width="9.28515625" bestFit="1" customWidth="1"/>
    <col min="13" max="13" width="11.5703125" bestFit="1" customWidth="1"/>
    <col min="14" max="16" width="9.28515625" bestFit="1" customWidth="1"/>
    <col min="17" max="17" width="12.5703125" bestFit="1" customWidth="1"/>
  </cols>
  <sheetData>
    <row r="1" spans="1:23" x14ac:dyDescent="0.25">
      <c r="A1" s="17" t="s">
        <v>90</v>
      </c>
      <c r="B1" s="17" t="s">
        <v>89</v>
      </c>
      <c r="C1" s="17" t="s">
        <v>88</v>
      </c>
    </row>
    <row r="2" spans="1:23" x14ac:dyDescent="0.25">
      <c r="A2" s="19">
        <v>2020</v>
      </c>
      <c r="B2" s="19" t="s">
        <v>91</v>
      </c>
      <c r="C2" s="19">
        <v>15</v>
      </c>
    </row>
    <row r="3" spans="1:23" x14ac:dyDescent="0.25">
      <c r="A3" s="19"/>
      <c r="B3" s="19" t="s">
        <v>92</v>
      </c>
      <c r="C3" s="19">
        <v>18</v>
      </c>
      <c r="F3" s="5" t="s">
        <v>109</v>
      </c>
      <c r="G3" s="5" t="s">
        <v>106</v>
      </c>
      <c r="H3" s="5" t="s">
        <v>107</v>
      </c>
      <c r="I3" s="5" t="s">
        <v>108</v>
      </c>
      <c r="M3" s="5" t="s">
        <v>109</v>
      </c>
      <c r="N3" s="5" t="s">
        <v>106</v>
      </c>
      <c r="O3" s="5" t="s">
        <v>107</v>
      </c>
      <c r="P3" s="5" t="s">
        <v>108</v>
      </c>
      <c r="Q3" s="5" t="s">
        <v>104</v>
      </c>
    </row>
    <row r="4" spans="1:23" x14ac:dyDescent="0.25">
      <c r="A4" s="19"/>
      <c r="B4" s="19" t="s">
        <v>93</v>
      </c>
      <c r="C4" s="19">
        <v>17</v>
      </c>
      <c r="F4" s="5" t="s">
        <v>91</v>
      </c>
      <c r="G4">
        <v>15</v>
      </c>
      <c r="H4">
        <v>20</v>
      </c>
      <c r="I4">
        <v>18</v>
      </c>
      <c r="M4" s="5" t="s">
        <v>91</v>
      </c>
      <c r="N4">
        <f>G4/$G$17</f>
        <v>0.86538461538461542</v>
      </c>
      <c r="O4">
        <f>H4/$H$17</f>
        <v>1.1881188118811883</v>
      </c>
      <c r="P4">
        <f>I4/$I$17</f>
        <v>1.0046511627906975</v>
      </c>
      <c r="Q4" s="5">
        <f>AVERAGE(N4:P4)</f>
        <v>1.0193848633521672</v>
      </c>
    </row>
    <row r="5" spans="1:23" x14ac:dyDescent="0.25">
      <c r="A5" s="19"/>
      <c r="B5" s="19" t="s">
        <v>94</v>
      </c>
      <c r="C5" s="19">
        <v>19</v>
      </c>
      <c r="F5" s="5" t="s">
        <v>92</v>
      </c>
      <c r="G5">
        <v>18</v>
      </c>
      <c r="H5">
        <v>18</v>
      </c>
      <c r="I5">
        <v>25</v>
      </c>
      <c r="M5" s="5" t="s">
        <v>92</v>
      </c>
      <c r="N5">
        <f t="shared" ref="N5:N15" si="0">G5/$G$17</f>
        <v>1.0384615384615385</v>
      </c>
      <c r="O5">
        <f t="shared" ref="O5:O15" si="1">H5/$H$17</f>
        <v>1.0693069306930694</v>
      </c>
      <c r="P5">
        <f t="shared" ref="P5:P15" si="2">I5/$I$17</f>
        <v>1.3953488372093021</v>
      </c>
      <c r="Q5" s="5">
        <f t="shared" ref="Q5:Q15" si="3">AVERAGE(N5:P5)</f>
        <v>1.1677057687879699</v>
      </c>
    </row>
    <row r="6" spans="1:23" x14ac:dyDescent="0.25">
      <c r="A6" s="19"/>
      <c r="B6" s="19" t="s">
        <v>95</v>
      </c>
      <c r="C6" s="19">
        <v>16</v>
      </c>
      <c r="F6" s="5" t="s">
        <v>93</v>
      </c>
      <c r="G6">
        <v>17</v>
      </c>
      <c r="H6">
        <v>16</v>
      </c>
      <c r="I6">
        <v>21</v>
      </c>
      <c r="M6" s="5" t="s">
        <v>93</v>
      </c>
      <c r="N6">
        <f t="shared" si="0"/>
        <v>0.98076923076923084</v>
      </c>
      <c r="O6">
        <f t="shared" si="1"/>
        <v>0.95049504950495056</v>
      </c>
      <c r="P6">
        <f t="shared" si="2"/>
        <v>1.1720930232558138</v>
      </c>
      <c r="Q6" s="5">
        <f t="shared" si="3"/>
        <v>1.0344524345099984</v>
      </c>
    </row>
    <row r="7" spans="1:23" x14ac:dyDescent="0.25">
      <c r="A7" s="19"/>
      <c r="B7" s="19" t="s">
        <v>96</v>
      </c>
      <c r="C7" s="19">
        <v>20</v>
      </c>
      <c r="F7" s="5" t="s">
        <v>94</v>
      </c>
      <c r="G7">
        <v>19</v>
      </c>
      <c r="H7">
        <v>13</v>
      </c>
      <c r="I7">
        <v>11</v>
      </c>
      <c r="M7" s="5" t="s">
        <v>94</v>
      </c>
      <c r="N7">
        <f t="shared" si="0"/>
        <v>1.0961538461538463</v>
      </c>
      <c r="O7">
        <f t="shared" si="1"/>
        <v>0.7722772277227723</v>
      </c>
      <c r="P7">
        <f t="shared" si="2"/>
        <v>0.61395348837209296</v>
      </c>
      <c r="Q7" s="5">
        <f t="shared" si="3"/>
        <v>0.82746152074957047</v>
      </c>
    </row>
    <row r="8" spans="1:23" x14ac:dyDescent="0.25">
      <c r="A8" s="19"/>
      <c r="B8" s="19" t="s">
        <v>97</v>
      </c>
      <c r="C8" s="19">
        <v>21</v>
      </c>
      <c r="F8" s="5" t="s">
        <v>95</v>
      </c>
      <c r="G8">
        <v>16</v>
      </c>
      <c r="H8">
        <v>12</v>
      </c>
      <c r="I8">
        <v>14</v>
      </c>
      <c r="M8" s="5" t="s">
        <v>95</v>
      </c>
      <c r="N8">
        <f t="shared" si="0"/>
        <v>0.92307692307692313</v>
      </c>
      <c r="O8">
        <f t="shared" si="1"/>
        <v>0.71287128712871295</v>
      </c>
      <c r="P8">
        <f t="shared" si="2"/>
        <v>0.78139534883720929</v>
      </c>
      <c r="Q8" s="5">
        <f t="shared" si="3"/>
        <v>0.80578118634761509</v>
      </c>
    </row>
    <row r="9" spans="1:23" x14ac:dyDescent="0.25">
      <c r="A9" s="19"/>
      <c r="B9" s="19" t="s">
        <v>98</v>
      </c>
      <c r="C9" s="19">
        <v>18</v>
      </c>
      <c r="F9" s="5" t="s">
        <v>96</v>
      </c>
      <c r="G9">
        <v>20</v>
      </c>
      <c r="H9">
        <v>15</v>
      </c>
      <c r="I9">
        <v>16</v>
      </c>
      <c r="M9" s="5" t="s">
        <v>96</v>
      </c>
      <c r="N9">
        <f t="shared" si="0"/>
        <v>1.153846153846154</v>
      </c>
      <c r="O9">
        <f t="shared" si="1"/>
        <v>0.8910891089108911</v>
      </c>
      <c r="P9">
        <f t="shared" si="2"/>
        <v>0.89302325581395348</v>
      </c>
      <c r="Q9" s="5">
        <f t="shared" si="3"/>
        <v>0.97931950619033292</v>
      </c>
    </row>
    <row r="10" spans="1:23" x14ac:dyDescent="0.25">
      <c r="A10" s="19"/>
      <c r="B10" s="19" t="s">
        <v>99</v>
      </c>
      <c r="C10" s="19">
        <v>17</v>
      </c>
      <c r="F10" s="5" t="s">
        <v>97</v>
      </c>
      <c r="G10">
        <v>21</v>
      </c>
      <c r="H10">
        <v>22</v>
      </c>
      <c r="I10">
        <v>19</v>
      </c>
      <c r="M10" s="5" t="s">
        <v>97</v>
      </c>
      <c r="N10">
        <f t="shared" si="0"/>
        <v>1.2115384615384617</v>
      </c>
      <c r="O10">
        <f t="shared" si="1"/>
        <v>1.306930693069307</v>
      </c>
      <c r="P10">
        <f t="shared" si="2"/>
        <v>1.0604651162790697</v>
      </c>
      <c r="Q10" s="5">
        <f t="shared" si="3"/>
        <v>1.1929780902956129</v>
      </c>
    </row>
    <row r="11" spans="1:23" x14ac:dyDescent="0.25">
      <c r="A11" s="19"/>
      <c r="B11" s="19" t="s">
        <v>100</v>
      </c>
      <c r="C11" s="19">
        <v>15</v>
      </c>
      <c r="F11" s="5" t="s">
        <v>98</v>
      </c>
      <c r="G11">
        <v>18</v>
      </c>
      <c r="H11">
        <v>16</v>
      </c>
      <c r="I11">
        <v>20</v>
      </c>
      <c r="M11" s="5" t="s">
        <v>98</v>
      </c>
      <c r="N11">
        <f t="shared" si="0"/>
        <v>1.0384615384615385</v>
      </c>
      <c r="O11">
        <f t="shared" si="1"/>
        <v>0.95049504950495056</v>
      </c>
      <c r="P11">
        <f t="shared" si="2"/>
        <v>1.1162790697674418</v>
      </c>
      <c r="Q11" s="5">
        <f t="shared" si="3"/>
        <v>1.0350785525779769</v>
      </c>
    </row>
    <row r="12" spans="1:23" x14ac:dyDescent="0.25">
      <c r="A12" s="19"/>
      <c r="B12" s="19" t="s">
        <v>101</v>
      </c>
      <c r="C12" s="19">
        <v>14</v>
      </c>
      <c r="F12" s="5" t="s">
        <v>99</v>
      </c>
      <c r="G12">
        <v>17</v>
      </c>
      <c r="H12">
        <v>18</v>
      </c>
      <c r="I12">
        <v>17</v>
      </c>
      <c r="M12" s="5" t="s">
        <v>99</v>
      </c>
      <c r="N12">
        <f t="shared" si="0"/>
        <v>0.98076923076923084</v>
      </c>
      <c r="O12">
        <f t="shared" si="1"/>
        <v>1.0693069306930694</v>
      </c>
      <c r="P12">
        <f t="shared" si="2"/>
        <v>0.94883720930232551</v>
      </c>
      <c r="Q12" s="5">
        <f t="shared" si="3"/>
        <v>0.9996377902548752</v>
      </c>
    </row>
    <row r="13" spans="1:23" x14ac:dyDescent="0.25">
      <c r="A13" s="19"/>
      <c r="B13" s="19" t="s">
        <v>102</v>
      </c>
      <c r="C13" s="19">
        <v>18</v>
      </c>
      <c r="F13" s="5" t="s">
        <v>100</v>
      </c>
      <c r="G13">
        <v>15</v>
      </c>
      <c r="H13">
        <v>20</v>
      </c>
      <c r="I13">
        <v>16</v>
      </c>
      <c r="M13" s="5" t="s">
        <v>100</v>
      </c>
      <c r="N13">
        <f t="shared" si="0"/>
        <v>0.86538461538461542</v>
      </c>
      <c r="O13">
        <f t="shared" si="1"/>
        <v>1.1881188118811883</v>
      </c>
      <c r="P13">
        <f t="shared" si="2"/>
        <v>0.89302325581395348</v>
      </c>
      <c r="Q13" s="5">
        <f t="shared" si="3"/>
        <v>0.98217556102658576</v>
      </c>
    </row>
    <row r="14" spans="1:23" x14ac:dyDescent="0.25">
      <c r="A14" s="20">
        <v>2021</v>
      </c>
      <c r="B14" s="20" t="s">
        <v>91</v>
      </c>
      <c r="C14" s="20">
        <v>20</v>
      </c>
      <c r="F14" s="5" t="s">
        <v>101</v>
      </c>
      <c r="G14">
        <v>14</v>
      </c>
      <c r="H14">
        <v>17</v>
      </c>
      <c r="I14">
        <v>18</v>
      </c>
      <c r="M14" s="5" t="s">
        <v>101</v>
      </c>
      <c r="N14">
        <f t="shared" si="0"/>
        <v>0.80769230769230771</v>
      </c>
      <c r="O14">
        <f t="shared" si="1"/>
        <v>1.0099009900990099</v>
      </c>
      <c r="P14">
        <f t="shared" si="2"/>
        <v>1.0046511627906975</v>
      </c>
      <c r="Q14" s="5">
        <f t="shared" si="3"/>
        <v>0.94074815352733843</v>
      </c>
    </row>
    <row r="15" spans="1:23" x14ac:dyDescent="0.25">
      <c r="A15" s="20"/>
      <c r="B15" s="20" t="s">
        <v>92</v>
      </c>
      <c r="C15" s="20">
        <v>18</v>
      </c>
      <c r="F15" s="5" t="s">
        <v>102</v>
      </c>
      <c r="G15">
        <v>18</v>
      </c>
      <c r="H15">
        <v>15</v>
      </c>
      <c r="I15">
        <v>20</v>
      </c>
      <c r="M15" s="5" t="s">
        <v>102</v>
      </c>
      <c r="N15">
        <f t="shared" si="0"/>
        <v>1.0384615384615385</v>
      </c>
      <c r="O15">
        <f t="shared" si="1"/>
        <v>0.8910891089108911</v>
      </c>
      <c r="P15">
        <f t="shared" si="2"/>
        <v>1.1162790697674418</v>
      </c>
      <c r="Q15" s="5">
        <f t="shared" si="3"/>
        <v>1.0152765723799571</v>
      </c>
    </row>
    <row r="16" spans="1:23" x14ac:dyDescent="0.25">
      <c r="A16" s="20"/>
      <c r="B16" s="20" t="s">
        <v>93</v>
      </c>
      <c r="C16" s="20">
        <v>16</v>
      </c>
      <c r="F16" s="5" t="s">
        <v>103</v>
      </c>
      <c r="G16" s="5">
        <f>SUM(G4:G15)</f>
        <v>208</v>
      </c>
      <c r="H16" s="5">
        <f t="shared" ref="H16:I16" si="4">SUM(H4:H15)</f>
        <v>202</v>
      </c>
      <c r="I16" s="5">
        <f t="shared" si="4"/>
        <v>215</v>
      </c>
      <c r="P16" s="5" t="s">
        <v>103</v>
      </c>
      <c r="Q16" s="15">
        <f>SUM(Q4:Q15)</f>
        <v>11.999999999999998</v>
      </c>
      <c r="W16" s="16"/>
    </row>
    <row r="17" spans="1:14" x14ac:dyDescent="0.25">
      <c r="A17" s="20"/>
      <c r="B17" s="20" t="s">
        <v>94</v>
      </c>
      <c r="C17" s="20">
        <v>13</v>
      </c>
      <c r="F17" s="5" t="s">
        <v>104</v>
      </c>
      <c r="G17" s="5">
        <f>G16/12</f>
        <v>17.333333333333332</v>
      </c>
      <c r="H17" s="5">
        <f t="shared" ref="H17:I17" si="5">H16/12</f>
        <v>16.833333333333332</v>
      </c>
      <c r="I17" s="5">
        <f t="shared" si="5"/>
        <v>17.916666666666668</v>
      </c>
    </row>
    <row r="18" spans="1:14" x14ac:dyDescent="0.25">
      <c r="A18" s="20"/>
      <c r="B18" s="20" t="s">
        <v>95</v>
      </c>
      <c r="C18" s="20">
        <v>12</v>
      </c>
    </row>
    <row r="19" spans="1:14" x14ac:dyDescent="0.25">
      <c r="A19" s="20"/>
      <c r="B19" s="20" t="s">
        <v>96</v>
      </c>
      <c r="C19" s="20">
        <v>15</v>
      </c>
    </row>
    <row r="20" spans="1:14" x14ac:dyDescent="0.25">
      <c r="A20" s="20"/>
      <c r="B20" s="20" t="s">
        <v>97</v>
      </c>
      <c r="C20" s="20">
        <v>22</v>
      </c>
    </row>
    <row r="21" spans="1:14" x14ac:dyDescent="0.25">
      <c r="A21" s="20"/>
      <c r="B21" s="20" t="s">
        <v>98</v>
      </c>
      <c r="C21" s="20">
        <v>16</v>
      </c>
      <c r="M21" s="5" t="s">
        <v>105</v>
      </c>
    </row>
    <row r="22" spans="1:14" x14ac:dyDescent="0.25">
      <c r="A22" s="20"/>
      <c r="B22" s="20" t="s">
        <v>99</v>
      </c>
      <c r="C22" s="20">
        <v>18</v>
      </c>
      <c r="M22" s="5" t="s">
        <v>72</v>
      </c>
      <c r="N22" s="5">
        <v>240</v>
      </c>
    </row>
    <row r="23" spans="1:14" x14ac:dyDescent="0.25">
      <c r="A23" s="20"/>
      <c r="B23" s="20" t="s">
        <v>100</v>
      </c>
      <c r="C23" s="20">
        <v>20</v>
      </c>
      <c r="M23" s="5" t="s">
        <v>104</v>
      </c>
      <c r="N23" s="5">
        <f>N22/12</f>
        <v>20</v>
      </c>
    </row>
    <row r="24" spans="1:14" x14ac:dyDescent="0.25">
      <c r="A24" s="20"/>
      <c r="B24" s="20" t="s">
        <v>101</v>
      </c>
      <c r="C24" s="20">
        <v>17</v>
      </c>
    </row>
    <row r="25" spans="1:14" x14ac:dyDescent="0.25">
      <c r="A25" s="20"/>
      <c r="B25" s="20" t="s">
        <v>102</v>
      </c>
      <c r="C25" s="20">
        <v>15</v>
      </c>
    </row>
    <row r="26" spans="1:14" x14ac:dyDescent="0.25">
      <c r="A26" s="18">
        <v>2022</v>
      </c>
      <c r="B26" s="18" t="s">
        <v>91</v>
      </c>
      <c r="C26" s="18">
        <v>18</v>
      </c>
    </row>
    <row r="27" spans="1:14" x14ac:dyDescent="0.25">
      <c r="A27" s="18"/>
      <c r="B27" s="18" t="s">
        <v>92</v>
      </c>
      <c r="C27" s="18">
        <v>25</v>
      </c>
    </row>
    <row r="28" spans="1:14" x14ac:dyDescent="0.25">
      <c r="A28" s="18"/>
      <c r="B28" s="18" t="s">
        <v>93</v>
      </c>
      <c r="C28" s="18">
        <v>21</v>
      </c>
      <c r="F28" t="s">
        <v>54</v>
      </c>
      <c r="G28" t="s">
        <v>110</v>
      </c>
    </row>
    <row r="29" spans="1:14" x14ac:dyDescent="0.25">
      <c r="A29" s="18"/>
      <c r="B29" s="18" t="s">
        <v>94</v>
      </c>
      <c r="C29" s="18">
        <v>11</v>
      </c>
      <c r="F29">
        <v>15</v>
      </c>
      <c r="G29">
        <v>15</v>
      </c>
    </row>
    <row r="30" spans="1:14" x14ac:dyDescent="0.25">
      <c r="A30" s="18"/>
      <c r="B30" s="18" t="s">
        <v>95</v>
      </c>
      <c r="C30" s="18">
        <v>14</v>
      </c>
      <c r="F30">
        <v>18</v>
      </c>
      <c r="G30">
        <v>18</v>
      </c>
    </row>
    <row r="31" spans="1:14" x14ac:dyDescent="0.25">
      <c r="A31" s="18"/>
      <c r="B31" s="18" t="s">
        <v>96</v>
      </c>
      <c r="C31" s="18">
        <v>16</v>
      </c>
      <c r="F31">
        <v>17</v>
      </c>
      <c r="G31">
        <v>17</v>
      </c>
    </row>
    <row r="32" spans="1:14" x14ac:dyDescent="0.25">
      <c r="A32" s="18"/>
      <c r="B32" s="18" t="s">
        <v>97</v>
      </c>
      <c r="C32" s="18">
        <v>19</v>
      </c>
      <c r="F32">
        <v>19</v>
      </c>
      <c r="G32">
        <v>19</v>
      </c>
    </row>
    <row r="33" spans="1:7" x14ac:dyDescent="0.25">
      <c r="A33" s="18"/>
      <c r="B33" s="18" t="s">
        <v>98</v>
      </c>
      <c r="C33" s="18">
        <v>20</v>
      </c>
      <c r="F33">
        <v>16</v>
      </c>
      <c r="G33">
        <v>16</v>
      </c>
    </row>
    <row r="34" spans="1:7" x14ac:dyDescent="0.25">
      <c r="A34" s="18"/>
      <c r="B34" s="18" t="s">
        <v>99</v>
      </c>
      <c r="C34" s="18">
        <v>17</v>
      </c>
      <c r="F34">
        <v>20</v>
      </c>
      <c r="G34">
        <v>20</v>
      </c>
    </row>
    <row r="35" spans="1:7" x14ac:dyDescent="0.25">
      <c r="A35" s="18"/>
      <c r="B35" s="18" t="s">
        <v>100</v>
      </c>
      <c r="C35" s="18">
        <v>16</v>
      </c>
      <c r="F35">
        <v>21</v>
      </c>
      <c r="G35">
        <v>21</v>
      </c>
    </row>
    <row r="36" spans="1:7" x14ac:dyDescent="0.25">
      <c r="A36" s="18"/>
      <c r="B36" s="18" t="s">
        <v>101</v>
      </c>
      <c r="C36" s="18">
        <v>18</v>
      </c>
      <c r="F36">
        <v>18</v>
      </c>
      <c r="G36">
        <v>18</v>
      </c>
    </row>
    <row r="37" spans="1:7" x14ac:dyDescent="0.25">
      <c r="A37" s="18"/>
      <c r="B37" s="18" t="s">
        <v>102</v>
      </c>
      <c r="C37" s="18">
        <v>20</v>
      </c>
      <c r="F37">
        <v>17</v>
      </c>
      <c r="G37">
        <v>17</v>
      </c>
    </row>
    <row r="38" spans="1:7" x14ac:dyDescent="0.25">
      <c r="A38" s="6">
        <v>2023</v>
      </c>
      <c r="B38" s="6" t="s">
        <v>91</v>
      </c>
      <c r="C38" s="6">
        <f>$N$23*Q4</f>
        <v>20.387697267043343</v>
      </c>
      <c r="F38">
        <v>15</v>
      </c>
      <c r="G38">
        <v>15</v>
      </c>
    </row>
    <row r="39" spans="1:7" x14ac:dyDescent="0.25">
      <c r="A39" s="6"/>
      <c r="B39" s="6" t="s">
        <v>92</v>
      </c>
      <c r="C39" s="6">
        <f t="shared" ref="C39:C49" si="6">$N$23*Q5</f>
        <v>23.354115375759399</v>
      </c>
      <c r="F39">
        <v>14</v>
      </c>
      <c r="G39">
        <v>14</v>
      </c>
    </row>
    <row r="40" spans="1:7" x14ac:dyDescent="0.25">
      <c r="A40" s="6"/>
      <c r="B40" s="6" t="s">
        <v>93</v>
      </c>
      <c r="C40" s="6">
        <f t="shared" si="6"/>
        <v>20.689048690199968</v>
      </c>
      <c r="F40">
        <v>18</v>
      </c>
      <c r="G40">
        <v>18</v>
      </c>
    </row>
    <row r="41" spans="1:7" x14ac:dyDescent="0.25">
      <c r="A41" s="6"/>
      <c r="B41" s="6" t="s">
        <v>94</v>
      </c>
      <c r="C41" s="6">
        <f t="shared" si="6"/>
        <v>16.54923041499141</v>
      </c>
      <c r="F41">
        <v>20</v>
      </c>
      <c r="G41">
        <v>20</v>
      </c>
    </row>
    <row r="42" spans="1:7" x14ac:dyDescent="0.25">
      <c r="A42" s="6"/>
      <c r="B42" s="6" t="s">
        <v>95</v>
      </c>
      <c r="C42" s="6">
        <f t="shared" si="6"/>
        <v>16.1156237269523</v>
      </c>
      <c r="F42">
        <v>18</v>
      </c>
      <c r="G42">
        <v>18</v>
      </c>
    </row>
    <row r="43" spans="1:7" x14ac:dyDescent="0.25">
      <c r="A43" s="6"/>
      <c r="B43" s="6" t="s">
        <v>96</v>
      </c>
      <c r="C43" s="6">
        <f t="shared" si="6"/>
        <v>19.586390123806659</v>
      </c>
      <c r="F43">
        <v>16</v>
      </c>
      <c r="G43">
        <v>16</v>
      </c>
    </row>
    <row r="44" spans="1:7" x14ac:dyDescent="0.25">
      <c r="A44" s="6"/>
      <c r="B44" s="6" t="s">
        <v>97</v>
      </c>
      <c r="C44" s="6">
        <f t="shared" si="6"/>
        <v>23.859561805912257</v>
      </c>
      <c r="F44">
        <v>13</v>
      </c>
      <c r="G44">
        <v>13</v>
      </c>
    </row>
    <row r="45" spans="1:7" x14ac:dyDescent="0.25">
      <c r="A45" s="6"/>
      <c r="B45" s="6" t="s">
        <v>98</v>
      </c>
      <c r="C45" s="6">
        <f t="shared" si="6"/>
        <v>20.701571051559537</v>
      </c>
      <c r="F45">
        <v>12</v>
      </c>
      <c r="G45">
        <v>12</v>
      </c>
    </row>
    <row r="46" spans="1:7" x14ac:dyDescent="0.25">
      <c r="A46" s="6"/>
      <c r="B46" s="6" t="s">
        <v>99</v>
      </c>
      <c r="C46" s="6">
        <f t="shared" si="6"/>
        <v>19.992755805097502</v>
      </c>
      <c r="F46">
        <v>15</v>
      </c>
      <c r="G46">
        <v>15</v>
      </c>
    </row>
    <row r="47" spans="1:7" x14ac:dyDescent="0.25">
      <c r="A47" s="6"/>
      <c r="B47" s="6" t="s">
        <v>100</v>
      </c>
      <c r="C47" s="6">
        <f t="shared" si="6"/>
        <v>19.643511220531714</v>
      </c>
      <c r="F47">
        <v>22</v>
      </c>
      <c r="G47">
        <v>22</v>
      </c>
    </row>
    <row r="48" spans="1:7" x14ac:dyDescent="0.25">
      <c r="A48" s="6"/>
      <c r="B48" s="6" t="s">
        <v>101</v>
      </c>
      <c r="C48" s="6">
        <f t="shared" si="6"/>
        <v>18.814963070546767</v>
      </c>
      <c r="F48">
        <v>16</v>
      </c>
      <c r="G48">
        <v>16</v>
      </c>
    </row>
    <row r="49" spans="1:7" x14ac:dyDescent="0.25">
      <c r="A49" s="6"/>
      <c r="B49" s="6" t="s">
        <v>102</v>
      </c>
      <c r="C49" s="6">
        <f t="shared" si="6"/>
        <v>20.30553144759914</v>
      </c>
      <c r="F49">
        <v>18</v>
      </c>
      <c r="G49">
        <v>18</v>
      </c>
    </row>
    <row r="50" spans="1:7" x14ac:dyDescent="0.25">
      <c r="F50">
        <v>20</v>
      </c>
      <c r="G50">
        <v>20</v>
      </c>
    </row>
    <row r="51" spans="1:7" x14ac:dyDescent="0.25">
      <c r="F51">
        <v>17</v>
      </c>
      <c r="G51">
        <v>17</v>
      </c>
    </row>
    <row r="52" spans="1:7" x14ac:dyDescent="0.25">
      <c r="F52">
        <v>15</v>
      </c>
      <c r="G52">
        <v>15</v>
      </c>
    </row>
    <row r="53" spans="1:7" x14ac:dyDescent="0.25">
      <c r="F53">
        <v>18</v>
      </c>
      <c r="G53">
        <v>18</v>
      </c>
    </row>
    <row r="54" spans="1:7" x14ac:dyDescent="0.25">
      <c r="F54">
        <v>25</v>
      </c>
      <c r="G54">
        <v>25</v>
      </c>
    </row>
    <row r="55" spans="1:7" x14ac:dyDescent="0.25">
      <c r="F55">
        <v>21</v>
      </c>
      <c r="G55">
        <v>21</v>
      </c>
    </row>
    <row r="56" spans="1:7" x14ac:dyDescent="0.25">
      <c r="F56">
        <v>11</v>
      </c>
      <c r="G56">
        <v>11</v>
      </c>
    </row>
    <row r="57" spans="1:7" x14ac:dyDescent="0.25">
      <c r="F57">
        <v>14</v>
      </c>
      <c r="G57">
        <v>14</v>
      </c>
    </row>
    <row r="58" spans="1:7" x14ac:dyDescent="0.25">
      <c r="F58">
        <v>16</v>
      </c>
      <c r="G58">
        <v>16</v>
      </c>
    </row>
    <row r="59" spans="1:7" x14ac:dyDescent="0.25">
      <c r="F59">
        <v>19</v>
      </c>
      <c r="G59">
        <v>19</v>
      </c>
    </row>
    <row r="60" spans="1:7" x14ac:dyDescent="0.25">
      <c r="F60">
        <v>20</v>
      </c>
      <c r="G60">
        <v>20</v>
      </c>
    </row>
    <row r="61" spans="1:7" x14ac:dyDescent="0.25">
      <c r="F61">
        <v>17</v>
      </c>
      <c r="G61">
        <v>17</v>
      </c>
    </row>
    <row r="62" spans="1:7" x14ac:dyDescent="0.25">
      <c r="F62">
        <v>16</v>
      </c>
      <c r="G62">
        <v>16</v>
      </c>
    </row>
    <row r="63" spans="1:7" x14ac:dyDescent="0.25">
      <c r="F63">
        <v>18</v>
      </c>
      <c r="G63">
        <v>18</v>
      </c>
    </row>
    <row r="64" spans="1:7" x14ac:dyDescent="0.25">
      <c r="F64">
        <v>20</v>
      </c>
      <c r="G64">
        <v>20</v>
      </c>
    </row>
    <row r="65" spans="6:6" x14ac:dyDescent="0.25">
      <c r="F65">
        <v>20.387697267043343</v>
      </c>
    </row>
    <row r="66" spans="6:6" x14ac:dyDescent="0.25">
      <c r="F66">
        <v>23.354115375759399</v>
      </c>
    </row>
    <row r="67" spans="6:6" x14ac:dyDescent="0.25">
      <c r="F67">
        <v>20.689048690199968</v>
      </c>
    </row>
    <row r="68" spans="6:6" x14ac:dyDescent="0.25">
      <c r="F68">
        <v>16.54923041499141</v>
      </c>
    </row>
    <row r="69" spans="6:6" x14ac:dyDescent="0.25">
      <c r="F69">
        <v>16.1156237269523</v>
      </c>
    </row>
    <row r="70" spans="6:6" x14ac:dyDescent="0.25">
      <c r="F70">
        <v>19.586390123806659</v>
      </c>
    </row>
    <row r="71" spans="6:6" x14ac:dyDescent="0.25">
      <c r="F71">
        <v>23.859561805912257</v>
      </c>
    </row>
    <row r="72" spans="6:6" x14ac:dyDescent="0.25">
      <c r="F72">
        <v>20.701571051559537</v>
      </c>
    </row>
    <row r="73" spans="6:6" x14ac:dyDescent="0.25">
      <c r="F73">
        <v>19.992755805097502</v>
      </c>
    </row>
    <row r="74" spans="6:6" x14ac:dyDescent="0.25">
      <c r="F74">
        <v>19.643511220531714</v>
      </c>
    </row>
    <row r="75" spans="6:6" x14ac:dyDescent="0.25">
      <c r="F75">
        <v>18.814963070546767</v>
      </c>
    </row>
    <row r="76" spans="6:6" x14ac:dyDescent="0.25">
      <c r="F76">
        <v>20.30553144759914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Q1-Q3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 Anupam</dc:creator>
  <cp:lastModifiedBy>Roy, Anupam</cp:lastModifiedBy>
  <dcterms:created xsi:type="dcterms:W3CDTF">2015-06-05T18:17:20Z</dcterms:created>
  <dcterms:modified xsi:type="dcterms:W3CDTF">2023-04-12T18:11:12Z</dcterms:modified>
</cp:coreProperties>
</file>