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M Drive/MATH &amp; STAT/AY - 2022_2023/Winter/ANLT 600/Test # 4/Practice test/"/>
    </mc:Choice>
  </mc:AlternateContent>
  <xr:revisionPtr revIDLastSave="338" documentId="11_F25DC773A252ABDACC1048FA891C6BB65BDE58E8" xr6:coauthVersionLast="47" xr6:coauthVersionMax="47" xr10:uidLastSave="{8ABF88FC-CD29-4D63-86AC-1CDB0DFDC930}"/>
  <bookViews>
    <workbookView xWindow="23880" yWindow="-120" windowWidth="24240" windowHeight="13140" activeTab="1" xr2:uid="{00000000-000D-0000-FFFF-FFFF00000000}"/>
  </bookViews>
  <sheets>
    <sheet name="Q4" sheetId="1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0" i="2"/>
  <c r="I9" i="2"/>
  <c r="I8" i="2"/>
  <c r="B15" i="2"/>
  <c r="F16" i="2"/>
  <c r="F15" i="2"/>
  <c r="F14" i="2"/>
  <c r="F13" i="2"/>
  <c r="F9" i="2"/>
  <c r="F8" i="2"/>
  <c r="B14" i="2"/>
  <c r="B13" i="2"/>
  <c r="B8" i="2"/>
  <c r="B31" i="1"/>
  <c r="B29" i="1"/>
  <c r="B27" i="1" l="1"/>
  <c r="B28" i="1"/>
  <c r="B30" i="1" s="1"/>
  <c r="B9" i="2"/>
  <c r="B16" i="2" s="1"/>
  <c r="B32" i="1"/>
  <c r="G22" i="1"/>
  <c r="G21" i="1"/>
  <c r="G20" i="1"/>
  <c r="G19" i="1"/>
  <c r="B24" i="1"/>
  <c r="B23" i="1"/>
  <c r="B22" i="1"/>
  <c r="B21" i="1"/>
  <c r="B20" i="1"/>
  <c r="B19" i="1"/>
  <c r="B33" i="1" l="1"/>
</calcChain>
</file>

<file path=xl/sharedStrings.xml><?xml version="1.0" encoding="utf-8"?>
<sst xmlns="http://schemas.openxmlformats.org/spreadsheetml/2006/main" count="85" uniqueCount="51">
  <si>
    <t>Pizza delivery business</t>
  </si>
  <si>
    <t>Employees</t>
  </si>
  <si>
    <t>Owner's salary</t>
  </si>
  <si>
    <t>Employee salaries and premiums</t>
  </si>
  <si>
    <t>Delivery Vehicles</t>
  </si>
  <si>
    <t>Car insurance</t>
  </si>
  <si>
    <t>Fuel</t>
  </si>
  <si>
    <t>Oil changes</t>
  </si>
  <si>
    <t>Vehicle maintenance and repairs</t>
  </si>
  <si>
    <t>Business</t>
  </si>
  <si>
    <t>Phone</t>
  </si>
  <si>
    <t>Business insurance</t>
  </si>
  <si>
    <t>Building lease</t>
  </si>
  <si>
    <t>Pizza ingredients, materials, and packaging</t>
  </si>
  <si>
    <t>Selling price of pizza</t>
  </si>
  <si>
    <t>Average number of pizzas sold</t>
  </si>
  <si>
    <t>per month</t>
  </si>
  <si>
    <t>per month each</t>
  </si>
  <si>
    <t>per month per vehicle</t>
  </si>
  <si>
    <t>per year per vehicle</t>
  </si>
  <si>
    <t>per year</t>
  </si>
  <si>
    <t>per pizza</t>
  </si>
  <si>
    <t>Amount</t>
  </si>
  <si>
    <t>Frequency</t>
  </si>
  <si>
    <t>Operations</t>
  </si>
  <si>
    <t>TFC</t>
  </si>
  <si>
    <t>TVC</t>
  </si>
  <si>
    <t>S</t>
  </si>
  <si>
    <t>n</t>
  </si>
  <si>
    <t>Category</t>
  </si>
  <si>
    <t>Fixed cost Per month</t>
  </si>
  <si>
    <t>Solution</t>
  </si>
  <si>
    <t>Variable cost Per month</t>
  </si>
  <si>
    <t>UVC</t>
  </si>
  <si>
    <t>NI</t>
  </si>
  <si>
    <t>UCM</t>
  </si>
  <si>
    <t>CR</t>
  </si>
  <si>
    <t>Break-even point in unit</t>
  </si>
  <si>
    <t>TR</t>
  </si>
  <si>
    <t>Q(a)</t>
  </si>
  <si>
    <t>Q(b)</t>
  </si>
  <si>
    <t>new TFC</t>
  </si>
  <si>
    <t>new TVC</t>
  </si>
  <si>
    <t>new S</t>
  </si>
  <si>
    <t>Delta S</t>
  </si>
  <si>
    <t>Q(c)</t>
  </si>
  <si>
    <t>new n</t>
  </si>
  <si>
    <t>new NI</t>
  </si>
  <si>
    <t>Q(d)</t>
  </si>
  <si>
    <t>New S</t>
  </si>
  <si>
    <t>Break even point in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</si>
</sst>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1" applyNumberFormat="1" applyFont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10" fontId="0" fillId="8" borderId="0" xfId="1" applyNumberFormat="1" applyFont="1" applyFill="1"/>
    <xf numFmtId="0" fontId="0" fillId="8" borderId="0" xfId="0" applyFill="1"/>
    <xf numFmtId="0" fontId="0" fillId="0" borderId="0" xfId="0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F35" sqref="F35"/>
    </sheetView>
  </sheetViews>
  <sheetFormatPr defaultRowHeight="15" x14ac:dyDescent="0.25"/>
  <cols>
    <col min="1" max="1" width="30.85546875" bestFit="1" customWidth="1"/>
    <col min="2" max="2" width="10.140625" bestFit="1" customWidth="1"/>
    <col min="3" max="3" width="20.85546875" bestFit="1" customWidth="1"/>
    <col min="6" max="6" width="39.7109375" bestFit="1" customWidth="1"/>
    <col min="7" max="7" width="10.140625" bestFit="1" customWidth="1"/>
    <col min="8" max="8" width="10.28515625" bestFit="1" customWidth="1"/>
  </cols>
  <sheetData>
    <row r="1" spans="1:8" ht="18.75" x14ac:dyDescent="0.3">
      <c r="A1" s="7" t="s">
        <v>0</v>
      </c>
    </row>
    <row r="3" spans="1:8" x14ac:dyDescent="0.25">
      <c r="A3" s="2" t="s">
        <v>1</v>
      </c>
      <c r="B3" s="2" t="s">
        <v>22</v>
      </c>
      <c r="C3" s="2" t="s">
        <v>23</v>
      </c>
      <c r="D3" s="2"/>
      <c r="E3" s="2"/>
      <c r="F3" s="2" t="s">
        <v>9</v>
      </c>
      <c r="G3" s="2" t="s">
        <v>22</v>
      </c>
      <c r="H3" s="2" t="s">
        <v>23</v>
      </c>
    </row>
    <row r="4" spans="1:8" x14ac:dyDescent="0.25">
      <c r="A4" s="3" t="s">
        <v>2</v>
      </c>
      <c r="B4" s="4">
        <v>5000</v>
      </c>
      <c r="C4" s="3" t="s">
        <v>16</v>
      </c>
      <c r="D4" s="3"/>
      <c r="E4" s="3"/>
      <c r="F4" s="3" t="s">
        <v>10</v>
      </c>
      <c r="G4" s="4">
        <v>85</v>
      </c>
      <c r="H4" s="3" t="s">
        <v>16</v>
      </c>
    </row>
    <row r="5" spans="1:8" x14ac:dyDescent="0.25">
      <c r="A5" s="3" t="s">
        <v>3</v>
      </c>
      <c r="B5" s="4">
        <v>2000</v>
      </c>
      <c r="C5" s="3" t="s">
        <v>17</v>
      </c>
      <c r="D5" s="3"/>
      <c r="E5" s="3"/>
      <c r="F5" s="3" t="s">
        <v>11</v>
      </c>
      <c r="G5" s="4">
        <v>3600</v>
      </c>
      <c r="H5" s="3" t="s">
        <v>20</v>
      </c>
    </row>
    <row r="6" spans="1:8" x14ac:dyDescent="0.25">
      <c r="A6" s="3"/>
      <c r="B6" s="4"/>
      <c r="C6" s="3"/>
      <c r="D6" s="3"/>
      <c r="E6" s="3"/>
      <c r="F6" s="3" t="s">
        <v>12</v>
      </c>
      <c r="G6" s="4">
        <v>2000</v>
      </c>
      <c r="H6" s="3" t="s">
        <v>16</v>
      </c>
    </row>
    <row r="7" spans="1:8" x14ac:dyDescent="0.25">
      <c r="A7" s="3"/>
      <c r="B7" s="4"/>
      <c r="C7" s="3"/>
      <c r="D7" s="3"/>
      <c r="E7" s="3"/>
      <c r="F7" s="3"/>
      <c r="G7" s="4"/>
      <c r="H7" s="3"/>
    </row>
    <row r="8" spans="1:8" x14ac:dyDescent="0.25">
      <c r="A8" s="2" t="s">
        <v>4</v>
      </c>
      <c r="B8" s="2" t="s">
        <v>22</v>
      </c>
      <c r="C8" s="2" t="s">
        <v>23</v>
      </c>
      <c r="D8" s="2"/>
      <c r="E8" s="2"/>
      <c r="F8" s="2" t="s">
        <v>24</v>
      </c>
      <c r="G8" s="2" t="s">
        <v>22</v>
      </c>
      <c r="H8" s="2" t="s">
        <v>23</v>
      </c>
    </row>
    <row r="9" spans="1:8" x14ac:dyDescent="0.25">
      <c r="A9" s="3" t="s">
        <v>5</v>
      </c>
      <c r="B9" s="4">
        <v>1200</v>
      </c>
      <c r="C9" s="3" t="s">
        <v>19</v>
      </c>
      <c r="D9" s="3"/>
      <c r="E9" s="3"/>
      <c r="F9" s="3" t="s">
        <v>13</v>
      </c>
      <c r="G9" s="4">
        <v>19125</v>
      </c>
      <c r="H9" s="3" t="s">
        <v>16</v>
      </c>
    </row>
    <row r="10" spans="1:8" x14ac:dyDescent="0.25">
      <c r="A10" s="3" t="s">
        <v>6</v>
      </c>
      <c r="B10" s="4">
        <v>1125</v>
      </c>
      <c r="C10" s="3" t="s">
        <v>18</v>
      </c>
      <c r="D10" s="3"/>
      <c r="E10" s="3"/>
      <c r="F10" s="3" t="s">
        <v>14</v>
      </c>
      <c r="G10" s="4">
        <v>9</v>
      </c>
      <c r="H10" s="3" t="s">
        <v>21</v>
      </c>
    </row>
    <row r="11" spans="1:8" x14ac:dyDescent="0.25">
      <c r="A11" s="3" t="s">
        <v>7</v>
      </c>
      <c r="B11" s="4">
        <v>225</v>
      </c>
      <c r="C11" s="3" t="s">
        <v>18</v>
      </c>
      <c r="D11" s="3"/>
      <c r="E11" s="3"/>
      <c r="F11" s="3" t="s">
        <v>15</v>
      </c>
      <c r="G11" s="3">
        <v>4500</v>
      </c>
      <c r="H11" s="3" t="s">
        <v>16</v>
      </c>
    </row>
    <row r="12" spans="1:8" x14ac:dyDescent="0.25">
      <c r="A12" s="3" t="s">
        <v>8</v>
      </c>
      <c r="B12" s="4">
        <v>562.5</v>
      </c>
      <c r="C12" s="3" t="s">
        <v>18</v>
      </c>
      <c r="D12" s="3"/>
      <c r="E12" s="3"/>
      <c r="F12" s="3"/>
      <c r="G12" s="3"/>
      <c r="H12" s="3"/>
    </row>
    <row r="17" spans="1:7" x14ac:dyDescent="0.25">
      <c r="A17" s="9" t="s">
        <v>31</v>
      </c>
    </row>
    <row r="18" spans="1:7" x14ac:dyDescent="0.25">
      <c r="A18" s="12" t="s">
        <v>30</v>
      </c>
      <c r="B18" s="13"/>
      <c r="C18" s="13"/>
      <c r="D18" s="13"/>
      <c r="E18" s="13"/>
      <c r="F18" s="12" t="s">
        <v>32</v>
      </c>
      <c r="G18" s="13"/>
    </row>
    <row r="19" spans="1:7" x14ac:dyDescent="0.25">
      <c r="A19" s="14" t="s">
        <v>2</v>
      </c>
      <c r="B19" s="15">
        <f>B4</f>
        <v>5000</v>
      </c>
      <c r="C19" s="16"/>
      <c r="D19" s="16"/>
      <c r="E19" s="16"/>
      <c r="F19" s="14" t="s">
        <v>6</v>
      </c>
      <c r="G19" s="15">
        <f>(B10*2)</f>
        <v>2250</v>
      </c>
    </row>
    <row r="20" spans="1:7" x14ac:dyDescent="0.25">
      <c r="A20" s="14" t="s">
        <v>3</v>
      </c>
      <c r="B20" s="15">
        <f>B5*4</f>
        <v>8000</v>
      </c>
      <c r="C20" s="16"/>
      <c r="D20" s="16"/>
      <c r="E20" s="16"/>
      <c r="F20" s="14" t="s">
        <v>7</v>
      </c>
      <c r="G20" s="15">
        <f>B11*2</f>
        <v>450</v>
      </c>
    </row>
    <row r="21" spans="1:7" x14ac:dyDescent="0.25">
      <c r="A21" s="14" t="s">
        <v>5</v>
      </c>
      <c r="B21" s="15">
        <f>(B9*2)/12</f>
        <v>200</v>
      </c>
      <c r="C21" s="16"/>
      <c r="D21" s="16"/>
      <c r="E21" s="16"/>
      <c r="F21" s="14" t="s">
        <v>8</v>
      </c>
      <c r="G21" s="15">
        <f>B12*2</f>
        <v>1125</v>
      </c>
    </row>
    <row r="22" spans="1:7" x14ac:dyDescent="0.25">
      <c r="A22" s="14" t="s">
        <v>10</v>
      </c>
      <c r="B22" s="15">
        <f>G4</f>
        <v>85</v>
      </c>
      <c r="C22" s="16"/>
      <c r="D22" s="16"/>
      <c r="E22" s="16"/>
      <c r="F22" s="14" t="s">
        <v>13</v>
      </c>
      <c r="G22" s="15">
        <f>G9</f>
        <v>19125</v>
      </c>
    </row>
    <row r="23" spans="1:7" x14ac:dyDescent="0.25">
      <c r="A23" s="14" t="s">
        <v>11</v>
      </c>
      <c r="B23" s="15">
        <f>G5/12</f>
        <v>300</v>
      </c>
      <c r="C23" s="16"/>
      <c r="D23" s="16"/>
      <c r="E23" s="16"/>
      <c r="F23" s="14"/>
      <c r="G23" s="15"/>
    </row>
    <row r="24" spans="1:7" x14ac:dyDescent="0.25">
      <c r="A24" s="14" t="s">
        <v>12</v>
      </c>
      <c r="B24" s="15">
        <f>G6</f>
        <v>2000</v>
      </c>
      <c r="C24" s="16"/>
      <c r="D24" s="16"/>
      <c r="E24" s="16"/>
      <c r="F24" s="16"/>
      <c r="G24" s="16"/>
    </row>
    <row r="25" spans="1:7" x14ac:dyDescent="0.25">
      <c r="A25" s="3"/>
      <c r="B25" s="1"/>
    </row>
    <row r="27" spans="1:7" x14ac:dyDescent="0.25">
      <c r="A27" s="10" t="s">
        <v>26</v>
      </c>
      <c r="B27" s="17">
        <f>SUM(G19:G22)</f>
        <v>22950</v>
      </c>
    </row>
    <row r="28" spans="1:7" x14ac:dyDescent="0.25">
      <c r="A28" s="10" t="s">
        <v>25</v>
      </c>
      <c r="B28" s="17">
        <f>SUM(B19:B24)</f>
        <v>15585</v>
      </c>
    </row>
    <row r="29" spans="1:7" x14ac:dyDescent="0.25">
      <c r="A29" s="10" t="s">
        <v>33</v>
      </c>
      <c r="B29" s="17">
        <f>B27/G11</f>
        <v>5.0999999999999996</v>
      </c>
    </row>
    <row r="30" spans="1:7" x14ac:dyDescent="0.25">
      <c r="A30" s="10" t="s">
        <v>34</v>
      </c>
      <c r="B30" s="17">
        <f>(G10*G11)-B27-B28</f>
        <v>1965</v>
      </c>
    </row>
    <row r="31" spans="1:7" x14ac:dyDescent="0.25">
      <c r="A31" s="10" t="s">
        <v>35</v>
      </c>
      <c r="B31" s="17">
        <f>G10-B29</f>
        <v>3.9000000000000004</v>
      </c>
    </row>
    <row r="32" spans="1:7" x14ac:dyDescent="0.25">
      <c r="A32" s="10" t="s">
        <v>36</v>
      </c>
      <c r="B32" s="18">
        <f>B31/G10</f>
        <v>0.43333333333333335</v>
      </c>
    </row>
    <row r="33" spans="1:2" x14ac:dyDescent="0.25">
      <c r="A33" s="10" t="s">
        <v>37</v>
      </c>
      <c r="B33" s="19">
        <f>ROUNDUP(B28/B31,0)</f>
        <v>3997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741F-863E-42EF-8169-E25C269484F0}">
  <dimension ref="A1:I19"/>
  <sheetViews>
    <sheetView tabSelected="1" workbookViewId="0">
      <selection activeCell="K14" sqref="K14"/>
    </sheetView>
  </sheetViews>
  <sheetFormatPr defaultRowHeight="15" x14ac:dyDescent="0.25"/>
  <cols>
    <col min="1" max="1" width="14.85546875" customWidth="1"/>
    <col min="2" max="2" width="16.140625" customWidth="1"/>
    <col min="5" max="5" width="24.140625" bestFit="1" customWidth="1"/>
    <col min="6" max="6" width="13.85546875" bestFit="1" customWidth="1"/>
    <col min="8" max="8" width="8.7109375" bestFit="1" customWidth="1"/>
    <col min="9" max="9" width="12.7109375" bestFit="1" customWidth="1"/>
  </cols>
  <sheetData>
    <row r="1" spans="1:9" ht="18.75" x14ac:dyDescent="0.3">
      <c r="A1" s="5" t="s">
        <v>29</v>
      </c>
      <c r="B1" s="5" t="s">
        <v>22</v>
      </c>
    </row>
    <row r="2" spans="1:9" x14ac:dyDescent="0.25">
      <c r="A2" s="3" t="s">
        <v>25</v>
      </c>
      <c r="B2" s="4">
        <v>3200000</v>
      </c>
    </row>
    <row r="3" spans="1:9" x14ac:dyDescent="0.25">
      <c r="A3" s="3" t="s">
        <v>26</v>
      </c>
      <c r="B3" s="4">
        <v>5009440</v>
      </c>
    </row>
    <row r="4" spans="1:9" x14ac:dyDescent="0.25">
      <c r="A4" s="3" t="s">
        <v>27</v>
      </c>
      <c r="B4" s="4">
        <v>99.97</v>
      </c>
    </row>
    <row r="5" spans="1:9" x14ac:dyDescent="0.25">
      <c r="A5" s="3" t="s">
        <v>28</v>
      </c>
      <c r="B5" s="6">
        <v>131000</v>
      </c>
    </row>
    <row r="6" spans="1:9" x14ac:dyDescent="0.25">
      <c r="A6" s="3"/>
      <c r="B6" s="6"/>
    </row>
    <row r="7" spans="1:9" x14ac:dyDescent="0.25">
      <c r="A7" s="10" t="s">
        <v>39</v>
      </c>
      <c r="E7" s="10" t="s">
        <v>45</v>
      </c>
      <c r="F7" s="20"/>
      <c r="G7" s="20"/>
      <c r="H7" s="20"/>
      <c r="I7" s="20"/>
    </row>
    <row r="8" spans="1:9" x14ac:dyDescent="0.25">
      <c r="A8" s="3" t="s">
        <v>38</v>
      </c>
      <c r="B8" s="1">
        <f>(B5*B4)</f>
        <v>13096070</v>
      </c>
      <c r="E8" s="20" t="s">
        <v>43</v>
      </c>
      <c r="F8" s="21">
        <f>(1-0.25)*B4</f>
        <v>74.977499999999992</v>
      </c>
      <c r="G8" s="20"/>
      <c r="H8" s="20" t="s">
        <v>33</v>
      </c>
      <c r="I8" s="21">
        <f>B3/B5</f>
        <v>38.24</v>
      </c>
    </row>
    <row r="9" spans="1:9" x14ac:dyDescent="0.25">
      <c r="A9" s="3" t="s">
        <v>34</v>
      </c>
      <c r="B9" s="1">
        <f>B8-B2-B3</f>
        <v>4886630</v>
      </c>
      <c r="E9" s="20" t="s">
        <v>46</v>
      </c>
      <c r="F9" s="20">
        <f>(1+0.5)*B5</f>
        <v>196500</v>
      </c>
      <c r="G9" s="20"/>
      <c r="H9" s="20" t="s">
        <v>42</v>
      </c>
      <c r="I9" s="21">
        <f>I8*F9</f>
        <v>7514160</v>
      </c>
    </row>
    <row r="10" spans="1:9" x14ac:dyDescent="0.25">
      <c r="E10" s="20" t="s">
        <v>47</v>
      </c>
      <c r="F10" s="21">
        <f>(F8*F9)-B2-I9</f>
        <v>4018918.7499999981</v>
      </c>
      <c r="G10" s="20"/>
      <c r="H10" s="20"/>
      <c r="I10" s="21"/>
    </row>
    <row r="11" spans="1:9" x14ac:dyDescent="0.25">
      <c r="A11" s="8"/>
    </row>
    <row r="12" spans="1:9" x14ac:dyDescent="0.25">
      <c r="A12" s="10" t="s">
        <v>40</v>
      </c>
      <c r="E12" s="10" t="s">
        <v>48</v>
      </c>
    </row>
    <row r="13" spans="1:9" x14ac:dyDescent="0.25">
      <c r="A13" t="s">
        <v>41</v>
      </c>
      <c r="B13" s="1">
        <f>(1+0.1)*B2</f>
        <v>3520000.0000000005</v>
      </c>
      <c r="E13" t="s">
        <v>41</v>
      </c>
      <c r="F13" s="1">
        <f>(1-0.05)*B2</f>
        <v>3040000</v>
      </c>
    </row>
    <row r="14" spans="1:9" x14ac:dyDescent="0.25">
      <c r="A14" t="s">
        <v>42</v>
      </c>
      <c r="B14" s="1">
        <f>(1+0.04)*B3</f>
        <v>5209817.6000000006</v>
      </c>
      <c r="E14" t="s">
        <v>42</v>
      </c>
      <c r="F14" s="1">
        <f>(1+0.03)*B3</f>
        <v>5159723.2</v>
      </c>
    </row>
    <row r="15" spans="1:9" x14ac:dyDescent="0.25">
      <c r="A15" t="s">
        <v>43</v>
      </c>
      <c r="B15" s="1">
        <f>(B9+B13+B14)/B5</f>
        <v>103.94234809160307</v>
      </c>
      <c r="E15" t="s">
        <v>49</v>
      </c>
      <c r="F15" s="1">
        <f>(1-0.05)*B4</f>
        <v>94.971499999999992</v>
      </c>
    </row>
    <row r="16" spans="1:9" x14ac:dyDescent="0.25">
      <c r="A16" t="s">
        <v>44</v>
      </c>
      <c r="B16" s="11">
        <f>(B15-B4)/B4</f>
        <v>3.9735401536491612E-2</v>
      </c>
      <c r="E16" t="s">
        <v>46</v>
      </c>
      <c r="F16">
        <f>(1+0.1)*B5</f>
        <v>144100</v>
      </c>
    </row>
    <row r="17" spans="5:6" x14ac:dyDescent="0.25">
      <c r="E17" t="s">
        <v>38</v>
      </c>
      <c r="F17" s="1">
        <f>F15*F16</f>
        <v>13685393.149999999</v>
      </c>
    </row>
    <row r="18" spans="5:6" x14ac:dyDescent="0.25">
      <c r="E18" t="s">
        <v>36</v>
      </c>
      <c r="F18" s="11">
        <f>(F17-F14)/F17</f>
        <v>0.62297588798170556</v>
      </c>
    </row>
    <row r="19" spans="5:6" x14ac:dyDescent="0.25">
      <c r="E19" t="s">
        <v>50</v>
      </c>
      <c r="F19" s="1">
        <f>F13/F18</f>
        <v>4879803.6306812456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Roy, Anupam</cp:lastModifiedBy>
  <dcterms:created xsi:type="dcterms:W3CDTF">2015-06-05T18:17:20Z</dcterms:created>
  <dcterms:modified xsi:type="dcterms:W3CDTF">2023-04-12T18:34:13Z</dcterms:modified>
</cp:coreProperties>
</file>