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P-Doctorado\Examen_Candidatura_2024\R_Modelos_Aclareos\"/>
    </mc:Choice>
  </mc:AlternateContent>
  <xr:revisionPtr revIDLastSave="0" documentId="13_ncr:1_{AC12109B-3EA2-4E89-B498-5D4B9CB4EB10}" xr6:coauthVersionLast="47" xr6:coauthVersionMax="47" xr10:uidLastSave="{00000000-0000-0000-0000-000000000000}"/>
  <bookViews>
    <workbookView xWindow="-120" yWindow="-120" windowWidth="38640" windowHeight="15720" activeTab="1" xr2:uid="{B72165B4-F598-4CFD-9EE9-4DA54223BB0E}"/>
  </bookViews>
  <sheets>
    <sheet name="Gyawali&amp;Bukhart(2014)" sheetId="1" r:id="rId1"/>
    <sheet name="Gyawali&amp;Bukhart(2015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2" l="1"/>
  <c r="I17" i="2"/>
  <c r="I18" i="2"/>
  <c r="I19" i="2"/>
  <c r="I20" i="2"/>
  <c r="I21" i="2"/>
  <c r="I22" i="2"/>
  <c r="I23" i="2"/>
  <c r="I24" i="2"/>
  <c r="I25" i="2"/>
  <c r="I12" i="2"/>
  <c r="I13" i="2"/>
  <c r="I14" i="2"/>
  <c r="I15" i="2"/>
  <c r="H13" i="2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I26" i="2" s="1"/>
  <c r="H12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F4" i="2"/>
  <c r="H4" i="2" s="1"/>
  <c r="H5" i="2" s="1"/>
  <c r="H6" i="2" s="1"/>
  <c r="H7" i="2" s="1"/>
  <c r="H8" i="2" s="1"/>
  <c r="H9" i="2" s="1"/>
  <c r="H10" i="2" s="1"/>
  <c r="H11" i="2" s="1"/>
  <c r="E4" i="2"/>
  <c r="F3" i="2"/>
  <c r="F4" i="1"/>
  <c r="G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E4" i="1"/>
  <c r="E5" i="1" s="1"/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5" i="1"/>
  <c r="G6" i="1" s="1"/>
  <c r="G7" i="1" s="1"/>
  <c r="G8" i="1" s="1"/>
  <c r="G9" i="1" s="1"/>
  <c r="G10" i="1" s="1"/>
  <c r="G11" i="1" s="1"/>
  <c r="G12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E6" i="1"/>
  <c r="G13" i="1" l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E7" i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</calcChain>
</file>

<file path=xl/sharedStrings.xml><?xml version="1.0" encoding="utf-8"?>
<sst xmlns="http://schemas.openxmlformats.org/spreadsheetml/2006/main" count="76" uniqueCount="15">
  <si>
    <t>B1</t>
  </si>
  <si>
    <t>B2</t>
  </si>
  <si>
    <t>r</t>
  </si>
  <si>
    <t>k</t>
  </si>
  <si>
    <t>Parámetros</t>
  </si>
  <si>
    <t>E2</t>
  </si>
  <si>
    <t>Eb</t>
  </si>
  <si>
    <t>AB</t>
  </si>
  <si>
    <t>B</t>
  </si>
  <si>
    <t>Cond_Thin</t>
  </si>
  <si>
    <t>SA</t>
  </si>
  <si>
    <t>CA</t>
  </si>
  <si>
    <t>ft</t>
  </si>
  <si>
    <t>Et</t>
  </si>
  <si>
    <t>ABt_50P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</si>
</sst>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'Gyawali&amp;Bukhart(2014)'!$E$2</c:f>
              <c:strCache>
                <c:ptCount val="1"/>
                <c:pt idx="0">
                  <c:v>AB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'Gyawali&amp;Bukhart(2014)'!$D$3:$D$26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'Gyawali&amp;Bukhart(2014)'!$E$3:$E$26</c:f>
              <c:numCache>
                <c:formatCode>General</c:formatCode>
                <c:ptCount val="24"/>
                <c:pt idx="0">
                  <c:v>10</c:v>
                </c:pt>
                <c:pt idx="1">
                  <c:v>12.177270261768109</c:v>
                </c:pt>
                <c:pt idx="2">
                  <c:v>14.303718719981564</c:v>
                </c:pt>
                <c:pt idx="3">
                  <c:v>16.334583672451206</c:v>
                </c:pt>
                <c:pt idx="4">
                  <c:v>18.240209375558027</c:v>
                </c:pt>
                <c:pt idx="5">
                  <c:v>20.003191474785648</c:v>
                </c:pt>
                <c:pt idx="6">
                  <c:v>21.615591458334134</c:v>
                </c:pt>
                <c:pt idx="7">
                  <c:v>23.076469618738738</c:v>
                </c:pt>
                <c:pt idx="8">
                  <c:v>23.076469618738738</c:v>
                </c:pt>
                <c:pt idx="9">
                  <c:v>24.389827924799981</c:v>
                </c:pt>
                <c:pt idx="10">
                  <c:v>25.562967336399961</c:v>
                </c:pt>
                <c:pt idx="11">
                  <c:v>26.605220996267633</c:v>
                </c:pt>
                <c:pt idx="12">
                  <c:v>27.527007349184363</c:v>
                </c:pt>
                <c:pt idx="13">
                  <c:v>28.339144128651679</c:v>
                </c:pt>
                <c:pt idx="14">
                  <c:v>29.052368313210977</c:v>
                </c:pt>
                <c:pt idx="15">
                  <c:v>29.677014467948936</c:v>
                </c:pt>
                <c:pt idx="16">
                  <c:v>30.222812040801482</c:v>
                </c:pt>
                <c:pt idx="17">
                  <c:v>30.698769973604129</c:v>
                </c:pt>
                <c:pt idx="18">
                  <c:v>31.113123863120979</c:v>
                </c:pt>
                <c:pt idx="19">
                  <c:v>31.473326685811273</c:v>
                </c:pt>
                <c:pt idx="20">
                  <c:v>31.786068796639551</c:v>
                </c:pt>
                <c:pt idx="21">
                  <c:v>32.057316635465952</c:v>
                </c:pt>
                <c:pt idx="22">
                  <c:v>32.292362468467239</c:v>
                </c:pt>
                <c:pt idx="23">
                  <c:v>32.495879704299007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D-4454-B6E8-69453DA293B6}"/>
            </c:ext>
          </c:extLst>
        </c:ser>
        <c:ser>
          <c:idx val="1"/>
          <c:order val="1"/>
          <c:tx>
            <c:v>ABt_50P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'Gyawali&amp;Bukhart(2014)'!$D$3:$D$26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'Gyawali&amp;Bukhart(2014)'!$G$3:$G$26</c:f>
              <c:numCache>
                <c:formatCode>General</c:formatCode>
                <c:ptCount val="24"/>
                <c:pt idx="0">
                  <c:v>10</c:v>
                </c:pt>
                <c:pt idx="1">
                  <c:v>12.177270261768109</c:v>
                </c:pt>
                <c:pt idx="2">
                  <c:v>14.303718719981564</c:v>
                </c:pt>
                <c:pt idx="3">
                  <c:v>16.334583672451206</c:v>
                </c:pt>
                <c:pt idx="4">
                  <c:v>18.240209375558027</c:v>
                </c:pt>
                <c:pt idx="5">
                  <c:v>20.003191474785648</c:v>
                </c:pt>
                <c:pt idx="6">
                  <c:v>21.615591458334134</c:v>
                </c:pt>
                <c:pt idx="7">
                  <c:v>23.076469618738738</c:v>
                </c:pt>
                <c:pt idx="8">
                  <c:v>11.538234809369369</c:v>
                </c:pt>
                <c:pt idx="9">
                  <c:v>12.320521960758974</c:v>
                </c:pt>
                <c:pt idx="10">
                  <c:v>13.133917449141785</c:v>
                </c:pt>
                <c:pt idx="11">
                  <c:v>13.959407061348935</c:v>
                </c:pt>
                <c:pt idx="12">
                  <c:v>14.780093772899431</c:v>
                </c:pt>
                <c:pt idx="13">
                  <c:v>15.581524848500683</c:v>
                </c:pt>
                <c:pt idx="14">
                  <c:v>16.351888213634293</c:v>
                </c:pt>
                <c:pt idx="15">
                  <c:v>17.082055124395165</c:v>
                </c:pt>
                <c:pt idx="16">
                  <c:v>17.765478308324397</c:v>
                </c:pt>
                <c:pt idx="17">
                  <c:v>18.397974350556485</c:v>
                </c:pt>
                <c:pt idx="18">
                  <c:v>18.977427517991558</c:v>
                </c:pt>
                <c:pt idx="19">
                  <c:v>19.503452268358792</c:v>
                </c:pt>
                <c:pt idx="20">
                  <c:v>19.977046530192638</c:v>
                </c:pt>
                <c:pt idx="21">
                  <c:v>20.400260219506443</c:v>
                </c:pt>
                <c:pt idx="22">
                  <c:v>20.77589540887675</c:v>
                </c:pt>
                <c:pt idx="23">
                  <c:v>21.107247345433805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4-489E-87F8-E704159A7E4A}"/>
            </c:ext>
          </c:extLst>
        </c:ser>
        <c:ser>
          <c:idx val="2"/>
          <c:order val="2"/>
          <c:tx>
            <c:v>ABt_33P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'Gyawali&amp;Bukhart(2014)'!$D$3:$D$26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'Gyawali&amp;Bukhart(2014)'!$H$3:$H$26</c:f>
              <c:numCache>
                <c:formatCode>General</c:formatCode>
                <c:ptCount val="24"/>
                <c:pt idx="0">
                  <c:v>10</c:v>
                </c:pt>
                <c:pt idx="1">
                  <c:v>12.177270261768109</c:v>
                </c:pt>
                <c:pt idx="2">
                  <c:v>14.303718719981564</c:v>
                </c:pt>
                <c:pt idx="3">
                  <c:v>16.334583672451206</c:v>
                </c:pt>
                <c:pt idx="4">
                  <c:v>18.240209375558027</c:v>
                </c:pt>
                <c:pt idx="5">
                  <c:v>20.003191474785648</c:v>
                </c:pt>
                <c:pt idx="6">
                  <c:v>21.615591458334134</c:v>
                </c:pt>
                <c:pt idx="7">
                  <c:v>23.076469618738738</c:v>
                </c:pt>
                <c:pt idx="8">
                  <c:v>15.384313079159158</c:v>
                </c:pt>
                <c:pt idx="9">
                  <c:v>16.357644851116365</c:v>
                </c:pt>
                <c:pt idx="10">
                  <c:v>17.304563206718157</c:v>
                </c:pt>
                <c:pt idx="11">
                  <c:v>18.204234432319563</c:v>
                </c:pt>
                <c:pt idx="12">
                  <c:v>19.041062066975453</c:v>
                </c:pt>
                <c:pt idx="13">
                  <c:v>19.804541597534879</c:v>
                </c:pt>
                <c:pt idx="14">
                  <c:v>20.488797124862618</c:v>
                </c:pt>
                <c:pt idx="15">
                  <c:v>21.091906146676841</c:v>
                </c:pt>
                <c:pt idx="16">
                  <c:v>21.615121709265203</c:v>
                </c:pt>
                <c:pt idx="17">
                  <c:v>22.062084509069564</c:v>
                </c:pt>
                <c:pt idx="18">
                  <c:v>22.43809197176753</c:v>
                </c:pt>
                <c:pt idx="19">
                  <c:v>22.749464952911779</c:v>
                </c:pt>
                <c:pt idx="20">
                  <c:v>23.003030210276489</c:v>
                </c:pt>
                <c:pt idx="21">
                  <c:v>23.205720130662076</c:v>
                </c:pt>
                <c:pt idx="22">
                  <c:v>23.36428042313084</c:v>
                </c:pt>
                <c:pt idx="23">
                  <c:v>23.485070688268024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84-489E-87F8-E704159A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9280"/>
        <c:axId val="2014679760"/>
      </c:scatterChart>
      <c:valAx>
        <c:axId val="201467928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4679760"/>
        <c:crosses val="autoZero"/>
        <c:crossBetween val="midCat"/>
      </c:valAx>
      <c:valAx>
        <c:axId val="201467976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467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'Gyawali&amp;Bukhart(2015)'!$E$2</c:f>
              <c:strCache>
                <c:ptCount val="1"/>
                <c:pt idx="0">
                  <c:v>AB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'Gyawali&amp;Bukhart(2015)'!$D$3:$D$26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'Gyawali&amp;Bukhart(2015)'!$E$3:$E$26</c:f>
              <c:numCache>
                <c:formatCode>General</c:formatCode>
                <c:ptCount val="24"/>
                <c:pt idx="0">
                  <c:v>10</c:v>
                </c:pt>
                <c:pt idx="1">
                  <c:v>12.177270261768109</c:v>
                </c:pt>
                <c:pt idx="2">
                  <c:v>14.303718719981564</c:v>
                </c:pt>
                <c:pt idx="3">
                  <c:v>16.334583672451206</c:v>
                </c:pt>
                <c:pt idx="4">
                  <c:v>18.240209375558027</c:v>
                </c:pt>
                <c:pt idx="5">
                  <c:v>20.003191474785648</c:v>
                </c:pt>
                <c:pt idx="6">
                  <c:v>21.615591458334134</c:v>
                </c:pt>
                <c:pt idx="7">
                  <c:v>23.076469618738738</c:v>
                </c:pt>
                <c:pt idx="8">
                  <c:v>23.076469618738738</c:v>
                </c:pt>
                <c:pt idx="9">
                  <c:v>24.389827924799981</c:v>
                </c:pt>
                <c:pt idx="10">
                  <c:v>25.562967336399961</c:v>
                </c:pt>
                <c:pt idx="11">
                  <c:v>26.605220996267633</c:v>
                </c:pt>
                <c:pt idx="12">
                  <c:v>27.527007349184363</c:v>
                </c:pt>
                <c:pt idx="13">
                  <c:v>28.339144128651679</c:v>
                </c:pt>
                <c:pt idx="14">
                  <c:v>29.052368313210977</c:v>
                </c:pt>
                <c:pt idx="15">
                  <c:v>29.677014467948936</c:v>
                </c:pt>
                <c:pt idx="16">
                  <c:v>30.222812040801482</c:v>
                </c:pt>
                <c:pt idx="17">
                  <c:v>30.698769973604129</c:v>
                </c:pt>
                <c:pt idx="18">
                  <c:v>31.113123863120979</c:v>
                </c:pt>
                <c:pt idx="19">
                  <c:v>31.473326685811273</c:v>
                </c:pt>
                <c:pt idx="20">
                  <c:v>31.786068796639551</c:v>
                </c:pt>
                <c:pt idx="21">
                  <c:v>32.057316635465952</c:v>
                </c:pt>
                <c:pt idx="22">
                  <c:v>32.292362468467239</c:v>
                </c:pt>
                <c:pt idx="23">
                  <c:v>32.495879704299007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A-4F93-A004-23BF68848EFB}"/>
            </c:ext>
          </c:extLst>
        </c:ser>
        <c:ser>
          <c:idx val="1"/>
          <c:order val="1"/>
          <c:tx>
            <c:v>ABt_50P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'Gyawali&amp;Bukhart(2015)'!$D$3:$D$26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'Gyawali&amp;Bukhart(2015)'!$G$3:$G$26</c:f>
              <c:numCache>
                <c:formatCode>General</c:formatCode>
                <c:ptCount val="24"/>
                <c:pt idx="0">
                  <c:v>10</c:v>
                </c:pt>
                <c:pt idx="1">
                  <c:v>12.177270261768109</c:v>
                </c:pt>
                <c:pt idx="2">
                  <c:v>14.303718719981564</c:v>
                </c:pt>
                <c:pt idx="3">
                  <c:v>16.334583672451206</c:v>
                </c:pt>
                <c:pt idx="4">
                  <c:v>18.240209375558027</c:v>
                </c:pt>
                <c:pt idx="5">
                  <c:v>20.003191474785648</c:v>
                </c:pt>
                <c:pt idx="6">
                  <c:v>21.615591458334134</c:v>
                </c:pt>
                <c:pt idx="7">
                  <c:v>23.076469618738738</c:v>
                </c:pt>
                <c:pt idx="8">
                  <c:v>11.538234809369369</c:v>
                </c:pt>
                <c:pt idx="9">
                  <c:v>12.320521960758974</c:v>
                </c:pt>
                <c:pt idx="10">
                  <c:v>13.133917449141785</c:v>
                </c:pt>
                <c:pt idx="11">
                  <c:v>13.959407061348935</c:v>
                </c:pt>
                <c:pt idx="12">
                  <c:v>14.780093772899431</c:v>
                </c:pt>
                <c:pt idx="13">
                  <c:v>15.581524848500683</c:v>
                </c:pt>
                <c:pt idx="14">
                  <c:v>16.351888213634293</c:v>
                </c:pt>
                <c:pt idx="15">
                  <c:v>17.082055124395165</c:v>
                </c:pt>
                <c:pt idx="16">
                  <c:v>17.765478308324397</c:v>
                </c:pt>
                <c:pt idx="17">
                  <c:v>18.397974350556485</c:v>
                </c:pt>
                <c:pt idx="18">
                  <c:v>18.977427517991558</c:v>
                </c:pt>
                <c:pt idx="19">
                  <c:v>19.503452268358792</c:v>
                </c:pt>
                <c:pt idx="20">
                  <c:v>19.977046530192638</c:v>
                </c:pt>
                <c:pt idx="21">
                  <c:v>20.400260219506443</c:v>
                </c:pt>
                <c:pt idx="22">
                  <c:v>20.77589540887675</c:v>
                </c:pt>
                <c:pt idx="23">
                  <c:v>21.107247345433805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A-4F93-A004-23BF68848EFB}"/>
            </c:ext>
          </c:extLst>
        </c:ser>
        <c:ser>
          <c:idx val="2"/>
          <c:order val="2"/>
          <c:tx>
            <c:v>ABt_33P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'Gyawali&amp;Bukhart(2015)'!$D$3:$D$26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</c:numCache>
            </c:numRef>
          </c:xVal>
          <c:yVal>
            <c:numRef>
              <c:f>'Gyawali&amp;Bukhart(2015)'!$H$3:$H$26</c:f>
              <c:numCache>
                <c:formatCode>General</c:formatCode>
                <c:ptCount val="24"/>
                <c:pt idx="0">
                  <c:v>10</c:v>
                </c:pt>
                <c:pt idx="1">
                  <c:v>12.177270261768109</c:v>
                </c:pt>
                <c:pt idx="2">
                  <c:v>14.303718719981564</c:v>
                </c:pt>
                <c:pt idx="3">
                  <c:v>16.334583672451206</c:v>
                </c:pt>
                <c:pt idx="4">
                  <c:v>18.240209375558027</c:v>
                </c:pt>
                <c:pt idx="5">
                  <c:v>20.003191474785648</c:v>
                </c:pt>
                <c:pt idx="6">
                  <c:v>21.615591458334134</c:v>
                </c:pt>
                <c:pt idx="7">
                  <c:v>23.076469618738738</c:v>
                </c:pt>
                <c:pt idx="8">
                  <c:v>15.384313079159158</c:v>
                </c:pt>
                <c:pt idx="9">
                  <c:v>16.26295020140514</c:v>
                </c:pt>
                <c:pt idx="10">
                  <c:v>17.055017310841361</c:v>
                </c:pt>
                <c:pt idx="11">
                  <c:v>17.768135050905162</c:v>
                </c:pt>
                <c:pt idx="12">
                  <c:v>18.40910800790224</c:v>
                </c:pt>
                <c:pt idx="13">
                  <c:v>18.984115525566157</c:v>
                </c:pt>
                <c:pt idx="14">
                  <c:v>19.498838707303786</c:v>
                </c:pt>
                <c:pt idx="15">
                  <c:v>19.958542265366244</c:v>
                </c:pt>
                <c:pt idx="16">
                  <c:v>20.368126008919834</c:v>
                </c:pt>
                <c:pt idx="17">
                  <c:v>20.732156897850867</c:v>
                </c:pt>
                <c:pt idx="18">
                  <c:v>21.054889371603796</c:v>
                </c:pt>
                <c:pt idx="19">
                  <c:v>21.340279183339483</c:v>
                </c:pt>
                <c:pt idx="20">
                  <c:v>21.591994141826287</c:v>
                </c:pt>
                <c:pt idx="21">
                  <c:v>21.813423858191019</c:v>
                </c:pt>
                <c:pt idx="22">
                  <c:v>22.007689689468279</c:v>
                </c:pt>
                <c:pt idx="23">
                  <c:v>22.177655463014673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A-4F93-A004-23BF68848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79280"/>
        <c:axId val="2014679760"/>
      </c:scatterChart>
      <c:valAx>
        <c:axId val="201467928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4679760"/>
        <c:crosses val="autoZero"/>
        <c:crossBetween val="midCat"/>
      </c:valAx>
      <c:valAx>
        <c:axId val="201467976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1467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76200</xdr:rowOff>
    </xdr:from>
    <xdr:to>
      <xdr:col>15</xdr:col>
      <xdr:colOff>271939</xdr:colOff>
      <xdr:row>28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BDB204-290D-1AFA-7E0E-7F49F7DDD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0</xdr:rowOff>
    </xdr:from>
    <xdr:to>
      <xdr:col>6</xdr:col>
      <xdr:colOff>543639</xdr:colOff>
      <xdr:row>50</xdr:row>
      <xdr:rowOff>532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00E8FAD-7169-BCA4-0E52-BC339DB1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0"/>
          <a:ext cx="5115639" cy="38105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13</xdr:col>
      <xdr:colOff>629376</xdr:colOff>
      <xdr:row>43</xdr:row>
      <xdr:rowOff>162267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2BDA51B-2E88-5B86-9E7B-9D9D044BC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5905500"/>
          <a:ext cx="5201376" cy="244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0</xdr:row>
      <xdr:rowOff>123825</xdr:rowOff>
    </xdr:from>
    <xdr:to>
      <xdr:col>16</xdr:col>
      <xdr:colOff>119539</xdr:colOff>
      <xdr:row>28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B4C984-B9A8-4B08-AAA7-AA5AF371C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0</xdr:rowOff>
    </xdr:from>
    <xdr:to>
      <xdr:col>6</xdr:col>
      <xdr:colOff>543639</xdr:colOff>
      <xdr:row>50</xdr:row>
      <xdr:rowOff>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CA7489-B3DA-4407-9E59-F51FF7FA4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0"/>
          <a:ext cx="5115639" cy="38105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13</xdr:col>
      <xdr:colOff>629376</xdr:colOff>
      <xdr:row>43</xdr:row>
      <xdr:rowOff>162267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51C0FD-A60A-4DFB-83AB-796694042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0" y="5905500"/>
          <a:ext cx="5201376" cy="244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39E7-5947-48A9-B8B5-81EBF142A153}">
  <dimension ref="A2:H26"/>
  <sheetViews>
    <sheetView workbookViewId="0">
      <selection activeCell="B5" sqref="B5"/>
    </sheetView>
  </sheetViews>
  <sheetFormatPr baseColWidth="10" defaultRowHeight="15" x14ac:dyDescent="0.25"/>
  <sheetData>
    <row r="2" spans="1:8" x14ac:dyDescent="0.25">
      <c r="A2" t="s">
        <v>4</v>
      </c>
      <c r="C2" s="1" t="s">
        <v>9</v>
      </c>
      <c r="D2" s="1" t="s">
        <v>5</v>
      </c>
      <c r="E2" s="1" t="s">
        <v>7</v>
      </c>
      <c r="F2" s="1" t="s">
        <v>12</v>
      </c>
      <c r="G2" s="1" t="s">
        <v>14</v>
      </c>
      <c r="H2" s="1" t="s">
        <v>14</v>
      </c>
    </row>
    <row r="3" spans="1:8" x14ac:dyDescent="0.25">
      <c r="A3" t="s">
        <v>0</v>
      </c>
      <c r="B3">
        <v>0.14879999999999999</v>
      </c>
      <c r="C3" s="1" t="s">
        <v>10</v>
      </c>
      <c r="D3" s="1">
        <v>8</v>
      </c>
      <c r="E3" s="1">
        <v>10</v>
      </c>
      <c r="F3" s="1">
        <f>IF(C3="CA",(1/$B$8)^($B$5*(-(D3-$B$9)^2+$B$6*(D3-$B$9))/D3^2),1)</f>
        <v>1</v>
      </c>
      <c r="G3" s="1">
        <v>10</v>
      </c>
      <c r="H3" s="1">
        <v>10</v>
      </c>
    </row>
    <row r="4" spans="1:8" x14ac:dyDescent="0.25">
      <c r="A4" t="s">
        <v>1</v>
      </c>
      <c r="B4">
        <v>0.29780000000000001</v>
      </c>
      <c r="C4" s="1" t="s">
        <v>10</v>
      </c>
      <c r="D4" s="1">
        <v>9</v>
      </c>
      <c r="E4" s="1">
        <f>E3*((1-EXP(-$B$3*D4))/(1-EXP(-$B$3*D3)))^(1/$B$4)</f>
        <v>12.177270261768109</v>
      </c>
      <c r="F4" s="1">
        <f t="shared" ref="F4:F26" si="0">IF(C4="CA",(1/$B$8)^($B$5*(-(D4-$B$9)^2+$B$6*(D4-$B$9))/D4^2),1)</f>
        <v>1</v>
      </c>
      <c r="G4" s="1">
        <f>G3*((1-EXP(-$B$3*D4))/(1-EXP(-$B$3*D3)))^(1/$B$4)*F4</f>
        <v>12.177270261768109</v>
      </c>
      <c r="H4" s="1">
        <f>H3*((1-EXP(-$B$3*D4))/(1-EXP(-$B$3*D3)))^(1/$B$4)*F4</f>
        <v>12.177270261768109</v>
      </c>
    </row>
    <row r="5" spans="1:8" x14ac:dyDescent="0.25">
      <c r="A5" t="s">
        <v>2</v>
      </c>
      <c r="B5">
        <v>0.11899999999999999</v>
      </c>
      <c r="C5" s="1" t="s">
        <v>10</v>
      </c>
      <c r="D5" s="1">
        <v>10</v>
      </c>
      <c r="E5" s="1">
        <f t="shared" ref="E5:E26" si="1">E4*((1-EXP(-$B$3*D5))/(1-EXP(-$B$3*D4)))^(1/$B$4)</f>
        <v>14.303718719981564</v>
      </c>
      <c r="F5" s="1">
        <f t="shared" si="0"/>
        <v>1</v>
      </c>
      <c r="G5" s="1">
        <f t="shared" ref="G5:G10" si="2">G4*((1-EXP(-$B$3*D5))/(1-EXP(-$B$3*D4)))^(1/$B$4)*F5</f>
        <v>14.303718719981564</v>
      </c>
      <c r="H5" s="1">
        <f t="shared" ref="H5:H10" si="3">H4*((1-EXP(-$B$3*D5))/(1-EXP(-$B$3*D4)))^(1/$B$4)*F5</f>
        <v>14.303718719981564</v>
      </c>
    </row>
    <row r="6" spans="1:8" x14ac:dyDescent="0.25">
      <c r="A6" t="s">
        <v>3</v>
      </c>
      <c r="B6">
        <v>30.803799999999999</v>
      </c>
      <c r="C6" s="1" t="s">
        <v>10</v>
      </c>
      <c r="D6" s="1">
        <v>11</v>
      </c>
      <c r="E6" s="1">
        <f t="shared" si="1"/>
        <v>16.334583672451206</v>
      </c>
      <c r="F6" s="1">
        <f t="shared" si="0"/>
        <v>1</v>
      </c>
      <c r="G6" s="1">
        <f t="shared" si="2"/>
        <v>16.334583672451206</v>
      </c>
      <c r="H6" s="1">
        <f t="shared" si="3"/>
        <v>16.334583672451206</v>
      </c>
    </row>
    <row r="7" spans="1:8" x14ac:dyDescent="0.25">
      <c r="A7" t="s">
        <v>6</v>
      </c>
      <c r="B7">
        <v>25</v>
      </c>
      <c r="C7" s="1" t="s">
        <v>10</v>
      </c>
      <c r="D7" s="1">
        <v>12</v>
      </c>
      <c r="E7" s="1">
        <f t="shared" si="1"/>
        <v>18.240209375558027</v>
      </c>
      <c r="F7" s="1">
        <f t="shared" si="0"/>
        <v>1</v>
      </c>
      <c r="G7" s="1">
        <f t="shared" si="2"/>
        <v>18.240209375558027</v>
      </c>
      <c r="H7" s="1">
        <f t="shared" si="3"/>
        <v>18.240209375558027</v>
      </c>
    </row>
    <row r="8" spans="1:8" x14ac:dyDescent="0.25">
      <c r="A8" t="s">
        <v>8</v>
      </c>
      <c r="B8">
        <v>0.5</v>
      </c>
      <c r="C8" s="1" t="s">
        <v>10</v>
      </c>
      <c r="D8" s="1">
        <v>13</v>
      </c>
      <c r="E8" s="1">
        <f t="shared" si="1"/>
        <v>20.003191474785648</v>
      </c>
      <c r="F8" s="1">
        <f t="shared" si="0"/>
        <v>1</v>
      </c>
      <c r="G8" s="1">
        <f t="shared" si="2"/>
        <v>20.003191474785648</v>
      </c>
      <c r="H8" s="1">
        <f t="shared" si="3"/>
        <v>20.003191474785648</v>
      </c>
    </row>
    <row r="9" spans="1:8" x14ac:dyDescent="0.25">
      <c r="A9" t="s">
        <v>13</v>
      </c>
      <c r="B9">
        <v>15</v>
      </c>
      <c r="C9" s="1" t="s">
        <v>10</v>
      </c>
      <c r="D9" s="1">
        <v>14</v>
      </c>
      <c r="E9" s="1">
        <f t="shared" si="1"/>
        <v>21.615591458334134</v>
      </c>
      <c r="F9" s="1">
        <f t="shared" si="0"/>
        <v>1</v>
      </c>
      <c r="G9" s="1">
        <f t="shared" si="2"/>
        <v>21.615591458334134</v>
      </c>
      <c r="H9" s="1">
        <f t="shared" si="3"/>
        <v>21.615591458334134</v>
      </c>
    </row>
    <row r="10" spans="1:8" x14ac:dyDescent="0.25">
      <c r="C10" s="1" t="s">
        <v>10</v>
      </c>
      <c r="D10" s="1">
        <v>15</v>
      </c>
      <c r="E10" s="1">
        <f t="shared" si="1"/>
        <v>23.076469618738738</v>
      </c>
      <c r="F10" s="1">
        <f t="shared" si="0"/>
        <v>1</v>
      </c>
      <c r="G10" s="1">
        <f t="shared" si="2"/>
        <v>23.076469618738738</v>
      </c>
      <c r="H10" s="1">
        <f t="shared" si="3"/>
        <v>23.076469618738738</v>
      </c>
    </row>
    <row r="11" spans="1:8" x14ac:dyDescent="0.25">
      <c r="C11" s="2" t="s">
        <v>10</v>
      </c>
      <c r="D11" s="2">
        <v>15</v>
      </c>
      <c r="E11" s="2">
        <f t="shared" si="1"/>
        <v>23.076469618738738</v>
      </c>
      <c r="F11" s="2">
        <f t="shared" si="0"/>
        <v>1</v>
      </c>
      <c r="G11" s="2">
        <f>G10*0.5</f>
        <v>11.538234809369369</v>
      </c>
      <c r="H11" s="2">
        <f>H10*(2/3)</f>
        <v>15.384313079159158</v>
      </c>
    </row>
    <row r="12" spans="1:8" x14ac:dyDescent="0.25">
      <c r="C12" s="1" t="s">
        <v>11</v>
      </c>
      <c r="D12" s="1">
        <v>16</v>
      </c>
      <c r="E12" s="1">
        <f t="shared" si="1"/>
        <v>24.389827924799981</v>
      </c>
      <c r="F12" s="1">
        <f t="shared" si="0"/>
        <v>1.0103000315333315</v>
      </c>
      <c r="G12" s="1">
        <f>G11*((1-EXP(-$B$3*D12))/(1-EXP(-$B$3*D11)))^(1/$B$4)*((1/(G11/$G$10))^($B$5*(-(D12-$B$9)^2+$B$6*(D12-$B$9))/D12^2))</f>
        <v>12.320521960758974</v>
      </c>
      <c r="H12" s="1">
        <f>H11*((1-EXP(-$B$3*D12))/(1-EXP(-$B$3*D11)))^(1/$B$4)*((1/(H11/$H$10))^($B$5*(-(D12-$B$9)^2+$B$6*(D12-$B$9))/D12^2))</f>
        <v>16.357644851116365</v>
      </c>
    </row>
    <row r="13" spans="1:8" x14ac:dyDescent="0.25">
      <c r="C13" s="1" t="s">
        <v>11</v>
      </c>
      <c r="D13" s="1">
        <v>17</v>
      </c>
      <c r="E13" s="1">
        <f t="shared" si="1"/>
        <v>25.562967336399961</v>
      </c>
      <c r="F13" s="1">
        <f t="shared" si="0"/>
        <v>1.0189017155159055</v>
      </c>
      <c r="G13" s="1">
        <f>G12*((1-EXP(-$B$3*D13))/(1-EXP(-$B$3*D12)))^(1/$B$4)*((1/(G12/$G$10))^($B$5*(-(D13-$B$9)^2+$B$6*(D13-$B$9))/D13^2))</f>
        <v>13.133917449141785</v>
      </c>
      <c r="H13" s="1">
        <f t="shared" ref="H13:H26" si="4">H12*((1-EXP(-$B$3*D13))/(1-EXP(-$B$3*D12)))^(1/$B$4)*((1/(H12/$H$10))^($B$5*(-(D13-$B$9)^2+$B$6*(D13-$B$9))/D13^2))</f>
        <v>17.304563206718157</v>
      </c>
    </row>
    <row r="14" spans="1:8" x14ac:dyDescent="0.25">
      <c r="C14" s="1" t="s">
        <v>11</v>
      </c>
      <c r="D14" s="1">
        <v>18</v>
      </c>
      <c r="E14" s="1">
        <f t="shared" si="1"/>
        <v>26.605220996267633</v>
      </c>
      <c r="F14" s="1">
        <f t="shared" si="0"/>
        <v>1.026153658633765</v>
      </c>
      <c r="G14" s="1">
        <f t="shared" ref="G14:G26" si="5">G13*((1-EXP(-$B$3*D14))/(1-EXP(-$B$3*D13)))^(1/$B$4)*((1/(G13/$G$10))^($B$5*(-(D14-$B$9)^2+$B$6*(D14-$B$9))/D14^2))</f>
        <v>13.959407061348935</v>
      </c>
      <c r="H14" s="1">
        <f t="shared" si="4"/>
        <v>18.204234432319563</v>
      </c>
    </row>
    <row r="15" spans="1:8" x14ac:dyDescent="0.25">
      <c r="C15" s="1" t="s">
        <v>11</v>
      </c>
      <c r="D15" s="1">
        <v>19</v>
      </c>
      <c r="E15" s="1">
        <f t="shared" si="1"/>
        <v>27.527007349184363</v>
      </c>
      <c r="F15" s="1">
        <f t="shared" si="0"/>
        <v>1.0323204539331372</v>
      </c>
      <c r="G15" s="1">
        <f t="shared" si="5"/>
        <v>14.780093772899431</v>
      </c>
      <c r="H15" s="1">
        <f t="shared" si="4"/>
        <v>19.041062066975453</v>
      </c>
    </row>
    <row r="16" spans="1:8" x14ac:dyDescent="0.25">
      <c r="C16" s="1" t="s">
        <v>11</v>
      </c>
      <c r="D16" s="1">
        <v>20</v>
      </c>
      <c r="E16" s="1">
        <f t="shared" si="1"/>
        <v>28.339144128651679</v>
      </c>
      <c r="F16" s="1">
        <f t="shared" si="0"/>
        <v>1.0376055866890888</v>
      </c>
      <c r="G16" s="1">
        <f t="shared" si="5"/>
        <v>15.581524848500683</v>
      </c>
      <c r="H16" s="1">
        <f t="shared" si="4"/>
        <v>19.804541597534879</v>
      </c>
    </row>
    <row r="17" spans="3:8" x14ac:dyDescent="0.25">
      <c r="C17" s="1" t="s">
        <v>11</v>
      </c>
      <c r="D17" s="1">
        <v>21</v>
      </c>
      <c r="E17" s="1">
        <f t="shared" si="1"/>
        <v>29.052368313210977</v>
      </c>
      <c r="F17" s="1">
        <f t="shared" si="0"/>
        <v>1.0421674527798857</v>
      </c>
      <c r="G17" s="1">
        <f t="shared" si="5"/>
        <v>16.351888213634293</v>
      </c>
      <c r="H17" s="1">
        <f t="shared" si="4"/>
        <v>20.488797124862618</v>
      </c>
    </row>
    <row r="18" spans="3:8" x14ac:dyDescent="0.25">
      <c r="C18" s="1" t="s">
        <v>11</v>
      </c>
      <c r="D18" s="1">
        <v>22</v>
      </c>
      <c r="E18" s="1">
        <f t="shared" si="1"/>
        <v>29.677014467948936</v>
      </c>
      <c r="F18" s="1">
        <f t="shared" si="0"/>
        <v>1.0461307314789503</v>
      </c>
      <c r="G18" s="1">
        <f t="shared" si="5"/>
        <v>17.082055124395165</v>
      </c>
      <c r="H18" s="1">
        <f t="shared" si="4"/>
        <v>21.091906146676841</v>
      </c>
    </row>
    <row r="19" spans="3:8" x14ac:dyDescent="0.25">
      <c r="C19" s="1" t="s">
        <v>11</v>
      </c>
      <c r="D19" s="1">
        <v>23</v>
      </c>
      <c r="E19" s="1">
        <f t="shared" si="1"/>
        <v>30.222812040801482</v>
      </c>
      <c r="F19" s="1">
        <f t="shared" si="0"/>
        <v>1.0495945757943599</v>
      </c>
      <c r="G19" s="1">
        <f t="shared" si="5"/>
        <v>17.765478308324397</v>
      </c>
      <c r="H19" s="1">
        <f t="shared" si="4"/>
        <v>21.615121709265203</v>
      </c>
    </row>
    <row r="20" spans="3:8" x14ac:dyDescent="0.25">
      <c r="C20" s="1" t="s">
        <v>11</v>
      </c>
      <c r="D20" s="1">
        <v>24</v>
      </c>
      <c r="E20" s="1">
        <f t="shared" si="1"/>
        <v>30.698769973604129</v>
      </c>
      <c r="F20" s="1">
        <f t="shared" si="0"/>
        <v>1.0526385901042674</v>
      </c>
      <c r="G20" s="1">
        <f t="shared" si="5"/>
        <v>18.397974350556485</v>
      </c>
      <c r="H20" s="1">
        <f t="shared" si="4"/>
        <v>22.062084509069564</v>
      </c>
    </row>
    <row r="21" spans="3:8" x14ac:dyDescent="0.25">
      <c r="C21" s="1" t="s">
        <v>11</v>
      </c>
      <c r="D21" s="1">
        <v>25</v>
      </c>
      <c r="E21" s="1">
        <f t="shared" si="1"/>
        <v>31.113123863120979</v>
      </c>
      <c r="F21" s="1">
        <f t="shared" si="0"/>
        <v>1.0553272475861553</v>
      </c>
      <c r="G21" s="1">
        <f t="shared" si="5"/>
        <v>18.977427517991558</v>
      </c>
      <c r="H21" s="1">
        <f t="shared" si="4"/>
        <v>22.43809197176753</v>
      </c>
    </row>
    <row r="22" spans="3:8" x14ac:dyDescent="0.25">
      <c r="C22" s="1" t="s">
        <v>11</v>
      </c>
      <c r="D22" s="1">
        <v>26</v>
      </c>
      <c r="E22" s="1">
        <f t="shared" si="1"/>
        <v>31.473326685811273</v>
      </c>
      <c r="F22" s="1">
        <f t="shared" si="0"/>
        <v>1.057713192874195</v>
      </c>
      <c r="G22" s="1">
        <f t="shared" si="5"/>
        <v>19.503452268358792</v>
      </c>
      <c r="H22" s="1">
        <f t="shared" si="4"/>
        <v>22.749464952911779</v>
      </c>
    </row>
    <row r="23" spans="3:8" x14ac:dyDescent="0.25">
      <c r="C23" s="1" t="s">
        <v>11</v>
      </c>
      <c r="D23" s="1">
        <v>27</v>
      </c>
      <c r="E23" s="1">
        <f t="shared" si="1"/>
        <v>31.786068796639551</v>
      </c>
      <c r="F23" s="1">
        <f t="shared" si="0"/>
        <v>1.0598397382431579</v>
      </c>
      <c r="G23" s="1">
        <f t="shared" si="5"/>
        <v>19.977046530192638</v>
      </c>
      <c r="H23" s="1">
        <f t="shared" si="4"/>
        <v>23.003030210276489</v>
      </c>
    </row>
    <row r="24" spans="3:8" x14ac:dyDescent="0.25">
      <c r="C24" s="1" t="s">
        <v>11</v>
      </c>
      <c r="D24" s="1">
        <v>28</v>
      </c>
      <c r="E24" s="1">
        <f t="shared" si="1"/>
        <v>32.057316635465952</v>
      </c>
      <c r="F24" s="1">
        <f t="shared" si="0"/>
        <v>1.0617427695045329</v>
      </c>
      <c r="G24" s="1">
        <f t="shared" si="5"/>
        <v>20.400260219506443</v>
      </c>
      <c r="H24" s="1">
        <f t="shared" si="4"/>
        <v>23.205720130662076</v>
      </c>
    </row>
    <row r="25" spans="3:8" x14ac:dyDescent="0.25">
      <c r="C25" s="1" t="s">
        <v>11</v>
      </c>
      <c r="D25" s="1">
        <v>29</v>
      </c>
      <c r="E25" s="1">
        <f t="shared" si="1"/>
        <v>32.292362468467239</v>
      </c>
      <c r="F25" s="1">
        <f t="shared" si="0"/>
        <v>1.063452215089421</v>
      </c>
      <c r="G25" s="1">
        <f t="shared" si="5"/>
        <v>20.77589540887675</v>
      </c>
      <c r="H25" s="1">
        <f t="shared" si="4"/>
        <v>23.36428042313084</v>
      </c>
    </row>
    <row r="26" spans="3:8" x14ac:dyDescent="0.25">
      <c r="C26" s="1" t="s">
        <v>11</v>
      </c>
      <c r="D26" s="1">
        <v>30</v>
      </c>
      <c r="E26" s="1">
        <f t="shared" si="1"/>
        <v>32.495879704299007</v>
      </c>
      <c r="F26" s="1">
        <f t="shared" si="0"/>
        <v>1.0649931885473143</v>
      </c>
      <c r="G26" s="1">
        <f t="shared" si="5"/>
        <v>21.107247345433805</v>
      </c>
      <c r="H26" s="1">
        <f t="shared" si="4"/>
        <v>23.485070688268024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345A-6292-410C-8F6B-1FABE6E030E0}">
  <dimension ref="A2:I26"/>
  <sheetViews>
    <sheetView tabSelected="1" workbookViewId="0">
      <selection activeCell="I26" sqref="I26"/>
    </sheetView>
  </sheetViews>
  <sheetFormatPr baseColWidth="10" defaultRowHeight="15" x14ac:dyDescent="0.25"/>
  <sheetData>
    <row r="2" spans="1:9" x14ac:dyDescent="0.25">
      <c r="A2" t="s">
        <v>4</v>
      </c>
      <c r="C2" s="1" t="s">
        <v>9</v>
      </c>
      <c r="D2" s="1" t="s">
        <v>5</v>
      </c>
      <c r="E2" s="1" t="s">
        <v>7</v>
      </c>
      <c r="F2" s="1" t="s">
        <v>12</v>
      </c>
      <c r="G2" s="1" t="s">
        <v>14</v>
      </c>
      <c r="H2" s="1" t="s">
        <v>14</v>
      </c>
    </row>
    <row r="3" spans="1:9" x14ac:dyDescent="0.25">
      <c r="A3" t="s">
        <v>0</v>
      </c>
      <c r="B3">
        <v>0.14879999999999999</v>
      </c>
      <c r="C3" s="1" t="s">
        <v>10</v>
      </c>
      <c r="D3" s="1">
        <v>8</v>
      </c>
      <c r="E3" s="1">
        <v>10</v>
      </c>
      <c r="F3" s="1">
        <f>IF(C3="CA",(1/$B$8)^($B$5*(-(D3-$B$9)^2+$B$6*(D3-$B$9))/D3^2),1)</f>
        <v>1</v>
      </c>
      <c r="G3" s="1">
        <v>10</v>
      </c>
      <c r="H3" s="1">
        <v>10</v>
      </c>
    </row>
    <row r="4" spans="1:9" x14ac:dyDescent="0.25">
      <c r="A4" t="s">
        <v>1</v>
      </c>
      <c r="B4">
        <v>0.29780000000000001</v>
      </c>
      <c r="C4" s="1" t="s">
        <v>10</v>
      </c>
      <c r="D4" s="1">
        <v>9</v>
      </c>
      <c r="E4" s="1">
        <f>E3*((1-EXP(-$B$3*D4))/(1-EXP(-$B$3*D3)))^(1/$B$4)</f>
        <v>12.177270261768109</v>
      </c>
      <c r="F4" s="1">
        <f t="shared" ref="F4:F26" si="0">IF(C4="CA",(1/$B$8)^($B$5*(-(D4-$B$9)^2+$B$6*(D4-$B$9))/D4^2),1)</f>
        <v>1</v>
      </c>
      <c r="G4" s="1">
        <f>G3*((1-EXP(-$B$3*D4))/(1-EXP(-$B$3*D3)))^(1/$B$4)*F4</f>
        <v>12.177270261768109</v>
      </c>
      <c r="H4" s="1">
        <f>H3*((1-EXP(-$B$3*D4))/(1-EXP(-$B$3*D3)))^(1/$B$4)*F4</f>
        <v>12.177270261768109</v>
      </c>
    </row>
    <row r="5" spans="1:9" x14ac:dyDescent="0.25">
      <c r="A5" t="s">
        <v>2</v>
      </c>
      <c r="B5">
        <v>0.11899999999999999</v>
      </c>
      <c r="C5" s="1" t="s">
        <v>10</v>
      </c>
      <c r="D5" s="1">
        <v>10</v>
      </c>
      <c r="E5" s="1">
        <f t="shared" ref="E5:E26" si="1">E4*((1-EXP(-$B$3*D5))/(1-EXP(-$B$3*D4)))^(1/$B$4)</f>
        <v>14.303718719981564</v>
      </c>
      <c r="F5" s="1">
        <f t="shared" si="0"/>
        <v>1</v>
      </c>
      <c r="G5" s="1">
        <f t="shared" ref="G5:G10" si="2">G4*((1-EXP(-$B$3*D5))/(1-EXP(-$B$3*D4)))^(1/$B$4)*F5</f>
        <v>14.303718719981564</v>
      </c>
      <c r="H5" s="1">
        <f t="shared" ref="H5:H10" si="3">H4*((1-EXP(-$B$3*D5))/(1-EXP(-$B$3*D4)))^(1/$B$4)*F5</f>
        <v>14.303718719981564</v>
      </c>
    </row>
    <row r="6" spans="1:9" x14ac:dyDescent="0.25">
      <c r="A6" t="s">
        <v>3</v>
      </c>
      <c r="B6">
        <v>30.803799999999999</v>
      </c>
      <c r="C6" s="1" t="s">
        <v>10</v>
      </c>
      <c r="D6" s="1">
        <v>11</v>
      </c>
      <c r="E6" s="1">
        <f t="shared" si="1"/>
        <v>16.334583672451206</v>
      </c>
      <c r="F6" s="1">
        <f t="shared" si="0"/>
        <v>1</v>
      </c>
      <c r="G6" s="1">
        <f t="shared" si="2"/>
        <v>16.334583672451206</v>
      </c>
      <c r="H6" s="1">
        <f t="shared" si="3"/>
        <v>16.334583672451206</v>
      </c>
    </row>
    <row r="7" spans="1:9" x14ac:dyDescent="0.25">
      <c r="A7" t="s">
        <v>6</v>
      </c>
      <c r="B7">
        <v>25</v>
      </c>
      <c r="C7" s="1" t="s">
        <v>10</v>
      </c>
      <c r="D7" s="1">
        <v>12</v>
      </c>
      <c r="E7" s="1">
        <f t="shared" si="1"/>
        <v>18.240209375558027</v>
      </c>
      <c r="F7" s="1">
        <f t="shared" si="0"/>
        <v>1</v>
      </c>
      <c r="G7" s="1">
        <f t="shared" si="2"/>
        <v>18.240209375558027</v>
      </c>
      <c r="H7" s="1">
        <f t="shared" si="3"/>
        <v>18.240209375558027</v>
      </c>
    </row>
    <row r="8" spans="1:9" x14ac:dyDescent="0.25">
      <c r="A8" t="s">
        <v>8</v>
      </c>
      <c r="B8">
        <v>0.5</v>
      </c>
      <c r="C8" s="1" t="s">
        <v>10</v>
      </c>
      <c r="D8" s="1">
        <v>13</v>
      </c>
      <c r="E8" s="1">
        <f t="shared" si="1"/>
        <v>20.003191474785648</v>
      </c>
      <c r="F8" s="1">
        <f t="shared" si="0"/>
        <v>1</v>
      </c>
      <c r="G8" s="1">
        <f t="shared" si="2"/>
        <v>20.003191474785648</v>
      </c>
      <c r="H8" s="1">
        <f t="shared" si="3"/>
        <v>20.003191474785648</v>
      </c>
    </row>
    <row r="9" spans="1:9" x14ac:dyDescent="0.25">
      <c r="A9" t="s">
        <v>13</v>
      </c>
      <c r="B9">
        <v>15</v>
      </c>
      <c r="C9" s="1" t="s">
        <v>10</v>
      </c>
      <c r="D9" s="1">
        <v>14</v>
      </c>
      <c r="E9" s="1">
        <f t="shared" si="1"/>
        <v>21.615591458334134</v>
      </c>
      <c r="F9" s="1">
        <f t="shared" si="0"/>
        <v>1</v>
      </c>
      <c r="G9" s="1">
        <f t="shared" si="2"/>
        <v>21.615591458334134</v>
      </c>
      <c r="H9" s="1">
        <f t="shared" si="3"/>
        <v>21.615591458334134</v>
      </c>
    </row>
    <row r="10" spans="1:9" x14ac:dyDescent="0.25">
      <c r="C10" s="1" t="s">
        <v>10</v>
      </c>
      <c r="D10" s="1">
        <v>15</v>
      </c>
      <c r="E10" s="1">
        <f t="shared" si="1"/>
        <v>23.076469618738738</v>
      </c>
      <c r="F10" s="1">
        <f t="shared" si="0"/>
        <v>1</v>
      </c>
      <c r="G10" s="1">
        <f t="shared" si="2"/>
        <v>23.076469618738738</v>
      </c>
      <c r="H10" s="1">
        <f t="shared" si="3"/>
        <v>23.076469618738738</v>
      </c>
    </row>
    <row r="11" spans="1:9" x14ac:dyDescent="0.25">
      <c r="C11" s="2" t="s">
        <v>10</v>
      </c>
      <c r="D11" s="2">
        <v>15</v>
      </c>
      <c r="E11" s="2">
        <f t="shared" si="1"/>
        <v>23.076469618738738</v>
      </c>
      <c r="F11" s="2">
        <f t="shared" si="0"/>
        <v>1</v>
      </c>
      <c r="G11" s="2">
        <f>G10*0.5</f>
        <v>11.538234809369369</v>
      </c>
      <c r="H11" s="2">
        <f>H10*(2/3)</f>
        <v>15.384313079159158</v>
      </c>
    </row>
    <row r="12" spans="1:9" x14ac:dyDescent="0.25">
      <c r="C12" s="1" t="s">
        <v>11</v>
      </c>
      <c r="D12" s="1">
        <v>16</v>
      </c>
      <c r="E12" s="1">
        <f t="shared" si="1"/>
        <v>24.389827924799981</v>
      </c>
      <c r="F12" s="1">
        <f t="shared" si="0"/>
        <v>1.0103000315333315</v>
      </c>
      <c r="G12" s="1">
        <f>G11*((1-EXP(-$B$3*D12))/(1-EXP(-$B$3*D11)))^(1/$B$4)*((1/(G11/$G$10))^($B$5*(-(D12-$B$9)^2+$B$6*(D12-$B$9))/D12^2))</f>
        <v>12.320521960758974</v>
      </c>
      <c r="H12" s="1">
        <f>H11*((1-EXP(-$B$3*D12))/(1-EXP(-$B$3*D11)))^(1/$B$4)*((1/(H11/$H$10))^($B$5*((D12-$B$9)^2)/D12^2))</f>
        <v>16.26295020140514</v>
      </c>
      <c r="I12">
        <f t="shared" ref="I12:I14" si="4">H12/$H$10</f>
        <v>0.70474169013266963</v>
      </c>
    </row>
    <row r="13" spans="1:9" x14ac:dyDescent="0.25">
      <c r="C13" s="1" t="s">
        <v>11</v>
      </c>
      <c r="D13" s="1">
        <v>17</v>
      </c>
      <c r="E13" s="1">
        <f t="shared" si="1"/>
        <v>25.562967336399961</v>
      </c>
      <c r="F13" s="1">
        <f t="shared" si="0"/>
        <v>1.0189017155159055</v>
      </c>
      <c r="G13" s="1">
        <f>G12*((1-EXP(-$B$3*D13))/(1-EXP(-$B$3*D12)))^(1/$B$4)*((1/(G12/$G$10))^($B$5*(-(D13-$B$9)^2+$B$6*(D13-$B$9))/D13^2))</f>
        <v>13.133917449141785</v>
      </c>
      <c r="H13" s="1">
        <f t="shared" ref="H13:H26" si="5">H12*((1-EXP(-$B$3*D13))/(1-EXP(-$B$3*D12)))^(1/$B$4)*((1/(H12/$H$10))^($B$5*((D13-$B$9)^2)/D13^2))</f>
        <v>17.055017310841361</v>
      </c>
      <c r="I13">
        <f t="shared" si="4"/>
        <v>0.73906527266164712</v>
      </c>
    </row>
    <row r="14" spans="1:9" x14ac:dyDescent="0.25">
      <c r="C14" s="1" t="s">
        <v>11</v>
      </c>
      <c r="D14" s="1">
        <v>18</v>
      </c>
      <c r="E14" s="1">
        <f t="shared" si="1"/>
        <v>26.605220996267633</v>
      </c>
      <c r="F14" s="1">
        <f t="shared" si="0"/>
        <v>1.026153658633765</v>
      </c>
      <c r="G14" s="1">
        <f t="shared" ref="G14:G26" si="6">G13*((1-EXP(-$B$3*D14))/(1-EXP(-$B$3*D13)))^(1/$B$4)*((1/(G13/$G$10))^($B$5*(-(D14-$B$9)^2+$B$6*(D14-$B$9))/D14^2))</f>
        <v>13.959407061348935</v>
      </c>
      <c r="H14" s="1">
        <f t="shared" si="5"/>
        <v>17.768135050905162</v>
      </c>
      <c r="I14">
        <f t="shared" si="4"/>
        <v>0.76996764862494127</v>
      </c>
    </row>
    <row r="15" spans="1:9" x14ac:dyDescent="0.25">
      <c r="C15" s="1" t="s">
        <v>11</v>
      </c>
      <c r="D15" s="1">
        <v>19</v>
      </c>
      <c r="E15" s="1">
        <f t="shared" si="1"/>
        <v>27.527007349184363</v>
      </c>
      <c r="F15" s="1">
        <f t="shared" si="0"/>
        <v>1.0323204539331372</v>
      </c>
      <c r="G15" s="1">
        <f t="shared" si="6"/>
        <v>14.780093772899431</v>
      </c>
      <c r="H15" s="1">
        <f t="shared" si="5"/>
        <v>18.40910800790224</v>
      </c>
      <c r="I15">
        <f>H15/$H$10</f>
        <v>0.79774368922330874</v>
      </c>
    </row>
    <row r="16" spans="1:9" x14ac:dyDescent="0.25">
      <c r="C16" s="1" t="s">
        <v>11</v>
      </c>
      <c r="D16" s="1">
        <v>20</v>
      </c>
      <c r="E16" s="1">
        <f t="shared" si="1"/>
        <v>28.339144128651679</v>
      </c>
      <c r="F16" s="1">
        <f t="shared" si="0"/>
        <v>1.0376055866890888</v>
      </c>
      <c r="G16" s="1">
        <f t="shared" si="6"/>
        <v>15.581524848500683</v>
      </c>
      <c r="H16" s="1">
        <f t="shared" si="5"/>
        <v>18.984115525566157</v>
      </c>
      <c r="I16">
        <f t="shared" ref="I16:I26" si="7">H16/$H$10</f>
        <v>0.82266117128031246</v>
      </c>
    </row>
    <row r="17" spans="3:9" x14ac:dyDescent="0.25">
      <c r="C17" s="1" t="s">
        <v>11</v>
      </c>
      <c r="D17" s="1">
        <v>21</v>
      </c>
      <c r="E17" s="1">
        <f t="shared" si="1"/>
        <v>29.052368313210977</v>
      </c>
      <c r="F17" s="1">
        <f t="shared" si="0"/>
        <v>1.0421674527798857</v>
      </c>
      <c r="G17" s="1">
        <f t="shared" si="6"/>
        <v>16.351888213634293</v>
      </c>
      <c r="H17" s="1">
        <f t="shared" si="5"/>
        <v>19.498838707303786</v>
      </c>
      <c r="I17">
        <f t="shared" si="7"/>
        <v>0.84496628078110292</v>
      </c>
    </row>
    <row r="18" spans="3:9" x14ac:dyDescent="0.25">
      <c r="C18" s="1" t="s">
        <v>11</v>
      </c>
      <c r="D18" s="1">
        <v>22</v>
      </c>
      <c r="E18" s="1">
        <f t="shared" si="1"/>
        <v>29.677014467948936</v>
      </c>
      <c r="F18" s="1">
        <f t="shared" si="0"/>
        <v>1.0461307314789503</v>
      </c>
      <c r="G18" s="1">
        <f t="shared" si="6"/>
        <v>17.082055124395165</v>
      </c>
      <c r="H18" s="1">
        <f t="shared" si="5"/>
        <v>19.958542265366244</v>
      </c>
      <c r="I18">
        <f t="shared" si="7"/>
        <v>0.8648871597395188</v>
      </c>
    </row>
    <row r="19" spans="3:9" x14ac:dyDescent="0.25">
      <c r="C19" s="1" t="s">
        <v>11</v>
      </c>
      <c r="D19" s="1">
        <v>23</v>
      </c>
      <c r="E19" s="1">
        <f t="shared" si="1"/>
        <v>30.222812040801482</v>
      </c>
      <c r="F19" s="1">
        <f t="shared" si="0"/>
        <v>1.0495945757943599</v>
      </c>
      <c r="G19" s="1">
        <f t="shared" si="6"/>
        <v>17.765478308324397</v>
      </c>
      <c r="H19" s="1">
        <f t="shared" si="5"/>
        <v>20.368126008919834</v>
      </c>
      <c r="I19">
        <f t="shared" si="7"/>
        <v>0.88263613739167224</v>
      </c>
    </row>
    <row r="20" spans="3:9" x14ac:dyDescent="0.25">
      <c r="C20" s="1" t="s">
        <v>11</v>
      </c>
      <c r="D20" s="1">
        <v>24</v>
      </c>
      <c r="E20" s="1">
        <f t="shared" si="1"/>
        <v>30.698769973604129</v>
      </c>
      <c r="F20" s="1">
        <f t="shared" si="0"/>
        <v>1.0526385901042674</v>
      </c>
      <c r="G20" s="1">
        <f t="shared" si="6"/>
        <v>18.397974350556485</v>
      </c>
      <c r="H20" s="1">
        <f t="shared" si="5"/>
        <v>20.732156897850867</v>
      </c>
      <c r="I20">
        <f t="shared" si="7"/>
        <v>0.89841111922145045</v>
      </c>
    </row>
    <row r="21" spans="3:9" x14ac:dyDescent="0.25">
      <c r="C21" s="1" t="s">
        <v>11</v>
      </c>
      <c r="D21" s="1">
        <v>25</v>
      </c>
      <c r="E21" s="1">
        <f t="shared" si="1"/>
        <v>31.113123863120979</v>
      </c>
      <c r="F21" s="1">
        <f t="shared" si="0"/>
        <v>1.0553272475861553</v>
      </c>
      <c r="G21" s="1">
        <f t="shared" si="6"/>
        <v>18.977427517991558</v>
      </c>
      <c r="H21" s="1">
        <f t="shared" si="5"/>
        <v>21.054889371603796</v>
      </c>
      <c r="I21">
        <f t="shared" si="7"/>
        <v>0.91239646789414608</v>
      </c>
    </row>
    <row r="22" spans="3:9" x14ac:dyDescent="0.25">
      <c r="C22" s="1" t="s">
        <v>11</v>
      </c>
      <c r="D22" s="1">
        <v>26</v>
      </c>
      <c r="E22" s="1">
        <f t="shared" si="1"/>
        <v>31.473326685811273</v>
      </c>
      <c r="F22" s="1">
        <f t="shared" si="0"/>
        <v>1.057713192874195</v>
      </c>
      <c r="G22" s="1">
        <f t="shared" si="6"/>
        <v>19.503452268358792</v>
      </c>
      <c r="H22" s="1">
        <f t="shared" si="5"/>
        <v>21.340279183339483</v>
      </c>
      <c r="I22">
        <f t="shared" si="7"/>
        <v>0.92476360274842817</v>
      </c>
    </row>
    <row r="23" spans="3:9" x14ac:dyDescent="0.25">
      <c r="C23" s="1" t="s">
        <v>11</v>
      </c>
      <c r="D23" s="1">
        <v>27</v>
      </c>
      <c r="E23" s="1">
        <f t="shared" si="1"/>
        <v>31.786068796639551</v>
      </c>
      <c r="F23" s="1">
        <f t="shared" si="0"/>
        <v>1.0598397382431579</v>
      </c>
      <c r="G23" s="1">
        <f t="shared" si="6"/>
        <v>19.977046530192638</v>
      </c>
      <c r="H23" s="1">
        <f t="shared" si="5"/>
        <v>21.591994141826287</v>
      </c>
      <c r="I23">
        <f t="shared" si="7"/>
        <v>0.93567146528743661</v>
      </c>
    </row>
    <row r="24" spans="3:9" x14ac:dyDescent="0.25">
      <c r="C24" s="1" t="s">
        <v>11</v>
      </c>
      <c r="D24" s="1">
        <v>28</v>
      </c>
      <c r="E24" s="1">
        <f t="shared" si="1"/>
        <v>32.057316635465952</v>
      </c>
      <c r="F24" s="1">
        <f t="shared" si="0"/>
        <v>1.0617427695045329</v>
      </c>
      <c r="G24" s="1">
        <f t="shared" si="6"/>
        <v>20.400260219506443</v>
      </c>
      <c r="H24" s="1">
        <f t="shared" si="5"/>
        <v>21.813423858191019</v>
      </c>
      <c r="I24">
        <f t="shared" si="7"/>
        <v>0.94526694154628876</v>
      </c>
    </row>
    <row r="25" spans="3:9" x14ac:dyDescent="0.25">
      <c r="C25" s="1" t="s">
        <v>11</v>
      </c>
      <c r="D25" s="1">
        <v>29</v>
      </c>
      <c r="E25" s="1">
        <f t="shared" si="1"/>
        <v>32.292362468467239</v>
      </c>
      <c r="F25" s="1">
        <f t="shared" si="0"/>
        <v>1.063452215089421</v>
      </c>
      <c r="G25" s="1">
        <f t="shared" si="6"/>
        <v>20.77589540887675</v>
      </c>
      <c r="H25" s="1">
        <f t="shared" si="5"/>
        <v>22.007689689468279</v>
      </c>
      <c r="I25">
        <f t="shared" si="7"/>
        <v>0.95368529298768556</v>
      </c>
    </row>
    <row r="26" spans="3:9" x14ac:dyDescent="0.25">
      <c r="C26" s="1" t="s">
        <v>11</v>
      </c>
      <c r="D26" s="1">
        <v>30</v>
      </c>
      <c r="E26" s="1">
        <f t="shared" si="1"/>
        <v>32.495879704299007</v>
      </c>
      <c r="F26" s="1">
        <f t="shared" si="0"/>
        <v>1.0649931885473143</v>
      </c>
      <c r="G26" s="1">
        <f t="shared" si="6"/>
        <v>21.107247345433805</v>
      </c>
      <c r="H26" s="1">
        <f t="shared" si="5"/>
        <v>22.177655463014673</v>
      </c>
      <c r="I26">
        <f t="shared" si="7"/>
        <v>0.96105062123565888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Gyawali&amp;Bukhart(2014)</vt:lpstr>
      <vt:lpstr>Gyawali&amp;Bukhart(2015)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AJHM</dc:creator>
  <cp:lastModifiedBy>AJHM</cp:lastModifiedBy>
  <dcterms:created xsi:type="dcterms:W3CDTF">2024-07-12T02:01:19Z</dcterms:created>
  <dcterms:modified xsi:type="dcterms:W3CDTF">2024-07-16T04:48:22Z</dcterms:modified>
</cp:coreProperties>
</file>