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e\PycharmProjects\rosalind\extra\"/>
    </mc:Choice>
  </mc:AlternateContent>
  <xr:revisionPtr revIDLastSave="0" documentId="13_ncr:1_{F85B4AAC-9AD5-47CF-822A-C99C5C4FD4BD}" xr6:coauthVersionLast="47" xr6:coauthVersionMax="47" xr10:uidLastSave="{00000000-0000-0000-0000-000000000000}"/>
  <bookViews>
    <workbookView xWindow="-96" yWindow="0" windowWidth="12000" windowHeight="12336" activeTab="2" xr2:uid="{EDA834F8-B27D-4B38-B91C-C903DA2A9529}"/>
  </bookViews>
  <sheets>
    <sheet name="Sheet2" sheetId="3" r:id="rId1"/>
    <sheet name="Sheet1" sheetId="4" r:id="rId2"/>
    <sheet name="Table 0" sheetId="2" r:id="rId3"/>
  </sheets>
  <definedNames>
    <definedName name="_xlchart.v1.0" hidden="1">'Table 0'!$E$1</definedName>
    <definedName name="_xlchart.v1.1" hidden="1">'Table 0'!$E$2:$E$109</definedName>
    <definedName name="_xlchart.v1.2" hidden="1">'Table 0'!$E$1</definedName>
    <definedName name="_xlchart.v1.3" hidden="1">'Table 0'!$E$2:$E$109</definedName>
    <definedName name="_xlchart.v1.4" hidden="1">'Table 0'!$F$1</definedName>
    <definedName name="_xlchart.v1.5" hidden="1">'Table 0'!$F$2:$F$109</definedName>
    <definedName name="_xlchart.v1.6" hidden="1">'Table 0'!$E$1</definedName>
    <definedName name="_xlchart.v1.7" hidden="1">'Table 0'!$E$2:$E$109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F15" i="2"/>
  <c r="F3" i="2"/>
  <c r="F4" i="2"/>
  <c r="F11" i="2"/>
  <c r="F41" i="2"/>
  <c r="F2" i="2"/>
  <c r="F10" i="2"/>
  <c r="F12" i="2"/>
  <c r="F9" i="2"/>
  <c r="F50" i="2"/>
  <c r="F48" i="2"/>
  <c r="F47" i="2"/>
  <c r="F7" i="2"/>
  <c r="F18" i="2"/>
  <c r="F26" i="2"/>
  <c r="F62" i="2"/>
  <c r="F23" i="2"/>
  <c r="F63" i="2"/>
  <c r="F17" i="2"/>
  <c r="F6" i="2"/>
  <c r="F66" i="2"/>
  <c r="F20" i="2"/>
  <c r="F8" i="2"/>
  <c r="F31" i="2"/>
  <c r="F61" i="2"/>
  <c r="F56" i="2"/>
  <c r="F22" i="2"/>
  <c r="F13" i="2"/>
  <c r="F30" i="2"/>
  <c r="F25" i="2"/>
  <c r="F5" i="2"/>
  <c r="F40" i="2"/>
  <c r="F88" i="2"/>
  <c r="F71" i="2"/>
  <c r="F16" i="2"/>
  <c r="F36" i="2"/>
  <c r="F72" i="2"/>
  <c r="F69" i="2"/>
  <c r="F24" i="2"/>
  <c r="F86" i="2"/>
  <c r="F28" i="2"/>
  <c r="F89" i="2"/>
  <c r="F14" i="2"/>
  <c r="F27" i="2"/>
  <c r="F39" i="2"/>
  <c r="F57" i="2"/>
  <c r="F21" i="2"/>
  <c r="F45" i="2"/>
  <c r="F81" i="2"/>
  <c r="F43" i="2"/>
  <c r="F38" i="2"/>
  <c r="F80" i="2"/>
  <c r="F29" i="2"/>
  <c r="F42" i="2"/>
  <c r="F32" i="2"/>
  <c r="F76" i="2"/>
  <c r="F55" i="2"/>
  <c r="F85" i="2"/>
  <c r="F51" i="2"/>
  <c r="F70" i="2"/>
  <c r="F77" i="2"/>
  <c r="F68" i="2"/>
  <c r="F49" i="2"/>
  <c r="F33" i="2"/>
  <c r="F19" i="2"/>
  <c r="F58" i="2"/>
  <c r="F83" i="2"/>
  <c r="F73" i="2"/>
  <c r="F46" i="2"/>
  <c r="F35" i="2"/>
  <c r="F79" i="2"/>
  <c r="F100" i="2"/>
  <c r="F67" i="2"/>
  <c r="F84" i="2"/>
  <c r="F104" i="2"/>
  <c r="F92" i="2"/>
  <c r="F94" i="2"/>
  <c r="F60" i="2"/>
  <c r="F96" i="2"/>
  <c r="F65" i="2"/>
  <c r="F91" i="2"/>
  <c r="F37" i="2"/>
  <c r="F90" i="2"/>
  <c r="F95" i="2"/>
  <c r="F105" i="2"/>
  <c r="F82" i="2"/>
  <c r="F64" i="2"/>
  <c r="F34" i="2"/>
  <c r="F78" i="2"/>
  <c r="F54" i="2"/>
  <c r="F103" i="2"/>
  <c r="F52" i="2"/>
  <c r="F93" i="2"/>
  <c r="F53" i="2"/>
  <c r="F44" i="2"/>
  <c r="F99" i="2"/>
  <c r="F74" i="2"/>
  <c r="F87" i="2"/>
  <c r="F102" i="2"/>
  <c r="F75" i="2"/>
  <c r="F97" i="2"/>
  <c r="F106" i="2"/>
  <c r="F101" i="2"/>
  <c r="F59" i="2"/>
  <c r="F98" i="2"/>
  <c r="R2" i="2" a="1"/>
  <c r="R2" i="2" s="1"/>
  <c r="K15" i="2"/>
  <c r="H106" i="2"/>
  <c r="H105" i="2"/>
  <c r="H104" i="2"/>
  <c r="H101" i="2"/>
  <c r="H100" i="2"/>
  <c r="H103" i="2"/>
  <c r="H99" i="2"/>
  <c r="H96" i="2"/>
  <c r="H102" i="2"/>
  <c r="H86" i="2"/>
  <c r="H97" i="2"/>
  <c r="H88" i="2"/>
  <c r="H66" i="2"/>
  <c r="H89" i="2"/>
  <c r="H85" i="2"/>
  <c r="H63" i="2"/>
  <c r="H50" i="2"/>
  <c r="H72" i="2"/>
  <c r="H62" i="2"/>
  <c r="H41" i="2"/>
  <c r="H98" i="2"/>
  <c r="H48" i="2"/>
  <c r="H71" i="2"/>
  <c r="H81" i="2"/>
  <c r="H47" i="2"/>
  <c r="H69" i="2"/>
  <c r="H91" i="2"/>
  <c r="H80" i="2"/>
  <c r="H61" i="2"/>
  <c r="H56" i="2"/>
  <c r="H95" i="2"/>
  <c r="H79" i="2"/>
  <c r="H84" i="2"/>
  <c r="H83" i="2"/>
  <c r="H94" i="2"/>
  <c r="H90" i="2"/>
  <c r="H57" i="2"/>
  <c r="H76" i="2"/>
  <c r="H70" i="2"/>
  <c r="H92" i="2"/>
  <c r="H87" i="2"/>
  <c r="H93" i="2"/>
  <c r="H82" i="2"/>
  <c r="H77" i="2"/>
  <c r="H40" i="2"/>
  <c r="H15" i="2"/>
  <c r="H55" i="2"/>
  <c r="H73" i="2"/>
  <c r="H68" i="2"/>
  <c r="H36" i="2"/>
  <c r="H23" i="2"/>
  <c r="H30" i="2"/>
  <c r="H75" i="2"/>
  <c r="H67" i="2"/>
  <c r="H17" i="2"/>
  <c r="H74" i="2"/>
  <c r="H38" i="2"/>
  <c r="H18" i="2"/>
  <c r="H78" i="2"/>
  <c r="H20" i="2"/>
  <c r="H31" i="2"/>
  <c r="H26" i="2"/>
  <c r="H42" i="2"/>
  <c r="H39" i="2"/>
  <c r="H51" i="2"/>
  <c r="H12" i="2"/>
  <c r="H11" i="2"/>
  <c r="H25" i="2"/>
  <c r="H60" i="2"/>
  <c r="H43" i="2"/>
  <c r="H45" i="2"/>
  <c r="H46" i="2"/>
  <c r="H49" i="2"/>
  <c r="H58" i="2"/>
  <c r="H22" i="2"/>
  <c r="H54" i="2"/>
  <c r="H64" i="2"/>
  <c r="H24" i="2"/>
  <c r="H10" i="2"/>
  <c r="H27" i="2"/>
  <c r="H9" i="2"/>
  <c r="H65" i="2"/>
  <c r="H28" i="2"/>
  <c r="H53" i="2"/>
  <c r="H29" i="2"/>
  <c r="H52" i="2"/>
  <c r="H4" i="2"/>
  <c r="H32" i="2"/>
  <c r="H35" i="2"/>
  <c r="H6" i="2"/>
  <c r="H16" i="2"/>
  <c r="H7" i="2"/>
  <c r="H13" i="2"/>
  <c r="H44" i="2"/>
  <c r="H59" i="2"/>
  <c r="H21" i="2"/>
  <c r="H34" i="2"/>
  <c r="H33" i="2"/>
  <c r="H8" i="2"/>
  <c r="H3" i="2"/>
  <c r="H37" i="2"/>
  <c r="H14" i="2"/>
  <c r="H5" i="2"/>
  <c r="H2" i="2"/>
  <c r="H19" i="2"/>
  <c r="I106" i="2"/>
  <c r="I105" i="2"/>
  <c r="I104" i="2"/>
  <c r="I101" i="2"/>
  <c r="I100" i="2"/>
  <c r="I103" i="2"/>
  <c r="I99" i="2"/>
  <c r="I96" i="2"/>
  <c r="I102" i="2"/>
  <c r="I86" i="2"/>
  <c r="I97" i="2"/>
  <c r="I88" i="2"/>
  <c r="I66" i="2"/>
  <c r="I89" i="2"/>
  <c r="I85" i="2"/>
  <c r="I63" i="2"/>
  <c r="I50" i="2"/>
  <c r="I72" i="2"/>
  <c r="I62" i="2"/>
  <c r="I41" i="2"/>
  <c r="I98" i="2"/>
  <c r="I48" i="2"/>
  <c r="I71" i="2"/>
  <c r="I81" i="2"/>
  <c r="I47" i="2"/>
  <c r="I69" i="2"/>
  <c r="I91" i="2"/>
  <c r="I80" i="2"/>
  <c r="I61" i="2"/>
  <c r="I56" i="2"/>
  <c r="I95" i="2"/>
  <c r="I79" i="2"/>
  <c r="I84" i="2"/>
  <c r="I83" i="2"/>
  <c r="I94" i="2"/>
  <c r="I90" i="2"/>
  <c r="I57" i="2"/>
  <c r="I76" i="2"/>
  <c r="I70" i="2"/>
  <c r="I92" i="2"/>
  <c r="I87" i="2"/>
  <c r="I93" i="2"/>
  <c r="I82" i="2"/>
  <c r="I77" i="2"/>
  <c r="I40" i="2"/>
  <c r="I15" i="2"/>
  <c r="I55" i="2"/>
  <c r="I73" i="2"/>
  <c r="I68" i="2"/>
  <c r="I36" i="2"/>
  <c r="I23" i="2"/>
  <c r="I30" i="2"/>
  <c r="I75" i="2"/>
  <c r="I67" i="2"/>
  <c r="I17" i="2"/>
  <c r="I74" i="2"/>
  <c r="I38" i="2"/>
  <c r="I18" i="2"/>
  <c r="I78" i="2"/>
  <c r="I20" i="2"/>
  <c r="I31" i="2"/>
  <c r="I26" i="2"/>
  <c r="I42" i="2"/>
  <c r="I39" i="2"/>
  <c r="I51" i="2"/>
  <c r="I12" i="2"/>
  <c r="I11" i="2"/>
  <c r="I25" i="2"/>
  <c r="I60" i="2"/>
  <c r="I43" i="2"/>
  <c r="I45" i="2"/>
  <c r="I46" i="2"/>
  <c r="I49" i="2"/>
  <c r="I58" i="2"/>
  <c r="I22" i="2"/>
  <c r="I54" i="2"/>
  <c r="I64" i="2"/>
  <c r="I24" i="2"/>
  <c r="I10" i="2"/>
  <c r="I27" i="2"/>
  <c r="I9" i="2"/>
  <c r="I65" i="2"/>
  <c r="I28" i="2"/>
  <c r="I53" i="2"/>
  <c r="I29" i="2"/>
  <c r="I52" i="2"/>
  <c r="I4" i="2"/>
  <c r="I32" i="2"/>
  <c r="I35" i="2"/>
  <c r="I6" i="2"/>
  <c r="I16" i="2"/>
  <c r="I7" i="2"/>
  <c r="I13" i="2"/>
  <c r="I44" i="2"/>
  <c r="I59" i="2"/>
  <c r="I21" i="2"/>
  <c r="I34" i="2"/>
  <c r="I33" i="2"/>
  <c r="I8" i="2"/>
  <c r="I3" i="2"/>
  <c r="I37" i="2"/>
  <c r="I14" i="2"/>
  <c r="I5" i="2"/>
  <c r="I2" i="2"/>
  <c r="I19" i="2"/>
  <c r="K106" i="2"/>
  <c r="K105" i="2"/>
  <c r="K104" i="2"/>
  <c r="K101" i="2"/>
  <c r="K100" i="2"/>
  <c r="K103" i="2"/>
  <c r="K99" i="2"/>
  <c r="K96" i="2"/>
  <c r="K102" i="2"/>
  <c r="K86" i="2"/>
  <c r="K97" i="2"/>
  <c r="K88" i="2"/>
  <c r="K66" i="2"/>
  <c r="K89" i="2"/>
  <c r="K85" i="2"/>
  <c r="K63" i="2"/>
  <c r="K50" i="2"/>
  <c r="K72" i="2"/>
  <c r="K62" i="2"/>
  <c r="K41" i="2"/>
  <c r="K98" i="2"/>
  <c r="K48" i="2"/>
  <c r="K71" i="2"/>
  <c r="K81" i="2"/>
  <c r="K47" i="2"/>
  <c r="K69" i="2"/>
  <c r="K91" i="2"/>
  <c r="K80" i="2"/>
  <c r="K61" i="2"/>
  <c r="K56" i="2"/>
  <c r="K95" i="2"/>
  <c r="K79" i="2"/>
  <c r="K84" i="2"/>
  <c r="K83" i="2"/>
  <c r="K94" i="2"/>
  <c r="K90" i="2"/>
  <c r="K57" i="2"/>
  <c r="K76" i="2"/>
  <c r="K70" i="2"/>
  <c r="K92" i="2"/>
  <c r="K87" i="2"/>
  <c r="K93" i="2"/>
  <c r="K82" i="2"/>
  <c r="K77" i="2"/>
  <c r="K40" i="2"/>
  <c r="K55" i="2"/>
  <c r="K73" i="2"/>
  <c r="K68" i="2"/>
  <c r="K36" i="2"/>
  <c r="K23" i="2"/>
  <c r="K30" i="2"/>
  <c r="K75" i="2"/>
  <c r="K67" i="2"/>
  <c r="K17" i="2"/>
  <c r="K74" i="2"/>
  <c r="K38" i="2"/>
  <c r="K18" i="2"/>
  <c r="K78" i="2"/>
  <c r="K20" i="2"/>
  <c r="K31" i="2"/>
  <c r="K26" i="2"/>
  <c r="K42" i="2"/>
  <c r="K39" i="2"/>
  <c r="K51" i="2"/>
  <c r="K12" i="2"/>
  <c r="K11" i="2"/>
  <c r="K25" i="2"/>
  <c r="K60" i="2"/>
  <c r="K43" i="2"/>
  <c r="K45" i="2"/>
  <c r="K46" i="2"/>
  <c r="K49" i="2"/>
  <c r="K58" i="2"/>
  <c r="K22" i="2"/>
  <c r="K54" i="2"/>
  <c r="K64" i="2"/>
  <c r="K24" i="2"/>
  <c r="K10" i="2"/>
  <c r="K27" i="2"/>
  <c r="K9" i="2"/>
  <c r="K65" i="2"/>
  <c r="K28" i="2"/>
  <c r="K53" i="2"/>
  <c r="K29" i="2"/>
  <c r="K52" i="2"/>
  <c r="K32" i="2"/>
  <c r="K35" i="2"/>
  <c r="K6" i="2"/>
  <c r="K16" i="2"/>
  <c r="K7" i="2"/>
  <c r="K13" i="2"/>
  <c r="K44" i="2"/>
  <c r="K59" i="2"/>
  <c r="K21" i="2"/>
  <c r="K34" i="2"/>
  <c r="K33" i="2"/>
  <c r="K8" i="2"/>
  <c r="K3" i="2"/>
  <c r="K37" i="2"/>
  <c r="K14" i="2"/>
  <c r="K5" i="2"/>
  <c r="K2" i="2"/>
  <c r="K19" i="2"/>
  <c r="J63" i="2" l="1"/>
  <c r="J101" i="2"/>
  <c r="J61" i="2"/>
  <c r="J92" i="2"/>
  <c r="J22" i="2"/>
  <c r="J42" i="2"/>
  <c r="J23" i="2"/>
  <c r="J76" i="2"/>
  <c r="J69" i="2"/>
  <c r="J89" i="2"/>
  <c r="J105" i="2"/>
  <c r="J67" i="2"/>
  <c r="J54" i="2"/>
  <c r="J33" i="2"/>
  <c r="J52" i="2"/>
  <c r="J58" i="2"/>
  <c r="J26" i="2"/>
  <c r="J66" i="2"/>
  <c r="J12" i="2"/>
  <c r="J64" i="2"/>
  <c r="J91" i="2"/>
  <c r="J4" i="2"/>
  <c r="J29" i="2"/>
  <c r="J49" i="2"/>
  <c r="J68" i="2"/>
  <c r="J90" i="2"/>
  <c r="J81" i="2"/>
  <c r="J88" i="2"/>
  <c r="J3" i="2"/>
  <c r="J21" i="2"/>
  <c r="J46" i="2"/>
  <c r="J73" i="2"/>
  <c r="J94" i="2"/>
  <c r="J97" i="2"/>
  <c r="J14" i="2"/>
  <c r="J80" i="2"/>
  <c r="J59" i="2"/>
  <c r="J78" i="2"/>
  <c r="J55" i="2"/>
  <c r="J83" i="2"/>
  <c r="J48" i="2"/>
  <c r="J86" i="2"/>
  <c r="J75" i="2"/>
  <c r="J30" i="2"/>
  <c r="J8" i="2"/>
  <c r="J28" i="2"/>
  <c r="J65" i="2"/>
  <c r="J18" i="2"/>
  <c r="J98" i="2"/>
  <c r="J102" i="2"/>
  <c r="J87" i="2"/>
  <c r="J39" i="2"/>
  <c r="J34" i="2"/>
  <c r="J44" i="2"/>
  <c r="J43" i="2"/>
  <c r="J40" i="2"/>
  <c r="J84" i="2"/>
  <c r="J19" i="2"/>
  <c r="J13" i="2"/>
  <c r="J9" i="2"/>
  <c r="J60" i="2"/>
  <c r="J38" i="2"/>
  <c r="J77" i="2"/>
  <c r="J79" i="2"/>
  <c r="J41" i="2"/>
  <c r="J31" i="2"/>
  <c r="J6" i="2"/>
  <c r="J51" i="2"/>
  <c r="J104" i="2"/>
  <c r="J7" i="2"/>
  <c r="J27" i="2"/>
  <c r="J25" i="2"/>
  <c r="J74" i="2"/>
  <c r="J82" i="2"/>
  <c r="J62" i="2"/>
  <c r="J24" i="2"/>
  <c r="J32" i="2"/>
  <c r="J2" i="2"/>
  <c r="J5" i="2"/>
  <c r="J16" i="2"/>
  <c r="J10" i="2"/>
  <c r="J11" i="2"/>
  <c r="J17" i="2"/>
  <c r="J93" i="2"/>
  <c r="J56" i="2"/>
  <c r="J72" i="2"/>
  <c r="J20" i="2"/>
  <c r="J15" i="2"/>
  <c r="J47" i="2"/>
  <c r="J99" i="2"/>
  <c r="J35" i="2"/>
  <c r="J37" i="2"/>
  <c r="J95" i="2"/>
  <c r="J71" i="2"/>
  <c r="J103" i="2"/>
  <c r="J96" i="2"/>
  <c r="J70" i="2"/>
  <c r="J106" i="2"/>
  <c r="J36" i="2"/>
  <c r="J50" i="2"/>
  <c r="J53" i="2"/>
  <c r="J100" i="2"/>
  <c r="J85" i="2"/>
  <c r="J45" i="2"/>
  <c r="J57" i="2"/>
  <c r="K108" i="2"/>
  <c r="K109" i="2"/>
  <c r="P7" i="2" a="1"/>
  <c r="P7" i="2" s="1"/>
  <c r="N2" i="2" a="1"/>
  <c r="N2" i="2" s="1"/>
  <c r="O2" i="2" a="1"/>
  <c r="O2" i="2" s="1"/>
  <c r="Q7" i="2" l="1"/>
  <c r="Q11" i="2"/>
  <c r="R11" i="2"/>
  <c r="Q8" i="2"/>
  <c r="R7" i="2"/>
  <c r="R9" i="2"/>
  <c r="P8" i="2"/>
  <c r="P9" i="2"/>
  <c r="Q10" i="2"/>
  <c r="Q9" i="2"/>
  <c r="P11" i="2"/>
  <c r="P10" i="2"/>
  <c r="R8" i="2"/>
  <c r="R10" i="2"/>
  <c r="L104" i="2" l="1"/>
  <c r="M104" i="2" s="1"/>
  <c r="L62" i="2"/>
  <c r="L50" i="2"/>
  <c r="L83" i="2"/>
  <c r="M83" i="2" s="1"/>
  <c r="L72" i="2"/>
  <c r="M72" i="2" s="1"/>
  <c r="L101" i="2"/>
  <c r="M101" i="2" s="1"/>
  <c r="L86" i="2"/>
  <c r="M86" i="2" s="1"/>
  <c r="L95" i="2"/>
  <c r="M95" i="2" s="1"/>
  <c r="L56" i="2"/>
  <c r="M56" i="2" s="1"/>
  <c r="L61" i="2"/>
  <c r="M61" i="2" s="1"/>
  <c r="L63" i="2"/>
  <c r="M63" i="2" s="1"/>
  <c r="L85" i="2"/>
  <c r="M85" i="2" s="1"/>
  <c r="L105" i="2"/>
  <c r="M105" i="2" s="1"/>
  <c r="L66" i="2"/>
  <c r="L88" i="2"/>
  <c r="L106" i="2"/>
  <c r="M106" i="2" s="1"/>
  <c r="L44" i="2"/>
  <c r="M44" i="2" s="1"/>
  <c r="L78" i="2"/>
  <c r="M78" i="2" s="1"/>
  <c r="L102" i="2"/>
  <c r="M102" i="2" s="1"/>
  <c r="L100" i="2"/>
  <c r="M100" i="2" s="1"/>
  <c r="L15" i="2"/>
  <c r="M15" i="2" s="1"/>
  <c r="L48" i="2"/>
  <c r="M48" i="2" s="1"/>
  <c r="L43" i="2"/>
  <c r="M43" i="2" s="1"/>
  <c r="L27" i="2"/>
  <c r="M27" i="2" s="1"/>
  <c r="L13" i="2"/>
  <c r="M13" i="2" s="1"/>
  <c r="L25" i="2"/>
  <c r="M25" i="2" s="1"/>
  <c r="L41" i="2"/>
  <c r="M41" i="2" s="1"/>
  <c r="L38" i="2"/>
  <c r="M38" i="2" s="1"/>
  <c r="L7" i="2"/>
  <c r="M7" i="2" s="1"/>
  <c r="L99" i="2"/>
  <c r="M99" i="2" s="1"/>
  <c r="L9" i="2"/>
  <c r="M9" i="2" s="1"/>
  <c r="L40" i="2"/>
  <c r="M40" i="2" s="1"/>
  <c r="L84" i="2"/>
  <c r="M84" i="2" s="1"/>
  <c r="L60" i="2"/>
  <c r="M60" i="2" s="1"/>
  <c r="L77" i="2"/>
  <c r="M77" i="2" s="1"/>
  <c r="L74" i="2"/>
  <c r="M74" i="2" s="1"/>
  <c r="L33" i="2"/>
  <c r="M33" i="2" s="1"/>
  <c r="L96" i="2"/>
  <c r="M96" i="2" s="1"/>
  <c r="L19" i="2"/>
  <c r="M19" i="2" s="1"/>
  <c r="L59" i="2"/>
  <c r="M59" i="2" s="1"/>
  <c r="L2" i="2"/>
  <c r="M2" i="2" s="1"/>
  <c r="L65" i="2"/>
  <c r="M65" i="2" s="1"/>
  <c r="L98" i="2"/>
  <c r="M98" i="2" s="1"/>
  <c r="L79" i="2"/>
  <c r="M79" i="2" s="1"/>
  <c r="L3" i="2"/>
  <c r="M3" i="2" s="1"/>
  <c r="L8" i="2"/>
  <c r="M8" i="2" s="1"/>
  <c r="L52" i="2"/>
  <c r="M52" i="2" s="1"/>
  <c r="L34" i="2"/>
  <c r="M34" i="2" s="1"/>
  <c r="L21" i="2"/>
  <c r="M21" i="2" s="1"/>
  <c r="L53" i="2"/>
  <c r="M53" i="2" s="1"/>
  <c r="L5" i="2"/>
  <c r="L14" i="2"/>
  <c r="M14" i="2" s="1"/>
  <c r="L37" i="2"/>
  <c r="M37" i="2" s="1"/>
  <c r="L32" i="2"/>
  <c r="M32" i="2" s="1"/>
  <c r="L4" i="2"/>
  <c r="M4" i="2" s="1"/>
  <c r="L58" i="2"/>
  <c r="M58" i="2" s="1"/>
  <c r="L29" i="2"/>
  <c r="M29" i="2" s="1"/>
  <c r="L28" i="2"/>
  <c r="M28" i="2" s="1"/>
  <c r="L45" i="2"/>
  <c r="M45" i="2" s="1"/>
  <c r="L22" i="2"/>
  <c r="M22" i="2" s="1"/>
  <c r="L16" i="2"/>
  <c r="M16" i="2" s="1"/>
  <c r="L6" i="2"/>
  <c r="M6" i="2" s="1"/>
  <c r="L42" i="2"/>
  <c r="M42" i="2" s="1"/>
  <c r="L18" i="2"/>
  <c r="M18" i="2" s="1"/>
  <c r="L94" i="2"/>
  <c r="M94" i="2" s="1"/>
  <c r="L103" i="2"/>
  <c r="M103" i="2" s="1"/>
  <c r="L54" i="2"/>
  <c r="M54" i="2" s="1"/>
  <c r="L46" i="2"/>
  <c r="M46" i="2" s="1"/>
  <c r="L24" i="2"/>
  <c r="M24" i="2" s="1"/>
  <c r="L39" i="2"/>
  <c r="M39" i="2" s="1"/>
  <c r="L36" i="2"/>
  <c r="M36" i="2" s="1"/>
  <c r="L55" i="2"/>
  <c r="M55" i="2" s="1"/>
  <c r="L12" i="2"/>
  <c r="M12" i="2" s="1"/>
  <c r="L30" i="2"/>
  <c r="M30" i="2" s="1"/>
  <c r="L76" i="2"/>
  <c r="M76" i="2" s="1"/>
  <c r="L68" i="2"/>
  <c r="M68" i="2" s="1"/>
  <c r="L17" i="2"/>
  <c r="M17" i="2" s="1"/>
  <c r="L67" i="2"/>
  <c r="M67" i="2" s="1"/>
  <c r="L75" i="2"/>
  <c r="M75" i="2" s="1"/>
  <c r="L92" i="2"/>
  <c r="M92" i="2" s="1"/>
  <c r="L70" i="2"/>
  <c r="M70" i="2" s="1"/>
  <c r="L69" i="2"/>
  <c r="M69" i="2" s="1"/>
  <c r="L57" i="2"/>
  <c r="M57" i="2" s="1"/>
  <c r="L90" i="2"/>
  <c r="M90" i="2" s="1"/>
  <c r="L71" i="2"/>
  <c r="M71" i="2" s="1"/>
  <c r="L35" i="2"/>
  <c r="M35" i="2" s="1"/>
  <c r="L49" i="2"/>
  <c r="M49" i="2" s="1"/>
  <c r="L10" i="2"/>
  <c r="M10" i="2" s="1"/>
  <c r="L64" i="2"/>
  <c r="M64" i="2" s="1"/>
  <c r="L26" i="2"/>
  <c r="M26" i="2" s="1"/>
  <c r="L31" i="2"/>
  <c r="M31" i="2" s="1"/>
  <c r="L20" i="2"/>
  <c r="M20" i="2" s="1"/>
  <c r="L11" i="2"/>
  <c r="M11" i="2" s="1"/>
  <c r="L51" i="2"/>
  <c r="M51" i="2" s="1"/>
  <c r="L23" i="2"/>
  <c r="M23" i="2" s="1"/>
  <c r="L73" i="2"/>
  <c r="M73" i="2" s="1"/>
  <c r="L82" i="2"/>
  <c r="M82" i="2" s="1"/>
  <c r="L93" i="2"/>
  <c r="M93" i="2" s="1"/>
  <c r="L87" i="2"/>
  <c r="M87" i="2" s="1"/>
  <c r="L80" i="2"/>
  <c r="M80" i="2" s="1"/>
  <c r="L91" i="2"/>
  <c r="M91" i="2" s="1"/>
  <c r="L89" i="2"/>
  <c r="M89" i="2" s="1"/>
  <c r="L47" i="2"/>
  <c r="M47" i="2" s="1"/>
  <c r="L81" i="2"/>
  <c r="M81" i="2" s="1"/>
  <c r="L97" i="2"/>
  <c r="M97" i="2" s="1"/>
  <c r="M62" i="2"/>
  <c r="M5" i="2"/>
  <c r="M50" i="2"/>
  <c r="M66" i="2"/>
  <c r="M88" i="2"/>
  <c r="M109" i="2" l="1"/>
  <c r="M108" i="2"/>
  <c r="N109" i="2"/>
  <c r="N10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<sst xmlns="http://schemas.openxmlformats.org/spreadsheetml/2006/main" count="243" uniqueCount="238">
  <si>
    <t>ID</t>
  </si>
  <si>
    <t>Title</t>
  </si>
  <si>
    <t>Solved By</t>
  </si>
  <si>
    <t>Correct Ratio</t>
  </si>
  <si>
    <t>DNA</t>
  </si>
  <si>
    <t>Counting DNA Nucleotides</t>
  </si>
  <si>
    <t>RNA</t>
  </si>
  <si>
    <t>Transcribing DNA into RNA</t>
  </si>
  <si>
    <t>REVC</t>
  </si>
  <si>
    <t>Complementing a Strand of DNA</t>
  </si>
  <si>
    <t>FIB</t>
  </si>
  <si>
    <t>Rabbits and Recurrence Relations</t>
  </si>
  <si>
    <t>GC</t>
  </si>
  <si>
    <t>Computing GC Content</t>
  </si>
  <si>
    <t>HAMM</t>
  </si>
  <si>
    <t>Counting Point Mutations</t>
  </si>
  <si>
    <t>IPRB</t>
  </si>
  <si>
    <t>Mendel's First Law</t>
  </si>
  <si>
    <t>PROT</t>
  </si>
  <si>
    <t>Translating RNA into Protein</t>
  </si>
  <si>
    <t>SUBS</t>
  </si>
  <si>
    <t>Finding a Motif in DNA</t>
  </si>
  <si>
    <t>CONS</t>
  </si>
  <si>
    <t>Consensus and Profile</t>
  </si>
  <si>
    <t>FIBD</t>
  </si>
  <si>
    <t>Mortal Fibonacci Rabbits</t>
  </si>
  <si>
    <t>GRPH</t>
  </si>
  <si>
    <t>Overlap Graphs</t>
  </si>
  <si>
    <t>IEV</t>
  </si>
  <si>
    <t>Calculating Expected Offspring</t>
  </si>
  <si>
    <t>LCSM</t>
  </si>
  <si>
    <t>Finding a Shared Motif</t>
  </si>
  <si>
    <t>LIA</t>
  </si>
  <si>
    <t>Independent Alleles</t>
  </si>
  <si>
    <t>MPRT</t>
  </si>
  <si>
    <t>Finding a Protein Motif</t>
  </si>
  <si>
    <t>MRNA</t>
  </si>
  <si>
    <t>Inferring mRNA from Protein</t>
  </si>
  <si>
    <t>ORF</t>
  </si>
  <si>
    <t>Open Reading Frames</t>
  </si>
  <si>
    <t>PERM</t>
  </si>
  <si>
    <t>Enumerating Gene Orders</t>
  </si>
  <si>
    <t>PRTM</t>
  </si>
  <si>
    <t>Calculating Protein Mass</t>
  </si>
  <si>
    <t>REVP</t>
  </si>
  <si>
    <t>Locating Restriction Sites</t>
  </si>
  <si>
    <t>SPLC</t>
  </si>
  <si>
    <t>RNA Splicing</t>
  </si>
  <si>
    <t>LEXF</t>
  </si>
  <si>
    <t>Enumerating k-mers Lexicographically</t>
  </si>
  <si>
    <t>LGIS</t>
  </si>
  <si>
    <t>Longest Increasing Subsequence</t>
  </si>
  <si>
    <t>LONG</t>
  </si>
  <si>
    <t>Genome Assembly as Shortest Superstring</t>
  </si>
  <si>
    <t>PMCH</t>
  </si>
  <si>
    <t>Perfect Matchings and RNA Secondary Structures</t>
  </si>
  <si>
    <t>PPER</t>
  </si>
  <si>
    <t>Partial Permutations</t>
  </si>
  <si>
    <t>PROB</t>
  </si>
  <si>
    <t>Introduction to Random Strings</t>
  </si>
  <si>
    <t>SIGN</t>
  </si>
  <si>
    <t>Enumerating Oriented Gene Orderings</t>
  </si>
  <si>
    <t>SSEQ</t>
  </si>
  <si>
    <t>Finding a Spliced Motif</t>
  </si>
  <si>
    <t>TRAN</t>
  </si>
  <si>
    <t>Transitions and Transversions</t>
  </si>
  <si>
    <t>TREE</t>
  </si>
  <si>
    <t>Completing a Tree</t>
  </si>
  <si>
    <t>CAT</t>
  </si>
  <si>
    <t>Catalan Numbers and RNA Secondary Structures</t>
  </si>
  <si>
    <t>CORR</t>
  </si>
  <si>
    <t>Error Correction in Reads</t>
  </si>
  <si>
    <t>INOD</t>
  </si>
  <si>
    <t>Counting Phylogenetic Ancestors</t>
  </si>
  <si>
    <t>KMER</t>
  </si>
  <si>
    <t>k-Mer Composition</t>
  </si>
  <si>
    <t>KMP</t>
  </si>
  <si>
    <t>Speeding Up Motif Finding</t>
  </si>
  <si>
    <t>LCSQ</t>
  </si>
  <si>
    <t>Finding a Shared Spliced Motif</t>
  </si>
  <si>
    <t>LEXV</t>
  </si>
  <si>
    <t>Ordering Strings of Varying Length Lexicographically</t>
  </si>
  <si>
    <t>MMCH</t>
  </si>
  <si>
    <t>Maximum Matchings and RNA Secondary Structures</t>
  </si>
  <si>
    <t>PDST</t>
  </si>
  <si>
    <t>Creating a Distance Matrix</t>
  </si>
  <si>
    <t>REAR</t>
  </si>
  <si>
    <t>Reversal Distance</t>
  </si>
  <si>
    <t>RSTR</t>
  </si>
  <si>
    <t>Matching Random Motifs</t>
  </si>
  <si>
    <t>SSET</t>
  </si>
  <si>
    <t>Counting Subsets</t>
  </si>
  <si>
    <t>ASPC</t>
  </si>
  <si>
    <t>Introduction to Alternative Splicing</t>
  </si>
  <si>
    <t>EDIT</t>
  </si>
  <si>
    <t>Edit Distance</t>
  </si>
  <si>
    <t>EVAL</t>
  </si>
  <si>
    <t>Expected Number of Restriction Sites</t>
  </si>
  <si>
    <t>MOTZ</t>
  </si>
  <si>
    <t>Motzkin Numbers and RNA Secondary Structures</t>
  </si>
  <si>
    <t>NWCK</t>
  </si>
  <si>
    <t>Distances in Trees</t>
  </si>
  <si>
    <t>SCSP</t>
  </si>
  <si>
    <t>Interleaving Two Motifs</t>
  </si>
  <si>
    <t>SETO</t>
  </si>
  <si>
    <t>Introduction to Set Operations</t>
  </si>
  <si>
    <t>SORT</t>
  </si>
  <si>
    <t>Sorting by Reversals</t>
  </si>
  <si>
    <t>SPEC</t>
  </si>
  <si>
    <t>Inferring Protein from Spectrum</t>
  </si>
  <si>
    <t>TRIE</t>
  </si>
  <si>
    <t>Introduction to Pattern Matching</t>
  </si>
  <si>
    <t>CONV</t>
  </si>
  <si>
    <t>Comparing Spectra with the Spectral Convolution</t>
  </si>
  <si>
    <t>CTBL</t>
  </si>
  <si>
    <t>Creating a Character Table</t>
  </si>
  <si>
    <t>DBRU</t>
  </si>
  <si>
    <t>Constructing a De Bruijn Graph</t>
  </si>
  <si>
    <t>EDTA</t>
  </si>
  <si>
    <t>Edit Distance Alignment</t>
  </si>
  <si>
    <t>FULL</t>
  </si>
  <si>
    <t>Inferring Peptide from Full Spectrum</t>
  </si>
  <si>
    <t>INDC</t>
  </si>
  <si>
    <t>Independent Segregation of Chromosomes</t>
  </si>
  <si>
    <t>ITWV</t>
  </si>
  <si>
    <t>Finding Disjoint Motifs in a Gene</t>
  </si>
  <si>
    <t>LREP</t>
  </si>
  <si>
    <t>Finding the Longest Multiple Repeat</t>
  </si>
  <si>
    <t>NKEW</t>
  </si>
  <si>
    <t>Newick Format with Edge Weights</t>
  </si>
  <si>
    <t>RNAS</t>
  </si>
  <si>
    <t>Wobble Bonding and RNA Secondary Structures</t>
  </si>
  <si>
    <t>AFRQ</t>
  </si>
  <si>
    <t>Counting Disease Carriers</t>
  </si>
  <si>
    <t>CSTR</t>
  </si>
  <si>
    <t>Creating a Character Table from Genetic Strings</t>
  </si>
  <si>
    <t>CTEA</t>
  </si>
  <si>
    <t>Counting Optimal Alignments</t>
  </si>
  <si>
    <t>CUNR</t>
  </si>
  <si>
    <t>Counting Unrooted Binary Trees</t>
  </si>
  <si>
    <t>GLOB</t>
  </si>
  <si>
    <t>Global Alignment with Scoring Matrix</t>
  </si>
  <si>
    <t>PCOV</t>
  </si>
  <si>
    <t>Genome Assembly with Perfect Coverage</t>
  </si>
  <si>
    <t>PRSM</t>
  </si>
  <si>
    <t>Matching a Spectrum to a Protein</t>
  </si>
  <si>
    <t>QRT</t>
  </si>
  <si>
    <t>Quartets</t>
  </si>
  <si>
    <t>SGRA</t>
  </si>
  <si>
    <t>Using the Spectrum Graph to Infer Peptides</t>
  </si>
  <si>
    <t>SUFF</t>
  </si>
  <si>
    <t>Encoding Suffix Trees</t>
  </si>
  <si>
    <t>CHBP</t>
  </si>
  <si>
    <t>Character-Based Phylogeny</t>
  </si>
  <si>
    <t>CNTQ</t>
  </si>
  <si>
    <t>Counting Quartets</t>
  </si>
  <si>
    <t>EUBT</t>
  </si>
  <si>
    <t>Enumerating Unrooted Binary Trees</t>
  </si>
  <si>
    <t>GASM</t>
  </si>
  <si>
    <t>Genome Assembly Using Reads</t>
  </si>
  <si>
    <t>GCON</t>
  </si>
  <si>
    <t>Global Alignment with Constant Gap Penalty</t>
  </si>
  <si>
    <t>LING</t>
  </si>
  <si>
    <t>Linguistic Complexity of a Genome</t>
  </si>
  <si>
    <t>LOCA</t>
  </si>
  <si>
    <t>Local Alignment with Scoring Matrix</t>
  </si>
  <si>
    <t>MEND</t>
  </si>
  <si>
    <t>Inferring Genotype from a Pedigree</t>
  </si>
  <si>
    <t>MGAP</t>
  </si>
  <si>
    <t>Maximizing the Gap Symbols of an Optimal Alignment</t>
  </si>
  <si>
    <t>MREP</t>
  </si>
  <si>
    <t>Identifying Maximal Repeats</t>
  </si>
  <si>
    <t>MULT</t>
  </si>
  <si>
    <t>Multiple Alignment</t>
  </si>
  <si>
    <t>PDPL</t>
  </si>
  <si>
    <t>Creating a Restriction Map</t>
  </si>
  <si>
    <t>ROOT</t>
  </si>
  <si>
    <t>Counting Rooted Binary Trees</t>
  </si>
  <si>
    <t>SEXL</t>
  </si>
  <si>
    <t>Sex-Linked Inheritance</t>
  </si>
  <si>
    <t>SPTD</t>
  </si>
  <si>
    <t>Phylogeny Comparison with Split Distance</t>
  </si>
  <si>
    <t>WFMD</t>
  </si>
  <si>
    <t>The Wright-Fisher Model of Genetic Drift</t>
  </si>
  <si>
    <t>ALPH</t>
  </si>
  <si>
    <t>Alignment-Based Phylogeny</t>
  </si>
  <si>
    <t>ASMQ</t>
  </si>
  <si>
    <t>Assessing Assembly Quality with N50 and N75</t>
  </si>
  <si>
    <t>CSET</t>
  </si>
  <si>
    <t>Fixing an Inconsistent Character Set</t>
  </si>
  <si>
    <t>EBIN</t>
  </si>
  <si>
    <t>Wright-Fisher's Expected Behavior</t>
  </si>
  <si>
    <t>FOUN</t>
  </si>
  <si>
    <t>The Founder Effect and Genetic Drift</t>
  </si>
  <si>
    <t>GAFF</t>
  </si>
  <si>
    <t>Global Alignment with Scoring Matrix and Affine Gap Penalty</t>
  </si>
  <si>
    <t>GREP</t>
  </si>
  <si>
    <t>Genome Assembly with Perfect Coverage and Repeats</t>
  </si>
  <si>
    <t>OAP</t>
  </si>
  <si>
    <t>Overlap Alignment</t>
  </si>
  <si>
    <t>QRTD</t>
  </si>
  <si>
    <t>Quartet Distance</t>
  </si>
  <si>
    <t>SIMS</t>
  </si>
  <si>
    <t>Finding a Motif with Modifications</t>
  </si>
  <si>
    <t>SMGB</t>
  </si>
  <si>
    <t>Semiglobal Alignment</t>
  </si>
  <si>
    <t>KSIM</t>
  </si>
  <si>
    <t>Finding All Similar Motifs</t>
  </si>
  <si>
    <t>LAFF</t>
  </si>
  <si>
    <t>Local Alignment with Affine Gap Penalty</t>
  </si>
  <si>
    <t>OSYM</t>
  </si>
  <si>
    <t>Isolating Symbols in Alignments</t>
  </si>
  <si>
    <t>RSUB</t>
  </si>
  <si>
    <t>Identifying Reversing Substitutions</t>
  </si>
  <si>
    <t>Series Number</t>
  </si>
  <si>
    <t>Difficulty Score</t>
  </si>
  <si>
    <t>Row Labels</t>
  </si>
  <si>
    <t>Grand Total</t>
  </si>
  <si>
    <t>Sum of Difficulty Score</t>
  </si>
  <si>
    <t>Correct Ratio Impact (Correlation)</t>
  </si>
  <si>
    <t>Solved By Impact (Correlation)</t>
  </si>
  <si>
    <t>LOG(Solved By)</t>
  </si>
  <si>
    <t>Ratio/100</t>
  </si>
  <si>
    <t>slope</t>
  </si>
  <si>
    <t>std dev</t>
  </si>
  <si>
    <t>r2</t>
  </si>
  <si>
    <t>F</t>
  </si>
  <si>
    <t>regression ss</t>
  </si>
  <si>
    <t>Estimated Difficulty (Difficulty_hat)</t>
  </si>
  <si>
    <t>hat-real</t>
  </si>
  <si>
    <t>Completed</t>
  </si>
  <si>
    <t>Column Labels</t>
  </si>
  <si>
    <t>FALSE</t>
  </si>
  <si>
    <t>TRUE</t>
  </si>
  <si>
    <t>Average of Difficulty Score</t>
  </si>
  <si>
    <t>Difficulty Rank</t>
  </si>
  <si>
    <t>Participation Magnitude</t>
  </si>
  <si>
    <t>Solved More Questions than X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</si>
</sst>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0" borderId="0" xfId="1" applyNumberFormat="1" applyFont="1"/>
    <xf numFmtId="165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14">
    <dxf>
      <numFmt numFmtId="164" formatCode="0.0%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[difficulty_of_problems.xlsx]Sheet2!PivotTable1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Sheet2!$A$5:$A$110</c:f>
              <c:strCach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strCache>
            </c:strRef>
          </c:cat>
          <c:val>
            <c:numRef>
              <c:f>Sheet2!$B$5:$B$110</c:f>
              <c:numCache>
                <c:formatCode>0.0%</c:formatCode>
                <c:ptCount val="105"/>
                <c:pt idx="26">
                  <c:v>0.17193468310414026</c:v>
                </c:pt>
                <c:pt idx="27">
                  <c:v>0.1504016390839181</c:v>
                </c:pt>
                <c:pt idx="28">
                  <c:v>0.18939639214301571</c:v>
                </c:pt>
                <c:pt idx="29">
                  <c:v>0.1761319190355243</c:v>
                </c:pt>
                <c:pt idx="30">
                  <c:v>0.13286712981201024</c:v>
                </c:pt>
                <c:pt idx="31">
                  <c:v>0.20714427555313233</c:v>
                </c:pt>
                <c:pt idx="32">
                  <c:v>0.32454090162746035</c:v>
                </c:pt>
                <c:pt idx="33">
                  <c:v>0.27587787455180135</c:v>
                </c:pt>
                <c:pt idx="34">
                  <c:v>0.15955334696392992</c:v>
                </c:pt>
                <c:pt idx="35">
                  <c:v>0.19852917000997403</c:v>
                </c:pt>
                <c:pt idx="36">
                  <c:v>0.2786034360391178</c:v>
                </c:pt>
                <c:pt idx="37">
                  <c:v>0.26566654764029213</c:v>
                </c:pt>
                <c:pt idx="38">
                  <c:v>0.17582920459890125</c:v>
                </c:pt>
                <c:pt idx="39">
                  <c:v>0.32235758251525887</c:v>
                </c:pt>
                <c:pt idx="40">
                  <c:v>0.17985363102684004</c:v>
                </c:pt>
                <c:pt idx="41">
                  <c:v>0.32626389438359504</c:v>
                </c:pt>
                <c:pt idx="42">
                  <c:v>0.15478487214377182</c:v>
                </c:pt>
                <c:pt idx="43">
                  <c:v>0.17758923801323473</c:v>
                </c:pt>
                <c:pt idx="44">
                  <c:v>0.20575357313231107</c:v>
                </c:pt>
                <c:pt idx="45">
                  <c:v>0.24495963635535048</c:v>
                </c:pt>
                <c:pt idx="46">
                  <c:v>0.17174101617398094</c:v>
                </c:pt>
                <c:pt idx="47">
                  <c:v>0.22011977598656807</c:v>
                </c:pt>
                <c:pt idx="48">
                  <c:v>0.30307854131790529</c:v>
                </c:pt>
                <c:pt idx="49">
                  <c:v>0.21583267732635011</c:v>
                </c:pt>
                <c:pt idx="50">
                  <c:v>0.2041401853319891</c:v>
                </c:pt>
                <c:pt idx="51">
                  <c:v>0.30200583463629399</c:v>
                </c:pt>
                <c:pt idx="52">
                  <c:v>0.18839684384956304</c:v>
                </c:pt>
                <c:pt idx="53">
                  <c:v>0.21454409538033847</c:v>
                </c:pt>
                <c:pt idx="54">
                  <c:v>0.19169976158155652</c:v>
                </c:pt>
                <c:pt idx="55">
                  <c:v>0.2837430984006501</c:v>
                </c:pt>
                <c:pt idx="56">
                  <c:v>0.24174757119250861</c:v>
                </c:pt>
                <c:pt idx="57">
                  <c:v>0.31777423808126948</c:v>
                </c:pt>
                <c:pt idx="58">
                  <c:v>0.23035678499654025</c:v>
                </c:pt>
                <c:pt idx="59">
                  <c:v>0.26701294134319131</c:v>
                </c:pt>
                <c:pt idx="60">
                  <c:v>0.28566359473355696</c:v>
                </c:pt>
                <c:pt idx="61">
                  <c:v>0.25908093068493082</c:v>
                </c:pt>
                <c:pt idx="62">
                  <c:v>0.22778548595101389</c:v>
                </c:pt>
                <c:pt idx="63">
                  <c:v>0.19255364122123128</c:v>
                </c:pt>
                <c:pt idx="64">
                  <c:v>0.16887262961124425</c:v>
                </c:pt>
                <c:pt idx="65">
                  <c:v>0.24621121176688635</c:v>
                </c:pt>
                <c:pt idx="66">
                  <c:v>0.3071145240084211</c:v>
                </c:pt>
                <c:pt idx="67">
                  <c:v>0.28046462375354581</c:v>
                </c:pt>
                <c:pt idx="68">
                  <c:v>0.22114878414201494</c:v>
                </c:pt>
                <c:pt idx="69">
                  <c:v>0.1982493724192208</c:v>
                </c:pt>
                <c:pt idx="70">
                  <c:v>0.30046804285140005</c:v>
                </c:pt>
                <c:pt idx="71">
                  <c:v>0.48652512701469031</c:v>
                </c:pt>
                <c:pt idx="72">
                  <c:v>0.25715182364904399</c:v>
                </c:pt>
                <c:pt idx="73">
                  <c:v>0.3118697327063723</c:v>
                </c:pt>
                <c:pt idx="74">
                  <c:v>0.55186592327042649</c:v>
                </c:pt>
                <c:pt idx="75">
                  <c:v>0.33135613172655504</c:v>
                </c:pt>
                <c:pt idx="76">
                  <c:v>0.34685853807741501</c:v>
                </c:pt>
                <c:pt idx="77">
                  <c:v>0.24632980512752861</c:v>
                </c:pt>
                <c:pt idx="78">
                  <c:v>0.41788643607258408</c:v>
                </c:pt>
                <c:pt idx="79">
                  <c:v>0.25469315038746504</c:v>
                </c:pt>
                <c:pt idx="80">
                  <c:v>0.32877237379671742</c:v>
                </c:pt>
                <c:pt idx="81">
                  <c:v>0.2023329239046896</c:v>
                </c:pt>
                <c:pt idx="82">
                  <c:v>0.32683634708324499</c:v>
                </c:pt>
                <c:pt idx="83">
                  <c:v>0.36131330908286308</c:v>
                </c:pt>
                <c:pt idx="84">
                  <c:v>0.59252805739943382</c:v>
                </c:pt>
                <c:pt idx="85">
                  <c:v>0.30525668541432205</c:v>
                </c:pt>
                <c:pt idx="86">
                  <c:v>0.25264487745850694</c:v>
                </c:pt>
                <c:pt idx="87">
                  <c:v>0.19578174430292933</c:v>
                </c:pt>
                <c:pt idx="88">
                  <c:v>0.28859199666323371</c:v>
                </c:pt>
                <c:pt idx="89">
                  <c:v>0.23857693572437322</c:v>
                </c:pt>
                <c:pt idx="90">
                  <c:v>0.55069523948701238</c:v>
                </c:pt>
                <c:pt idx="91">
                  <c:v>0.23213622099552403</c:v>
                </c:pt>
                <c:pt idx="92">
                  <c:v>0.34379418118432731</c:v>
                </c:pt>
                <c:pt idx="93">
                  <c:v>0.23735620018419962</c:v>
                </c:pt>
                <c:pt idx="94">
                  <c:v>0.21666579621583879</c:v>
                </c:pt>
                <c:pt idx="95">
                  <c:v>0.4544705550516131</c:v>
                </c:pt>
                <c:pt idx="96">
                  <c:v>0.28099697922072547</c:v>
                </c:pt>
                <c:pt idx="97">
                  <c:v>0.3224623932924725</c:v>
                </c:pt>
                <c:pt idx="98">
                  <c:v>0.52555194021039187</c:v>
                </c:pt>
                <c:pt idx="99">
                  <c:v>0.28192557261058582</c:v>
                </c:pt>
                <c:pt idx="100">
                  <c:v>0.43335346375161182</c:v>
                </c:pt>
                <c:pt idx="101">
                  <c:v>0.88395414550264628</c:v>
                </c:pt>
                <c:pt idx="102">
                  <c:v>0.52339213378212723</c:v>
                </c:pt>
                <c:pt idx="103">
                  <c:v>0.24630801410679706</c:v>
                </c:pt>
                <c:pt idx="104">
                  <c:v>0.44827983321739834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1-4E50-A015-E63CA553DA4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Sheet2!$A$5:$A$110</c:f>
              <c:strCach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strCache>
            </c:strRef>
          </c:cat>
          <c:val>
            <c:numRef>
              <c:f>Sheet2!$C$5:$C$110</c:f>
              <c:numCache>
                <c:formatCode>0.0%</c:formatCode>
                <c:ptCount val="105"/>
                <c:pt idx="0">
                  <c:v>0.15497424617840141</c:v>
                </c:pt>
                <c:pt idx="1">
                  <c:v>0.10751182979803983</c:v>
                </c:pt>
                <c:pt idx="2">
                  <c:v>0.12329652619806557</c:v>
                </c:pt>
                <c:pt idx="3">
                  <c:v>0.14631023518228109</c:v>
                </c:pt>
                <c:pt idx="4">
                  <c:v>0.20877917089511056</c:v>
                </c:pt>
                <c:pt idx="5">
                  <c:v>0.1066816679225395</c:v>
                </c:pt>
                <c:pt idx="6">
                  <c:v>0.14532900199144433</c:v>
                </c:pt>
                <c:pt idx="7">
                  <c:v>0.14867408803215595</c:v>
                </c:pt>
                <c:pt idx="8">
                  <c:v>0.13758862013611201</c:v>
                </c:pt>
                <c:pt idx="9">
                  <c:v>0.22899265479846681</c:v>
                </c:pt>
                <c:pt idx="10">
                  <c:v>0.22568344045966174</c:v>
                </c:pt>
                <c:pt idx="11">
                  <c:v>0.22410641523213984</c:v>
                </c:pt>
                <c:pt idx="12">
                  <c:v>0.1361919822353457</c:v>
                </c:pt>
                <c:pt idx="13">
                  <c:v>0.16792443115140068</c:v>
                </c:pt>
                <c:pt idx="14">
                  <c:v>0.17660967782956935</c:v>
                </c:pt>
                <c:pt idx="15">
                  <c:v>0.24992798881476905</c:v>
                </c:pt>
                <c:pt idx="16">
                  <c:v>0.17456431200093575</c:v>
                </c:pt>
                <c:pt idx="17">
                  <c:v>0.25030140659264788</c:v>
                </c:pt>
                <c:pt idx="18">
                  <c:v>0.16678010633476342</c:v>
                </c:pt>
                <c:pt idx="19">
                  <c:v>0.13600778954507717</c:v>
                </c:pt>
                <c:pt idx="20">
                  <c:v>0.25604267116151352</c:v>
                </c:pt>
                <c:pt idx="21">
                  <c:v>0.16973897238954819</c:v>
                </c:pt>
                <c:pt idx="22">
                  <c:v>0.13730740759246013</c:v>
                </c:pt>
                <c:pt idx="23">
                  <c:v>0.19114382869536942</c:v>
                </c:pt>
                <c:pt idx="24">
                  <c:v>0.2492361907736366</c:v>
                </c:pt>
                <c:pt idx="25">
                  <c:v>0.24305853877513392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7-4706-88AB-4C47D2E41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32495120"/>
        <c:axId val="832494288"/>
      </c:barChart>
      <c:catAx>
        <c:axId val="83249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94288"/>
        <c:crosses val="autoZero"/>
        <c:auto val="1"/>
        <c:lblAlgn val="ctr"/>
        <c:lblOffset val="100"/>
        <c:noMultiLvlLbl val="0"/>
      </c:catAx>
      <c:valAx>
        <c:axId val="8324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9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[difficulty_of_problems.xlsx]Sheet1!PivotTable1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Difficulty of Problems I have completed (TRUE) vs not completed (FALSE)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0.28653619926773954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12E-4A33-9AA0-758F6F93B5EA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Sheet1!$C$5</c:f>
              <c:numCache>
                <c:formatCode>General</c:formatCode>
                <c:ptCount val="1"/>
                <c:pt idx="0">
                  <c:v>0.17933704618140731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12E-4A33-9AA0-758F6F93B5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75648160"/>
        <c:axId val="1275651904"/>
      </c:barChart>
      <c:catAx>
        <c:axId val="12756481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75651904"/>
        <c:crosses val="autoZero"/>
        <c:auto val="1"/>
        <c:lblAlgn val="ctr"/>
        <c:lblOffset val="100"/>
        <c:noMultiLvlLbl val="0"/>
      </c:catAx>
      <c:valAx>
        <c:axId val="12756519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6481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'Table 0'!$K$1</c:f>
              <c:strCache>
                <c:ptCount val="1"/>
                <c:pt idx="0">
                  <c:v>Difficulty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0'!$E$2:$E$106</c:f>
              <c:numCache>
                <c:formatCode>General</c:formatCode>
                <c:ptCount val="105"/>
                <c:pt idx="0">
                  <c:v>30094</c:v>
                </c:pt>
                <c:pt idx="1">
                  <c:v>51056</c:v>
                </c:pt>
                <c:pt idx="2">
                  <c:v>46278</c:v>
                </c:pt>
                <c:pt idx="3">
                  <c:v>4531</c:v>
                </c:pt>
                <c:pt idx="4">
                  <c:v>11278</c:v>
                </c:pt>
                <c:pt idx="5">
                  <c:v>10141</c:v>
                </c:pt>
                <c:pt idx="6">
                  <c:v>6400</c:v>
                </c:pt>
                <c:pt idx="7">
                  <c:v>23873</c:v>
                </c:pt>
                <c:pt idx="8">
                  <c:v>17818</c:v>
                </c:pt>
                <c:pt idx="9">
                  <c:v>26935</c:v>
                </c:pt>
                <c:pt idx="10">
                  <c:v>23601</c:v>
                </c:pt>
                <c:pt idx="11">
                  <c:v>4198</c:v>
                </c:pt>
                <c:pt idx="12">
                  <c:v>1679</c:v>
                </c:pt>
                <c:pt idx="13">
                  <c:v>57258</c:v>
                </c:pt>
                <c:pt idx="14">
                  <c:v>2680</c:v>
                </c:pt>
                <c:pt idx="15">
                  <c:v>11545</c:v>
                </c:pt>
                <c:pt idx="16">
                  <c:v>9132</c:v>
                </c:pt>
                <c:pt idx="17">
                  <c:v>670</c:v>
                </c:pt>
                <c:pt idx="18">
                  <c:v>7841</c:v>
                </c:pt>
                <c:pt idx="19">
                  <c:v>1256</c:v>
                </c:pt>
                <c:pt idx="20">
                  <c:v>4258</c:v>
                </c:pt>
                <c:pt idx="21">
                  <c:v>8640</c:v>
                </c:pt>
                <c:pt idx="22">
                  <c:v>3262</c:v>
                </c:pt>
                <c:pt idx="23">
                  <c:v>4611</c:v>
                </c:pt>
                <c:pt idx="24">
                  <c:v>5389</c:v>
                </c:pt>
                <c:pt idx="25">
                  <c:v>2465</c:v>
                </c:pt>
                <c:pt idx="26">
                  <c:v>2187</c:v>
                </c:pt>
                <c:pt idx="27">
                  <c:v>1497</c:v>
                </c:pt>
                <c:pt idx="28">
                  <c:v>4138</c:v>
                </c:pt>
                <c:pt idx="29">
                  <c:v>2838</c:v>
                </c:pt>
                <c:pt idx="30">
                  <c:v>957</c:v>
                </c:pt>
                <c:pt idx="31">
                  <c:v>546</c:v>
                </c:pt>
                <c:pt idx="32">
                  <c:v>515</c:v>
                </c:pt>
                <c:pt idx="33">
                  <c:v>718</c:v>
                </c:pt>
                <c:pt idx="34">
                  <c:v>2967</c:v>
                </c:pt>
                <c:pt idx="35">
                  <c:v>305</c:v>
                </c:pt>
                <c:pt idx="36">
                  <c:v>1919</c:v>
                </c:pt>
                <c:pt idx="37">
                  <c:v>1578</c:v>
                </c:pt>
                <c:pt idx="38">
                  <c:v>3678</c:v>
                </c:pt>
                <c:pt idx="39">
                  <c:v>26661</c:v>
                </c:pt>
                <c:pt idx="40">
                  <c:v>1167</c:v>
                </c:pt>
                <c:pt idx="41">
                  <c:v>938</c:v>
                </c:pt>
                <c:pt idx="42">
                  <c:v>318</c:v>
                </c:pt>
                <c:pt idx="43">
                  <c:v>797</c:v>
                </c:pt>
                <c:pt idx="44">
                  <c:v>736</c:v>
                </c:pt>
                <c:pt idx="45">
                  <c:v>10484</c:v>
                </c:pt>
                <c:pt idx="46">
                  <c:v>11253</c:v>
                </c:pt>
                <c:pt idx="47">
                  <c:v>596</c:v>
                </c:pt>
                <c:pt idx="48">
                  <c:v>13001</c:v>
                </c:pt>
                <c:pt idx="49">
                  <c:v>684</c:v>
                </c:pt>
                <c:pt idx="50">
                  <c:v>322</c:v>
                </c:pt>
                <c:pt idx="51">
                  <c:v>334</c:v>
                </c:pt>
                <c:pt idx="52">
                  <c:v>402</c:v>
                </c:pt>
                <c:pt idx="53">
                  <c:v>998</c:v>
                </c:pt>
                <c:pt idx="54">
                  <c:v>3138</c:v>
                </c:pt>
                <c:pt idx="55">
                  <c:v>1524</c:v>
                </c:pt>
                <c:pt idx="56">
                  <c:v>354</c:v>
                </c:pt>
                <c:pt idx="57">
                  <c:v>155</c:v>
                </c:pt>
                <c:pt idx="58">
                  <c:v>402</c:v>
                </c:pt>
                <c:pt idx="59">
                  <c:v>3155</c:v>
                </c:pt>
                <c:pt idx="60">
                  <c:v>5559</c:v>
                </c:pt>
                <c:pt idx="61">
                  <c:v>6634</c:v>
                </c:pt>
                <c:pt idx="62">
                  <c:v>281</c:v>
                </c:pt>
                <c:pt idx="63">
                  <c:v>230</c:v>
                </c:pt>
                <c:pt idx="64">
                  <c:v>7018</c:v>
                </c:pt>
                <c:pt idx="65">
                  <c:v>448</c:v>
                </c:pt>
                <c:pt idx="66">
                  <c:v>521</c:v>
                </c:pt>
                <c:pt idx="67">
                  <c:v>2102</c:v>
                </c:pt>
                <c:pt idx="68">
                  <c:v>793</c:v>
                </c:pt>
                <c:pt idx="69">
                  <c:v>1965</c:v>
                </c:pt>
                <c:pt idx="70">
                  <c:v>2327</c:v>
                </c:pt>
                <c:pt idx="71">
                  <c:v>339</c:v>
                </c:pt>
                <c:pt idx="72">
                  <c:v>249</c:v>
                </c:pt>
                <c:pt idx="73">
                  <c:v>262</c:v>
                </c:pt>
                <c:pt idx="74">
                  <c:v>541</c:v>
                </c:pt>
                <c:pt idx="75">
                  <c:v>389</c:v>
                </c:pt>
                <c:pt idx="76">
                  <c:v>200</c:v>
                </c:pt>
                <c:pt idx="77">
                  <c:v>515</c:v>
                </c:pt>
                <c:pt idx="78">
                  <c:v>772</c:v>
                </c:pt>
                <c:pt idx="79">
                  <c:v>953</c:v>
                </c:pt>
                <c:pt idx="80">
                  <c:v>273</c:v>
                </c:pt>
                <c:pt idx="81">
                  <c:v>389</c:v>
                </c:pt>
                <c:pt idx="82">
                  <c:v>375</c:v>
                </c:pt>
                <c:pt idx="83">
                  <c:v>1024</c:v>
                </c:pt>
                <c:pt idx="84">
                  <c:v>1531</c:v>
                </c:pt>
                <c:pt idx="85">
                  <c:v>222</c:v>
                </c:pt>
                <c:pt idx="86">
                  <c:v>1273</c:v>
                </c:pt>
                <c:pt idx="87">
                  <c:v>1027</c:v>
                </c:pt>
                <c:pt idx="88">
                  <c:v>243</c:v>
                </c:pt>
                <c:pt idx="89">
                  <c:v>478</c:v>
                </c:pt>
                <c:pt idx="90">
                  <c:v>203</c:v>
                </c:pt>
                <c:pt idx="91">
                  <c:v>156</c:v>
                </c:pt>
                <c:pt idx="92">
                  <c:v>182</c:v>
                </c:pt>
                <c:pt idx="93">
                  <c:v>207</c:v>
                </c:pt>
                <c:pt idx="94">
                  <c:v>441</c:v>
                </c:pt>
                <c:pt idx="95">
                  <c:v>231</c:v>
                </c:pt>
                <c:pt idx="96">
                  <c:v>114</c:v>
                </c:pt>
                <c:pt idx="97">
                  <c:v>359</c:v>
                </c:pt>
                <c:pt idx="98">
                  <c:v>279</c:v>
                </c:pt>
                <c:pt idx="99">
                  <c:v>211</c:v>
                </c:pt>
                <c:pt idx="100">
                  <c:v>98</c:v>
                </c:pt>
                <c:pt idx="101">
                  <c:v>139</c:v>
                </c:pt>
                <c:pt idx="102">
                  <c:v>191</c:v>
                </c:pt>
                <c:pt idx="103">
                  <c:v>253</c:v>
                </c:pt>
                <c:pt idx="104">
                  <c:v>94</c:v>
                </c:pt>
              </c:numCache>
            </c:numRef>
          </c:xVal>
          <c:yVal>
            <c:numRef>
              <c:f>'Table 0'!$K$2:$K$106</c:f>
              <c:numCache>
                <c:formatCode>0.0%</c:formatCode>
                <c:ptCount val="105"/>
                <c:pt idx="0">
                  <c:v>0.1066816679225395</c:v>
                </c:pt>
                <c:pt idx="1">
                  <c:v>0.10751182979803983</c:v>
                </c:pt>
                <c:pt idx="2">
                  <c:v>0.12329652619806557</c:v>
                </c:pt>
                <c:pt idx="3">
                  <c:v>0.13286712981201024</c:v>
                </c:pt>
                <c:pt idx="4">
                  <c:v>0.13600778954507717</c:v>
                </c:pt>
                <c:pt idx="5">
                  <c:v>0.1361919822353457</c:v>
                </c:pt>
                <c:pt idx="6">
                  <c:v>0.13730740759246013</c:v>
                </c:pt>
                <c:pt idx="7">
                  <c:v>0.13758862013611201</c:v>
                </c:pt>
                <c:pt idx="8">
                  <c:v>0.14532900199144433</c:v>
                </c:pt>
                <c:pt idx="9">
                  <c:v>0.14631023518228109</c:v>
                </c:pt>
                <c:pt idx="10">
                  <c:v>0.14867408803215595</c:v>
                </c:pt>
                <c:pt idx="11">
                  <c:v>0.1504016390839181</c:v>
                </c:pt>
                <c:pt idx="12">
                  <c:v>0.15478487214377182</c:v>
                </c:pt>
                <c:pt idx="13">
                  <c:v>0.15497424617840141</c:v>
                </c:pt>
                <c:pt idx="14">
                  <c:v>0.15955334696392992</c:v>
                </c:pt>
                <c:pt idx="15">
                  <c:v>0.16678010633476342</c:v>
                </c:pt>
                <c:pt idx="16">
                  <c:v>0.16792443115140068</c:v>
                </c:pt>
                <c:pt idx="17">
                  <c:v>0.16887262961124425</c:v>
                </c:pt>
                <c:pt idx="18">
                  <c:v>0.16973897238954819</c:v>
                </c:pt>
                <c:pt idx="19">
                  <c:v>0.17174101617398094</c:v>
                </c:pt>
                <c:pt idx="20">
                  <c:v>0.17193468310414026</c:v>
                </c:pt>
                <c:pt idx="21">
                  <c:v>0.17456431200093575</c:v>
                </c:pt>
                <c:pt idx="22">
                  <c:v>0.17582920459890125</c:v>
                </c:pt>
                <c:pt idx="23">
                  <c:v>0.1761319190355243</c:v>
                </c:pt>
                <c:pt idx="24">
                  <c:v>0.17660967782956935</c:v>
                </c:pt>
                <c:pt idx="25">
                  <c:v>0.17758923801323473</c:v>
                </c:pt>
                <c:pt idx="26">
                  <c:v>0.17985363102684004</c:v>
                </c:pt>
                <c:pt idx="27">
                  <c:v>0.18839684384956304</c:v>
                </c:pt>
                <c:pt idx="28">
                  <c:v>0.18939639214301571</c:v>
                </c:pt>
                <c:pt idx="29">
                  <c:v>0.19114382869536942</c:v>
                </c:pt>
                <c:pt idx="30">
                  <c:v>0.19169976158155652</c:v>
                </c:pt>
                <c:pt idx="31">
                  <c:v>0.19255364122123128</c:v>
                </c:pt>
                <c:pt idx="32">
                  <c:v>0.19578174430292933</c:v>
                </c:pt>
                <c:pt idx="33">
                  <c:v>0.1982493724192208</c:v>
                </c:pt>
                <c:pt idx="34">
                  <c:v>0.19852917000997403</c:v>
                </c:pt>
                <c:pt idx="35">
                  <c:v>0.2023329239046896</c:v>
                </c:pt>
                <c:pt idx="36">
                  <c:v>0.2041401853319891</c:v>
                </c:pt>
                <c:pt idx="37">
                  <c:v>0.20575357313231107</c:v>
                </c:pt>
                <c:pt idx="38">
                  <c:v>0.20714427555313233</c:v>
                </c:pt>
                <c:pt idx="39">
                  <c:v>0.20877917089511056</c:v>
                </c:pt>
                <c:pt idx="40">
                  <c:v>0.21454409538033847</c:v>
                </c:pt>
                <c:pt idx="41">
                  <c:v>0.21583267732635011</c:v>
                </c:pt>
                <c:pt idx="42">
                  <c:v>0.21666579621583879</c:v>
                </c:pt>
                <c:pt idx="43">
                  <c:v>0.22011977598656807</c:v>
                </c:pt>
                <c:pt idx="44">
                  <c:v>0.22114878414201494</c:v>
                </c:pt>
                <c:pt idx="45">
                  <c:v>0.22410641523213984</c:v>
                </c:pt>
                <c:pt idx="46">
                  <c:v>0.22568344045966174</c:v>
                </c:pt>
                <c:pt idx="47">
                  <c:v>0.22778548595101389</c:v>
                </c:pt>
                <c:pt idx="48">
                  <c:v>0.22899265479846681</c:v>
                </c:pt>
                <c:pt idx="49">
                  <c:v>0.23035678499654025</c:v>
                </c:pt>
                <c:pt idx="50">
                  <c:v>0.23213622099552403</c:v>
                </c:pt>
                <c:pt idx="51">
                  <c:v>0.23735620018419962</c:v>
                </c:pt>
                <c:pt idx="52">
                  <c:v>0.23857693572437322</c:v>
                </c:pt>
                <c:pt idx="53">
                  <c:v>0.24174757119250861</c:v>
                </c:pt>
                <c:pt idx="54">
                  <c:v>0.24305853877513392</c:v>
                </c:pt>
                <c:pt idx="55">
                  <c:v>0.24495963635535048</c:v>
                </c:pt>
                <c:pt idx="56">
                  <c:v>0.24621121176688635</c:v>
                </c:pt>
                <c:pt idx="57">
                  <c:v>0.24630801410679706</c:v>
                </c:pt>
                <c:pt idx="58">
                  <c:v>0.24632980512752861</c:v>
                </c:pt>
                <c:pt idx="59">
                  <c:v>0.2492361907736366</c:v>
                </c:pt>
                <c:pt idx="60">
                  <c:v>0.24992798881476905</c:v>
                </c:pt>
                <c:pt idx="61">
                  <c:v>0.25030140659264788</c:v>
                </c:pt>
                <c:pt idx="62">
                  <c:v>0.25264487745850694</c:v>
                </c:pt>
                <c:pt idx="63">
                  <c:v>0.25469315038746504</c:v>
                </c:pt>
                <c:pt idx="64">
                  <c:v>0.25604267116151352</c:v>
                </c:pt>
                <c:pt idx="65">
                  <c:v>0.25715182364904399</c:v>
                </c:pt>
                <c:pt idx="66">
                  <c:v>0.25908093068493082</c:v>
                </c:pt>
                <c:pt idx="67">
                  <c:v>0.26566654764029213</c:v>
                </c:pt>
                <c:pt idx="68">
                  <c:v>0.26701294134319131</c:v>
                </c:pt>
                <c:pt idx="69">
                  <c:v>0.27587787455180135</c:v>
                </c:pt>
                <c:pt idx="70">
                  <c:v>0.2786034360391178</c:v>
                </c:pt>
                <c:pt idx="71">
                  <c:v>0.28046462375354581</c:v>
                </c:pt>
                <c:pt idx="72">
                  <c:v>0.28099697922072547</c:v>
                </c:pt>
                <c:pt idx="73">
                  <c:v>0.28192557261058582</c:v>
                </c:pt>
                <c:pt idx="74">
                  <c:v>0.2837430984006501</c:v>
                </c:pt>
                <c:pt idx="75">
                  <c:v>0.28566359473355696</c:v>
                </c:pt>
                <c:pt idx="76">
                  <c:v>0.28859199666323371</c:v>
                </c:pt>
                <c:pt idx="77">
                  <c:v>0.30046804285140005</c:v>
                </c:pt>
                <c:pt idx="78">
                  <c:v>0.30200583463629399</c:v>
                </c:pt>
                <c:pt idx="79">
                  <c:v>0.30307854131790529</c:v>
                </c:pt>
                <c:pt idx="80">
                  <c:v>0.30525668541432205</c:v>
                </c:pt>
                <c:pt idx="81">
                  <c:v>0.3071145240084211</c:v>
                </c:pt>
                <c:pt idx="82">
                  <c:v>0.3118697327063723</c:v>
                </c:pt>
                <c:pt idx="83">
                  <c:v>0.31777423808126948</c:v>
                </c:pt>
                <c:pt idx="84">
                  <c:v>0.32235758251525887</c:v>
                </c:pt>
                <c:pt idx="85">
                  <c:v>0.3224623932924725</c:v>
                </c:pt>
                <c:pt idx="86">
                  <c:v>0.32454090162746035</c:v>
                </c:pt>
                <c:pt idx="87">
                  <c:v>0.32626389438359504</c:v>
                </c:pt>
                <c:pt idx="88">
                  <c:v>0.32683634708324499</c:v>
                </c:pt>
                <c:pt idx="89">
                  <c:v>0.32877237379671742</c:v>
                </c:pt>
                <c:pt idx="90">
                  <c:v>0.33135613172655504</c:v>
                </c:pt>
                <c:pt idx="91">
                  <c:v>0.34379418118432731</c:v>
                </c:pt>
                <c:pt idx="92">
                  <c:v>0.34685853807741501</c:v>
                </c:pt>
                <c:pt idx="93">
                  <c:v>0.36131330908286308</c:v>
                </c:pt>
                <c:pt idx="94">
                  <c:v>0.41788643607258408</c:v>
                </c:pt>
                <c:pt idx="95">
                  <c:v>0.43335346375161182</c:v>
                </c:pt>
                <c:pt idx="96">
                  <c:v>0.44827983321739834</c:v>
                </c:pt>
                <c:pt idx="97">
                  <c:v>0.4544705550516131</c:v>
                </c:pt>
                <c:pt idx="98">
                  <c:v>0.48652512701469031</c:v>
                </c:pt>
                <c:pt idx="99">
                  <c:v>0.52339213378212723</c:v>
                </c:pt>
                <c:pt idx="100">
                  <c:v>0.52555194021039187</c:v>
                </c:pt>
                <c:pt idx="101">
                  <c:v>0.55069523948701238</c:v>
                </c:pt>
                <c:pt idx="102">
                  <c:v>0.55186592327042649</c:v>
                </c:pt>
                <c:pt idx="103">
                  <c:v>0.59252805739943382</c:v>
                </c:pt>
                <c:pt idx="104">
                  <c:v>0.88395414550264628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E-4BB5-AF8D-45D89AC40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763664"/>
        <c:axId val="981762832"/>
      </c:scatterChart>
      <c:valAx>
        <c:axId val="98176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62832"/>
        <c:crosses val="autoZero"/>
        <c:crossBetween val="midCat"/>
      </c:valAx>
      <c:valAx>
        <c:axId val="98176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6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'Table 0'!$L$1</c:f>
              <c:strCache>
                <c:ptCount val="1"/>
                <c:pt idx="0">
                  <c:v>Estimated Difficulty (Difficulty_hat)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0'!$K$2:$K$106</c:f>
              <c:numCache>
                <c:formatCode>0.0%</c:formatCode>
                <c:ptCount val="105"/>
                <c:pt idx="0">
                  <c:v>0.1066816679225395</c:v>
                </c:pt>
                <c:pt idx="1">
                  <c:v>0.10751182979803983</c:v>
                </c:pt>
                <c:pt idx="2">
                  <c:v>0.12329652619806557</c:v>
                </c:pt>
                <c:pt idx="3">
                  <c:v>0.13286712981201024</c:v>
                </c:pt>
                <c:pt idx="4">
                  <c:v>0.13600778954507717</c:v>
                </c:pt>
                <c:pt idx="5">
                  <c:v>0.1361919822353457</c:v>
                </c:pt>
                <c:pt idx="6">
                  <c:v>0.13730740759246013</c:v>
                </c:pt>
                <c:pt idx="7">
                  <c:v>0.13758862013611201</c:v>
                </c:pt>
                <c:pt idx="8">
                  <c:v>0.14532900199144433</c:v>
                </c:pt>
                <c:pt idx="9">
                  <c:v>0.14631023518228109</c:v>
                </c:pt>
                <c:pt idx="10">
                  <c:v>0.14867408803215595</c:v>
                </c:pt>
                <c:pt idx="11">
                  <c:v>0.1504016390839181</c:v>
                </c:pt>
                <c:pt idx="12">
                  <c:v>0.15478487214377182</c:v>
                </c:pt>
                <c:pt idx="13">
                  <c:v>0.15497424617840141</c:v>
                </c:pt>
                <c:pt idx="14">
                  <c:v>0.15955334696392992</c:v>
                </c:pt>
                <c:pt idx="15">
                  <c:v>0.16678010633476342</c:v>
                </c:pt>
                <c:pt idx="16">
                  <c:v>0.16792443115140068</c:v>
                </c:pt>
                <c:pt idx="17">
                  <c:v>0.16887262961124425</c:v>
                </c:pt>
                <c:pt idx="18">
                  <c:v>0.16973897238954819</c:v>
                </c:pt>
                <c:pt idx="19">
                  <c:v>0.17174101617398094</c:v>
                </c:pt>
                <c:pt idx="20">
                  <c:v>0.17193468310414026</c:v>
                </c:pt>
                <c:pt idx="21">
                  <c:v>0.17456431200093575</c:v>
                </c:pt>
                <c:pt idx="22">
                  <c:v>0.17582920459890125</c:v>
                </c:pt>
                <c:pt idx="23">
                  <c:v>0.1761319190355243</c:v>
                </c:pt>
                <c:pt idx="24">
                  <c:v>0.17660967782956935</c:v>
                </c:pt>
                <c:pt idx="25">
                  <c:v>0.17758923801323473</c:v>
                </c:pt>
                <c:pt idx="26">
                  <c:v>0.17985363102684004</c:v>
                </c:pt>
                <c:pt idx="27">
                  <c:v>0.18839684384956304</c:v>
                </c:pt>
                <c:pt idx="28">
                  <c:v>0.18939639214301571</c:v>
                </c:pt>
                <c:pt idx="29">
                  <c:v>0.19114382869536942</c:v>
                </c:pt>
                <c:pt idx="30">
                  <c:v>0.19169976158155652</c:v>
                </c:pt>
                <c:pt idx="31">
                  <c:v>0.19255364122123128</c:v>
                </c:pt>
                <c:pt idx="32">
                  <c:v>0.19578174430292933</c:v>
                </c:pt>
                <c:pt idx="33">
                  <c:v>0.1982493724192208</c:v>
                </c:pt>
                <c:pt idx="34">
                  <c:v>0.19852917000997403</c:v>
                </c:pt>
                <c:pt idx="35">
                  <c:v>0.2023329239046896</c:v>
                </c:pt>
                <c:pt idx="36">
                  <c:v>0.2041401853319891</c:v>
                </c:pt>
                <c:pt idx="37">
                  <c:v>0.20575357313231107</c:v>
                </c:pt>
                <c:pt idx="38">
                  <c:v>0.20714427555313233</c:v>
                </c:pt>
                <c:pt idx="39">
                  <c:v>0.20877917089511056</c:v>
                </c:pt>
                <c:pt idx="40">
                  <c:v>0.21454409538033847</c:v>
                </c:pt>
                <c:pt idx="41">
                  <c:v>0.21583267732635011</c:v>
                </c:pt>
                <c:pt idx="42">
                  <c:v>0.21666579621583879</c:v>
                </c:pt>
                <c:pt idx="43">
                  <c:v>0.22011977598656807</c:v>
                </c:pt>
                <c:pt idx="44">
                  <c:v>0.22114878414201494</c:v>
                </c:pt>
                <c:pt idx="45">
                  <c:v>0.22410641523213984</c:v>
                </c:pt>
                <c:pt idx="46">
                  <c:v>0.22568344045966174</c:v>
                </c:pt>
                <c:pt idx="47">
                  <c:v>0.22778548595101389</c:v>
                </c:pt>
                <c:pt idx="48">
                  <c:v>0.22899265479846681</c:v>
                </c:pt>
                <c:pt idx="49">
                  <c:v>0.23035678499654025</c:v>
                </c:pt>
                <c:pt idx="50">
                  <c:v>0.23213622099552403</c:v>
                </c:pt>
                <c:pt idx="51">
                  <c:v>0.23735620018419962</c:v>
                </c:pt>
                <c:pt idx="52">
                  <c:v>0.23857693572437322</c:v>
                </c:pt>
                <c:pt idx="53">
                  <c:v>0.24174757119250861</c:v>
                </c:pt>
                <c:pt idx="54">
                  <c:v>0.24305853877513392</c:v>
                </c:pt>
                <c:pt idx="55">
                  <c:v>0.24495963635535048</c:v>
                </c:pt>
                <c:pt idx="56">
                  <c:v>0.24621121176688635</c:v>
                </c:pt>
                <c:pt idx="57">
                  <c:v>0.24630801410679706</c:v>
                </c:pt>
                <c:pt idx="58">
                  <c:v>0.24632980512752861</c:v>
                </c:pt>
                <c:pt idx="59">
                  <c:v>0.2492361907736366</c:v>
                </c:pt>
                <c:pt idx="60">
                  <c:v>0.24992798881476905</c:v>
                </c:pt>
                <c:pt idx="61">
                  <c:v>0.25030140659264788</c:v>
                </c:pt>
                <c:pt idx="62">
                  <c:v>0.25264487745850694</c:v>
                </c:pt>
                <c:pt idx="63">
                  <c:v>0.25469315038746504</c:v>
                </c:pt>
                <c:pt idx="64">
                  <c:v>0.25604267116151352</c:v>
                </c:pt>
                <c:pt idx="65">
                  <c:v>0.25715182364904399</c:v>
                </c:pt>
                <c:pt idx="66">
                  <c:v>0.25908093068493082</c:v>
                </c:pt>
                <c:pt idx="67">
                  <c:v>0.26566654764029213</c:v>
                </c:pt>
                <c:pt idx="68">
                  <c:v>0.26701294134319131</c:v>
                </c:pt>
                <c:pt idx="69">
                  <c:v>0.27587787455180135</c:v>
                </c:pt>
                <c:pt idx="70">
                  <c:v>0.2786034360391178</c:v>
                </c:pt>
                <c:pt idx="71">
                  <c:v>0.28046462375354581</c:v>
                </c:pt>
                <c:pt idx="72">
                  <c:v>0.28099697922072547</c:v>
                </c:pt>
                <c:pt idx="73">
                  <c:v>0.28192557261058582</c:v>
                </c:pt>
                <c:pt idx="74">
                  <c:v>0.2837430984006501</c:v>
                </c:pt>
                <c:pt idx="75">
                  <c:v>0.28566359473355696</c:v>
                </c:pt>
                <c:pt idx="76">
                  <c:v>0.28859199666323371</c:v>
                </c:pt>
                <c:pt idx="77">
                  <c:v>0.30046804285140005</c:v>
                </c:pt>
                <c:pt idx="78">
                  <c:v>0.30200583463629399</c:v>
                </c:pt>
                <c:pt idx="79">
                  <c:v>0.30307854131790529</c:v>
                </c:pt>
                <c:pt idx="80">
                  <c:v>0.30525668541432205</c:v>
                </c:pt>
                <c:pt idx="81">
                  <c:v>0.3071145240084211</c:v>
                </c:pt>
                <c:pt idx="82">
                  <c:v>0.3118697327063723</c:v>
                </c:pt>
                <c:pt idx="83">
                  <c:v>0.31777423808126948</c:v>
                </c:pt>
                <c:pt idx="84">
                  <c:v>0.32235758251525887</c:v>
                </c:pt>
                <c:pt idx="85">
                  <c:v>0.3224623932924725</c:v>
                </c:pt>
                <c:pt idx="86">
                  <c:v>0.32454090162746035</c:v>
                </c:pt>
                <c:pt idx="87">
                  <c:v>0.32626389438359504</c:v>
                </c:pt>
                <c:pt idx="88">
                  <c:v>0.32683634708324499</c:v>
                </c:pt>
                <c:pt idx="89">
                  <c:v>0.32877237379671742</c:v>
                </c:pt>
                <c:pt idx="90">
                  <c:v>0.33135613172655504</c:v>
                </c:pt>
                <c:pt idx="91">
                  <c:v>0.34379418118432731</c:v>
                </c:pt>
                <c:pt idx="92">
                  <c:v>0.34685853807741501</c:v>
                </c:pt>
                <c:pt idx="93">
                  <c:v>0.36131330908286308</c:v>
                </c:pt>
                <c:pt idx="94">
                  <c:v>0.41788643607258408</c:v>
                </c:pt>
                <c:pt idx="95">
                  <c:v>0.43335346375161182</c:v>
                </c:pt>
                <c:pt idx="96">
                  <c:v>0.44827983321739834</c:v>
                </c:pt>
                <c:pt idx="97">
                  <c:v>0.4544705550516131</c:v>
                </c:pt>
                <c:pt idx="98">
                  <c:v>0.48652512701469031</c:v>
                </c:pt>
                <c:pt idx="99">
                  <c:v>0.52339213378212723</c:v>
                </c:pt>
                <c:pt idx="100">
                  <c:v>0.52555194021039187</c:v>
                </c:pt>
                <c:pt idx="101">
                  <c:v>0.55069523948701238</c:v>
                </c:pt>
                <c:pt idx="102">
                  <c:v>0.55186592327042649</c:v>
                </c:pt>
                <c:pt idx="103">
                  <c:v>0.59252805739943382</c:v>
                </c:pt>
                <c:pt idx="104">
                  <c:v>0.88395414550264628</c:v>
                </c:pt>
              </c:numCache>
            </c:numRef>
          </c:xVal>
          <c:yVal>
            <c:numRef>
              <c:f>'Table 0'!$L$2:$L$106</c:f>
              <c:numCache>
                <c:formatCode>0.0%</c:formatCode>
                <c:ptCount val="105"/>
                <c:pt idx="0">
                  <c:v>0.13492319865145813</c:v>
                </c:pt>
                <c:pt idx="1">
                  <c:v>0.15237692100369504</c:v>
                </c:pt>
                <c:pt idx="2">
                  <c:v>0.19078600231865434</c:v>
                </c:pt>
                <c:pt idx="3">
                  <c:v>0.14057083520778191</c:v>
                </c:pt>
                <c:pt idx="4">
                  <c:v>0.17833991401245192</c:v>
                </c:pt>
                <c:pt idx="5">
                  <c:v>0.17534698042267985</c:v>
                </c:pt>
                <c:pt idx="6">
                  <c:v>0.16256582962102017</c:v>
                </c:pt>
                <c:pt idx="7">
                  <c:v>0.20457588181500658</c:v>
                </c:pt>
                <c:pt idx="8">
                  <c:v>0.2120945957866843</c:v>
                </c:pt>
                <c:pt idx="9">
                  <c:v>0.22613712496706412</c:v>
                </c:pt>
                <c:pt idx="10">
                  <c:v>0.22703674406617624</c:v>
                </c:pt>
                <c:pt idx="11">
                  <c:v>0.17523230225735723</c:v>
                </c:pt>
                <c:pt idx="12">
                  <c:v>0.14923178738614568</c:v>
                </c:pt>
                <c:pt idx="13">
                  <c:v>0.2635018149444831</c:v>
                </c:pt>
                <c:pt idx="14">
                  <c:v>0.17651411270415451</c:v>
                </c:pt>
                <c:pt idx="15">
                  <c:v>0.23922429822698307</c:v>
                </c:pt>
                <c:pt idx="16">
                  <c:v>0.2338662043480276</c:v>
                </c:pt>
                <c:pt idx="17">
                  <c:v>0.1360900599565337</c:v>
                </c:pt>
                <c:pt idx="18">
                  <c:v>0.23211758463579357</c:v>
                </c:pt>
                <c:pt idx="19">
                  <c:v>0.1686494943755204</c:v>
                </c:pt>
                <c:pt idx="20">
                  <c:v>0.21538241102829669</c:v>
                </c:pt>
                <c:pt idx="21">
                  <c:v>0.24339981227688359</c:v>
                </c:pt>
                <c:pt idx="22">
                  <c:v>0.21251840421870444</c:v>
                </c:pt>
                <c:pt idx="23">
                  <c:v>0.22521425741983742</c:v>
                </c:pt>
                <c:pt idx="24">
                  <c:v>0.23131940648358112</c:v>
                </c:pt>
                <c:pt idx="25">
                  <c:v>0.20516233250125337</c:v>
                </c:pt>
                <c:pt idx="26">
                  <c:v>0.20438593795287421</c:v>
                </c:pt>
                <c:pt idx="27">
                  <c:v>0.203302300321799</c:v>
                </c:pt>
                <c:pt idx="28">
                  <c:v>0.24265273925620304</c:v>
                </c:pt>
                <c:pt idx="29">
                  <c:v>0.23193500392047831</c:v>
                </c:pt>
                <c:pt idx="30">
                  <c:v>0.18995630732283306</c:v>
                </c:pt>
                <c:pt idx="31">
                  <c:v>0.16616264155643212</c:v>
                </c:pt>
                <c:pt idx="32">
                  <c:v>0.16838427128012204</c:v>
                </c:pt>
                <c:pt idx="33">
                  <c:v>0.1873751091509539</c:v>
                </c:pt>
                <c:pt idx="34">
                  <c:v>0.24457912481847829</c:v>
                </c:pt>
                <c:pt idx="35">
                  <c:v>0.15232351175097078</c:v>
                </c:pt>
                <c:pt idx="36">
                  <c:v>0.23651648870329711</c:v>
                </c:pt>
                <c:pt idx="37">
                  <c:v>0.23123382505333756</c:v>
                </c:pt>
                <c:pt idx="38">
                  <c:v>0.26448766463550488</c:v>
                </c:pt>
                <c:pt idx="39">
                  <c:v>0.32811834941090817</c:v>
                </c:pt>
                <c:pt idx="40">
                  <c:v>0.23134049298219816</c:v>
                </c:pt>
                <c:pt idx="41">
                  <c:v>0.22400131796416847</c:v>
                </c:pt>
                <c:pt idx="42">
                  <c:v>0.17496108995684523</c:v>
                </c:pt>
                <c:pt idx="43">
                  <c:v>0.22277636267251835</c:v>
                </c:pt>
                <c:pt idx="44">
                  <c:v>0.22066827672272235</c:v>
                </c:pt>
                <c:pt idx="45">
                  <c:v>0.32110459419983817</c:v>
                </c:pt>
                <c:pt idx="46">
                  <c:v>0.32523859010133183</c:v>
                </c:pt>
                <c:pt idx="47">
                  <c:v>0.21991125223289965</c:v>
                </c:pt>
                <c:pt idx="48">
                  <c:v>0.33367914027479745</c:v>
                </c:pt>
                <c:pt idx="49">
                  <c:v>0.22935405818476065</c:v>
                </c:pt>
                <c:pt idx="50">
                  <c:v>0.196040125565664</c:v>
                </c:pt>
                <c:pt idx="51">
                  <c:v>0.20442893184360306</c:v>
                </c:pt>
                <c:pt idx="52">
                  <c:v>0.21504134572263495</c:v>
                </c:pt>
                <c:pt idx="53">
                  <c:v>0.25951796000077665</c:v>
                </c:pt>
                <c:pt idx="54">
                  <c:v>0.3047275617438665</c:v>
                </c:pt>
                <c:pt idx="55">
                  <c:v>0.28028831085862799</c:v>
                </c:pt>
                <c:pt idx="56">
                  <c:v>0.21805761864098727</c:v>
                </c:pt>
                <c:pt idx="57">
                  <c:v>0.17404317418699342</c:v>
                </c:pt>
                <c:pt idx="58">
                  <c:v>0.22439132000852249</c:v>
                </c:pt>
                <c:pt idx="59">
                  <c:v>0.3120528311601059</c:v>
                </c:pt>
                <c:pt idx="60">
                  <c:v>0.33197648866072027</c:v>
                </c:pt>
                <c:pt idx="61">
                  <c:v>0.33809793366590957</c:v>
                </c:pt>
                <c:pt idx="62">
                  <c:v>0.21399465869432147</c:v>
                </c:pt>
                <c:pt idx="63">
                  <c:v>0.20588724144905254</c:v>
                </c:pt>
                <c:pt idx="64">
                  <c:v>0.34627518623331111</c:v>
                </c:pt>
                <c:pt idx="65">
                  <c:v>0.24205298949928053</c:v>
                </c:pt>
                <c:pt idx="66">
                  <c:v>0.25122023365702706</c:v>
                </c:pt>
                <c:pt idx="67">
                  <c:v>0.31558140414497127</c:v>
                </c:pt>
                <c:pt idx="68">
                  <c:v>0.27844185467595406</c:v>
                </c:pt>
                <c:pt idx="69">
                  <c:v>0.32377441420672415</c:v>
                </c:pt>
                <c:pt idx="70">
                  <c:v>0.33274865347303573</c:v>
                </c:pt>
                <c:pt idx="71">
                  <c:v>0.25377045532662257</c:v>
                </c:pt>
                <c:pt idx="72">
                  <c:v>0.23874345012655368</c:v>
                </c:pt>
                <c:pt idx="73">
                  <c:v>0.24233131001683778</c:v>
                </c:pt>
                <c:pt idx="74">
                  <c:v>0.27909260224412358</c:v>
                </c:pt>
                <c:pt idx="75">
                  <c:v>0.26571929444636916</c:v>
                </c:pt>
                <c:pt idx="76">
                  <c:v>0.23485788246346864</c:v>
                </c:pt>
                <c:pt idx="77">
                  <c:v>0.29323093070144868</c:v>
                </c:pt>
                <c:pt idx="78">
                  <c:v>0.31240766770694517</c:v>
                </c:pt>
                <c:pt idx="79">
                  <c:v>0.32218461005620397</c:v>
                </c:pt>
                <c:pt idx="80">
                  <c:v>0.2673617233344372</c:v>
                </c:pt>
                <c:pt idx="81">
                  <c:v>0.28646577665422041</c:v>
                </c:pt>
                <c:pt idx="82">
                  <c:v>0.28910726898952449</c:v>
                </c:pt>
                <c:pt idx="83">
                  <c:v>0.3384724292153129</c:v>
                </c:pt>
                <c:pt idx="84">
                  <c:v>0.35825272869478253</c:v>
                </c:pt>
                <c:pt idx="85">
                  <c:v>0.27242496330041516</c:v>
                </c:pt>
                <c:pt idx="86">
                  <c:v>0.35303752270217009</c:v>
                </c:pt>
                <c:pt idx="87">
                  <c:v>0.34600934528657573</c:v>
                </c:pt>
                <c:pt idx="88">
                  <c:v>0.28098294845696981</c:v>
                </c:pt>
                <c:pt idx="89">
                  <c:v>0.31542434941046427</c:v>
                </c:pt>
                <c:pt idx="90">
                  <c:v>0.27548344286984688</c:v>
                </c:pt>
                <c:pt idx="91">
                  <c:v>0.27163188682313227</c:v>
                </c:pt>
                <c:pt idx="92">
                  <c:v>0.28267922933781181</c:v>
                </c:pt>
                <c:pt idx="93">
                  <c:v>0.30119654515366567</c:v>
                </c:pt>
                <c:pt idx="94">
                  <c:v>0.37911618043176798</c:v>
                </c:pt>
                <c:pt idx="95">
                  <c:v>0.35812833499213365</c:v>
                </c:pt>
                <c:pt idx="96">
                  <c:v>0.3289523520923191</c:v>
                </c:pt>
                <c:pt idx="97">
                  <c:v>0.39296098893781722</c:v>
                </c:pt>
                <c:pt idx="98">
                  <c:v>0.39979557456487819</c:v>
                </c:pt>
                <c:pt idx="99">
                  <c:v>0.40602436795353086</c:v>
                </c:pt>
                <c:pt idx="100">
                  <c:v>0.36450781634410578</c:v>
                </c:pt>
                <c:pt idx="101">
                  <c:v>0.39776971398779148</c:v>
                </c:pt>
                <c:pt idx="102">
                  <c:v>0.41551348548304906</c:v>
                </c:pt>
                <c:pt idx="103">
                  <c:v>0.4493769142699966</c:v>
                </c:pt>
                <c:pt idx="104">
                  <c:v>0.50510091219868669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C9-47F0-9921-4B5A8B1BD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776560"/>
        <c:axId val="273843600"/>
      </c:scatterChart>
      <c:valAx>
        <c:axId val="98177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843600"/>
        <c:crosses val="autoZero"/>
        <c:crossBetween val="midCat"/>
      </c:valAx>
      <c:valAx>
        <c:axId val="27384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7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Difficulty Score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'Table 0'!$K$1</c:f>
              <c:strCache>
                <c:ptCount val="1"/>
                <c:pt idx="0">
                  <c:v>Difficulty 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0'!$J$2:$J$106</c:f>
              <c:numCache>
                <c:formatCode>0</c:formatCode>
                <c:ptCount val="105"/>
                <c:pt idx="0">
                  <c:v>105</c:v>
                </c:pt>
                <c:pt idx="1">
                  <c:v>104</c:v>
                </c:pt>
                <c:pt idx="2">
                  <c:v>103</c:v>
                </c:pt>
                <c:pt idx="3">
                  <c:v>102</c:v>
                </c:pt>
                <c:pt idx="4">
                  <c:v>101</c:v>
                </c:pt>
                <c:pt idx="5">
                  <c:v>100</c:v>
                </c:pt>
                <c:pt idx="6">
                  <c:v>99</c:v>
                </c:pt>
                <c:pt idx="7">
                  <c:v>98</c:v>
                </c:pt>
                <c:pt idx="8">
                  <c:v>97</c:v>
                </c:pt>
                <c:pt idx="9">
                  <c:v>96</c:v>
                </c:pt>
                <c:pt idx="10">
                  <c:v>95</c:v>
                </c:pt>
                <c:pt idx="11">
                  <c:v>94</c:v>
                </c:pt>
                <c:pt idx="12">
                  <c:v>93</c:v>
                </c:pt>
                <c:pt idx="13">
                  <c:v>92</c:v>
                </c:pt>
                <c:pt idx="14">
                  <c:v>91</c:v>
                </c:pt>
                <c:pt idx="15">
                  <c:v>90</c:v>
                </c:pt>
                <c:pt idx="16">
                  <c:v>89</c:v>
                </c:pt>
                <c:pt idx="17">
                  <c:v>88</c:v>
                </c:pt>
                <c:pt idx="18">
                  <c:v>87</c:v>
                </c:pt>
                <c:pt idx="19">
                  <c:v>86</c:v>
                </c:pt>
                <c:pt idx="20">
                  <c:v>85</c:v>
                </c:pt>
                <c:pt idx="21">
                  <c:v>84</c:v>
                </c:pt>
                <c:pt idx="22">
                  <c:v>83</c:v>
                </c:pt>
                <c:pt idx="23">
                  <c:v>82</c:v>
                </c:pt>
                <c:pt idx="24">
                  <c:v>81</c:v>
                </c:pt>
                <c:pt idx="25">
                  <c:v>80</c:v>
                </c:pt>
                <c:pt idx="26">
                  <c:v>79</c:v>
                </c:pt>
                <c:pt idx="27">
                  <c:v>78</c:v>
                </c:pt>
                <c:pt idx="28">
                  <c:v>77</c:v>
                </c:pt>
                <c:pt idx="29">
                  <c:v>76</c:v>
                </c:pt>
                <c:pt idx="30">
                  <c:v>75</c:v>
                </c:pt>
                <c:pt idx="31">
                  <c:v>74</c:v>
                </c:pt>
                <c:pt idx="32">
                  <c:v>73</c:v>
                </c:pt>
                <c:pt idx="33">
                  <c:v>72</c:v>
                </c:pt>
                <c:pt idx="34">
                  <c:v>71</c:v>
                </c:pt>
                <c:pt idx="35">
                  <c:v>70</c:v>
                </c:pt>
                <c:pt idx="36">
                  <c:v>69</c:v>
                </c:pt>
                <c:pt idx="37">
                  <c:v>68</c:v>
                </c:pt>
                <c:pt idx="38">
                  <c:v>67</c:v>
                </c:pt>
                <c:pt idx="39">
                  <c:v>66</c:v>
                </c:pt>
                <c:pt idx="40">
                  <c:v>65</c:v>
                </c:pt>
                <c:pt idx="41">
                  <c:v>64</c:v>
                </c:pt>
                <c:pt idx="42">
                  <c:v>63</c:v>
                </c:pt>
                <c:pt idx="43">
                  <c:v>62</c:v>
                </c:pt>
                <c:pt idx="44">
                  <c:v>61</c:v>
                </c:pt>
                <c:pt idx="45">
                  <c:v>60</c:v>
                </c:pt>
                <c:pt idx="46">
                  <c:v>59</c:v>
                </c:pt>
                <c:pt idx="47">
                  <c:v>58</c:v>
                </c:pt>
                <c:pt idx="48">
                  <c:v>57</c:v>
                </c:pt>
                <c:pt idx="49">
                  <c:v>56</c:v>
                </c:pt>
                <c:pt idx="50">
                  <c:v>55</c:v>
                </c:pt>
                <c:pt idx="51">
                  <c:v>54</c:v>
                </c:pt>
                <c:pt idx="52">
                  <c:v>53</c:v>
                </c:pt>
                <c:pt idx="53">
                  <c:v>52</c:v>
                </c:pt>
                <c:pt idx="54">
                  <c:v>51</c:v>
                </c:pt>
                <c:pt idx="55">
                  <c:v>50</c:v>
                </c:pt>
                <c:pt idx="56">
                  <c:v>49</c:v>
                </c:pt>
                <c:pt idx="57">
                  <c:v>48</c:v>
                </c:pt>
                <c:pt idx="58">
                  <c:v>47</c:v>
                </c:pt>
                <c:pt idx="59">
                  <c:v>46</c:v>
                </c:pt>
                <c:pt idx="60">
                  <c:v>45</c:v>
                </c:pt>
                <c:pt idx="61">
                  <c:v>44</c:v>
                </c:pt>
                <c:pt idx="62">
                  <c:v>43</c:v>
                </c:pt>
                <c:pt idx="63">
                  <c:v>42</c:v>
                </c:pt>
                <c:pt idx="64">
                  <c:v>41</c:v>
                </c:pt>
                <c:pt idx="65">
                  <c:v>40</c:v>
                </c:pt>
                <c:pt idx="66">
                  <c:v>39</c:v>
                </c:pt>
                <c:pt idx="67">
                  <c:v>38</c:v>
                </c:pt>
                <c:pt idx="68">
                  <c:v>37</c:v>
                </c:pt>
                <c:pt idx="69">
                  <c:v>36</c:v>
                </c:pt>
                <c:pt idx="70">
                  <c:v>35</c:v>
                </c:pt>
                <c:pt idx="71">
                  <c:v>34</c:v>
                </c:pt>
                <c:pt idx="72">
                  <c:v>33</c:v>
                </c:pt>
                <c:pt idx="73">
                  <c:v>32</c:v>
                </c:pt>
                <c:pt idx="74">
                  <c:v>31</c:v>
                </c:pt>
                <c:pt idx="75">
                  <c:v>30</c:v>
                </c:pt>
                <c:pt idx="76">
                  <c:v>29</c:v>
                </c:pt>
                <c:pt idx="77">
                  <c:v>28</c:v>
                </c:pt>
                <c:pt idx="78">
                  <c:v>27</c:v>
                </c:pt>
                <c:pt idx="79">
                  <c:v>26</c:v>
                </c:pt>
                <c:pt idx="80">
                  <c:v>25</c:v>
                </c:pt>
                <c:pt idx="81">
                  <c:v>24</c:v>
                </c:pt>
                <c:pt idx="82">
                  <c:v>23</c:v>
                </c:pt>
                <c:pt idx="83">
                  <c:v>22</c:v>
                </c:pt>
                <c:pt idx="84">
                  <c:v>21</c:v>
                </c:pt>
                <c:pt idx="85">
                  <c:v>20</c:v>
                </c:pt>
                <c:pt idx="86">
                  <c:v>19</c:v>
                </c:pt>
                <c:pt idx="87">
                  <c:v>18</c:v>
                </c:pt>
                <c:pt idx="88">
                  <c:v>17</c:v>
                </c:pt>
                <c:pt idx="89">
                  <c:v>16</c:v>
                </c:pt>
                <c:pt idx="90">
                  <c:v>15</c:v>
                </c:pt>
                <c:pt idx="91">
                  <c:v>14</c:v>
                </c:pt>
                <c:pt idx="92">
                  <c:v>13</c:v>
                </c:pt>
                <c:pt idx="93">
                  <c:v>12</c:v>
                </c:pt>
                <c:pt idx="94">
                  <c:v>11</c:v>
                </c:pt>
                <c:pt idx="95">
                  <c:v>10</c:v>
                </c:pt>
                <c:pt idx="96">
                  <c:v>9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5</c:v>
                </c:pt>
                <c:pt idx="101">
                  <c:v>4</c:v>
                </c:pt>
                <c:pt idx="102">
                  <c:v>3</c:v>
                </c:pt>
                <c:pt idx="103">
                  <c:v>2</c:v>
                </c:pt>
                <c:pt idx="104">
                  <c:v>1</c:v>
                </c:pt>
              </c:numCache>
            </c:numRef>
          </c:xVal>
          <c:yVal>
            <c:numRef>
              <c:f>'Table 0'!$K$2:$K$106</c:f>
              <c:numCache>
                <c:formatCode>0.0%</c:formatCode>
                <c:ptCount val="105"/>
                <c:pt idx="0">
                  <c:v>0.1066816679225395</c:v>
                </c:pt>
                <c:pt idx="1">
                  <c:v>0.10751182979803983</c:v>
                </c:pt>
                <c:pt idx="2">
                  <c:v>0.12329652619806557</c:v>
                </c:pt>
                <c:pt idx="3">
                  <c:v>0.13286712981201024</c:v>
                </c:pt>
                <c:pt idx="4">
                  <c:v>0.13600778954507717</c:v>
                </c:pt>
                <c:pt idx="5">
                  <c:v>0.1361919822353457</c:v>
                </c:pt>
                <c:pt idx="6">
                  <c:v>0.13730740759246013</c:v>
                </c:pt>
                <c:pt idx="7">
                  <c:v>0.13758862013611201</c:v>
                </c:pt>
                <c:pt idx="8">
                  <c:v>0.14532900199144433</c:v>
                </c:pt>
                <c:pt idx="9">
                  <c:v>0.14631023518228109</c:v>
                </c:pt>
                <c:pt idx="10">
                  <c:v>0.14867408803215595</c:v>
                </c:pt>
                <c:pt idx="11">
                  <c:v>0.1504016390839181</c:v>
                </c:pt>
                <c:pt idx="12">
                  <c:v>0.15478487214377182</c:v>
                </c:pt>
                <c:pt idx="13">
                  <c:v>0.15497424617840141</c:v>
                </c:pt>
                <c:pt idx="14">
                  <c:v>0.15955334696392992</c:v>
                </c:pt>
                <c:pt idx="15">
                  <c:v>0.16678010633476342</c:v>
                </c:pt>
                <c:pt idx="16">
                  <c:v>0.16792443115140068</c:v>
                </c:pt>
                <c:pt idx="17">
                  <c:v>0.16887262961124425</c:v>
                </c:pt>
                <c:pt idx="18">
                  <c:v>0.16973897238954819</c:v>
                </c:pt>
                <c:pt idx="19">
                  <c:v>0.17174101617398094</c:v>
                </c:pt>
                <c:pt idx="20">
                  <c:v>0.17193468310414026</c:v>
                </c:pt>
                <c:pt idx="21">
                  <c:v>0.17456431200093575</c:v>
                </c:pt>
                <c:pt idx="22">
                  <c:v>0.17582920459890125</c:v>
                </c:pt>
                <c:pt idx="23">
                  <c:v>0.1761319190355243</c:v>
                </c:pt>
                <c:pt idx="24">
                  <c:v>0.17660967782956935</c:v>
                </c:pt>
                <c:pt idx="25">
                  <c:v>0.17758923801323473</c:v>
                </c:pt>
                <c:pt idx="26">
                  <c:v>0.17985363102684004</c:v>
                </c:pt>
                <c:pt idx="27">
                  <c:v>0.18839684384956304</c:v>
                </c:pt>
                <c:pt idx="28">
                  <c:v>0.18939639214301571</c:v>
                </c:pt>
                <c:pt idx="29">
                  <c:v>0.19114382869536942</c:v>
                </c:pt>
                <c:pt idx="30">
                  <c:v>0.19169976158155652</c:v>
                </c:pt>
                <c:pt idx="31">
                  <c:v>0.19255364122123128</c:v>
                </c:pt>
                <c:pt idx="32">
                  <c:v>0.19578174430292933</c:v>
                </c:pt>
                <c:pt idx="33">
                  <c:v>0.1982493724192208</c:v>
                </c:pt>
                <c:pt idx="34">
                  <c:v>0.19852917000997403</c:v>
                </c:pt>
                <c:pt idx="35">
                  <c:v>0.2023329239046896</c:v>
                </c:pt>
                <c:pt idx="36">
                  <c:v>0.2041401853319891</c:v>
                </c:pt>
                <c:pt idx="37">
                  <c:v>0.20575357313231107</c:v>
                </c:pt>
                <c:pt idx="38">
                  <c:v>0.20714427555313233</c:v>
                </c:pt>
                <c:pt idx="39">
                  <c:v>0.20877917089511056</c:v>
                </c:pt>
                <c:pt idx="40">
                  <c:v>0.21454409538033847</c:v>
                </c:pt>
                <c:pt idx="41">
                  <c:v>0.21583267732635011</c:v>
                </c:pt>
                <c:pt idx="42">
                  <c:v>0.21666579621583879</c:v>
                </c:pt>
                <c:pt idx="43">
                  <c:v>0.22011977598656807</c:v>
                </c:pt>
                <c:pt idx="44">
                  <c:v>0.22114878414201494</c:v>
                </c:pt>
                <c:pt idx="45">
                  <c:v>0.22410641523213984</c:v>
                </c:pt>
                <c:pt idx="46">
                  <c:v>0.22568344045966174</c:v>
                </c:pt>
                <c:pt idx="47">
                  <c:v>0.22778548595101389</c:v>
                </c:pt>
                <c:pt idx="48">
                  <c:v>0.22899265479846681</c:v>
                </c:pt>
                <c:pt idx="49">
                  <c:v>0.23035678499654025</c:v>
                </c:pt>
                <c:pt idx="50">
                  <c:v>0.23213622099552403</c:v>
                </c:pt>
                <c:pt idx="51">
                  <c:v>0.23735620018419962</c:v>
                </c:pt>
                <c:pt idx="52">
                  <c:v>0.23857693572437322</c:v>
                </c:pt>
                <c:pt idx="53">
                  <c:v>0.24174757119250861</c:v>
                </c:pt>
                <c:pt idx="54">
                  <c:v>0.24305853877513392</c:v>
                </c:pt>
                <c:pt idx="55">
                  <c:v>0.24495963635535048</c:v>
                </c:pt>
                <c:pt idx="56">
                  <c:v>0.24621121176688635</c:v>
                </c:pt>
                <c:pt idx="57">
                  <c:v>0.24630801410679706</c:v>
                </c:pt>
                <c:pt idx="58">
                  <c:v>0.24632980512752861</c:v>
                </c:pt>
                <c:pt idx="59">
                  <c:v>0.2492361907736366</c:v>
                </c:pt>
                <c:pt idx="60">
                  <c:v>0.24992798881476905</c:v>
                </c:pt>
                <c:pt idx="61">
                  <c:v>0.25030140659264788</c:v>
                </c:pt>
                <c:pt idx="62">
                  <c:v>0.25264487745850694</c:v>
                </c:pt>
                <c:pt idx="63">
                  <c:v>0.25469315038746504</c:v>
                </c:pt>
                <c:pt idx="64">
                  <c:v>0.25604267116151352</c:v>
                </c:pt>
                <c:pt idx="65">
                  <c:v>0.25715182364904399</c:v>
                </c:pt>
                <c:pt idx="66">
                  <c:v>0.25908093068493082</c:v>
                </c:pt>
                <c:pt idx="67">
                  <c:v>0.26566654764029213</c:v>
                </c:pt>
                <c:pt idx="68">
                  <c:v>0.26701294134319131</c:v>
                </c:pt>
                <c:pt idx="69">
                  <c:v>0.27587787455180135</c:v>
                </c:pt>
                <c:pt idx="70">
                  <c:v>0.2786034360391178</c:v>
                </c:pt>
                <c:pt idx="71">
                  <c:v>0.28046462375354581</c:v>
                </c:pt>
                <c:pt idx="72">
                  <c:v>0.28099697922072547</c:v>
                </c:pt>
                <c:pt idx="73">
                  <c:v>0.28192557261058582</c:v>
                </c:pt>
                <c:pt idx="74">
                  <c:v>0.2837430984006501</c:v>
                </c:pt>
                <c:pt idx="75">
                  <c:v>0.28566359473355696</c:v>
                </c:pt>
                <c:pt idx="76">
                  <c:v>0.28859199666323371</c:v>
                </c:pt>
                <c:pt idx="77">
                  <c:v>0.30046804285140005</c:v>
                </c:pt>
                <c:pt idx="78">
                  <c:v>0.30200583463629399</c:v>
                </c:pt>
                <c:pt idx="79">
                  <c:v>0.30307854131790529</c:v>
                </c:pt>
                <c:pt idx="80">
                  <c:v>0.30525668541432205</c:v>
                </c:pt>
                <c:pt idx="81">
                  <c:v>0.3071145240084211</c:v>
                </c:pt>
                <c:pt idx="82">
                  <c:v>0.3118697327063723</c:v>
                </c:pt>
                <c:pt idx="83">
                  <c:v>0.31777423808126948</c:v>
                </c:pt>
                <c:pt idx="84">
                  <c:v>0.32235758251525887</c:v>
                </c:pt>
                <c:pt idx="85">
                  <c:v>0.3224623932924725</c:v>
                </c:pt>
                <c:pt idx="86">
                  <c:v>0.32454090162746035</c:v>
                </c:pt>
                <c:pt idx="87">
                  <c:v>0.32626389438359504</c:v>
                </c:pt>
                <c:pt idx="88">
                  <c:v>0.32683634708324499</c:v>
                </c:pt>
                <c:pt idx="89">
                  <c:v>0.32877237379671742</c:v>
                </c:pt>
                <c:pt idx="90">
                  <c:v>0.33135613172655504</c:v>
                </c:pt>
                <c:pt idx="91">
                  <c:v>0.34379418118432731</c:v>
                </c:pt>
                <c:pt idx="92">
                  <c:v>0.34685853807741501</c:v>
                </c:pt>
                <c:pt idx="93">
                  <c:v>0.36131330908286308</c:v>
                </c:pt>
                <c:pt idx="94">
                  <c:v>0.41788643607258408</c:v>
                </c:pt>
                <c:pt idx="95">
                  <c:v>0.43335346375161182</c:v>
                </c:pt>
                <c:pt idx="96">
                  <c:v>0.44827983321739834</c:v>
                </c:pt>
                <c:pt idx="97">
                  <c:v>0.4544705550516131</c:v>
                </c:pt>
                <c:pt idx="98">
                  <c:v>0.48652512701469031</c:v>
                </c:pt>
                <c:pt idx="99">
                  <c:v>0.52339213378212723</c:v>
                </c:pt>
                <c:pt idx="100">
                  <c:v>0.52555194021039187</c:v>
                </c:pt>
                <c:pt idx="101">
                  <c:v>0.55069523948701238</c:v>
                </c:pt>
                <c:pt idx="102">
                  <c:v>0.55186592327042649</c:v>
                </c:pt>
                <c:pt idx="103">
                  <c:v>0.59252805739943382</c:v>
                </c:pt>
                <c:pt idx="104">
                  <c:v>0.88395414550264628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4-41CE-B405-FF25149C3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215184"/>
        <c:axId val="1844214768"/>
      </c:scatterChart>
      <c:valAx>
        <c:axId val="184421518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214768"/>
        <c:crosses val="autoZero"/>
        <c:crossBetween val="midCat"/>
      </c:valAx>
      <c:valAx>
        <c:axId val="184421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21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Number of Questions by the Magnitude of the Number of Participants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Questions by the Magnitude of the Number of Participants</a:t>
          </a:r>
        </a:p>
      </cx:txPr>
    </cx:title>
    <cx:plotArea>
      <cx:plotAreaRegion>
        <cx:series layoutId="clusteredColumn" uniqueId="{F270FEA1-5A8D-4BB5-9352-486C21EFAB68}">
          <cx:tx>
            <cx:txData>
              <cx:f>_xlchart.v1.4</cx:f>
              <cx:v>Participation Magnitude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Number of Participants, Magnitude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Participants, Magnitude</a:t>
              </a:r>
            </a:p>
          </cx:txPr>
        </cx:title>
        <cx:tickLabels/>
      </cx:axis>
      <cx:axis id="1">
        <cx:valScaling/>
        <cx:title>
          <cx:tx>
            <cx:txData>
              <cx:v>Number of Questions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Questions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Number of Questions by the Number of Particpants (All)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Questions by the Number of Particpants (All)</a:t>
          </a:r>
        </a:p>
      </cx:txPr>
    </cx:title>
    <cx:plotArea>
      <cx:plotAreaRegion>
        <cx:series layoutId="clusteredColumn" uniqueId="{54CB01BA-88EE-4216-981E-9B720D82F037}">
          <cx:tx>
            <cx:txData>
              <cx:f>_xlchart.v1.6</cx:f>
              <cx:v>Solved By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5000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Number of Questions by the Number of Particpants (0-5000)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Questions by the Number of Particpants (0-5000)</a:t>
          </a:r>
        </a:p>
      </cx:txPr>
    </cx:title>
    <cx:plotArea>
      <cx:plotAreaRegion>
        <cx:series layoutId="clusteredColumn" uniqueId="{54CB01BA-88EE-4216-981E-9B720D82F037}">
          <cx:tx>
            <cx:txData>
              <cx:f>_xlchart.v1.2</cx:f>
              <cx:v>Solved By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100" overflow="5000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 max="15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Number of Questions by the Number of Participants (0-1000)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Questions by the Number of Participants (0-1000)</a:t>
          </a:r>
        </a:p>
      </cx:txPr>
    </cx:title>
    <cx:plotArea>
      <cx:plotAreaRegion>
        <cx:series layoutId="clusteredColumn" uniqueId="{54CB01BA-88EE-4216-981E-9B720D82F037}">
          <cx:tx>
            <cx:txData>
              <cx:f>_xlchart.v1.0</cx:f>
              <cx:v>Solved By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100" overflow="1000">
              <cx:binSize val="50"/>
            </cx:binning>
          </cx:layoutPr>
        </cx:series>
      </cx:plotAreaRegion>
      <cx:axis id="0">
        <cx:catScaling gapWidth="1"/>
        <cx:tickLabels/>
      </cx:axis>
      <cx:axis id="1">
        <cx:valScaling max="1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microsoft.com/office/2014/relationships/chartEx" Target="../charts/chartEx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11</xdr:row>
      <xdr:rowOff>109537</xdr:rowOff>
    </xdr:from>
    <xdr:to>
      <xdr:col>18</xdr:col>
      <xdr:colOff>235324</xdr:colOff>
      <xdr:row>37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3504D9-030D-02B9-C228-75C7DFBDF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981075</xdr:colOff>
      <xdr:row>11</xdr:row>
      <xdr:rowOff>176212</xdr:rowOff>
    </xdr:from>
    <xdr:to>
      <xdr:col>6</xdr:col>
      <xdr:colOff>295275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82679-994D-D819-73A5-F8CAA8853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1371599</xdr:colOff>
      <xdr:row>15</xdr:row>
      <xdr:rowOff>90487</xdr:rowOff>
    </xdr:from>
    <xdr:to>
      <xdr:col>26</xdr:col>
      <xdr:colOff>161924</xdr:colOff>
      <xdr:row>40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E31543-8142-2D41-03B2-63AB82387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1390649</xdr:colOff>
      <xdr:row>41</xdr:row>
      <xdr:rowOff>104775</xdr:rowOff>
    </xdr:from>
    <xdr:to>
      <xdr:col>26</xdr:col>
      <xdr:colOff>171449</xdr:colOff>
      <xdr:row>59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95E4A-947F-49FF-9845-8879884303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1381125</xdr:colOff>
      <xdr:row>60</xdr:row>
      <xdr:rowOff>138112</xdr:rowOff>
    </xdr:from>
    <xdr:to>
      <xdr:col>26</xdr:col>
      <xdr:colOff>123825</xdr:colOff>
      <xdr:row>85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05F2FA-4037-1AE8-6A4C-81A897F39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1390650</xdr:colOff>
      <xdr:row>86</xdr:row>
      <xdr:rowOff>109536</xdr:rowOff>
    </xdr:from>
    <xdr:to>
      <xdr:col>16</xdr:col>
      <xdr:colOff>142875</xdr:colOff>
      <xdr:row>102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A2A9147-6324-F334-F5AA-3DD5B35767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40990" y="15837216"/>
              <a:ext cx="2653665" cy="29879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1371599</xdr:colOff>
      <xdr:row>106</xdr:row>
      <xdr:rowOff>57151</xdr:rowOff>
    </xdr:from>
    <xdr:to>
      <xdr:col>17</xdr:col>
      <xdr:colOff>123824</xdr:colOff>
      <xdr:row>120</xdr:row>
      <xdr:rowOff>57151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78C4A36-6AA6-47D0-973C-BE07A14B9B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21939" y="19442431"/>
              <a:ext cx="4810125" cy="2560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285749</xdr:colOff>
      <xdr:row>106</xdr:row>
      <xdr:rowOff>57150</xdr:rowOff>
    </xdr:from>
    <xdr:to>
      <xdr:col>29</xdr:col>
      <xdr:colOff>381000</xdr:colOff>
      <xdr:row>118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357CCB7-360E-4291-8076-D08E32CC80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93989" y="19442430"/>
              <a:ext cx="7623811" cy="22326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323849</xdr:colOff>
      <xdr:row>119</xdr:row>
      <xdr:rowOff>38101</xdr:rowOff>
    </xdr:from>
    <xdr:to>
      <xdr:col>29</xdr:col>
      <xdr:colOff>342901</xdr:colOff>
      <xdr:row>129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72A3C84-4B12-4E72-87DD-0E970CF244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793449" y="21800821"/>
              <a:ext cx="4286252" cy="1952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 Hardy" refreshedDate="45340.542594212966" createdVersion="8" refreshedVersion="8" minRefreshableVersion="3" recordCount="105" xr:uid="{09DD6CA1-DE83-482A-A612-A80606BEB456}">
  <cacheSource type="worksheet">
    <worksheetSource name="Table_0"/>
  </cacheSource>
  <cacheFields count="13">
    <cacheField name="Series Number" numFmtId="0">
      <sharedItems containsSemiMixedTypes="0" containsString="0" containsNumber="1" containsInteger="1" minValue="1" maxValue="105" count="105">
        <n v="6"/>
        <n v="2"/>
        <n v="3"/>
        <n v="31"/>
        <n v="20"/>
        <n v="13"/>
        <n v="23"/>
        <n v="9"/>
        <n v="7"/>
        <n v="4"/>
        <n v="8"/>
        <n v="28"/>
        <n v="43"/>
        <n v="1"/>
        <n v="35"/>
        <n v="19"/>
        <n v="14"/>
        <n v="65"/>
        <n v="22"/>
        <n v="47"/>
        <n v="27"/>
        <n v="17"/>
        <n v="39"/>
        <n v="30"/>
        <n v="15"/>
        <n v="44"/>
        <n v="41"/>
        <n v="53"/>
        <n v="29"/>
        <n v="24"/>
        <n v="55"/>
        <n v="64"/>
        <n v="88"/>
        <n v="70"/>
        <n v="36"/>
        <n v="82"/>
        <n v="51"/>
        <n v="45"/>
        <n v="32"/>
        <n v="5"/>
        <n v="54"/>
        <n v="50"/>
        <n v="95"/>
        <n v="48"/>
        <n v="69"/>
        <n v="12"/>
        <n v="11"/>
        <n v="63"/>
        <n v="10"/>
        <n v="59"/>
        <n v="92"/>
        <n v="94"/>
        <n v="90"/>
        <n v="57"/>
        <n v="26"/>
        <n v="46"/>
        <n v="66"/>
        <n v="104"/>
        <n v="78"/>
        <n v="25"/>
        <n v="16"/>
        <n v="18"/>
        <n v="87"/>
        <n v="80"/>
        <n v="21"/>
        <n v="73"/>
        <n v="62"/>
        <n v="38"/>
        <n v="60"/>
        <n v="34"/>
        <n v="37"/>
        <n v="68"/>
        <n v="97"/>
        <n v="100"/>
        <n v="56"/>
        <n v="61"/>
        <n v="89"/>
        <n v="71"/>
        <n v="52"/>
        <n v="49"/>
        <n v="86"/>
        <n v="67"/>
        <n v="74"/>
        <n v="58"/>
        <n v="40"/>
        <n v="98"/>
        <n v="33"/>
        <n v="42"/>
        <n v="83"/>
        <n v="81"/>
        <n v="76"/>
        <n v="93"/>
        <n v="77"/>
        <n v="84"/>
        <n v="79"/>
        <n v="101"/>
        <n v="105"/>
        <n v="96"/>
        <n v="72"/>
        <n v="103"/>
        <n v="99"/>
        <n v="91"/>
        <n v="75"/>
        <n v="85"/>
        <n v="102"/>
      </sharedItems>
    </cacheField>
    <cacheField name="ID" numFmtId="0">
      <sharedItems/>
    </cacheField>
    <cacheField name="Title" numFmtId="0">
      <sharedItems/>
    </cacheField>
    <cacheField name="Completed" numFmtId="0">
      <sharedItems count="2">
        <b v="1"/>
        <b v="0"/>
      </sharedItems>
    </cacheField>
    <cacheField name="Solved By" numFmtId="0">
      <sharedItems containsSemiMixedTypes="0" containsString="0" containsNumber="1" containsInteger="1" minValue="94" maxValue="57258"/>
    </cacheField>
    <cacheField name="Participation Magnitude" numFmtId="0">
      <sharedItems containsSemiMixedTypes="0" containsString="0" containsNumber="1" containsInteger="1" minValue="2" maxValue="4"/>
    </cacheField>
    <cacheField name="Correct Ratio" numFmtId="0">
      <sharedItems containsSemiMixedTypes="0" containsString="0" containsNumber="1" minValue="24.9" maxValue="91"/>
    </cacheField>
    <cacheField name="LOG(Solved By)" numFmtId="0">
      <sharedItems containsSemiMixedTypes="0" containsString="0" containsNumber="1" minValue="9.1279830999078437E-2" maxValue="0.22010458223015891"/>
    </cacheField>
    <cacheField name="Ratio/100" numFmtId="0">
      <sharedItems containsSemiMixedTypes="0" containsString="0" containsNumber="1" minValue="1.0989010989010988" maxValue="4.0160642570281126"/>
    </cacheField>
    <cacheField name="Difficulty Rank" numFmtId="1">
      <sharedItems containsSemiMixedTypes="0" containsString="0" containsNumber="1" containsInteger="1" minValue="1" maxValue="105"/>
    </cacheField>
    <cacheField name="Difficulty Score" numFmtId="164">
      <sharedItems containsSemiMixedTypes="0" containsString="0" containsNumber="1" minValue="0.1066816679225395" maxValue="0.88395414550264628"/>
    </cacheField>
    <cacheField name="Estimated Difficulty (Difficulty_hat)" numFmtId="164">
      <sharedItems containsSemiMixedTypes="0" containsString="0" containsNumber="1" minValue="0.13492319865145813" maxValue="0.50510091219868669"/>
    </cacheField>
    <cacheField name="hat-real" numFmtId="164">
      <sharedItems containsSemiMixedTypes="0" containsString="0" containsNumber="1" minValue="-0.37885323330395959" maxValue="0.119339178515797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x v="0"/>
    <s v="HAMM"/>
    <s v="Counting Point Mutations"/>
    <x v="0"/>
    <n v="30094"/>
    <n v="4"/>
    <n v="90.9"/>
    <n v="9.6973636141588396E-2"/>
    <n v="1.1001100110011002"/>
    <n v="105"/>
    <n v="0.1066816679225395"/>
    <n v="0.13492319865145813"/>
    <n v="2.8241530728918635E-2"/>
  </r>
  <r>
    <x v="1"/>
    <s v="RNA"/>
    <s v="Transcribing DNA into RNA"/>
    <x v="0"/>
    <n v="51056"/>
    <n v="4"/>
    <n v="85.8"/>
    <n v="9.2245149966718176E-2"/>
    <n v="1.1655011655011656"/>
    <n v="104"/>
    <n v="0.10751182979803983"/>
    <n v="0.15237692100369504"/>
    <n v="4.4865091205655211E-2"/>
  </r>
  <r>
    <x v="2"/>
    <s v="REVC"/>
    <s v="Complementing a Strand of DNA"/>
    <x v="0"/>
    <n v="46278"/>
    <n v="4"/>
    <n v="75.5"/>
    <n v="9.3088877279539503E-2"/>
    <n v="1.3245033112582782"/>
    <n v="103"/>
    <n v="0.12329652619806557"/>
    <n v="0.19078600231865434"/>
    <n v="6.7489476120588768E-2"/>
  </r>
  <r>
    <x v="3"/>
    <s v="TRAN"/>
    <s v="Transitions and Transversions"/>
    <x v="1"/>
    <n v="4531"/>
    <n v="3"/>
    <n v="89.4"/>
    <n v="0.11878321405193713"/>
    <n v="1.1185682326621924"/>
    <n v="102"/>
    <n v="0.13286712981201024"/>
    <n v="0.14057083520778191"/>
    <n v="7.7037053957716706E-3"/>
  </r>
  <r>
    <x v="4"/>
    <s v="PRTM"/>
    <s v="Calculating Protein Mass"/>
    <x v="0"/>
    <n v="11278"/>
    <n v="4"/>
    <n v="78.8"/>
    <n v="0.10717413816152078"/>
    <n v="1.2690355329949239"/>
    <n v="101"/>
    <n v="0.13600778954507717"/>
    <n v="0.17833991401245192"/>
    <n v="4.2332124467374749E-2"/>
  </r>
  <r>
    <x v="5"/>
    <s v="IEV"/>
    <s v="Calculating Expected Offspring"/>
    <x v="0"/>
    <n v="10141"/>
    <n v="4"/>
    <n v="79.599999999999994"/>
    <n v="0.10840881785933516"/>
    <n v="1.256281407035176"/>
    <n v="100"/>
    <n v="0.1361919822353457"/>
    <n v="0.17534698042267985"/>
    <n v="3.9154998187334145E-2"/>
  </r>
  <r>
    <x v="6"/>
    <s v="LEXF"/>
    <s v="Enumerating k-mers Lexicographically"/>
    <x v="0"/>
    <n v="6400"/>
    <n v="3"/>
    <n v="83.1"/>
    <n v="0.11410245570933435"/>
    <n v="1.2033694344163659"/>
    <n v="99"/>
    <n v="0.13730740759246013"/>
    <n v="0.16256582962102017"/>
    <n v="2.5258422028560046E-2"/>
  </r>
  <r>
    <x v="7"/>
    <s v="SUBS"/>
    <s v="Finding a Motif in DNA"/>
    <x v="0"/>
    <n v="23873"/>
    <n v="4"/>
    <n v="72.099999999999994"/>
    <n v="9.9201395118136748E-2"/>
    <n v="1.3869625520110958"/>
    <n v="98"/>
    <n v="0.13758862013611201"/>
    <n v="0.20457588181500658"/>
    <n v="6.6987261678894572E-2"/>
  </r>
  <r>
    <x v="8"/>
    <s v="IPRB"/>
    <s v="Mendel's First Law"/>
    <x v="0"/>
    <n v="17818"/>
    <n v="4"/>
    <n v="70.3"/>
    <n v="0.10216628839998536"/>
    <n v="1.4224751066856332"/>
    <n v="97"/>
    <n v="0.14532900199144433"/>
    <n v="0.2120945957866843"/>
    <n v="6.6765593795239969E-2"/>
  </r>
  <r>
    <x v="9"/>
    <s v="FIB"/>
    <s v="Rabbits and Recurrence Relations"/>
    <x v="0"/>
    <n v="26935"/>
    <n v="4"/>
    <n v="67"/>
    <n v="9.8027857572128327E-2"/>
    <n v="1.4925373134328357"/>
    <n v="96"/>
    <n v="0.14631023518228109"/>
    <n v="0.22613712496706412"/>
    <n v="7.9826889784783028E-2"/>
  </r>
  <r>
    <x v="10"/>
    <s v="PROT"/>
    <s v="Translating RNA into Protein"/>
    <x v="0"/>
    <n v="23601"/>
    <n v="4"/>
    <n v="66.8"/>
    <n v="9.9314290805480182E-2"/>
    <n v="1.4970059880239523"/>
    <n v="95"/>
    <n v="0.14867408803215595"/>
    <n v="0.22703674406617624"/>
    <n v="7.8362656034020289E-2"/>
  </r>
  <r>
    <x v="11"/>
    <s v="PROB"/>
    <s v="Introduction to Random Strings"/>
    <x v="1"/>
    <n v="4198"/>
    <n v="3"/>
    <n v="79.7"/>
    <n v="0.11987010634988274"/>
    <n v="1.2547051442910915"/>
    <n v="94"/>
    <n v="0.1504016390839181"/>
    <n v="0.17523230225735723"/>
    <n v="2.4830663173439127E-2"/>
  </r>
  <r>
    <x v="12"/>
    <s v="RSTR"/>
    <s v="Matching Random Motifs"/>
    <x v="1"/>
    <n v="1679"/>
    <n v="3"/>
    <n v="87"/>
    <n v="0.13466283876508148"/>
    <n v="1.1494252873563218"/>
    <n v="93"/>
    <n v="0.15478487214377182"/>
    <n v="0.14923178738614568"/>
    <n v="-5.5530847576261422E-3"/>
  </r>
  <r>
    <x v="13"/>
    <s v="DNA"/>
    <s v="Counting DNA Nucleotides"/>
    <x v="0"/>
    <n v="57258"/>
    <n v="4"/>
    <n v="58.9"/>
    <n v="9.1279830999078437E-2"/>
    <n v="1.6977928692699491"/>
    <n v="92"/>
    <n v="0.15497424617840141"/>
    <n v="0.2635018149444831"/>
    <n v="0.10852756876608169"/>
  </r>
  <r>
    <x v="14"/>
    <s v="INOD"/>
    <s v="Counting Phylogenetic Ancestors"/>
    <x v="1"/>
    <n v="2680"/>
    <n v="3"/>
    <n v="79.400000000000006"/>
    <n v="0.12668535748936036"/>
    <n v="1.2594458438287153"/>
    <n v="91"/>
    <n v="0.15955334696392992"/>
    <n v="0.17651411270415451"/>
    <n v="1.6960765740224593E-2"/>
  </r>
  <r>
    <x v="15"/>
    <s v="PERM"/>
    <s v="Enumerating Gene Orders"/>
    <x v="0"/>
    <n v="11545"/>
    <n v="4"/>
    <n v="64.099999999999994"/>
    <n v="0.10690604816058333"/>
    <n v="1.5600624024961001"/>
    <n v="90"/>
    <n v="0.16678010633476342"/>
    <n v="0.23922429822698307"/>
    <n v="7.244419189221965E-2"/>
  </r>
  <r>
    <x v="16"/>
    <s v="LCSM"/>
    <s v="Finding a Shared Motif"/>
    <x v="0"/>
    <n v="9132"/>
    <n v="4"/>
    <n v="65.3"/>
    <n v="0.10965465354186466"/>
    <n v="1.5313935681470137"/>
    <n v="89"/>
    <n v="0.16792443115140068"/>
    <n v="0.2338662043480276"/>
    <n v="6.5941773196626918E-2"/>
  </r>
  <r>
    <x v="17"/>
    <s v="AFRQ"/>
    <s v="Counting Disease Carriers"/>
    <x v="1"/>
    <n v="670"/>
    <n v="2"/>
    <n v="91"/>
    <n v="0.15367409294623227"/>
    <n v="1.0989010989010988"/>
    <n v="88"/>
    <n v="0.16887262961124425"/>
    <n v="0.1360900599565337"/>
    <n v="-3.2782569654710547E-2"/>
  </r>
  <r>
    <x v="18"/>
    <s v="SPLC"/>
    <s v="RNA Splicing"/>
    <x v="0"/>
    <n v="7841"/>
    <n v="4"/>
    <n v="65.7"/>
    <n v="0.11151850485993316"/>
    <n v="1.5220700152207001"/>
    <n v="87"/>
    <n v="0.16973897238954819"/>
    <n v="0.23211758463579357"/>
    <n v="6.2378612246245385E-2"/>
  </r>
  <r>
    <x v="19"/>
    <s v="EVAL"/>
    <s v="Expected Number of Restriction Sites"/>
    <x v="1"/>
    <n v="1256"/>
    <n v="3"/>
    <n v="81.599999999999994"/>
    <n v="0.14014066919796841"/>
    <n v="1.2254901960784315"/>
    <n v="86"/>
    <n v="0.17174101617398094"/>
    <n v="0.1686494943755204"/>
    <n v="-3.0915217984605337E-3"/>
  </r>
  <r>
    <x v="20"/>
    <s v="PPER"/>
    <s v="Partial Permutations"/>
    <x v="1"/>
    <n v="4258"/>
    <n v="3"/>
    <n v="69.599999999999994"/>
    <n v="0.1196665394404816"/>
    <n v="1.4367816091954024"/>
    <n v="85"/>
    <n v="0.17193468310414026"/>
    <n v="0.21538241102829669"/>
    <n v="4.3447727924156437E-2"/>
  </r>
  <r>
    <x v="21"/>
    <s v="MRNA"/>
    <s v="Inferring mRNA from Protein"/>
    <x v="0"/>
    <n v="8640"/>
    <n v="4"/>
    <n v="63.2"/>
    <n v="0.11032464518459138"/>
    <n v="1.5822784810126582"/>
    <n v="84"/>
    <n v="0.17456431200093575"/>
    <n v="0.24339981227688359"/>
    <n v="6.8835500275947842E-2"/>
  </r>
  <r>
    <x v="22"/>
    <s v="LEXV"/>
    <s v="Ordering Strings of Varying Length Lexicographically"/>
    <x v="1"/>
    <n v="3262"/>
    <n v="3"/>
    <n v="70.3"/>
    <n v="0.12360793083302755"/>
    <n v="1.4224751066856332"/>
    <n v="83"/>
    <n v="0.17582920459890125"/>
    <n v="0.21251840421870444"/>
    <n v="3.6689199619803187E-2"/>
  </r>
  <r>
    <x v="23"/>
    <s v="SSEQ"/>
    <s v="Finding a Spliced Motif"/>
    <x v="1"/>
    <n v="4611"/>
    <n v="3"/>
    <n v="67.3"/>
    <n v="0.11853678151090784"/>
    <n v="1.4858841010401189"/>
    <n v="82"/>
    <n v="0.1761319190355243"/>
    <n v="0.22521425741983742"/>
    <n v="4.9082338384313112E-2"/>
  </r>
  <r>
    <x v="24"/>
    <s v="LIA"/>
    <s v="Independent Alleles"/>
    <x v="0"/>
    <n v="5389"/>
    <n v="3"/>
    <n v="65.900000000000006"/>
    <n v="0.11638577768968621"/>
    <n v="1.5174506828528072"/>
    <n v="81"/>
    <n v="0.17660967782956935"/>
    <n v="0.23131940648358112"/>
    <n v="5.4709728654011774E-2"/>
  </r>
  <r>
    <x v="25"/>
    <s v="SSET"/>
    <s v="Counting Subsets"/>
    <x v="1"/>
    <n v="2465"/>
    <n v="3"/>
    <n v="72.099999999999994"/>
    <n v="0.12804184060754223"/>
    <n v="1.3869625520110958"/>
    <n v="80"/>
    <n v="0.17758923801323473"/>
    <n v="0.20516233250125337"/>
    <n v="2.7573094488018646E-2"/>
  </r>
  <r>
    <x v="26"/>
    <s v="PDST"/>
    <s v="Creating a Distance Matrix"/>
    <x v="1"/>
    <n v="2187"/>
    <n v="3"/>
    <n v="72.3"/>
    <n v="0.13003417523240535"/>
    <n v="1.3831258644536653"/>
    <n v="79"/>
    <n v="0.17985363102684004"/>
    <n v="0.20438593795287421"/>
    <n v="2.453230692603417E-2"/>
  </r>
  <r>
    <x v="27"/>
    <s v="SPEC"/>
    <s v="Inferring Protein from Spectrum"/>
    <x v="1"/>
    <n v="1497"/>
    <n v="3"/>
    <n v="72.599999999999994"/>
    <n v="0.13677610863478276"/>
    <n v="1.3774104683195594"/>
    <n v="78"/>
    <n v="0.18839684384956304"/>
    <n v="0.203302300321799"/>
    <n v="1.4905456472235956E-2"/>
  </r>
  <r>
    <x v="28"/>
    <s v="SIGN"/>
    <s v="Enumerating Oriented Gene Orderings"/>
    <x v="1"/>
    <n v="4138"/>
    <n v="3"/>
    <n v="63.4"/>
    <n v="0.12007731261867195"/>
    <n v="1.5772870662460567"/>
    <n v="77"/>
    <n v="0.18939639214301571"/>
    <n v="0.24265273925620304"/>
    <n v="5.325634711318733E-2"/>
  </r>
  <r>
    <x v="29"/>
    <s v="LGIS"/>
    <s v="Longest Increasing Subsequence"/>
    <x v="0"/>
    <n v="2838"/>
    <n v="3"/>
    <n v="65.8"/>
    <n v="0.12577263928155308"/>
    <n v="1.5197568389057752"/>
    <n v="76"/>
    <n v="0.19114382869536942"/>
    <n v="0.23193500392047831"/>
    <n v="4.0791175225108889E-2"/>
  </r>
  <r>
    <x v="30"/>
    <s v="CONV"/>
    <s v="Comparing Spectra with the Spectral Convolution"/>
    <x v="1"/>
    <n v="957"/>
    <n v="3"/>
    <n v="76"/>
    <n v="0.14569181880198298"/>
    <n v="1.3157894736842106"/>
    <n v="75"/>
    <n v="0.19169976158155652"/>
    <n v="0.18995630732283306"/>
    <n v="-1.7434542587234647E-3"/>
  </r>
  <r>
    <x v="31"/>
    <s v="RNAS"/>
    <s v="Wobble Bonding and RNA Secondary Structures"/>
    <x v="1"/>
    <n v="546"/>
    <n v="2"/>
    <n v="82.4"/>
    <n v="0.15866420036629458"/>
    <n v="1.2135922330097086"/>
    <n v="74"/>
    <n v="0.19255364122123128"/>
    <n v="0.16616264155643212"/>
    <n v="-2.6390999664799158E-2"/>
  </r>
  <r>
    <x v="32"/>
    <s v="SEXL"/>
    <s v="Sex-Linked Inheritance"/>
    <x v="1"/>
    <n v="515"/>
    <n v="2"/>
    <n v="81.8"/>
    <n v="0.1601494668397962"/>
    <n v="1.2224938875305624"/>
    <n v="73"/>
    <n v="0.19578174430292933"/>
    <n v="0.16838427128012204"/>
    <n v="-2.7397473022807289E-2"/>
  </r>
  <r>
    <x v="33"/>
    <s v="PCOV"/>
    <s v="Genome Assembly with Perfect Coverage"/>
    <x v="1"/>
    <n v="718"/>
    <n v="2"/>
    <n v="76.7"/>
    <n v="0.15205726864554236"/>
    <n v="1.3037809647979139"/>
    <n v="72"/>
    <n v="0.1982493724192208"/>
    <n v="0.1873751091509539"/>
    <n v="-1.0874263268266904E-2"/>
  </r>
  <r>
    <x v="34"/>
    <s v="KMER"/>
    <s v="k-Mer Composition"/>
    <x v="1"/>
    <n v="2967"/>
    <n v="3"/>
    <n v="63"/>
    <n v="0.12507337710628363"/>
    <n v="1.5873015873015872"/>
    <n v="71"/>
    <n v="0.19852917000997403"/>
    <n v="0.24457912481847829"/>
    <n v="4.6049954808504268E-2"/>
  </r>
  <r>
    <x v="35"/>
    <s v="MEND"/>
    <s v="Inferring Genotype from a Pedigree"/>
    <x v="1"/>
    <n v="305"/>
    <n v="2"/>
    <n v="86.4"/>
    <n v="0.17481564625365184"/>
    <n v="1.1574074074074072"/>
    <n v="70"/>
    <n v="0.2023329239046896"/>
    <n v="0.15232351175097078"/>
    <n v="-5.0009412153718819E-2"/>
  </r>
  <r>
    <x v="36"/>
    <s v="SETO"/>
    <s v="Introduction to Set Operations"/>
    <x v="1"/>
    <n v="1919"/>
    <n v="3"/>
    <n v="64.8"/>
    <n v="0.13228284009512892"/>
    <n v="1.5432098765432098"/>
    <n v="69"/>
    <n v="0.2041401853319891"/>
    <n v="0.23651648870329711"/>
    <n v="3.2376303371308007E-2"/>
  </r>
  <r>
    <x v="37"/>
    <s v="ASPC"/>
    <s v="Introduction to Alternative Splicing"/>
    <x v="1"/>
    <n v="1578"/>
    <n v="3"/>
    <n v="66"/>
    <n v="0.13579735826732531"/>
    <n v="1.5151515151515151"/>
    <n v="68"/>
    <n v="0.20575357313231107"/>
    <n v="0.23123382505333756"/>
    <n v="2.5480251921026487E-2"/>
  </r>
  <r>
    <x v="38"/>
    <s v="TREE"/>
    <s v="Completing a Tree"/>
    <x v="1"/>
    <n v="3678"/>
    <n v="3"/>
    <n v="58.8"/>
    <n v="0.12180083402524181"/>
    <n v="1.7006802721088436"/>
    <n v="67"/>
    <n v="0.20714427555313233"/>
    <n v="0.26448766463550488"/>
    <n v="5.7343389082372548E-2"/>
  </r>
  <r>
    <x v="39"/>
    <s v="GC"/>
    <s v="Computing GC Content"/>
    <x v="0"/>
    <n v="26661"/>
    <n v="4"/>
    <n v="47"/>
    <n v="9.8126210320701956E-2"/>
    <n v="2.1276595744680851"/>
    <n v="66"/>
    <n v="0.20877917089511056"/>
    <n v="0.32811834941090817"/>
    <n v="0.11933917851579762"/>
  </r>
  <r>
    <x v="40"/>
    <s v="TRIE"/>
    <s v="Introduction to Pattern Matching"/>
    <x v="1"/>
    <n v="1167"/>
    <n v="3"/>
    <n v="66"/>
    <n v="0.1415991029510234"/>
    <n v="1.5151515151515151"/>
    <n v="65"/>
    <n v="0.21454409538033847"/>
    <n v="0.23134049298219816"/>
    <n v="1.6796397601859692E-2"/>
  </r>
  <r>
    <x v="41"/>
    <s v="SCSP"/>
    <s v="Interleaving Two Motifs"/>
    <x v="1"/>
    <n v="938"/>
    <n v="3"/>
    <n v="67.7"/>
    <n v="0.14611872254993905"/>
    <n v="1.4771048744460855"/>
    <n v="64"/>
    <n v="0.21583267732635011"/>
    <n v="0.22400131796416847"/>
    <n v="8.1686406378183585E-3"/>
  </r>
  <r>
    <x v="42"/>
    <s v="FOUN"/>
    <s v="The Founder Effect and Genetic Drift"/>
    <x v="1"/>
    <n v="318"/>
    <n v="2"/>
    <n v="80.099999999999994"/>
    <n v="0.17354930276888683"/>
    <n v="1.2484394506866419"/>
    <n v="63"/>
    <n v="0.21666579621583879"/>
    <n v="0.17496108995684523"/>
    <n v="-4.1704706258993557E-2"/>
  </r>
  <r>
    <x v="43"/>
    <s v="MOTZ"/>
    <s v="Motzkin Numbers and RNA Secondary Structures"/>
    <x v="1"/>
    <n v="797"/>
    <n v="3"/>
    <n v="68"/>
    <n v="0.14968144767086633"/>
    <n v="1.4705882352941175"/>
    <n v="62"/>
    <n v="0.22011977598656807"/>
    <n v="0.22277636267251835"/>
    <n v="2.6565866859502851E-3"/>
  </r>
  <r>
    <x v="44"/>
    <s v="GLOB"/>
    <s v="Global Alignment with Scoring Matrix"/>
    <x v="1"/>
    <n v="736"/>
    <n v="3"/>
    <n v="68.5"/>
    <n v="0.15148691713728024"/>
    <n v="1.4598540145985401"/>
    <n v="61"/>
    <n v="0.22114878414201494"/>
    <n v="0.22066827672272235"/>
    <n v="-4.8050741929259178E-4"/>
  </r>
  <r>
    <x v="45"/>
    <s v="GRPH"/>
    <s v="Overlap Graphs"/>
    <x v="0"/>
    <n v="10484"/>
    <n v="4"/>
    <n v="48.2"/>
    <n v="0.1080192921418914"/>
    <n v="2.0746887966804977"/>
    <n v="60"/>
    <n v="0.22410641523213984"/>
    <n v="0.32110459419983817"/>
    <n v="9.6998178967698329E-2"/>
  </r>
  <r>
    <x v="46"/>
    <s v="FIBD"/>
    <s v="Mortal Fibonacci Rabbits"/>
    <x v="0"/>
    <n v="11253"/>
    <n v="4"/>
    <n v="47.5"/>
    <n v="0.10719963421833933"/>
    <n v="2.1052631578947367"/>
    <n v="59"/>
    <n v="0.22568344045966174"/>
    <n v="0.32523859010133183"/>
    <n v="9.9555149641670088E-2"/>
  </r>
  <r>
    <x v="47"/>
    <s v="NKEW"/>
    <s v="Newick Format with Edge Weights"/>
    <x v="1"/>
    <n v="596"/>
    <n v="2"/>
    <n v="68.7"/>
    <n v="0.15648862884834655"/>
    <n v="1.4556040756914119"/>
    <n v="58"/>
    <n v="0.22778548595101389"/>
    <n v="0.21991125223289965"/>
    <n v="-7.874233718114243E-3"/>
  </r>
  <r>
    <x v="48"/>
    <s v="CONS"/>
    <s v="Consensus and Profile"/>
    <x v="0"/>
    <n v="13001"/>
    <n v="4"/>
    <n v="46.1"/>
    <n v="0.10556561386209319"/>
    <n v="2.1691973969631237"/>
    <n v="57"/>
    <n v="0.22899265479846681"/>
    <n v="0.33367914027479745"/>
    <n v="0.10468648547633064"/>
  </r>
  <r>
    <x v="49"/>
    <s v="FULL"/>
    <s v="Inferring Peptide from Full Spectrum"/>
    <x v="1"/>
    <n v="684"/>
    <n v="3"/>
    <n v="66.5"/>
    <n v="0.15318726202269928"/>
    <n v="1.5037593984962405"/>
    <n v="56"/>
    <n v="0.23035678499654025"/>
    <n v="0.22935405818476065"/>
    <n v="-1.0027268117795973E-3"/>
  </r>
  <r>
    <x v="50"/>
    <s v="ASMQ"/>
    <s v="Assessing Assembly Quality with N50 and N75"/>
    <x v="1"/>
    <n v="322"/>
    <n v="2"/>
    <n v="74.599999999999994"/>
    <n v="0.17317362086266092"/>
    <n v="1.3404825737265416"/>
    <n v="55"/>
    <n v="0.23213622099552403"/>
    <n v="0.196040125565664"/>
    <n v="-3.6096095429860031E-2"/>
  </r>
  <r>
    <x v="51"/>
    <s v="EBIN"/>
    <s v="Wright-Fisher's Expected Behavior"/>
    <x v="1"/>
    <n v="334"/>
    <n v="2"/>
    <n v="72.5"/>
    <n v="0.1720832451335447"/>
    <n v="1.3793103448275863"/>
    <n v="54"/>
    <n v="0.23735620018419962"/>
    <n v="0.20442893184360306"/>
    <n v="-3.292726834059656E-2"/>
  </r>
  <r>
    <x v="52"/>
    <s v="WFMD"/>
    <s v="The Wright-Fisher Model of Genetic Drift"/>
    <x v="1"/>
    <n v="402"/>
    <n v="2"/>
    <n v="69.900000000000006"/>
    <n v="0.1667652780713369"/>
    <n v="1.4306151645207439"/>
    <n v="53"/>
    <n v="0.23857693572437322"/>
    <n v="0.21504134572263495"/>
    <n v="-2.3535590001738271E-2"/>
  </r>
  <r>
    <x v="53"/>
    <s v="DBRU"/>
    <s v="Constructing a De Bruijn Graph"/>
    <x v="1"/>
    <n v="998"/>
    <n v="3"/>
    <n v="59.9"/>
    <n v="0.14480679514431263"/>
    <n v="1.669449081803005"/>
    <n v="52"/>
    <n v="0.24174757119250861"/>
    <n v="0.25951796000077665"/>
    <n v="1.7770388808268034E-2"/>
  </r>
  <r>
    <x v="54"/>
    <s v="PMCH"/>
    <s v="Perfect Matchings and RNA Secondary Structures"/>
    <x v="0"/>
    <n v="3138"/>
    <n v="3"/>
    <n v="51.1"/>
    <n v="0.12420291331409344"/>
    <n v="1.9569471624266144"/>
    <n v="51"/>
    <n v="0.24305853877513392"/>
    <n v="0.3047275617438665"/>
    <n v="6.1669022968732584E-2"/>
  </r>
  <r>
    <x v="55"/>
    <s v="EDIT"/>
    <s v="Edit Distance"/>
    <x v="1"/>
    <n v="1524"/>
    <n v="3"/>
    <n v="55.7"/>
    <n v="0.13644251744993025"/>
    <n v="1.7953321364452421"/>
    <n v="50"/>
    <n v="0.24495963635535048"/>
    <n v="0.28028831085862799"/>
    <n v="3.5328674503277507E-2"/>
  </r>
  <r>
    <x v="56"/>
    <s v="CSTR"/>
    <s v="Creating a Character Table from Genetic Strings"/>
    <x v="1"/>
    <n v="354"/>
    <n v="2"/>
    <n v="69.2"/>
    <n v="0.17037815854268537"/>
    <n v="1.445086705202312"/>
    <n v="49"/>
    <n v="0.24621121176688635"/>
    <n v="0.21805761864098727"/>
    <n v="-2.8153593125899073E-2"/>
  </r>
  <r>
    <x v="57"/>
    <s v="OSYM"/>
    <s v="Isolating Symbols in Alignments"/>
    <x v="1"/>
    <n v="155"/>
    <n v="2"/>
    <n v="80.5"/>
    <n v="0.19827795135597165"/>
    <n v="1.2422360248447204"/>
    <n v="48"/>
    <n v="0.24630801410679706"/>
    <n v="0.17404317418699342"/>
    <n v="-7.2264839919803647E-2"/>
  </r>
  <r>
    <x v="58"/>
    <s v="GASM"/>
    <s v="Genome Assembly Using Reads"/>
    <x v="1"/>
    <n v="402"/>
    <n v="2"/>
    <n v="67.7"/>
    <n v="0.1667652780713369"/>
    <n v="1.4771048744460855"/>
    <n v="47"/>
    <n v="0.24632980512752861"/>
    <n v="0.22439132000852249"/>
    <n v="-2.1938485119006118E-2"/>
  </r>
  <r>
    <x v="59"/>
    <s v="LONG"/>
    <s v="Genome Assembly as Shortest Superstring"/>
    <x v="0"/>
    <n v="3155"/>
    <n v="3"/>
    <n v="49.8"/>
    <n v="0.12411962300527102"/>
    <n v="2.0080321285140563"/>
    <n v="46"/>
    <n v="0.2492361907736366"/>
    <n v="0.3120528311601059"/>
    <n v="6.2816640386469308E-2"/>
  </r>
  <r>
    <x v="60"/>
    <s v="MPRT"/>
    <s v="Finding a Protein Motif"/>
    <x v="0"/>
    <n v="5559"/>
    <n v="4"/>
    <n v="46.4"/>
    <n v="0.11596658681005284"/>
    <n v="2.1551724137931036"/>
    <n v="45"/>
    <n v="0.24992798881476905"/>
    <n v="0.33197648866072027"/>
    <n v="8.2048499845951223E-2"/>
  </r>
  <r>
    <x v="61"/>
    <s v="ORF"/>
    <s v="Open Reading Frames"/>
    <x v="0"/>
    <n v="6634"/>
    <n v="4"/>
    <n v="45.4"/>
    <n v="0.11363683859306213"/>
    <n v="2.2026431718061676"/>
    <n v="44"/>
    <n v="0.25030140659264788"/>
    <n v="0.33809793366590957"/>
    <n v="8.7796527073261688E-2"/>
  </r>
  <r>
    <x v="62"/>
    <s v="ROOT"/>
    <s v="Counting Rooted Binary Trees"/>
    <x v="1"/>
    <n v="281"/>
    <n v="2"/>
    <n v="70.2"/>
    <n v="0.17735670397587186"/>
    <n v="1.4245014245014245"/>
    <n v="43"/>
    <n v="0.25264487745850694"/>
    <n v="0.21399465869432147"/>
    <n v="-3.8650218764185479E-2"/>
  </r>
  <r>
    <x v="63"/>
    <s v="LING"/>
    <s v="Linguistic Complexity of a Genome"/>
    <x v="1"/>
    <n v="230"/>
    <n v="2"/>
    <n v="72.2"/>
    <n v="0.18388845457974975"/>
    <n v="1.3850415512465375"/>
    <n v="42"/>
    <n v="0.25469315038746504"/>
    <n v="0.20588724144905254"/>
    <n v="-4.8805908938412496E-2"/>
  </r>
  <r>
    <x v="64"/>
    <s v="REVP"/>
    <s v="Locating Restriction Sites"/>
    <x v="0"/>
    <n v="7018"/>
    <n v="4"/>
    <n v="44.1"/>
    <n v="0.11291481798222748"/>
    <n v="2.2675736961451247"/>
    <n v="41"/>
    <n v="0.25604267116151352"/>
    <n v="0.34627518623331111"/>
    <n v="9.0232515071797581E-2"/>
  </r>
  <r>
    <x v="65"/>
    <s v="SGRA"/>
    <s v="Using the Spectrum Graph to Infer Peptides"/>
    <x v="1"/>
    <n v="448"/>
    <n v="2"/>
    <n v="63.7"/>
    <n v="0.16380571166444102"/>
    <n v="1.5698587127158556"/>
    <n v="40"/>
    <n v="0.25715182364904399"/>
    <n v="0.24205298949928053"/>
    <n v="-1.5098834149763457E-2"/>
  </r>
  <r>
    <x v="66"/>
    <s v="LREP"/>
    <s v="Finding the Longest Multiple Repeat"/>
    <x v="1"/>
    <n v="521"/>
    <n v="2"/>
    <n v="61.7"/>
    <n v="0.1598529342326023"/>
    <n v="1.6207455429497568"/>
    <n v="39"/>
    <n v="0.25908093068493082"/>
    <n v="0.25122023365702706"/>
    <n v="-7.8606970279037625E-3"/>
  </r>
  <r>
    <x v="67"/>
    <s v="LCSQ"/>
    <s v="Finding a Shared Spliced Motif"/>
    <x v="1"/>
    <n v="2102"/>
    <n v="3"/>
    <n v="49.2"/>
    <n v="0.13070794143902376"/>
    <n v="2.0325203252032518"/>
    <n v="38"/>
    <n v="0.26566654764029213"/>
    <n v="0.31558140414497127"/>
    <n v="4.9914856504679139E-2"/>
  </r>
  <r>
    <x v="68"/>
    <s v="INDC"/>
    <s v="Independent Segregation of Chromosomes"/>
    <x v="1"/>
    <n v="793"/>
    <n v="3"/>
    <n v="56.1"/>
    <n v="0.14979426009353033"/>
    <n v="1.7825311942958999"/>
    <n v="37"/>
    <n v="0.26701294134319131"/>
    <n v="0.27844185467595406"/>
    <n v="1.1428913332762747E-2"/>
  </r>
  <r>
    <x v="69"/>
    <s v="CORR"/>
    <s v="Error Correction in Reads"/>
    <x v="1"/>
    <n v="1965"/>
    <n v="3"/>
    <n v="47.8"/>
    <n v="0.13186962403576105"/>
    <n v="2.0920502092050208"/>
    <n v="36"/>
    <n v="0.27587787455180135"/>
    <n v="0.32377441420672415"/>
    <n v="4.7896539654922798E-2"/>
  </r>
  <r>
    <x v="70"/>
    <s v="KMP"/>
    <s v="Speeding Up Motif Finding"/>
    <x v="1"/>
    <n v="2327"/>
    <n v="3"/>
    <n v="46.3"/>
    <n v="0.12899339088611156"/>
    <n v="2.1598272138228944"/>
    <n v="35"/>
    <n v="0.2786034360391178"/>
    <n v="0.33274865347303573"/>
    <n v="5.4145217433917925E-2"/>
  </r>
  <r>
    <x v="71"/>
    <s v="CUNR"/>
    <s v="Counting Unrooted Binary Trees"/>
    <x v="1"/>
    <n v="339"/>
    <n v="2"/>
    <n v="61.2"/>
    <n v="0.17164434973717002"/>
    <n v="1.6339869281045751"/>
    <n v="34"/>
    <n v="0.28046462375354581"/>
    <n v="0.25377045532662257"/>
    <n v="-2.6694168426923237E-2"/>
  </r>
  <r>
    <x v="72"/>
    <s v="GREP"/>
    <s v="Genome Assembly with Perfect Coverage and Repeats"/>
    <x v="1"/>
    <n v="249"/>
    <n v="2"/>
    <n v="64.5"/>
    <n v="0.18124305159736792"/>
    <n v="1.5503875968992247"/>
    <n v="33"/>
    <n v="0.28099697922072547"/>
    <n v="0.23874345012655368"/>
    <n v="-4.2253529094171793E-2"/>
  </r>
  <r>
    <x v="73"/>
    <s v="SIMS"/>
    <s v="Finding a Motif with Modifications"/>
    <x v="1"/>
    <n v="262"/>
    <n v="2"/>
    <n v="63.7"/>
    <n v="0.17958658975294317"/>
    <n v="1.5698587127158556"/>
    <n v="32"/>
    <n v="0.28192557261058582"/>
    <n v="0.24233131001683778"/>
    <n v="-3.9594262593748042E-2"/>
  </r>
  <r>
    <x v="74"/>
    <s v="CTBL"/>
    <s v="Creating a Character Table"/>
    <x v="1"/>
    <n v="541"/>
    <n v="2"/>
    <n v="56"/>
    <n v="0.15889613510436407"/>
    <n v="1.7857142857142856"/>
    <n v="31"/>
    <n v="0.2837430984006501"/>
    <n v="0.27909260224412358"/>
    <n v="-4.6504961565265179E-3"/>
  </r>
  <r>
    <x v="75"/>
    <s v="ITWV"/>
    <s v="Finding Disjoint Motifs in a Gene"/>
    <x v="1"/>
    <n v="389"/>
    <n v="2"/>
    <n v="58.7"/>
    <n v="0.16768453010859793"/>
    <n v="1.7035775127768311"/>
    <n v="30"/>
    <n v="0.28566359473355696"/>
    <n v="0.26571929444636916"/>
    <n v="-1.9944300287187799E-2"/>
  </r>
  <r>
    <x v="76"/>
    <s v="SPTD"/>
    <s v="Phylogeny Comparison with Split Distance"/>
    <x v="1"/>
    <n v="200"/>
    <n v="2"/>
    <n v="65.400000000000006"/>
    <n v="0.18873916581775485"/>
    <n v="1.5290519877675841"/>
    <n v="29"/>
    <n v="0.28859199666323371"/>
    <n v="0.23485788246346864"/>
    <n v="-5.3734114199765065E-2"/>
  </r>
  <r>
    <x v="77"/>
    <s v="PRSM"/>
    <s v="Matching a Spectrum to a Protein"/>
    <x v="1"/>
    <n v="515"/>
    <n v="2"/>
    <n v="53.3"/>
    <n v="0.1601494668397962"/>
    <n v="1.8761726078799252"/>
    <n v="28"/>
    <n v="0.30046804285140005"/>
    <n v="0.29323093070144868"/>
    <n v="-7.2371121499513746E-3"/>
  </r>
  <r>
    <x v="78"/>
    <s v="SORT"/>
    <s v="Sorting by Reversals"/>
    <x v="1"/>
    <n v="772"/>
    <n v="3"/>
    <n v="49.8"/>
    <n v="0.1503989056488744"/>
    <n v="2.0080321285140563"/>
    <n v="27"/>
    <n v="0.30200583463629399"/>
    <n v="0.31240766770694517"/>
    <n v="1.0401833070651179E-2"/>
  </r>
  <r>
    <x v="79"/>
    <s v="NWCK"/>
    <s v="Distances in Trees"/>
    <x v="1"/>
    <n v="953"/>
    <n v="3"/>
    <n v="48.1"/>
    <n v="0.14578077837391246"/>
    <n v="2.0790020790020787"/>
    <n v="26"/>
    <n v="0.30307854131790529"/>
    <n v="0.32218461005620397"/>
    <n v="1.9106068738298676E-2"/>
  </r>
  <r>
    <x v="80"/>
    <s v="PDPL"/>
    <s v="Creating a Restriction Map"/>
    <x v="1"/>
    <n v="273"/>
    <n v="2"/>
    <n v="58.4"/>
    <n v="0.17826990428196407"/>
    <n v="1.7123287671232879"/>
    <n v="25"/>
    <n v="0.30525668541432205"/>
    <n v="0.2673617233344372"/>
    <n v="-3.7894962079884853E-2"/>
  </r>
  <r>
    <x v="81"/>
    <s v="CTEA"/>
    <s v="Counting Optimal Alignments"/>
    <x v="1"/>
    <n v="389"/>
    <n v="2"/>
    <n v="54.6"/>
    <n v="0.16768453010859793"/>
    <n v="1.8315018315018314"/>
    <n v="24"/>
    <n v="0.3071145240084211"/>
    <n v="0.28646577665422041"/>
    <n v="-2.0648747354200692E-2"/>
  </r>
  <r>
    <x v="82"/>
    <s v="SUFF"/>
    <s v="Encoding Suffix Trees"/>
    <x v="1"/>
    <n v="375"/>
    <n v="2"/>
    <n v="54.1"/>
    <n v="0.16872152539414745"/>
    <n v="1.8484288354898335"/>
    <n v="23"/>
    <n v="0.3118697327063723"/>
    <n v="0.28910726898952449"/>
    <n v="-2.2762463716847814E-2"/>
  </r>
  <r>
    <x v="83"/>
    <s v="EDTA"/>
    <s v="Edit Distance Alignment"/>
    <x v="1"/>
    <n v="1024"/>
    <n v="3"/>
    <n v="45.4"/>
    <n v="0.14426950408889633"/>
    <n v="2.2026431718061676"/>
    <n v="22"/>
    <n v="0.31777423808126948"/>
    <n v="0.3384724292153129"/>
    <n v="2.069819113404342E-2"/>
  </r>
  <r>
    <x v="84"/>
    <s v="MMCH"/>
    <s v="Maximum Matchings and RNA Secondary Structures"/>
    <x v="1"/>
    <n v="1531"/>
    <n v="3"/>
    <n v="42.3"/>
    <n v="0.13635725740395449"/>
    <n v="2.3640661938534278"/>
    <n v="21"/>
    <n v="0.32235758251525887"/>
    <n v="0.35825272869478253"/>
    <n v="3.5895146179523663E-2"/>
  </r>
  <r>
    <x v="85"/>
    <s v="OAP"/>
    <s v="Overlap Alignment"/>
    <x v="1"/>
    <n v="222"/>
    <n v="2"/>
    <n v="57.4"/>
    <n v="0.18509341374987923"/>
    <n v="1.7421602787456447"/>
    <n v="20"/>
    <n v="0.3224623932924725"/>
    <n v="0.27242496330041516"/>
    <n v="-5.0037429992057347E-2"/>
  </r>
  <r>
    <x v="86"/>
    <s v="CAT"/>
    <s v="Catalan Numbers and RNA Secondary Structures"/>
    <x v="1"/>
    <n v="1273"/>
    <n v="3"/>
    <n v="43.1"/>
    <n v="0.13987712860143542"/>
    <n v="2.3201856148491879"/>
    <n v="19"/>
    <n v="0.32454090162746035"/>
    <n v="0.35303752270217009"/>
    <n v="2.8496621074709738E-2"/>
  </r>
  <r>
    <x v="87"/>
    <s v="REAR"/>
    <s v="Reversal Distance"/>
    <x v="1"/>
    <n v="1027"/>
    <n v="3"/>
    <n v="44.2"/>
    <n v="0.14420864131754901"/>
    <n v="2.2624434389140271"/>
    <n v="18"/>
    <n v="0.32626389438359504"/>
    <n v="0.34600934528657573"/>
    <n v="1.9745450902980688E-2"/>
  </r>
  <r>
    <x v="88"/>
    <s v="MGAP"/>
    <s v="Maximizing the Gap Symbols of an Optimal Alignment"/>
    <x v="1"/>
    <n v="243"/>
    <n v="2"/>
    <n v="55.7"/>
    <n v="0.1820478453253675"/>
    <n v="1.7953321364452421"/>
    <n v="17"/>
    <n v="0.32683634708324499"/>
    <n v="0.28098294845696981"/>
    <n v="-4.5853398626275188E-2"/>
  </r>
  <r>
    <x v="89"/>
    <s v="LOCA"/>
    <s v="Local Alignment with Scoring Matrix"/>
    <x v="1"/>
    <n v="478"/>
    <n v="2"/>
    <n v="49.3"/>
    <n v="0.16208478028178169"/>
    <n v="2.028397565922921"/>
    <n v="16"/>
    <n v="0.32877237379671742"/>
    <n v="0.31542434941046427"/>
    <n v="-1.3348024386253154E-2"/>
  </r>
  <r>
    <x v="90"/>
    <s v="CNTQ"/>
    <s v="Counting Quartets"/>
    <x v="1"/>
    <n v="203"/>
    <n v="2"/>
    <n v="56.8"/>
    <n v="0.18821028282068325"/>
    <n v="1.7605633802816902"/>
    <n v="15"/>
    <n v="0.33135613172655504"/>
    <n v="0.27548344286984688"/>
    <n v="-5.5872688856708153E-2"/>
  </r>
  <r>
    <x v="91"/>
    <s v="CSET"/>
    <s v="Fixing an Inconsistent Character Set"/>
    <x v="1"/>
    <n v="156"/>
    <n v="2"/>
    <n v="57.6"/>
    <n v="0.19802544836217253"/>
    <n v="1.7361111111111109"/>
    <n v="14"/>
    <n v="0.34379418118432731"/>
    <n v="0.27163188682313227"/>
    <n v="-7.2162294361195034E-2"/>
  </r>
  <r>
    <x v="92"/>
    <s v="EUBT"/>
    <s v="Enumerating Unrooted Binary Trees"/>
    <x v="1"/>
    <n v="182"/>
    <n v="2"/>
    <n v="55.4"/>
    <n v="0.1921596300948879"/>
    <n v="1.8050541516245489"/>
    <n v="13"/>
    <n v="0.34685853807741501"/>
    <n v="0.28267922933781181"/>
    <n v="-6.4179308739603202E-2"/>
  </r>
  <r>
    <x v="93"/>
    <s v="MREP"/>
    <s v="Identifying Maximal Repeats"/>
    <x v="1"/>
    <n v="207"/>
    <n v="2"/>
    <n v="51.9"/>
    <n v="0.18752160741400595"/>
    <n v="1.9267822736030829"/>
    <n v="12"/>
    <n v="0.36131330908286308"/>
    <n v="0.30119654515366567"/>
    <n v="-6.0116763929197403E-2"/>
  </r>
  <r>
    <x v="94"/>
    <s v="GCON"/>
    <s v="Global Alignment with Constant Gap Penalty"/>
    <x v="1"/>
    <n v="441"/>
    <n v="3"/>
    <n v="39.299999999999997"/>
    <n v="0.16422936937652555"/>
    <n v="2.5445292620865141"/>
    <n v="11"/>
    <n v="0.41788643607258408"/>
    <n v="0.37911618043176798"/>
    <n v="-3.8770255640816098E-2"/>
  </r>
  <r>
    <x v="95"/>
    <s v="SMGB"/>
    <s v="Semiglobal Alignment"/>
    <x v="1"/>
    <n v="231"/>
    <n v="2"/>
    <n v="42.4"/>
    <n v="0.1837418686306834"/>
    <n v="2.358490566037736"/>
    <n v="10"/>
    <n v="0.43335346375161182"/>
    <n v="0.35812833499213365"/>
    <n v="-7.5225128759478177E-2"/>
  </r>
  <r>
    <x v="96"/>
    <s v="RSUB"/>
    <s v="Identifying Reversing Substitutions"/>
    <x v="1"/>
    <n v="114"/>
    <n v="2"/>
    <n v="47.1"/>
    <n v="0.21113980144539465"/>
    <n v="2.1231422505307855"/>
    <n v="9"/>
    <n v="0.44827983321739834"/>
    <n v="0.3289523520923191"/>
    <n v="-0.11932748112507924"/>
  </r>
  <r>
    <x v="97"/>
    <s v="GAFF"/>
    <s v="Global Alignment with Scoring Matrix and Affine Gap Penalty"/>
    <x v="1"/>
    <n v="359"/>
    <n v="2"/>
    <n v="37.4"/>
    <n v="0.16997198758930332"/>
    <n v="2.6737967914438503"/>
    <n v="8"/>
    <n v="0.4544705550516131"/>
    <n v="0.39296098893781722"/>
    <n v="-6.1509566113795877E-2"/>
  </r>
  <r>
    <x v="98"/>
    <s v="QRT"/>
    <s v="Quartets"/>
    <x v="1"/>
    <n v="279"/>
    <n v="2"/>
    <n v="36.5"/>
    <n v="0.17758167136036196"/>
    <n v="2.7397260273972601"/>
    <n v="7"/>
    <n v="0.48652512701469031"/>
    <n v="0.39979557456487819"/>
    <n v="-8.672955244981212E-2"/>
  </r>
  <r>
    <x v="99"/>
    <s v="LAFF"/>
    <s v="Local Alignment with Affine Gap Penalty"/>
    <x v="1"/>
    <n v="211"/>
    <n v="2"/>
    <n v="35.700000000000003"/>
    <n v="0.18685099176021946"/>
    <n v="2.8011204481792715"/>
    <n v="6"/>
    <n v="0.52339213378212723"/>
    <n v="0.40602436795353086"/>
    <n v="-0.11736776582859637"/>
  </r>
  <r>
    <x v="100"/>
    <s v="QRTD"/>
    <s v="Quartet Distance"/>
    <x v="1"/>
    <n v="98"/>
    <n v="2"/>
    <n v="41.5"/>
    <n v="0.2181040551873126"/>
    <n v="2.4096385542168677"/>
    <n v="5"/>
    <n v="0.52555194021039187"/>
    <n v="0.36450781634410578"/>
    <n v="-0.16104412386628608"/>
  </r>
  <r>
    <x v="101"/>
    <s v="ALPH"/>
    <s v="Alignment-Based Phylogeny"/>
    <x v="1"/>
    <n v="139"/>
    <n v="2"/>
    <n v="36.799999999999997"/>
    <n v="0.20265584813122056"/>
    <n v="2.7173913043478262"/>
    <n v="4"/>
    <n v="0.55069523948701238"/>
    <n v="0.39776971398779148"/>
    <n v="-0.15292552549922089"/>
  </r>
  <r>
    <x v="102"/>
    <s v="CHBP"/>
    <s v="Character-Based Phylogeny"/>
    <x v="1"/>
    <n v="191"/>
    <n v="2"/>
    <n v="34.5"/>
    <n v="0.19039374352829713"/>
    <n v="2.8985507246376816"/>
    <n v="3"/>
    <n v="0.55186592327042649"/>
    <n v="0.41551348548304906"/>
    <n v="-0.13635243778737743"/>
  </r>
  <r>
    <x v="103"/>
    <s v="MULT"/>
    <s v="Multiple Alignment"/>
    <x v="1"/>
    <n v="253"/>
    <n v="2"/>
    <n v="30.5"/>
    <n v="0.18072105750682732"/>
    <n v="3.278688524590164"/>
    <n v="2"/>
    <n v="0.59252805739943382"/>
    <n v="0.4493769142699966"/>
    <n v="-0.14315114312943722"/>
  </r>
  <r>
    <x v="104"/>
    <s v="KSIM"/>
    <s v="Finding All Similar Motifs"/>
    <x v="1"/>
    <n v="94"/>
    <n v="2"/>
    <n v="24.9"/>
    <n v="0.22010458223015891"/>
    <n v="4.0160642570281126"/>
    <n v="1"/>
    <n v="0.88395414550264628"/>
    <n v="0.50510091219868669"/>
    <n v="-0.378853233303959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4BE59E-4041-4184-B595-C05D883319B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10" firstHeaderRow="1" firstDataRow="2" firstDataCol="1"/>
  <pivotFields count="13">
    <pivotField axis="axisRow" showAll="0">
      <items count="106">
        <item x="13"/>
        <item x="1"/>
        <item x="2"/>
        <item x="9"/>
        <item x="39"/>
        <item x="0"/>
        <item x="8"/>
        <item x="10"/>
        <item x="7"/>
        <item x="48"/>
        <item x="46"/>
        <item x="45"/>
        <item x="5"/>
        <item x="16"/>
        <item x="24"/>
        <item x="60"/>
        <item x="21"/>
        <item x="61"/>
        <item x="15"/>
        <item x="4"/>
        <item x="64"/>
        <item x="18"/>
        <item x="6"/>
        <item x="29"/>
        <item x="59"/>
        <item x="54"/>
        <item x="20"/>
        <item x="11"/>
        <item x="28"/>
        <item x="23"/>
        <item x="3"/>
        <item x="38"/>
        <item x="86"/>
        <item x="69"/>
        <item x="14"/>
        <item x="34"/>
        <item x="70"/>
        <item x="67"/>
        <item x="22"/>
        <item x="84"/>
        <item x="26"/>
        <item x="87"/>
        <item x="12"/>
        <item x="25"/>
        <item x="37"/>
        <item x="55"/>
        <item x="19"/>
        <item x="43"/>
        <item x="79"/>
        <item x="41"/>
        <item x="36"/>
        <item x="78"/>
        <item x="27"/>
        <item x="40"/>
        <item x="30"/>
        <item x="74"/>
        <item x="53"/>
        <item x="83"/>
        <item x="49"/>
        <item x="68"/>
        <item x="75"/>
        <item x="66"/>
        <item x="47"/>
        <item x="31"/>
        <item x="17"/>
        <item x="56"/>
        <item x="81"/>
        <item x="71"/>
        <item x="44"/>
        <item x="33"/>
        <item x="77"/>
        <item x="98"/>
        <item x="65"/>
        <item x="82"/>
        <item x="102"/>
        <item x="90"/>
        <item x="92"/>
        <item x="58"/>
        <item x="94"/>
        <item x="63"/>
        <item x="89"/>
        <item x="35"/>
        <item x="88"/>
        <item x="93"/>
        <item x="103"/>
        <item x="80"/>
        <item x="62"/>
        <item x="32"/>
        <item x="76"/>
        <item x="52"/>
        <item x="101"/>
        <item x="50"/>
        <item x="91"/>
        <item x="51"/>
        <item x="42"/>
        <item x="97"/>
        <item x="72"/>
        <item x="85"/>
        <item x="100"/>
        <item x="73"/>
        <item x="95"/>
        <item x="104"/>
        <item x="99"/>
        <item x="57"/>
        <item x="96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1" showAll="0"/>
    <pivotField dataField="1" numFmtId="164" showAll="0"/>
    <pivotField numFmtId="164" showAll="0"/>
    <pivotField numFmtId="164" showAll="0"/>
  </pivotFields>
  <rowFields count="1">
    <field x="0"/>
  </rowFields>
  <rowItems count="1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Difficulty Score" fld="10" baseField="0" baseItem="0" numFmtId="164"/>
  </dataFields>
  <formats count="2">
    <format dxfId="13">
      <pivotArea outline="0" collapsedLevelsAreSubtotals="1" fieldPosition="0"/>
    </format>
    <format dxfId="12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21EB34-D50F-4D95-90B1-67D5D8DAB12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5" firstHeaderRow="1" firstDataRow="2" firstDataCol="1"/>
  <pivotFields count="13"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1" showAll="0"/>
    <pivotField dataField="1" numFmtId="164" showAll="0"/>
    <pivotField numFmtId="164" showAll="0"/>
    <pivotField numFmtId="164" showAll="0"/>
  </pivotFields>
  <rowItems count="1">
    <i/>
  </rowItems>
  <colFields count="1">
    <field x="3"/>
  </colFields>
  <colItems count="3">
    <i>
      <x/>
    </i>
    <i>
      <x v="1"/>
    </i>
    <i t="grand">
      <x/>
    </i>
  </colItems>
  <dataFields count="1">
    <dataField name="Average of Difficulty Score" fld="10" subtotal="average" baseField="3" baseItem="0"/>
  </dataFields>
  <chartFormats count="2"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1F231-EAE2-42D9-913E-533FA973E341}" name="Table_0" displayName="Table_0" ref="A1:M106" totalsRowShown="0">
  <autoFilter ref="A1:M106" xr:uid="{7501F231-EAE2-42D9-913E-533FA973E341}"/>
  <sortState xmlns:xlrd2="http://schemas.microsoft.com/office/spreadsheetml/2017/richdata2" ref="A2:M106">
    <sortCondition descending="1" ref="J1:J106"/>
  </sortState>
  <tableColumns count="13">
    <tableColumn id="6" xr3:uid="{65D99C39-6A5D-4DF2-AA8F-A23297A58B1F}" name="Series Number" dataDxfId="11"/>
    <tableColumn id="1" xr3:uid="{764B77B1-4D0A-445B-932D-472C3BA9237A}" name="ID" dataDxfId="10"/>
    <tableColumn id="2" xr3:uid="{C1471834-B866-44CA-8F00-2D688767A23D}" name="Title" dataDxfId="9"/>
    <tableColumn id="7" xr3:uid="{D723FD32-6248-42EC-B00D-E7A60D7D024B}" name="Completed" dataDxfId="8"/>
    <tableColumn id="3" xr3:uid="{EF84ADD6-D74D-46E1-868F-5E8B35F13A1C}" name="Solved By"/>
    <tableColumn id="13" xr3:uid="{FEF17C36-E993-43EB-8904-653051E6B81A}" name="Participation Magnitude" dataDxfId="7">
      <calculatedColumnFormula>ROUNDDOWN(LOG(Table_0[[#This Row],[Solved By]]/(Table_0[[#This Row],[Correct Ratio]]/100),10),0)</calculatedColumnFormula>
    </tableColumn>
    <tableColumn id="4" xr3:uid="{D0CB5281-72EF-4AE4-8563-7B85F5A80129}" name="Correct Ratio" dataDxfId="6"/>
    <tableColumn id="8" xr3:uid="{C6D7AA08-8264-4FF4-AC68-751245960FA2}" name="LOG(Solved By)" dataDxfId="5">
      <calculatedColumnFormula>1/(LOG(Table_0[[#This Row],[Solved By]],EXP(1)))</calculatedColumnFormula>
    </tableColumn>
    <tableColumn id="9" xr3:uid="{DFB9174A-3F28-4A00-BFBC-409256BE081E}" name="Ratio/100" dataDxfId="4">
      <calculatedColumnFormula>1/(Table_0[[#This Row],[Correct Ratio]]/100)</calculatedColumnFormula>
    </tableColumn>
    <tableColumn id="12" xr3:uid="{12641C28-7D7A-4E61-BD49-BE4B56030009}" name="Difficulty Rank" dataDxfId="3" dataCellStyle="Percent">
      <calculatedColumnFormula>RANK(Table_0[[#This Row],[Difficulty Score]],Table_0[Difficulty Score],0)</calculatedColumnFormula>
    </tableColumn>
    <tableColumn id="5" xr3:uid="{24323B7F-7226-45B7-B891-B4E508543F06}" name="Difficulty Score" dataDxfId="2" dataCellStyle="Percent">
      <calculatedColumnFormula>1/(LOG(Table_0[[#This Row],[Solved By]],EXP(1))*(Table_0[[#This Row],[Correct Ratio]]/100))</calculatedColumnFormula>
    </tableColumn>
    <tableColumn id="10" xr3:uid="{F4DD41C7-9CDF-47F8-8657-16C378F34C4F}" name="Estimated Difficulty (Difficulty_hat)" dataDxfId="1" dataCellStyle="Percent">
      <calculatedColumnFormula>LOG($P$7*Table_0[[#This Row],[LOG(Solved By)]]+$Q$7*Table_0[[#This Row],[Ratio/100]]+$R$7,EXP(1)*16.67)</calculatedColumnFormula>
    </tableColumn>
    <tableColumn id="11" xr3:uid="{91C24D87-7C73-4CC9-8D65-C9C41D60BB08}" name="hat-real" dataDxfId="0">
      <calculatedColumnFormula>Table_0[[#This Row],[Estimated Difficulty (Difficulty_hat)]]-Table_0[[#This Row],[Difficulty Score]]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050-0CDB-42AA-AD1D-EDC4E0026EF5}">
  <dimension ref="A3:D110"/>
  <sheetViews>
    <sheetView topLeftCell="A12" zoomScale="85" zoomScaleNormal="85" workbookViewId="0">
      <selection activeCell="B25" sqref="B25"/>
    </sheetView>
  </sheetViews>
  <sheetFormatPr defaultRowHeight="14.4" x14ac:dyDescent="0.3"/>
  <cols>
    <col min="1" max="1" width="21.5546875" bestFit="1" customWidth="1"/>
    <col min="2" max="2" width="16.44140625" style="1" bestFit="1" customWidth="1"/>
    <col min="3" max="3" width="7.21875" bestFit="1" customWidth="1"/>
    <col min="4" max="4" width="11.44140625" bestFit="1" customWidth="1"/>
  </cols>
  <sheetData>
    <row r="3" spans="1:4" x14ac:dyDescent="0.3">
      <c r="A3" s="2" t="s">
        <v>218</v>
      </c>
      <c r="B3" s="2" t="s">
        <v>231</v>
      </c>
    </row>
    <row r="4" spans="1:4" x14ac:dyDescent="0.3">
      <c r="A4" s="2" t="s">
        <v>216</v>
      </c>
      <c r="B4" t="s">
        <v>232</v>
      </c>
      <c r="C4" t="s">
        <v>233</v>
      </c>
      <c r="D4" t="s">
        <v>217</v>
      </c>
    </row>
    <row r="5" spans="1:4" x14ac:dyDescent="0.3">
      <c r="A5" s="3">
        <v>1</v>
      </c>
      <c r="B5" s="6"/>
      <c r="C5" s="6">
        <v>0.15497424617840141</v>
      </c>
      <c r="D5" s="6">
        <v>0.15497424617840141</v>
      </c>
    </row>
    <row r="6" spans="1:4" x14ac:dyDescent="0.3">
      <c r="A6" s="3">
        <v>2</v>
      </c>
      <c r="B6" s="6"/>
      <c r="C6" s="6">
        <v>0.10751182979803983</v>
      </c>
      <c r="D6" s="6">
        <v>0.10751182979803983</v>
      </c>
    </row>
    <row r="7" spans="1:4" x14ac:dyDescent="0.3">
      <c r="A7" s="3">
        <v>3</v>
      </c>
      <c r="B7" s="6"/>
      <c r="C7" s="6">
        <v>0.12329652619806557</v>
      </c>
      <c r="D7" s="6">
        <v>0.12329652619806557</v>
      </c>
    </row>
    <row r="8" spans="1:4" x14ac:dyDescent="0.3">
      <c r="A8" s="3">
        <v>4</v>
      </c>
      <c r="B8" s="6"/>
      <c r="C8" s="6">
        <v>0.14631023518228109</v>
      </c>
      <c r="D8" s="6">
        <v>0.14631023518228109</v>
      </c>
    </row>
    <row r="9" spans="1:4" x14ac:dyDescent="0.3">
      <c r="A9" s="3">
        <v>5</v>
      </c>
      <c r="B9" s="6"/>
      <c r="C9" s="6">
        <v>0.20877917089511056</v>
      </c>
      <c r="D9" s="6">
        <v>0.20877917089511056</v>
      </c>
    </row>
    <row r="10" spans="1:4" x14ac:dyDescent="0.3">
      <c r="A10" s="3">
        <v>6</v>
      </c>
      <c r="B10" s="6"/>
      <c r="C10" s="6">
        <v>0.1066816679225395</v>
      </c>
      <c r="D10" s="6">
        <v>0.1066816679225395</v>
      </c>
    </row>
    <row r="11" spans="1:4" x14ac:dyDescent="0.3">
      <c r="A11" s="3">
        <v>7</v>
      </c>
      <c r="B11" s="6"/>
      <c r="C11" s="6">
        <v>0.14532900199144433</v>
      </c>
      <c r="D11" s="6">
        <v>0.14532900199144433</v>
      </c>
    </row>
    <row r="12" spans="1:4" x14ac:dyDescent="0.3">
      <c r="A12" s="3">
        <v>8</v>
      </c>
      <c r="B12" s="6"/>
      <c r="C12" s="6">
        <v>0.14867408803215595</v>
      </c>
      <c r="D12" s="6">
        <v>0.14867408803215595</v>
      </c>
    </row>
    <row r="13" spans="1:4" x14ac:dyDescent="0.3">
      <c r="A13" s="3">
        <v>9</v>
      </c>
      <c r="B13" s="6"/>
      <c r="C13" s="6">
        <v>0.13758862013611201</v>
      </c>
      <c r="D13" s="6">
        <v>0.13758862013611201</v>
      </c>
    </row>
    <row r="14" spans="1:4" x14ac:dyDescent="0.3">
      <c r="A14" s="3">
        <v>10</v>
      </c>
      <c r="B14" s="6"/>
      <c r="C14" s="6">
        <v>0.22899265479846681</v>
      </c>
      <c r="D14" s="6">
        <v>0.22899265479846681</v>
      </c>
    </row>
    <row r="15" spans="1:4" x14ac:dyDescent="0.3">
      <c r="A15" s="3">
        <v>11</v>
      </c>
      <c r="B15" s="6"/>
      <c r="C15" s="6">
        <v>0.22568344045966174</v>
      </c>
      <c r="D15" s="6">
        <v>0.22568344045966174</v>
      </c>
    </row>
    <row r="16" spans="1:4" x14ac:dyDescent="0.3">
      <c r="A16" s="3">
        <v>12</v>
      </c>
      <c r="B16" s="6"/>
      <c r="C16" s="6">
        <v>0.22410641523213984</v>
      </c>
      <c r="D16" s="6">
        <v>0.22410641523213984</v>
      </c>
    </row>
    <row r="17" spans="1:4" x14ac:dyDescent="0.3">
      <c r="A17" s="3">
        <v>13</v>
      </c>
      <c r="B17" s="6"/>
      <c r="C17" s="6">
        <v>0.1361919822353457</v>
      </c>
      <c r="D17" s="6">
        <v>0.1361919822353457</v>
      </c>
    </row>
    <row r="18" spans="1:4" x14ac:dyDescent="0.3">
      <c r="A18" s="3">
        <v>14</v>
      </c>
      <c r="B18" s="6"/>
      <c r="C18" s="6">
        <v>0.16792443115140068</v>
      </c>
      <c r="D18" s="6">
        <v>0.16792443115140068</v>
      </c>
    </row>
    <row r="19" spans="1:4" x14ac:dyDescent="0.3">
      <c r="A19" s="3">
        <v>15</v>
      </c>
      <c r="B19" s="6"/>
      <c r="C19" s="6">
        <v>0.17660967782956935</v>
      </c>
      <c r="D19" s="6">
        <v>0.17660967782956935</v>
      </c>
    </row>
    <row r="20" spans="1:4" x14ac:dyDescent="0.3">
      <c r="A20" s="3">
        <v>16</v>
      </c>
      <c r="B20" s="6"/>
      <c r="C20" s="6">
        <v>0.24992798881476905</v>
      </c>
      <c r="D20" s="6">
        <v>0.24992798881476905</v>
      </c>
    </row>
    <row r="21" spans="1:4" x14ac:dyDescent="0.3">
      <c r="A21" s="3">
        <v>17</v>
      </c>
      <c r="B21" s="6"/>
      <c r="C21" s="6">
        <v>0.17456431200093575</v>
      </c>
      <c r="D21" s="6">
        <v>0.17456431200093575</v>
      </c>
    </row>
    <row r="22" spans="1:4" x14ac:dyDescent="0.3">
      <c r="A22" s="3">
        <v>18</v>
      </c>
      <c r="B22" s="6"/>
      <c r="C22" s="6">
        <v>0.25030140659264788</v>
      </c>
      <c r="D22" s="6">
        <v>0.25030140659264788</v>
      </c>
    </row>
    <row r="23" spans="1:4" x14ac:dyDescent="0.3">
      <c r="A23" s="3">
        <v>19</v>
      </c>
      <c r="B23" s="6"/>
      <c r="C23" s="6">
        <v>0.16678010633476342</v>
      </c>
      <c r="D23" s="6">
        <v>0.16678010633476342</v>
      </c>
    </row>
    <row r="24" spans="1:4" x14ac:dyDescent="0.3">
      <c r="A24" s="3">
        <v>20</v>
      </c>
      <c r="B24" s="6"/>
      <c r="C24" s="6">
        <v>0.13600778954507717</v>
      </c>
      <c r="D24" s="6">
        <v>0.13600778954507717</v>
      </c>
    </row>
    <row r="25" spans="1:4" x14ac:dyDescent="0.3">
      <c r="A25" s="3">
        <v>21</v>
      </c>
      <c r="B25" s="6"/>
      <c r="C25" s="6">
        <v>0.25604267116151352</v>
      </c>
      <c r="D25" s="6">
        <v>0.25604267116151352</v>
      </c>
    </row>
    <row r="26" spans="1:4" x14ac:dyDescent="0.3">
      <c r="A26" s="3">
        <v>22</v>
      </c>
      <c r="B26" s="6"/>
      <c r="C26" s="6">
        <v>0.16973897238954819</v>
      </c>
      <c r="D26" s="6">
        <v>0.16973897238954819</v>
      </c>
    </row>
    <row r="27" spans="1:4" x14ac:dyDescent="0.3">
      <c r="A27" s="3">
        <v>23</v>
      </c>
      <c r="B27" s="6"/>
      <c r="C27" s="6">
        <v>0.13730740759246013</v>
      </c>
      <c r="D27" s="6">
        <v>0.13730740759246013</v>
      </c>
    </row>
    <row r="28" spans="1:4" x14ac:dyDescent="0.3">
      <c r="A28" s="3">
        <v>24</v>
      </c>
      <c r="B28" s="6"/>
      <c r="C28" s="6">
        <v>0.19114382869536942</v>
      </c>
      <c r="D28" s="6">
        <v>0.19114382869536942</v>
      </c>
    </row>
    <row r="29" spans="1:4" x14ac:dyDescent="0.3">
      <c r="A29" s="3">
        <v>25</v>
      </c>
      <c r="B29" s="6"/>
      <c r="C29" s="6">
        <v>0.2492361907736366</v>
      </c>
      <c r="D29" s="6">
        <v>0.2492361907736366</v>
      </c>
    </row>
    <row r="30" spans="1:4" x14ac:dyDescent="0.3">
      <c r="A30" s="3">
        <v>26</v>
      </c>
      <c r="B30" s="6"/>
      <c r="C30" s="6">
        <v>0.24305853877513392</v>
      </c>
      <c r="D30" s="6">
        <v>0.24305853877513392</v>
      </c>
    </row>
    <row r="31" spans="1:4" x14ac:dyDescent="0.3">
      <c r="A31" s="3">
        <v>27</v>
      </c>
      <c r="B31" s="6">
        <v>0.17193468310414026</v>
      </c>
      <c r="C31" s="6"/>
      <c r="D31" s="6">
        <v>0.17193468310414026</v>
      </c>
    </row>
    <row r="32" spans="1:4" x14ac:dyDescent="0.3">
      <c r="A32" s="3">
        <v>28</v>
      </c>
      <c r="B32" s="6">
        <v>0.1504016390839181</v>
      </c>
      <c r="C32" s="6"/>
      <c r="D32" s="6">
        <v>0.1504016390839181</v>
      </c>
    </row>
    <row r="33" spans="1:4" x14ac:dyDescent="0.3">
      <c r="A33" s="3">
        <v>29</v>
      </c>
      <c r="B33" s="6">
        <v>0.18939639214301571</v>
      </c>
      <c r="C33" s="6"/>
      <c r="D33" s="6">
        <v>0.18939639214301571</v>
      </c>
    </row>
    <row r="34" spans="1:4" x14ac:dyDescent="0.3">
      <c r="A34" s="3">
        <v>30</v>
      </c>
      <c r="B34" s="6">
        <v>0.1761319190355243</v>
      </c>
      <c r="C34" s="6"/>
      <c r="D34" s="6">
        <v>0.1761319190355243</v>
      </c>
    </row>
    <row r="35" spans="1:4" x14ac:dyDescent="0.3">
      <c r="A35" s="3">
        <v>31</v>
      </c>
      <c r="B35" s="6">
        <v>0.13286712981201024</v>
      </c>
      <c r="C35" s="6"/>
      <c r="D35" s="6">
        <v>0.13286712981201024</v>
      </c>
    </row>
    <row r="36" spans="1:4" x14ac:dyDescent="0.3">
      <c r="A36" s="3">
        <v>32</v>
      </c>
      <c r="B36" s="6">
        <v>0.20714427555313233</v>
      </c>
      <c r="C36" s="6"/>
      <c r="D36" s="6">
        <v>0.20714427555313233</v>
      </c>
    </row>
    <row r="37" spans="1:4" x14ac:dyDescent="0.3">
      <c r="A37" s="3">
        <v>33</v>
      </c>
      <c r="B37" s="6">
        <v>0.32454090162746035</v>
      </c>
      <c r="C37" s="6"/>
      <c r="D37" s="6">
        <v>0.32454090162746035</v>
      </c>
    </row>
    <row r="38" spans="1:4" x14ac:dyDescent="0.3">
      <c r="A38" s="3">
        <v>34</v>
      </c>
      <c r="B38" s="6">
        <v>0.27587787455180135</v>
      </c>
      <c r="C38" s="6"/>
      <c r="D38" s="6">
        <v>0.27587787455180135</v>
      </c>
    </row>
    <row r="39" spans="1:4" x14ac:dyDescent="0.3">
      <c r="A39" s="3">
        <v>35</v>
      </c>
      <c r="B39" s="6">
        <v>0.15955334696392992</v>
      </c>
      <c r="C39" s="6"/>
      <c r="D39" s="6">
        <v>0.15955334696392992</v>
      </c>
    </row>
    <row r="40" spans="1:4" x14ac:dyDescent="0.3">
      <c r="A40" s="3">
        <v>36</v>
      </c>
      <c r="B40" s="6">
        <v>0.19852917000997403</v>
      </c>
      <c r="C40" s="6"/>
      <c r="D40" s="6">
        <v>0.19852917000997403</v>
      </c>
    </row>
    <row r="41" spans="1:4" x14ac:dyDescent="0.3">
      <c r="A41" s="3">
        <v>37</v>
      </c>
      <c r="B41" s="6">
        <v>0.2786034360391178</v>
      </c>
      <c r="C41" s="6"/>
      <c r="D41" s="6">
        <v>0.2786034360391178</v>
      </c>
    </row>
    <row r="42" spans="1:4" x14ac:dyDescent="0.3">
      <c r="A42" s="3">
        <v>38</v>
      </c>
      <c r="B42" s="6">
        <v>0.26566654764029213</v>
      </c>
      <c r="C42" s="6"/>
      <c r="D42" s="6">
        <v>0.26566654764029213</v>
      </c>
    </row>
    <row r="43" spans="1:4" x14ac:dyDescent="0.3">
      <c r="A43" s="3">
        <v>39</v>
      </c>
      <c r="B43" s="6">
        <v>0.17582920459890125</v>
      </c>
      <c r="C43" s="6"/>
      <c r="D43" s="6">
        <v>0.17582920459890125</v>
      </c>
    </row>
    <row r="44" spans="1:4" x14ac:dyDescent="0.3">
      <c r="A44" s="3">
        <v>40</v>
      </c>
      <c r="B44" s="6">
        <v>0.32235758251525887</v>
      </c>
      <c r="C44" s="6"/>
      <c r="D44" s="6">
        <v>0.32235758251525887</v>
      </c>
    </row>
    <row r="45" spans="1:4" x14ac:dyDescent="0.3">
      <c r="A45" s="3">
        <v>41</v>
      </c>
      <c r="B45" s="6">
        <v>0.17985363102684004</v>
      </c>
      <c r="C45" s="6"/>
      <c r="D45" s="6">
        <v>0.17985363102684004</v>
      </c>
    </row>
    <row r="46" spans="1:4" x14ac:dyDescent="0.3">
      <c r="A46" s="3">
        <v>42</v>
      </c>
      <c r="B46" s="6">
        <v>0.32626389438359504</v>
      </c>
      <c r="C46" s="6"/>
      <c r="D46" s="6">
        <v>0.32626389438359504</v>
      </c>
    </row>
    <row r="47" spans="1:4" x14ac:dyDescent="0.3">
      <c r="A47" s="3">
        <v>43</v>
      </c>
      <c r="B47" s="6">
        <v>0.15478487214377182</v>
      </c>
      <c r="C47" s="6"/>
      <c r="D47" s="6">
        <v>0.15478487214377182</v>
      </c>
    </row>
    <row r="48" spans="1:4" x14ac:dyDescent="0.3">
      <c r="A48" s="3">
        <v>44</v>
      </c>
      <c r="B48" s="6">
        <v>0.17758923801323473</v>
      </c>
      <c r="C48" s="6"/>
      <c r="D48" s="6">
        <v>0.17758923801323473</v>
      </c>
    </row>
    <row r="49" spans="1:4" x14ac:dyDescent="0.3">
      <c r="A49" s="3">
        <v>45</v>
      </c>
      <c r="B49" s="6">
        <v>0.20575357313231107</v>
      </c>
      <c r="C49" s="6"/>
      <c r="D49" s="6">
        <v>0.20575357313231107</v>
      </c>
    </row>
    <row r="50" spans="1:4" x14ac:dyDescent="0.3">
      <c r="A50" s="3">
        <v>46</v>
      </c>
      <c r="B50" s="6">
        <v>0.24495963635535048</v>
      </c>
      <c r="C50" s="6"/>
      <c r="D50" s="6">
        <v>0.24495963635535048</v>
      </c>
    </row>
    <row r="51" spans="1:4" x14ac:dyDescent="0.3">
      <c r="A51" s="3">
        <v>47</v>
      </c>
      <c r="B51" s="6">
        <v>0.17174101617398094</v>
      </c>
      <c r="C51" s="6"/>
      <c r="D51" s="6">
        <v>0.17174101617398094</v>
      </c>
    </row>
    <row r="52" spans="1:4" x14ac:dyDescent="0.3">
      <c r="A52" s="3">
        <v>48</v>
      </c>
      <c r="B52" s="6">
        <v>0.22011977598656807</v>
      </c>
      <c r="C52" s="6"/>
      <c r="D52" s="6">
        <v>0.22011977598656807</v>
      </c>
    </row>
    <row r="53" spans="1:4" x14ac:dyDescent="0.3">
      <c r="A53" s="3">
        <v>49</v>
      </c>
      <c r="B53" s="6">
        <v>0.30307854131790529</v>
      </c>
      <c r="C53" s="6"/>
      <c r="D53" s="6">
        <v>0.30307854131790529</v>
      </c>
    </row>
    <row r="54" spans="1:4" x14ac:dyDescent="0.3">
      <c r="A54" s="3">
        <v>50</v>
      </c>
      <c r="B54" s="6">
        <v>0.21583267732635011</v>
      </c>
      <c r="C54" s="6"/>
      <c r="D54" s="6">
        <v>0.21583267732635011</v>
      </c>
    </row>
    <row r="55" spans="1:4" x14ac:dyDescent="0.3">
      <c r="A55" s="3">
        <v>51</v>
      </c>
      <c r="B55" s="6">
        <v>0.2041401853319891</v>
      </c>
      <c r="C55" s="6"/>
      <c r="D55" s="6">
        <v>0.2041401853319891</v>
      </c>
    </row>
    <row r="56" spans="1:4" x14ac:dyDescent="0.3">
      <c r="A56" s="3">
        <v>52</v>
      </c>
      <c r="B56" s="6">
        <v>0.30200583463629399</v>
      </c>
      <c r="C56" s="6"/>
      <c r="D56" s="6">
        <v>0.30200583463629399</v>
      </c>
    </row>
    <row r="57" spans="1:4" x14ac:dyDescent="0.3">
      <c r="A57" s="3">
        <v>53</v>
      </c>
      <c r="B57" s="6">
        <v>0.18839684384956304</v>
      </c>
      <c r="C57" s="6"/>
      <c r="D57" s="6">
        <v>0.18839684384956304</v>
      </c>
    </row>
    <row r="58" spans="1:4" x14ac:dyDescent="0.3">
      <c r="A58" s="3">
        <v>54</v>
      </c>
      <c r="B58" s="6">
        <v>0.21454409538033847</v>
      </c>
      <c r="C58" s="6"/>
      <c r="D58" s="6">
        <v>0.21454409538033847</v>
      </c>
    </row>
    <row r="59" spans="1:4" x14ac:dyDescent="0.3">
      <c r="A59" s="3">
        <v>55</v>
      </c>
      <c r="B59" s="6">
        <v>0.19169976158155652</v>
      </c>
      <c r="C59" s="6"/>
      <c r="D59" s="6">
        <v>0.19169976158155652</v>
      </c>
    </row>
    <row r="60" spans="1:4" x14ac:dyDescent="0.3">
      <c r="A60" s="3">
        <v>56</v>
      </c>
      <c r="B60" s="6">
        <v>0.2837430984006501</v>
      </c>
      <c r="C60" s="6"/>
      <c r="D60" s="6">
        <v>0.2837430984006501</v>
      </c>
    </row>
    <row r="61" spans="1:4" x14ac:dyDescent="0.3">
      <c r="A61" s="3">
        <v>57</v>
      </c>
      <c r="B61" s="6">
        <v>0.24174757119250861</v>
      </c>
      <c r="C61" s="6"/>
      <c r="D61" s="6">
        <v>0.24174757119250861</v>
      </c>
    </row>
    <row r="62" spans="1:4" x14ac:dyDescent="0.3">
      <c r="A62" s="3">
        <v>58</v>
      </c>
      <c r="B62" s="6">
        <v>0.31777423808126948</v>
      </c>
      <c r="C62" s="6"/>
      <c r="D62" s="6">
        <v>0.31777423808126948</v>
      </c>
    </row>
    <row r="63" spans="1:4" x14ac:dyDescent="0.3">
      <c r="A63" s="3">
        <v>59</v>
      </c>
      <c r="B63" s="6">
        <v>0.23035678499654025</v>
      </c>
      <c r="C63" s="6"/>
      <c r="D63" s="6">
        <v>0.23035678499654025</v>
      </c>
    </row>
    <row r="64" spans="1:4" x14ac:dyDescent="0.3">
      <c r="A64" s="3">
        <v>60</v>
      </c>
      <c r="B64" s="6">
        <v>0.26701294134319131</v>
      </c>
      <c r="C64" s="6"/>
      <c r="D64" s="6">
        <v>0.26701294134319131</v>
      </c>
    </row>
    <row r="65" spans="1:4" x14ac:dyDescent="0.3">
      <c r="A65" s="3">
        <v>61</v>
      </c>
      <c r="B65" s="6">
        <v>0.28566359473355696</v>
      </c>
      <c r="C65" s="6"/>
      <c r="D65" s="6">
        <v>0.28566359473355696</v>
      </c>
    </row>
    <row r="66" spans="1:4" x14ac:dyDescent="0.3">
      <c r="A66" s="3">
        <v>62</v>
      </c>
      <c r="B66" s="6">
        <v>0.25908093068493082</v>
      </c>
      <c r="C66" s="6"/>
      <c r="D66" s="6">
        <v>0.25908093068493082</v>
      </c>
    </row>
    <row r="67" spans="1:4" x14ac:dyDescent="0.3">
      <c r="A67" s="3">
        <v>63</v>
      </c>
      <c r="B67" s="6">
        <v>0.22778548595101389</v>
      </c>
      <c r="C67" s="6"/>
      <c r="D67" s="6">
        <v>0.22778548595101389</v>
      </c>
    </row>
    <row r="68" spans="1:4" x14ac:dyDescent="0.3">
      <c r="A68" s="3">
        <v>64</v>
      </c>
      <c r="B68" s="6">
        <v>0.19255364122123128</v>
      </c>
      <c r="C68" s="6"/>
      <c r="D68" s="6">
        <v>0.19255364122123128</v>
      </c>
    </row>
    <row r="69" spans="1:4" x14ac:dyDescent="0.3">
      <c r="A69" s="3">
        <v>65</v>
      </c>
      <c r="B69" s="6">
        <v>0.16887262961124425</v>
      </c>
      <c r="C69" s="6"/>
      <c r="D69" s="6">
        <v>0.16887262961124425</v>
      </c>
    </row>
    <row r="70" spans="1:4" x14ac:dyDescent="0.3">
      <c r="A70" s="3">
        <v>66</v>
      </c>
      <c r="B70" s="6">
        <v>0.24621121176688635</v>
      </c>
      <c r="C70" s="6"/>
      <c r="D70" s="6">
        <v>0.24621121176688635</v>
      </c>
    </row>
    <row r="71" spans="1:4" x14ac:dyDescent="0.3">
      <c r="A71" s="3">
        <v>67</v>
      </c>
      <c r="B71" s="6">
        <v>0.3071145240084211</v>
      </c>
      <c r="C71" s="6"/>
      <c r="D71" s="6">
        <v>0.3071145240084211</v>
      </c>
    </row>
    <row r="72" spans="1:4" x14ac:dyDescent="0.3">
      <c r="A72" s="3">
        <v>68</v>
      </c>
      <c r="B72" s="6">
        <v>0.28046462375354581</v>
      </c>
      <c r="C72" s="6"/>
      <c r="D72" s="6">
        <v>0.28046462375354581</v>
      </c>
    </row>
    <row r="73" spans="1:4" x14ac:dyDescent="0.3">
      <c r="A73" s="3">
        <v>69</v>
      </c>
      <c r="B73" s="6">
        <v>0.22114878414201494</v>
      </c>
      <c r="C73" s="6"/>
      <c r="D73" s="6">
        <v>0.22114878414201494</v>
      </c>
    </row>
    <row r="74" spans="1:4" x14ac:dyDescent="0.3">
      <c r="A74" s="3">
        <v>70</v>
      </c>
      <c r="B74" s="6">
        <v>0.1982493724192208</v>
      </c>
      <c r="C74" s="6"/>
      <c r="D74" s="6">
        <v>0.1982493724192208</v>
      </c>
    </row>
    <row r="75" spans="1:4" x14ac:dyDescent="0.3">
      <c r="A75" s="3">
        <v>71</v>
      </c>
      <c r="B75" s="6">
        <v>0.30046804285140005</v>
      </c>
      <c r="C75" s="6"/>
      <c r="D75" s="6">
        <v>0.30046804285140005</v>
      </c>
    </row>
    <row r="76" spans="1:4" x14ac:dyDescent="0.3">
      <c r="A76" s="3">
        <v>72</v>
      </c>
      <c r="B76" s="6">
        <v>0.48652512701469031</v>
      </c>
      <c r="C76" s="6"/>
      <c r="D76" s="6">
        <v>0.48652512701469031</v>
      </c>
    </row>
    <row r="77" spans="1:4" x14ac:dyDescent="0.3">
      <c r="A77" s="3">
        <v>73</v>
      </c>
      <c r="B77" s="6">
        <v>0.25715182364904399</v>
      </c>
      <c r="C77" s="6"/>
      <c r="D77" s="6">
        <v>0.25715182364904399</v>
      </c>
    </row>
    <row r="78" spans="1:4" x14ac:dyDescent="0.3">
      <c r="A78" s="3">
        <v>74</v>
      </c>
      <c r="B78" s="6">
        <v>0.3118697327063723</v>
      </c>
      <c r="C78" s="6"/>
      <c r="D78" s="6">
        <v>0.3118697327063723</v>
      </c>
    </row>
    <row r="79" spans="1:4" x14ac:dyDescent="0.3">
      <c r="A79" s="3">
        <v>75</v>
      </c>
      <c r="B79" s="6">
        <v>0.55186592327042649</v>
      </c>
      <c r="C79" s="6"/>
      <c r="D79" s="6">
        <v>0.55186592327042649</v>
      </c>
    </row>
    <row r="80" spans="1:4" x14ac:dyDescent="0.3">
      <c r="A80" s="3">
        <v>76</v>
      </c>
      <c r="B80" s="6">
        <v>0.33135613172655504</v>
      </c>
      <c r="C80" s="6"/>
      <c r="D80" s="6">
        <v>0.33135613172655504</v>
      </c>
    </row>
    <row r="81" spans="1:4" x14ac:dyDescent="0.3">
      <c r="A81" s="3">
        <v>77</v>
      </c>
      <c r="B81" s="6">
        <v>0.34685853807741501</v>
      </c>
      <c r="C81" s="6"/>
      <c r="D81" s="6">
        <v>0.34685853807741501</v>
      </c>
    </row>
    <row r="82" spans="1:4" x14ac:dyDescent="0.3">
      <c r="A82" s="3">
        <v>78</v>
      </c>
      <c r="B82" s="6">
        <v>0.24632980512752861</v>
      </c>
      <c r="C82" s="6"/>
      <c r="D82" s="6">
        <v>0.24632980512752861</v>
      </c>
    </row>
    <row r="83" spans="1:4" x14ac:dyDescent="0.3">
      <c r="A83" s="3">
        <v>79</v>
      </c>
      <c r="B83" s="6">
        <v>0.41788643607258408</v>
      </c>
      <c r="C83" s="6"/>
      <c r="D83" s="6">
        <v>0.41788643607258408</v>
      </c>
    </row>
    <row r="84" spans="1:4" x14ac:dyDescent="0.3">
      <c r="A84" s="3">
        <v>80</v>
      </c>
      <c r="B84" s="6">
        <v>0.25469315038746504</v>
      </c>
      <c r="C84" s="6"/>
      <c r="D84" s="6">
        <v>0.25469315038746504</v>
      </c>
    </row>
    <row r="85" spans="1:4" x14ac:dyDescent="0.3">
      <c r="A85" s="3">
        <v>81</v>
      </c>
      <c r="B85" s="6">
        <v>0.32877237379671742</v>
      </c>
      <c r="C85" s="6"/>
      <c r="D85" s="6">
        <v>0.32877237379671742</v>
      </c>
    </row>
    <row r="86" spans="1:4" x14ac:dyDescent="0.3">
      <c r="A86" s="3">
        <v>82</v>
      </c>
      <c r="B86" s="6">
        <v>0.2023329239046896</v>
      </c>
      <c r="C86" s="6"/>
      <c r="D86" s="6">
        <v>0.2023329239046896</v>
      </c>
    </row>
    <row r="87" spans="1:4" x14ac:dyDescent="0.3">
      <c r="A87" s="3">
        <v>83</v>
      </c>
      <c r="B87" s="6">
        <v>0.32683634708324499</v>
      </c>
      <c r="C87" s="6"/>
      <c r="D87" s="6">
        <v>0.32683634708324499</v>
      </c>
    </row>
    <row r="88" spans="1:4" x14ac:dyDescent="0.3">
      <c r="A88" s="3">
        <v>84</v>
      </c>
      <c r="B88" s="6">
        <v>0.36131330908286308</v>
      </c>
      <c r="C88" s="6"/>
      <c r="D88" s="6">
        <v>0.36131330908286308</v>
      </c>
    </row>
    <row r="89" spans="1:4" x14ac:dyDescent="0.3">
      <c r="A89" s="3">
        <v>85</v>
      </c>
      <c r="B89" s="6">
        <v>0.59252805739943382</v>
      </c>
      <c r="C89" s="6"/>
      <c r="D89" s="6">
        <v>0.59252805739943382</v>
      </c>
    </row>
    <row r="90" spans="1:4" x14ac:dyDescent="0.3">
      <c r="A90" s="3">
        <v>86</v>
      </c>
      <c r="B90" s="6">
        <v>0.30525668541432205</v>
      </c>
      <c r="C90" s="6"/>
      <c r="D90" s="6">
        <v>0.30525668541432205</v>
      </c>
    </row>
    <row r="91" spans="1:4" x14ac:dyDescent="0.3">
      <c r="A91" s="3">
        <v>87</v>
      </c>
      <c r="B91" s="6">
        <v>0.25264487745850694</v>
      </c>
      <c r="C91" s="6"/>
      <c r="D91" s="6">
        <v>0.25264487745850694</v>
      </c>
    </row>
    <row r="92" spans="1:4" x14ac:dyDescent="0.3">
      <c r="A92" s="3">
        <v>88</v>
      </c>
      <c r="B92" s="6">
        <v>0.19578174430292933</v>
      </c>
      <c r="C92" s="6"/>
      <c r="D92" s="6">
        <v>0.19578174430292933</v>
      </c>
    </row>
    <row r="93" spans="1:4" x14ac:dyDescent="0.3">
      <c r="A93" s="3">
        <v>89</v>
      </c>
      <c r="B93" s="6">
        <v>0.28859199666323371</v>
      </c>
      <c r="C93" s="6"/>
      <c r="D93" s="6">
        <v>0.28859199666323371</v>
      </c>
    </row>
    <row r="94" spans="1:4" x14ac:dyDescent="0.3">
      <c r="A94" s="3">
        <v>90</v>
      </c>
      <c r="B94" s="6">
        <v>0.23857693572437322</v>
      </c>
      <c r="C94" s="6"/>
      <c r="D94" s="6">
        <v>0.23857693572437322</v>
      </c>
    </row>
    <row r="95" spans="1:4" x14ac:dyDescent="0.3">
      <c r="A95" s="3">
        <v>91</v>
      </c>
      <c r="B95" s="6">
        <v>0.55069523948701238</v>
      </c>
      <c r="C95" s="6"/>
      <c r="D95" s="6">
        <v>0.55069523948701238</v>
      </c>
    </row>
    <row r="96" spans="1:4" x14ac:dyDescent="0.3">
      <c r="A96" s="3">
        <v>92</v>
      </c>
      <c r="B96" s="6">
        <v>0.23213622099552403</v>
      </c>
      <c r="C96" s="6"/>
      <c r="D96" s="6">
        <v>0.23213622099552403</v>
      </c>
    </row>
    <row r="97" spans="1:4" x14ac:dyDescent="0.3">
      <c r="A97" s="3">
        <v>93</v>
      </c>
      <c r="B97" s="6">
        <v>0.34379418118432731</v>
      </c>
      <c r="C97" s="6"/>
      <c r="D97" s="6">
        <v>0.34379418118432731</v>
      </c>
    </row>
    <row r="98" spans="1:4" x14ac:dyDescent="0.3">
      <c r="A98" s="3">
        <v>94</v>
      </c>
      <c r="B98" s="6">
        <v>0.23735620018419962</v>
      </c>
      <c r="C98" s="6"/>
      <c r="D98" s="6">
        <v>0.23735620018419962</v>
      </c>
    </row>
    <row r="99" spans="1:4" x14ac:dyDescent="0.3">
      <c r="A99" s="3">
        <v>95</v>
      </c>
      <c r="B99" s="6">
        <v>0.21666579621583879</v>
      </c>
      <c r="C99" s="6"/>
      <c r="D99" s="6">
        <v>0.21666579621583879</v>
      </c>
    </row>
    <row r="100" spans="1:4" x14ac:dyDescent="0.3">
      <c r="A100" s="3">
        <v>96</v>
      </c>
      <c r="B100" s="6">
        <v>0.4544705550516131</v>
      </c>
      <c r="C100" s="6"/>
      <c r="D100" s="6">
        <v>0.4544705550516131</v>
      </c>
    </row>
    <row r="101" spans="1:4" x14ac:dyDescent="0.3">
      <c r="A101" s="3">
        <v>97</v>
      </c>
      <c r="B101" s="6">
        <v>0.28099697922072547</v>
      </c>
      <c r="C101" s="6"/>
      <c r="D101" s="6">
        <v>0.28099697922072547</v>
      </c>
    </row>
    <row r="102" spans="1:4" x14ac:dyDescent="0.3">
      <c r="A102" s="3">
        <v>98</v>
      </c>
      <c r="B102" s="6">
        <v>0.3224623932924725</v>
      </c>
      <c r="C102" s="6"/>
      <c r="D102" s="6">
        <v>0.3224623932924725</v>
      </c>
    </row>
    <row r="103" spans="1:4" x14ac:dyDescent="0.3">
      <c r="A103" s="3">
        <v>99</v>
      </c>
      <c r="B103" s="6">
        <v>0.52555194021039187</v>
      </c>
      <c r="C103" s="6"/>
      <c r="D103" s="6">
        <v>0.52555194021039187</v>
      </c>
    </row>
    <row r="104" spans="1:4" x14ac:dyDescent="0.3">
      <c r="A104" s="3">
        <v>100</v>
      </c>
      <c r="B104" s="6">
        <v>0.28192557261058582</v>
      </c>
      <c r="C104" s="6"/>
      <c r="D104" s="6">
        <v>0.28192557261058582</v>
      </c>
    </row>
    <row r="105" spans="1:4" x14ac:dyDescent="0.3">
      <c r="A105" s="3">
        <v>101</v>
      </c>
      <c r="B105" s="6">
        <v>0.43335346375161182</v>
      </c>
      <c r="C105" s="6"/>
      <c r="D105" s="6">
        <v>0.43335346375161182</v>
      </c>
    </row>
    <row r="106" spans="1:4" x14ac:dyDescent="0.3">
      <c r="A106" s="3">
        <v>102</v>
      </c>
      <c r="B106" s="6">
        <v>0.88395414550264628</v>
      </c>
      <c r="C106" s="6"/>
      <c r="D106" s="6">
        <v>0.88395414550264628</v>
      </c>
    </row>
    <row r="107" spans="1:4" x14ac:dyDescent="0.3">
      <c r="A107" s="3">
        <v>103</v>
      </c>
      <c r="B107" s="6">
        <v>0.52339213378212723</v>
      </c>
      <c r="C107" s="6"/>
      <c r="D107" s="6">
        <v>0.52339213378212723</v>
      </c>
    </row>
    <row r="108" spans="1:4" x14ac:dyDescent="0.3">
      <c r="A108" s="3">
        <v>104</v>
      </c>
      <c r="B108" s="6">
        <v>0.24630801410679706</v>
      </c>
      <c r="C108" s="6"/>
      <c r="D108" s="6">
        <v>0.24630801410679706</v>
      </c>
    </row>
    <row r="109" spans="1:4" x14ac:dyDescent="0.3">
      <c r="A109" s="3">
        <v>105</v>
      </c>
      <c r="B109" s="6">
        <v>0.44827983321739834</v>
      </c>
      <c r="C109" s="6"/>
      <c r="D109" s="6">
        <v>0.44827983321739834</v>
      </c>
    </row>
    <row r="110" spans="1:4" x14ac:dyDescent="0.3">
      <c r="A110" s="3" t="s">
        <v>217</v>
      </c>
      <c r="B110" s="6">
        <v>22.636359742151416</v>
      </c>
      <c r="C110" s="6">
        <v>4.66276320071659</v>
      </c>
      <c r="D110" s="6">
        <v>27.29912294286801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E8C8-EFEF-4CAB-B281-C090C28F5B08}">
  <dimension ref="A3:D5"/>
  <sheetViews>
    <sheetView topLeftCell="A13" workbookViewId="0">
      <selection activeCell="H16" sqref="H16"/>
    </sheetView>
  </sheetViews>
  <sheetFormatPr defaultRowHeight="14.4" x14ac:dyDescent="0.3"/>
  <cols>
    <col min="1" max="1" width="23.5546875" bestFit="1" customWidth="1"/>
    <col min="2" max="2" width="15.5546875" bestFit="1" customWidth="1"/>
    <col min="3" max="4" width="12" bestFit="1" customWidth="1"/>
    <col min="5" max="5" width="27.88671875" bestFit="1" customWidth="1"/>
    <col min="6" max="6" width="30" bestFit="1" customWidth="1"/>
  </cols>
  <sheetData>
    <row r="3" spans="1:4" x14ac:dyDescent="0.3">
      <c r="B3" s="2" t="s">
        <v>231</v>
      </c>
    </row>
    <row r="4" spans="1:4" x14ac:dyDescent="0.3">
      <c r="B4" t="s">
        <v>232</v>
      </c>
      <c r="C4" t="s">
        <v>233</v>
      </c>
      <c r="D4" t="s">
        <v>217</v>
      </c>
    </row>
    <row r="5" spans="1:4" x14ac:dyDescent="0.3">
      <c r="A5" t="s">
        <v>234</v>
      </c>
      <c r="B5">
        <v>0.28653619926773954</v>
      </c>
      <c r="C5">
        <v>0.17933704618140731</v>
      </c>
      <c r="D5">
        <v>0.25999164707493339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C427-36EF-47D5-B675-B61BD49D431E}">
  <dimension ref="A1:R109"/>
  <sheetViews>
    <sheetView tabSelected="1" workbookViewId="0">
      <selection activeCell="A13" sqref="A13"/>
    </sheetView>
  </sheetViews>
  <sheetFormatPr defaultRowHeight="14.4" x14ac:dyDescent="0.3"/>
  <cols>
    <col min="2" max="2" width="7" bestFit="1" customWidth="1"/>
    <col min="3" max="3" width="56.109375" bestFit="1" customWidth="1"/>
    <col min="4" max="4" width="13.109375" bestFit="1" customWidth="1"/>
    <col min="5" max="5" width="11.88671875" bestFit="1" customWidth="1"/>
    <col min="6" max="6" width="11.88671875" customWidth="1"/>
    <col min="8" max="8" width="14.6640625" bestFit="1" customWidth="1"/>
    <col min="9" max="9" width="11.88671875" customWidth="1"/>
    <col min="10" max="11" width="14.6640625" customWidth="1"/>
    <col min="13" max="13" width="14.6640625" style="1" customWidth="1"/>
    <col min="14" max="14" width="9.109375" style="1"/>
    <col min="15" max="16" width="28.44140625" bestFit="1" customWidth="1"/>
    <col min="17" max="17" width="31.44140625" bestFit="1" customWidth="1"/>
    <col min="18" max="18" width="12" bestFit="1" customWidth="1"/>
  </cols>
  <sheetData>
    <row r="1" spans="1:18" x14ac:dyDescent="0.3">
      <c r="A1" t="s">
        <v>214</v>
      </c>
      <c r="B1" t="s">
        <v>0</v>
      </c>
      <c r="C1" t="s">
        <v>1</v>
      </c>
      <c r="D1" t="s">
        <v>230</v>
      </c>
      <c r="E1" t="s">
        <v>2</v>
      </c>
      <c r="F1" t="s">
        <v>236</v>
      </c>
      <c r="G1" t="s">
        <v>3</v>
      </c>
      <c r="H1" t="s">
        <v>221</v>
      </c>
      <c r="I1" t="s">
        <v>222</v>
      </c>
      <c r="J1" s="1" t="s">
        <v>235</v>
      </c>
      <c r="K1" s="1" t="s">
        <v>215</v>
      </c>
      <c r="L1" s="1" t="s">
        <v>228</v>
      </c>
      <c r="M1" t="s">
        <v>229</v>
      </c>
      <c r="N1" s="4" t="s">
        <v>220</v>
      </c>
      <c r="O1" s="4" t="s">
        <v>219</v>
      </c>
      <c r="R1" t="s">
        <v>237</v>
      </c>
    </row>
    <row r="2" spans="1:18" x14ac:dyDescent="0.3">
      <c r="A2">
        <v>6</v>
      </c>
      <c r="B2" t="s">
        <v>14</v>
      </c>
      <c r="C2" t="s">
        <v>15</v>
      </c>
      <c r="D2" t="b">
        <v>1</v>
      </c>
      <c r="E2">
        <v>30094</v>
      </c>
      <c r="F2">
        <f>ROUNDDOWN(LOG(Table_0[[#This Row],[Solved By]]/(Table_0[[#This Row],[Correct Ratio]]/100),10),0)</f>
        <v>4</v>
      </c>
      <c r="G2">
        <v>90.9</v>
      </c>
      <c r="H2">
        <f>1/(LOG(Table_0[[#This Row],[Solved By]],EXP(1)))</f>
        <v>9.6973636141588396E-2</v>
      </c>
      <c r="I2">
        <f>1/(Table_0[[#This Row],[Correct Ratio]]/100)</f>
        <v>1.1001100110011002</v>
      </c>
      <c r="J2" s="7">
        <f>RANK(Table_0[[#This Row],[Difficulty Score]],Table_0[Difficulty Score],0)</f>
        <v>105</v>
      </c>
      <c r="K2" s="1">
        <f>1/(LOG(Table_0[[#This Row],[Solved By]],EXP(1))*(Table_0[[#This Row],[Correct Ratio]]/100))</f>
        <v>0.1066816679225395</v>
      </c>
      <c r="L2" s="1">
        <f>LOG($P$7*Table_0[[#This Row],[LOG(Solved By)]]+$Q$7*Table_0[[#This Row],[Ratio/100]]+$R$7,EXP(1)*16.67)</f>
        <v>0.13492319865145813</v>
      </c>
      <c r="M2" s="6">
        <f>Table_0[[#This Row],[Estimated Difficulty (Difficulty_hat)]]-Table_0[[#This Row],[Difficulty Score]]</f>
        <v>2.8241530728918635E-2</v>
      </c>
      <c r="N2" s="5" cm="1">
        <f t="array" ref="N2">CORREL(1/LOG(Table_0[Solved By]),Table_0[Difficulty Score])</f>
        <v>0.72574611732235461</v>
      </c>
      <c r="O2" s="5" cm="1">
        <f t="array" ref="O2">CORREL(1/(Table_0[Correct Ratio]/100),Table_0[Difficulty Score])</f>
        <v>0.88067950212780355</v>
      </c>
      <c r="R2" s="8" cm="1">
        <f t="array" ref="R2">SUM(IF(Table_0[Completed]=TRUE,Table_0[Solved By]*(1-(Table_0[Correct Ratio]/100))))</f>
        <v>142039.97800000006</v>
      </c>
    </row>
    <row r="3" spans="1:18" x14ac:dyDescent="0.3">
      <c r="A3">
        <v>2</v>
      </c>
      <c r="B3" t="s">
        <v>6</v>
      </c>
      <c r="C3" t="s">
        <v>7</v>
      </c>
      <c r="D3" t="b">
        <v>1</v>
      </c>
      <c r="E3">
        <v>51056</v>
      </c>
      <c r="F3">
        <f>ROUNDDOWN(LOG(Table_0[[#This Row],[Solved By]]/(Table_0[[#This Row],[Correct Ratio]]/100),10),0)</f>
        <v>4</v>
      </c>
      <c r="G3">
        <v>85.8</v>
      </c>
      <c r="H3">
        <f>1/(LOG(Table_0[[#This Row],[Solved By]],EXP(1)))</f>
        <v>9.2245149966718176E-2</v>
      </c>
      <c r="I3">
        <f>1/(Table_0[[#This Row],[Correct Ratio]]/100)</f>
        <v>1.1655011655011656</v>
      </c>
      <c r="J3" s="7">
        <f>RANK(Table_0[[#This Row],[Difficulty Score]],Table_0[Difficulty Score],0)</f>
        <v>104</v>
      </c>
      <c r="K3" s="1">
        <f>1/(LOG(Table_0[[#This Row],[Solved By]],EXP(1))*(Table_0[[#This Row],[Correct Ratio]]/100))</f>
        <v>0.10751182979803983</v>
      </c>
      <c r="L3" s="1">
        <f>LOG($P$7*Table_0[[#This Row],[LOG(Solved By)]]+$Q$7*Table_0[[#This Row],[Ratio/100]]+$R$7,EXP(1)*16.67)</f>
        <v>0.15237692100369504</v>
      </c>
      <c r="M3" s="6">
        <f>Table_0[[#This Row],[Estimated Difficulty (Difficulty_hat)]]-Table_0[[#This Row],[Difficulty Score]]</f>
        <v>4.4865091205655211E-2</v>
      </c>
      <c r="N3"/>
    </row>
    <row r="4" spans="1:18" x14ac:dyDescent="0.3">
      <c r="A4">
        <v>3</v>
      </c>
      <c r="B4" t="s">
        <v>8</v>
      </c>
      <c r="C4" t="s">
        <v>9</v>
      </c>
      <c r="D4" t="b">
        <v>1</v>
      </c>
      <c r="E4">
        <v>46278</v>
      </c>
      <c r="F4">
        <f>ROUNDDOWN(LOG(Table_0[[#This Row],[Solved By]]/(Table_0[[#This Row],[Correct Ratio]]/100),10),0)</f>
        <v>4</v>
      </c>
      <c r="G4">
        <v>75.5</v>
      </c>
      <c r="H4">
        <f>1/(LOG(Table_0[[#This Row],[Solved By]],EXP(1)))</f>
        <v>9.3088877279539503E-2</v>
      </c>
      <c r="I4">
        <f>1/(Table_0[[#This Row],[Correct Ratio]]/100)</f>
        <v>1.3245033112582782</v>
      </c>
      <c r="J4" s="7">
        <f>RANK(Table_0[[#This Row],[Difficulty Score]],Table_0[Difficulty Score],0)</f>
        <v>103</v>
      </c>
      <c r="K4" s="1">
        <f>1/(LOG(Table_0[[#This Row],[Solved By]],EXP(1))*(Table_0[[#This Row],[Correct Ratio]]/100))</f>
        <v>0.12329652619806557</v>
      </c>
      <c r="L4" s="1">
        <f>LOG($P$7*Table_0[[#This Row],[LOG(Solved By)]]+$Q$7*Table_0[[#This Row],[Ratio/100]]+$R$7,EXP(1)*16.67)</f>
        <v>0.19078600231865434</v>
      </c>
      <c r="M4" s="6">
        <f>Table_0[[#This Row],[Estimated Difficulty (Difficulty_hat)]]-Table_0[[#This Row],[Difficulty Score]]</f>
        <v>6.7489476120588768E-2</v>
      </c>
      <c r="N4"/>
    </row>
    <row r="5" spans="1:18" x14ac:dyDescent="0.3">
      <c r="A5">
        <v>31</v>
      </c>
      <c r="B5" t="s">
        <v>64</v>
      </c>
      <c r="C5" t="s">
        <v>65</v>
      </c>
      <c r="D5" t="b">
        <v>0</v>
      </c>
      <c r="E5">
        <v>4531</v>
      </c>
      <c r="F5">
        <f>ROUNDDOWN(LOG(Table_0[[#This Row],[Solved By]]/(Table_0[[#This Row],[Correct Ratio]]/100),10),0)</f>
        <v>3</v>
      </c>
      <c r="G5">
        <v>89.4</v>
      </c>
      <c r="H5">
        <f>1/(LOG(Table_0[[#This Row],[Solved By]],EXP(1)))</f>
        <v>0.11878321405193713</v>
      </c>
      <c r="I5">
        <f>1/(Table_0[[#This Row],[Correct Ratio]]/100)</f>
        <v>1.1185682326621924</v>
      </c>
      <c r="J5" s="7">
        <f>RANK(Table_0[[#This Row],[Difficulty Score]],Table_0[Difficulty Score],0)</f>
        <v>102</v>
      </c>
      <c r="K5" s="1">
        <f>1/(LOG(Table_0[[#This Row],[Solved By]],EXP(1))*(Table_0[[#This Row],[Correct Ratio]]/100))</f>
        <v>0.13286712981201024</v>
      </c>
      <c r="L5" s="1">
        <f>LOG($P$7*Table_0[[#This Row],[LOG(Solved By)]]+$Q$7*Table_0[[#This Row],[Ratio/100]]+$R$7,EXP(1)*16.67)</f>
        <v>0.14057083520778191</v>
      </c>
      <c r="M5" s="6">
        <f>Table_0[[#This Row],[Estimated Difficulty (Difficulty_hat)]]-Table_0[[#This Row],[Difficulty Score]]</f>
        <v>7.7037053957716706E-3</v>
      </c>
      <c r="N5"/>
    </row>
    <row r="6" spans="1:18" x14ac:dyDescent="0.3">
      <c r="A6">
        <v>20</v>
      </c>
      <c r="B6" t="s">
        <v>42</v>
      </c>
      <c r="C6" t="s">
        <v>43</v>
      </c>
      <c r="D6" t="b">
        <v>1</v>
      </c>
      <c r="E6">
        <v>11278</v>
      </c>
      <c r="F6">
        <f>ROUNDDOWN(LOG(Table_0[[#This Row],[Solved By]]/(Table_0[[#This Row],[Correct Ratio]]/100),10),0)</f>
        <v>4</v>
      </c>
      <c r="G6">
        <v>78.8</v>
      </c>
      <c r="H6">
        <f>1/(LOG(Table_0[[#This Row],[Solved By]],EXP(1)))</f>
        <v>0.10717413816152078</v>
      </c>
      <c r="I6">
        <f>1/(Table_0[[#This Row],[Correct Ratio]]/100)</f>
        <v>1.2690355329949239</v>
      </c>
      <c r="J6" s="7">
        <f>RANK(Table_0[[#This Row],[Difficulty Score]],Table_0[Difficulty Score],0)</f>
        <v>101</v>
      </c>
      <c r="K6" s="1">
        <f>1/(LOG(Table_0[[#This Row],[Solved By]],EXP(1))*(Table_0[[#This Row],[Correct Ratio]]/100))</f>
        <v>0.13600778954507717</v>
      </c>
      <c r="L6" s="1">
        <f>LOG($P$7*Table_0[[#This Row],[LOG(Solved By)]]+$Q$7*Table_0[[#This Row],[Ratio/100]]+$R$7,EXP(1)*16.67)</f>
        <v>0.17833991401245192</v>
      </c>
      <c r="M6" s="6">
        <f>Table_0[[#This Row],[Estimated Difficulty (Difficulty_hat)]]-Table_0[[#This Row],[Difficulty Score]]</f>
        <v>4.2332124467374749E-2</v>
      </c>
      <c r="N6"/>
    </row>
    <row r="7" spans="1:18" x14ac:dyDescent="0.3">
      <c r="A7">
        <v>13</v>
      </c>
      <c r="B7" t="s">
        <v>28</v>
      </c>
      <c r="C7" t="s">
        <v>29</v>
      </c>
      <c r="D7" t="b">
        <v>1</v>
      </c>
      <c r="E7">
        <v>10141</v>
      </c>
      <c r="F7">
        <f>ROUNDDOWN(LOG(Table_0[[#This Row],[Solved By]]/(Table_0[[#This Row],[Correct Ratio]]/100),10),0)</f>
        <v>4</v>
      </c>
      <c r="G7">
        <v>79.599999999999994</v>
      </c>
      <c r="H7">
        <f>1/(LOG(Table_0[[#This Row],[Solved By]],EXP(1)))</f>
        <v>0.10840881785933516</v>
      </c>
      <c r="I7">
        <f>1/(Table_0[[#This Row],[Correct Ratio]]/100)</f>
        <v>1.256281407035176</v>
      </c>
      <c r="J7" s="7">
        <f>RANK(Table_0[[#This Row],[Difficulty Score]],Table_0[Difficulty Score],0)</f>
        <v>100</v>
      </c>
      <c r="K7" s="1">
        <f>1/(LOG(Table_0[[#This Row],[Solved By]],EXP(1))*(Table_0[[#This Row],[Correct Ratio]]/100))</f>
        <v>0.1361919822353457</v>
      </c>
      <c r="L7" s="1">
        <f>LOG($P$7*Table_0[[#This Row],[LOG(Solved By)]]+$Q$7*Table_0[[#This Row],[Ratio/100]]+$R$7,EXP(1)*16.67)</f>
        <v>0.17534698042267985</v>
      </c>
      <c r="M7" s="6">
        <f>Table_0[[#This Row],[Estimated Difficulty (Difficulty_hat)]]-Table_0[[#This Row],[Difficulty Score]]</f>
        <v>3.9154998187334145E-2</v>
      </c>
      <c r="N7"/>
      <c r="O7" t="s">
        <v>223</v>
      </c>
      <c r="P7">
        <f t="array" ref="P7:R11">LINEST($K$2:$K$106,$H$2:$I$106,TRUE,TRUE)</f>
        <v>0.16938555052613252</v>
      </c>
      <c r="Q7">
        <v>1.7730204476852938</v>
      </c>
      <c r="R7">
        <v>-0.29406705419818258</v>
      </c>
    </row>
    <row r="8" spans="1:18" x14ac:dyDescent="0.3">
      <c r="A8">
        <v>23</v>
      </c>
      <c r="B8" t="s">
        <v>48</v>
      </c>
      <c r="C8" t="s">
        <v>49</v>
      </c>
      <c r="D8" t="b">
        <v>1</v>
      </c>
      <c r="E8">
        <v>6400</v>
      </c>
      <c r="F8">
        <f>ROUNDDOWN(LOG(Table_0[[#This Row],[Solved By]]/(Table_0[[#This Row],[Correct Ratio]]/100),10),0)</f>
        <v>3</v>
      </c>
      <c r="G8">
        <v>83.1</v>
      </c>
      <c r="H8">
        <f>1/(LOG(Table_0[[#This Row],[Solved By]],EXP(1)))</f>
        <v>0.11410245570933435</v>
      </c>
      <c r="I8">
        <f>1/(Table_0[[#This Row],[Correct Ratio]]/100)</f>
        <v>1.2033694344163659</v>
      </c>
      <c r="J8" s="7">
        <f>RANK(Table_0[[#This Row],[Difficulty Score]],Table_0[Difficulty Score],0)</f>
        <v>99</v>
      </c>
      <c r="K8" s="1">
        <f>1/(LOG(Table_0[[#This Row],[Solved By]],EXP(1))*(Table_0[[#This Row],[Correct Ratio]]/100))</f>
        <v>0.13730740759246013</v>
      </c>
      <c r="L8" s="1">
        <f>LOG($P$7*Table_0[[#This Row],[LOG(Solved By)]]+$Q$7*Table_0[[#This Row],[Ratio/100]]+$R$7,EXP(1)*16.67)</f>
        <v>0.16256582962102017</v>
      </c>
      <c r="M8" s="6">
        <f>Table_0[[#This Row],[Estimated Difficulty (Difficulty_hat)]]-Table_0[[#This Row],[Difficulty Score]]</f>
        <v>2.5258422028560046E-2</v>
      </c>
      <c r="N8"/>
      <c r="O8" t="s">
        <v>224</v>
      </c>
      <c r="P8">
        <v>3.9034927853789582E-3</v>
      </c>
      <c r="Q8">
        <v>6.1206175471582053E-2</v>
      </c>
      <c r="R8">
        <v>9.3470390803273642E-3</v>
      </c>
    </row>
    <row r="9" spans="1:18" x14ac:dyDescent="0.3">
      <c r="A9">
        <v>9</v>
      </c>
      <c r="B9" t="s">
        <v>20</v>
      </c>
      <c r="C9" t="s">
        <v>21</v>
      </c>
      <c r="D9" t="b">
        <v>1</v>
      </c>
      <c r="E9">
        <v>23873</v>
      </c>
      <c r="F9">
        <f>ROUNDDOWN(LOG(Table_0[[#This Row],[Solved By]]/(Table_0[[#This Row],[Correct Ratio]]/100),10),0)</f>
        <v>4</v>
      </c>
      <c r="G9">
        <v>72.099999999999994</v>
      </c>
      <c r="H9">
        <f>1/(LOG(Table_0[[#This Row],[Solved By]],EXP(1)))</f>
        <v>9.9201395118136748E-2</v>
      </c>
      <c r="I9">
        <f>1/(Table_0[[#This Row],[Correct Ratio]]/100)</f>
        <v>1.3869625520110958</v>
      </c>
      <c r="J9" s="7">
        <f>RANK(Table_0[[#This Row],[Difficulty Score]],Table_0[Difficulty Score],0)</f>
        <v>98</v>
      </c>
      <c r="K9" s="1">
        <f>1/(LOG(Table_0[[#This Row],[Solved By]],EXP(1))*(Table_0[[#This Row],[Correct Ratio]]/100))</f>
        <v>0.13758862013611201</v>
      </c>
      <c r="L9" s="1">
        <f>LOG($P$7*Table_0[[#This Row],[LOG(Solved By)]]+$Q$7*Table_0[[#This Row],[Ratio/100]]+$R$7,EXP(1)*16.67)</f>
        <v>0.20457588181500658</v>
      </c>
      <c r="M9" s="6">
        <f>Table_0[[#This Row],[Estimated Difficulty (Difficulty_hat)]]-Table_0[[#This Row],[Difficulty Score]]</f>
        <v>6.6987261678894572E-2</v>
      </c>
      <c r="N9"/>
      <c r="O9" t="s">
        <v>225</v>
      </c>
      <c r="P9">
        <v>0.97567944461574341</v>
      </c>
      <c r="Q9">
        <v>1.85835981105534E-2</v>
      </c>
      <c r="R9" t="e">
        <v>#N/A</v>
      </c>
    </row>
    <row r="10" spans="1:18" x14ac:dyDescent="0.3">
      <c r="A10">
        <v>7</v>
      </c>
      <c r="B10" t="s">
        <v>16</v>
      </c>
      <c r="C10" t="s">
        <v>17</v>
      </c>
      <c r="D10" t="b">
        <v>1</v>
      </c>
      <c r="E10">
        <v>17818</v>
      </c>
      <c r="F10">
        <f>ROUNDDOWN(LOG(Table_0[[#This Row],[Solved By]]/(Table_0[[#This Row],[Correct Ratio]]/100),10),0)</f>
        <v>4</v>
      </c>
      <c r="G10">
        <v>70.3</v>
      </c>
      <c r="H10">
        <f>1/(LOG(Table_0[[#This Row],[Solved By]],EXP(1)))</f>
        <v>0.10216628839998536</v>
      </c>
      <c r="I10">
        <f>1/(Table_0[[#This Row],[Correct Ratio]]/100)</f>
        <v>1.4224751066856332</v>
      </c>
      <c r="J10" s="7">
        <f>RANK(Table_0[[#This Row],[Difficulty Score]],Table_0[Difficulty Score],0)</f>
        <v>97</v>
      </c>
      <c r="K10" s="1">
        <f>1/(LOG(Table_0[[#This Row],[Solved By]],EXP(1))*(Table_0[[#This Row],[Correct Ratio]]/100))</f>
        <v>0.14532900199144433</v>
      </c>
      <c r="L10" s="1">
        <f>LOG($P$7*Table_0[[#This Row],[LOG(Solved By)]]+$Q$7*Table_0[[#This Row],[Ratio/100]]+$R$7,EXP(1)*16.67)</f>
        <v>0.2120945957866843</v>
      </c>
      <c r="M10" s="6">
        <f>Table_0[[#This Row],[Estimated Difficulty (Difficulty_hat)]]-Table_0[[#This Row],[Difficulty Score]]</f>
        <v>6.6765593795239969E-2</v>
      </c>
      <c r="N10"/>
      <c r="O10" t="s">
        <v>226</v>
      </c>
      <c r="P10">
        <v>2045.9915856861526</v>
      </c>
      <c r="Q10">
        <v>102</v>
      </c>
      <c r="R10" t="e">
        <v>#N/A</v>
      </c>
    </row>
    <row r="11" spans="1:18" x14ac:dyDescent="0.3">
      <c r="A11">
        <v>4</v>
      </c>
      <c r="B11" t="s">
        <v>10</v>
      </c>
      <c r="C11" t="s">
        <v>11</v>
      </c>
      <c r="D11" t="b">
        <v>1</v>
      </c>
      <c r="E11">
        <v>26935</v>
      </c>
      <c r="F11">
        <f>ROUNDDOWN(LOG(Table_0[[#This Row],[Solved By]]/(Table_0[[#This Row],[Correct Ratio]]/100),10),0)</f>
        <v>4</v>
      </c>
      <c r="G11">
        <v>67</v>
      </c>
      <c r="H11">
        <f>1/(LOG(Table_0[[#This Row],[Solved By]],EXP(1)))</f>
        <v>9.8027857572128327E-2</v>
      </c>
      <c r="I11">
        <f>1/(Table_0[[#This Row],[Correct Ratio]]/100)</f>
        <v>1.4925373134328357</v>
      </c>
      <c r="J11" s="7">
        <f>RANK(Table_0[[#This Row],[Difficulty Score]],Table_0[Difficulty Score],0)</f>
        <v>96</v>
      </c>
      <c r="K11" s="1">
        <f>1/(LOG(Table_0[[#This Row],[Solved By]],EXP(1))*(Table_0[[#This Row],[Correct Ratio]]/100))</f>
        <v>0.14631023518228109</v>
      </c>
      <c r="L11" s="1">
        <f>LOG($P$7*Table_0[[#This Row],[LOG(Solved By)]]+$Q$7*Table_0[[#This Row],[Ratio/100]]+$R$7,EXP(1)*16.67)</f>
        <v>0.22613712496706412</v>
      </c>
      <c r="M11" s="6">
        <f>Table_0[[#This Row],[Estimated Difficulty (Difficulty_hat)]]-Table_0[[#This Row],[Difficulty Score]]</f>
        <v>7.9826889784783028E-2</v>
      </c>
      <c r="N11"/>
      <c r="O11" t="s">
        <v>227</v>
      </c>
      <c r="P11">
        <v>1.413166874093263</v>
      </c>
      <c r="Q11">
        <v>3.5225712110925518E-2</v>
      </c>
      <c r="R11" t="e">
        <v>#N/A</v>
      </c>
    </row>
    <row r="12" spans="1:18" x14ac:dyDescent="0.3">
      <c r="A12">
        <v>8</v>
      </c>
      <c r="B12" t="s">
        <v>18</v>
      </c>
      <c r="C12" t="s">
        <v>19</v>
      </c>
      <c r="D12" t="b">
        <v>1</v>
      </c>
      <c r="E12">
        <v>23601</v>
      </c>
      <c r="F12">
        <f>ROUNDDOWN(LOG(Table_0[[#This Row],[Solved By]]/(Table_0[[#This Row],[Correct Ratio]]/100),10),0)</f>
        <v>4</v>
      </c>
      <c r="G12">
        <v>66.8</v>
      </c>
      <c r="H12">
        <f>1/(LOG(Table_0[[#This Row],[Solved By]],EXP(1)))</f>
        <v>9.9314290805480182E-2</v>
      </c>
      <c r="I12">
        <f>1/(Table_0[[#This Row],[Correct Ratio]]/100)</f>
        <v>1.4970059880239523</v>
      </c>
      <c r="J12" s="7">
        <f>RANK(Table_0[[#This Row],[Difficulty Score]],Table_0[Difficulty Score],0)</f>
        <v>95</v>
      </c>
      <c r="K12" s="1">
        <f>1/(LOG(Table_0[[#This Row],[Solved By]],EXP(1))*(Table_0[[#This Row],[Correct Ratio]]/100))</f>
        <v>0.14867408803215595</v>
      </c>
      <c r="L12" s="1">
        <f>LOG($P$7*Table_0[[#This Row],[LOG(Solved By)]]+$Q$7*Table_0[[#This Row],[Ratio/100]]+$R$7,EXP(1)*16.67)</f>
        <v>0.22703674406617624</v>
      </c>
      <c r="M12" s="6">
        <f>Table_0[[#This Row],[Estimated Difficulty (Difficulty_hat)]]-Table_0[[#This Row],[Difficulty Score]]</f>
        <v>7.8362656034020289E-2</v>
      </c>
      <c r="N12"/>
    </row>
    <row r="13" spans="1:18" x14ac:dyDescent="0.3">
      <c r="A13">
        <v>28</v>
      </c>
      <c r="B13" t="s">
        <v>58</v>
      </c>
      <c r="C13" t="s">
        <v>59</v>
      </c>
      <c r="D13" t="b">
        <v>1</v>
      </c>
      <c r="E13">
        <v>4198</v>
      </c>
      <c r="F13">
        <f>ROUNDDOWN(LOG(Table_0[[#This Row],[Solved By]]/(Table_0[[#This Row],[Correct Ratio]]/100),10),0)</f>
        <v>3</v>
      </c>
      <c r="G13">
        <v>79.7</v>
      </c>
      <c r="H13">
        <f>1/(LOG(Table_0[[#This Row],[Solved By]],EXP(1)))</f>
        <v>0.11987010634988274</v>
      </c>
      <c r="I13">
        <f>1/(Table_0[[#This Row],[Correct Ratio]]/100)</f>
        <v>1.2547051442910915</v>
      </c>
      <c r="J13" s="7">
        <f>RANK(Table_0[[#This Row],[Difficulty Score]],Table_0[Difficulty Score],0)</f>
        <v>94</v>
      </c>
      <c r="K13" s="1">
        <f>1/(LOG(Table_0[[#This Row],[Solved By]],EXP(1))*(Table_0[[#This Row],[Correct Ratio]]/100))</f>
        <v>0.1504016390839181</v>
      </c>
      <c r="L13" s="1">
        <f>LOG($P$7*Table_0[[#This Row],[LOG(Solved By)]]+$Q$7*Table_0[[#This Row],[Ratio/100]]+$R$7,EXP(1)*16.67)</f>
        <v>0.17523230225735723</v>
      </c>
      <c r="M13" s="6">
        <f>Table_0[[#This Row],[Estimated Difficulty (Difficulty_hat)]]-Table_0[[#This Row],[Difficulty Score]]</f>
        <v>2.4830663173439127E-2</v>
      </c>
      <c r="N13"/>
    </row>
    <row r="14" spans="1:18" x14ac:dyDescent="0.3">
      <c r="A14">
        <v>43</v>
      </c>
      <c r="B14" t="s">
        <v>88</v>
      </c>
      <c r="C14" t="s">
        <v>89</v>
      </c>
      <c r="D14" t="b">
        <v>0</v>
      </c>
      <c r="E14">
        <v>1679</v>
      </c>
      <c r="F14">
        <f>ROUNDDOWN(LOG(Table_0[[#This Row],[Solved By]]/(Table_0[[#This Row],[Correct Ratio]]/100),10),0)</f>
        <v>3</v>
      </c>
      <c r="G14">
        <v>87</v>
      </c>
      <c r="H14">
        <f>1/(LOG(Table_0[[#This Row],[Solved By]],EXP(1)))</f>
        <v>0.13466283876508148</v>
      </c>
      <c r="I14">
        <f>1/(Table_0[[#This Row],[Correct Ratio]]/100)</f>
        <v>1.1494252873563218</v>
      </c>
      <c r="J14" s="7">
        <f>RANK(Table_0[[#This Row],[Difficulty Score]],Table_0[Difficulty Score],0)</f>
        <v>93</v>
      </c>
      <c r="K14" s="1">
        <f>1/(LOG(Table_0[[#This Row],[Solved By]],EXP(1))*(Table_0[[#This Row],[Correct Ratio]]/100))</f>
        <v>0.15478487214377182</v>
      </c>
      <c r="L14" s="1">
        <f>LOG($P$7*Table_0[[#This Row],[LOG(Solved By)]]+$Q$7*Table_0[[#This Row],[Ratio/100]]+$R$7,EXP(1)*16.67)</f>
        <v>0.14923178738614568</v>
      </c>
      <c r="M14" s="6">
        <f>Table_0[[#This Row],[Estimated Difficulty (Difficulty_hat)]]-Table_0[[#This Row],[Difficulty Score]]</f>
        <v>-5.5530847576261422E-3</v>
      </c>
      <c r="N14"/>
    </row>
    <row r="15" spans="1:18" x14ac:dyDescent="0.3">
      <c r="A15">
        <v>1</v>
      </c>
      <c r="B15" t="s">
        <v>4</v>
      </c>
      <c r="C15" t="s">
        <v>5</v>
      </c>
      <c r="D15" t="b">
        <v>1</v>
      </c>
      <c r="E15">
        <v>57258</v>
      </c>
      <c r="F15">
        <f>ROUNDDOWN(LOG(Table_0[[#This Row],[Solved By]]/(Table_0[[#This Row],[Correct Ratio]]/100),10),0)</f>
        <v>4</v>
      </c>
      <c r="G15">
        <v>58.9</v>
      </c>
      <c r="H15">
        <f>1/(LOG(Table_0[[#This Row],[Solved By]],EXP(1)))</f>
        <v>9.1279830999078437E-2</v>
      </c>
      <c r="I15">
        <f>1/(Table_0[[#This Row],[Correct Ratio]]/100)</f>
        <v>1.6977928692699491</v>
      </c>
      <c r="J15" s="7">
        <f>RANK(Table_0[[#This Row],[Difficulty Score]],Table_0[Difficulty Score],0)</f>
        <v>92</v>
      </c>
      <c r="K15" s="1">
        <f>1/(LOG(Table_0[[#This Row],[Solved By]],EXP(1))*(Table_0[[#This Row],[Correct Ratio]]/100))</f>
        <v>0.15497424617840141</v>
      </c>
      <c r="L15" s="1">
        <f>LOG($P$7*Table_0[[#This Row],[LOG(Solved By)]]+$Q$7*Table_0[[#This Row],[Ratio/100]]+$R$7,EXP(1)*16.67)</f>
        <v>0.2635018149444831</v>
      </c>
      <c r="M15" s="6">
        <f>Table_0[[#This Row],[Estimated Difficulty (Difficulty_hat)]]-Table_0[[#This Row],[Difficulty Score]]</f>
        <v>0.10852756876608169</v>
      </c>
      <c r="N15"/>
    </row>
    <row r="16" spans="1:18" x14ac:dyDescent="0.3">
      <c r="A16">
        <v>35</v>
      </c>
      <c r="B16" t="s">
        <v>72</v>
      </c>
      <c r="C16" t="s">
        <v>73</v>
      </c>
      <c r="D16" t="b">
        <v>0</v>
      </c>
      <c r="E16">
        <v>2680</v>
      </c>
      <c r="F16">
        <f>ROUNDDOWN(LOG(Table_0[[#This Row],[Solved By]]/(Table_0[[#This Row],[Correct Ratio]]/100),10),0)</f>
        <v>3</v>
      </c>
      <c r="G16">
        <v>79.400000000000006</v>
      </c>
      <c r="H16">
        <f>1/(LOG(Table_0[[#This Row],[Solved By]],EXP(1)))</f>
        <v>0.12668535748936036</v>
      </c>
      <c r="I16">
        <f>1/(Table_0[[#This Row],[Correct Ratio]]/100)</f>
        <v>1.2594458438287153</v>
      </c>
      <c r="J16" s="7">
        <f>RANK(Table_0[[#This Row],[Difficulty Score]],Table_0[Difficulty Score],0)</f>
        <v>91</v>
      </c>
      <c r="K16" s="1">
        <f>1/(LOG(Table_0[[#This Row],[Solved By]],EXP(1))*(Table_0[[#This Row],[Correct Ratio]]/100))</f>
        <v>0.15955334696392992</v>
      </c>
      <c r="L16" s="1">
        <f>LOG($P$7*Table_0[[#This Row],[LOG(Solved By)]]+$Q$7*Table_0[[#This Row],[Ratio/100]]+$R$7,EXP(1)*16.67)</f>
        <v>0.17651411270415451</v>
      </c>
      <c r="M16" s="6">
        <f>Table_0[[#This Row],[Estimated Difficulty (Difficulty_hat)]]-Table_0[[#This Row],[Difficulty Score]]</f>
        <v>1.6960765740224593E-2</v>
      </c>
      <c r="N16"/>
    </row>
    <row r="17" spans="1:14" x14ac:dyDescent="0.3">
      <c r="A17">
        <v>19</v>
      </c>
      <c r="B17" t="s">
        <v>40</v>
      </c>
      <c r="C17" t="s">
        <v>41</v>
      </c>
      <c r="D17" t="b">
        <v>1</v>
      </c>
      <c r="E17">
        <v>11545</v>
      </c>
      <c r="F17">
        <f>ROUNDDOWN(LOG(Table_0[[#This Row],[Solved By]]/(Table_0[[#This Row],[Correct Ratio]]/100),10),0)</f>
        <v>4</v>
      </c>
      <c r="G17">
        <v>64.099999999999994</v>
      </c>
      <c r="H17">
        <f>1/(LOG(Table_0[[#This Row],[Solved By]],EXP(1)))</f>
        <v>0.10690604816058333</v>
      </c>
      <c r="I17">
        <f>1/(Table_0[[#This Row],[Correct Ratio]]/100)</f>
        <v>1.5600624024961001</v>
      </c>
      <c r="J17" s="7">
        <f>RANK(Table_0[[#This Row],[Difficulty Score]],Table_0[Difficulty Score],0)</f>
        <v>90</v>
      </c>
      <c r="K17" s="1">
        <f>1/(LOG(Table_0[[#This Row],[Solved By]],EXP(1))*(Table_0[[#This Row],[Correct Ratio]]/100))</f>
        <v>0.16678010633476342</v>
      </c>
      <c r="L17" s="1">
        <f>LOG($P$7*Table_0[[#This Row],[LOG(Solved By)]]+$Q$7*Table_0[[#This Row],[Ratio/100]]+$R$7,EXP(1)*16.67)</f>
        <v>0.23922429822698307</v>
      </c>
      <c r="M17" s="6">
        <f>Table_0[[#This Row],[Estimated Difficulty (Difficulty_hat)]]-Table_0[[#This Row],[Difficulty Score]]</f>
        <v>7.244419189221965E-2</v>
      </c>
      <c r="N17"/>
    </row>
    <row r="18" spans="1:14" x14ac:dyDescent="0.3">
      <c r="A18">
        <v>14</v>
      </c>
      <c r="B18" t="s">
        <v>30</v>
      </c>
      <c r="C18" t="s">
        <v>31</v>
      </c>
      <c r="D18" t="b">
        <v>1</v>
      </c>
      <c r="E18">
        <v>9132</v>
      </c>
      <c r="F18">
        <f>ROUNDDOWN(LOG(Table_0[[#This Row],[Solved By]]/(Table_0[[#This Row],[Correct Ratio]]/100),10),0)</f>
        <v>4</v>
      </c>
      <c r="G18">
        <v>65.3</v>
      </c>
      <c r="H18">
        <f>1/(LOG(Table_0[[#This Row],[Solved By]],EXP(1)))</f>
        <v>0.10965465354186466</v>
      </c>
      <c r="I18">
        <f>1/(Table_0[[#This Row],[Correct Ratio]]/100)</f>
        <v>1.5313935681470137</v>
      </c>
      <c r="J18" s="7">
        <f>RANK(Table_0[[#This Row],[Difficulty Score]],Table_0[Difficulty Score],0)</f>
        <v>89</v>
      </c>
      <c r="K18" s="1">
        <f>1/(LOG(Table_0[[#This Row],[Solved By]],EXP(1))*(Table_0[[#This Row],[Correct Ratio]]/100))</f>
        <v>0.16792443115140068</v>
      </c>
      <c r="L18" s="1">
        <f>LOG($P$7*Table_0[[#This Row],[LOG(Solved By)]]+$Q$7*Table_0[[#This Row],[Ratio/100]]+$R$7,EXP(1)*16.67)</f>
        <v>0.2338662043480276</v>
      </c>
      <c r="M18" s="6">
        <f>Table_0[[#This Row],[Estimated Difficulty (Difficulty_hat)]]-Table_0[[#This Row],[Difficulty Score]]</f>
        <v>6.5941773196626918E-2</v>
      </c>
      <c r="N18"/>
    </row>
    <row r="19" spans="1:14" x14ac:dyDescent="0.3">
      <c r="A19">
        <v>65</v>
      </c>
      <c r="B19" t="s">
        <v>132</v>
      </c>
      <c r="C19" t="s">
        <v>133</v>
      </c>
      <c r="D19" t="b">
        <v>0</v>
      </c>
      <c r="E19">
        <v>670</v>
      </c>
      <c r="F19">
        <f>ROUNDDOWN(LOG(Table_0[[#This Row],[Solved By]]/(Table_0[[#This Row],[Correct Ratio]]/100),10),0)</f>
        <v>2</v>
      </c>
      <c r="G19">
        <v>91</v>
      </c>
      <c r="H19">
        <f>1/(LOG(Table_0[[#This Row],[Solved By]],EXP(1)))</f>
        <v>0.15367409294623227</v>
      </c>
      <c r="I19">
        <f>1/(Table_0[[#This Row],[Correct Ratio]]/100)</f>
        <v>1.0989010989010988</v>
      </c>
      <c r="J19" s="7">
        <f>RANK(Table_0[[#This Row],[Difficulty Score]],Table_0[Difficulty Score],0)</f>
        <v>88</v>
      </c>
      <c r="K19" s="1">
        <f>1/(LOG(Table_0[[#This Row],[Solved By]],EXP(1))*(Table_0[[#This Row],[Correct Ratio]]/100))</f>
        <v>0.16887262961124425</v>
      </c>
      <c r="L19" s="1">
        <f>LOG($P$7*Table_0[[#This Row],[LOG(Solved By)]]+$Q$7*Table_0[[#This Row],[Ratio/100]]+$R$7,EXP(1)*16.67)</f>
        <v>0.1360900599565337</v>
      </c>
      <c r="M19" s="6">
        <f>Table_0[[#This Row],[Estimated Difficulty (Difficulty_hat)]]-Table_0[[#This Row],[Difficulty Score]]</f>
        <v>-3.2782569654710547E-2</v>
      </c>
      <c r="N19"/>
    </row>
    <row r="20" spans="1:14" x14ac:dyDescent="0.3">
      <c r="A20">
        <v>22</v>
      </c>
      <c r="B20" t="s">
        <v>46</v>
      </c>
      <c r="C20" t="s">
        <v>47</v>
      </c>
      <c r="D20" t="b">
        <v>1</v>
      </c>
      <c r="E20">
        <v>7841</v>
      </c>
      <c r="F20">
        <f>ROUNDDOWN(LOG(Table_0[[#This Row],[Solved By]]/(Table_0[[#This Row],[Correct Ratio]]/100),10),0)</f>
        <v>4</v>
      </c>
      <c r="G20">
        <v>65.7</v>
      </c>
      <c r="H20">
        <f>1/(LOG(Table_0[[#This Row],[Solved By]],EXP(1)))</f>
        <v>0.11151850485993316</v>
      </c>
      <c r="I20">
        <f>1/(Table_0[[#This Row],[Correct Ratio]]/100)</f>
        <v>1.5220700152207001</v>
      </c>
      <c r="J20" s="7">
        <f>RANK(Table_0[[#This Row],[Difficulty Score]],Table_0[Difficulty Score],0)</f>
        <v>87</v>
      </c>
      <c r="K20" s="1">
        <f>1/(LOG(Table_0[[#This Row],[Solved By]],EXP(1))*(Table_0[[#This Row],[Correct Ratio]]/100))</f>
        <v>0.16973897238954819</v>
      </c>
      <c r="L20" s="1">
        <f>LOG($P$7*Table_0[[#This Row],[LOG(Solved By)]]+$Q$7*Table_0[[#This Row],[Ratio/100]]+$R$7,EXP(1)*16.67)</f>
        <v>0.23211758463579357</v>
      </c>
      <c r="M20" s="6">
        <f>Table_0[[#This Row],[Estimated Difficulty (Difficulty_hat)]]-Table_0[[#This Row],[Difficulty Score]]</f>
        <v>6.2378612246245385E-2</v>
      </c>
      <c r="N20"/>
    </row>
    <row r="21" spans="1:14" x14ac:dyDescent="0.3">
      <c r="A21">
        <v>47</v>
      </c>
      <c r="B21" t="s">
        <v>96</v>
      </c>
      <c r="C21" t="s">
        <v>97</v>
      </c>
      <c r="D21" t="b">
        <v>0</v>
      </c>
      <c r="E21">
        <v>1256</v>
      </c>
      <c r="F21">
        <f>ROUNDDOWN(LOG(Table_0[[#This Row],[Solved By]]/(Table_0[[#This Row],[Correct Ratio]]/100),10),0)</f>
        <v>3</v>
      </c>
      <c r="G21">
        <v>81.599999999999994</v>
      </c>
      <c r="H21">
        <f>1/(LOG(Table_0[[#This Row],[Solved By]],EXP(1)))</f>
        <v>0.14014066919796841</v>
      </c>
      <c r="I21">
        <f>1/(Table_0[[#This Row],[Correct Ratio]]/100)</f>
        <v>1.2254901960784315</v>
      </c>
      <c r="J21" s="7">
        <f>RANK(Table_0[[#This Row],[Difficulty Score]],Table_0[Difficulty Score],0)</f>
        <v>86</v>
      </c>
      <c r="K21" s="1">
        <f>1/(LOG(Table_0[[#This Row],[Solved By]],EXP(1))*(Table_0[[#This Row],[Correct Ratio]]/100))</f>
        <v>0.17174101617398094</v>
      </c>
      <c r="L21" s="1">
        <f>LOG($P$7*Table_0[[#This Row],[LOG(Solved By)]]+$Q$7*Table_0[[#This Row],[Ratio/100]]+$R$7,EXP(1)*16.67)</f>
        <v>0.1686494943755204</v>
      </c>
      <c r="M21" s="6">
        <f>Table_0[[#This Row],[Estimated Difficulty (Difficulty_hat)]]-Table_0[[#This Row],[Difficulty Score]]</f>
        <v>-3.0915217984605337E-3</v>
      </c>
      <c r="N21"/>
    </row>
    <row r="22" spans="1:14" x14ac:dyDescent="0.3">
      <c r="A22">
        <v>27</v>
      </c>
      <c r="B22" t="s">
        <v>56</v>
      </c>
      <c r="C22" t="s">
        <v>57</v>
      </c>
      <c r="D22" t="b">
        <v>0</v>
      </c>
      <c r="E22">
        <v>4258</v>
      </c>
      <c r="F22">
        <f>ROUNDDOWN(LOG(Table_0[[#This Row],[Solved By]]/(Table_0[[#This Row],[Correct Ratio]]/100),10),0)</f>
        <v>3</v>
      </c>
      <c r="G22">
        <v>69.599999999999994</v>
      </c>
      <c r="H22">
        <f>1/(LOG(Table_0[[#This Row],[Solved By]],EXP(1)))</f>
        <v>0.1196665394404816</v>
      </c>
      <c r="I22">
        <f>1/(Table_0[[#This Row],[Correct Ratio]]/100)</f>
        <v>1.4367816091954024</v>
      </c>
      <c r="J22" s="7">
        <f>RANK(Table_0[[#This Row],[Difficulty Score]],Table_0[Difficulty Score],0)</f>
        <v>85</v>
      </c>
      <c r="K22" s="1">
        <f>1/(LOG(Table_0[[#This Row],[Solved By]],EXP(1))*(Table_0[[#This Row],[Correct Ratio]]/100))</f>
        <v>0.17193468310414026</v>
      </c>
      <c r="L22" s="1">
        <f>LOG($P$7*Table_0[[#This Row],[LOG(Solved By)]]+$Q$7*Table_0[[#This Row],[Ratio/100]]+$R$7,EXP(1)*16.67)</f>
        <v>0.21538241102829669</v>
      </c>
      <c r="M22" s="6">
        <f>Table_0[[#This Row],[Estimated Difficulty (Difficulty_hat)]]-Table_0[[#This Row],[Difficulty Score]]</f>
        <v>4.3447727924156437E-2</v>
      </c>
      <c r="N22"/>
    </row>
    <row r="23" spans="1:14" x14ac:dyDescent="0.3">
      <c r="A23">
        <v>17</v>
      </c>
      <c r="B23" t="s">
        <v>36</v>
      </c>
      <c r="C23" t="s">
        <v>37</v>
      </c>
      <c r="D23" t="b">
        <v>1</v>
      </c>
      <c r="E23">
        <v>8640</v>
      </c>
      <c r="F23">
        <f>ROUNDDOWN(LOG(Table_0[[#This Row],[Solved By]]/(Table_0[[#This Row],[Correct Ratio]]/100),10),0)</f>
        <v>4</v>
      </c>
      <c r="G23">
        <v>63.2</v>
      </c>
      <c r="H23">
        <f>1/(LOG(Table_0[[#This Row],[Solved By]],EXP(1)))</f>
        <v>0.11032464518459138</v>
      </c>
      <c r="I23">
        <f>1/(Table_0[[#This Row],[Correct Ratio]]/100)</f>
        <v>1.5822784810126582</v>
      </c>
      <c r="J23" s="7">
        <f>RANK(Table_0[[#This Row],[Difficulty Score]],Table_0[Difficulty Score],0)</f>
        <v>84</v>
      </c>
      <c r="K23" s="1">
        <f>1/(LOG(Table_0[[#This Row],[Solved By]],EXP(1))*(Table_0[[#This Row],[Correct Ratio]]/100))</f>
        <v>0.17456431200093575</v>
      </c>
      <c r="L23" s="1">
        <f>LOG($P$7*Table_0[[#This Row],[LOG(Solved By)]]+$Q$7*Table_0[[#This Row],[Ratio/100]]+$R$7,EXP(1)*16.67)</f>
        <v>0.24339981227688359</v>
      </c>
      <c r="M23" s="6">
        <f>Table_0[[#This Row],[Estimated Difficulty (Difficulty_hat)]]-Table_0[[#This Row],[Difficulty Score]]</f>
        <v>6.8835500275947842E-2</v>
      </c>
      <c r="N23"/>
    </row>
    <row r="24" spans="1:14" x14ac:dyDescent="0.3">
      <c r="A24">
        <v>39</v>
      </c>
      <c r="B24" t="s">
        <v>80</v>
      </c>
      <c r="C24" t="s">
        <v>81</v>
      </c>
      <c r="D24" t="b">
        <v>0</v>
      </c>
      <c r="E24">
        <v>3262</v>
      </c>
      <c r="F24">
        <f>ROUNDDOWN(LOG(Table_0[[#This Row],[Solved By]]/(Table_0[[#This Row],[Correct Ratio]]/100),10),0)</f>
        <v>3</v>
      </c>
      <c r="G24">
        <v>70.3</v>
      </c>
      <c r="H24">
        <f>1/(LOG(Table_0[[#This Row],[Solved By]],EXP(1)))</f>
        <v>0.12360793083302755</v>
      </c>
      <c r="I24">
        <f>1/(Table_0[[#This Row],[Correct Ratio]]/100)</f>
        <v>1.4224751066856332</v>
      </c>
      <c r="J24" s="7">
        <f>RANK(Table_0[[#This Row],[Difficulty Score]],Table_0[Difficulty Score],0)</f>
        <v>83</v>
      </c>
      <c r="K24" s="1">
        <f>1/(LOG(Table_0[[#This Row],[Solved By]],EXP(1))*(Table_0[[#This Row],[Correct Ratio]]/100))</f>
        <v>0.17582920459890125</v>
      </c>
      <c r="L24" s="1">
        <f>LOG($P$7*Table_0[[#This Row],[LOG(Solved By)]]+$Q$7*Table_0[[#This Row],[Ratio/100]]+$R$7,EXP(1)*16.67)</f>
        <v>0.21251840421870444</v>
      </c>
      <c r="M24" s="6">
        <f>Table_0[[#This Row],[Estimated Difficulty (Difficulty_hat)]]-Table_0[[#This Row],[Difficulty Score]]</f>
        <v>3.6689199619803187E-2</v>
      </c>
      <c r="N24"/>
    </row>
    <row r="25" spans="1:14" x14ac:dyDescent="0.3">
      <c r="A25">
        <v>30</v>
      </c>
      <c r="B25" t="s">
        <v>62</v>
      </c>
      <c r="C25" t="s">
        <v>63</v>
      </c>
      <c r="D25" t="b">
        <v>0</v>
      </c>
      <c r="E25">
        <v>4611</v>
      </c>
      <c r="F25">
        <f>ROUNDDOWN(LOG(Table_0[[#This Row],[Solved By]]/(Table_0[[#This Row],[Correct Ratio]]/100),10),0)</f>
        <v>3</v>
      </c>
      <c r="G25">
        <v>67.3</v>
      </c>
      <c r="H25">
        <f>1/(LOG(Table_0[[#This Row],[Solved By]],EXP(1)))</f>
        <v>0.11853678151090784</v>
      </c>
      <c r="I25">
        <f>1/(Table_0[[#This Row],[Correct Ratio]]/100)</f>
        <v>1.4858841010401189</v>
      </c>
      <c r="J25" s="7">
        <f>RANK(Table_0[[#This Row],[Difficulty Score]],Table_0[Difficulty Score],0)</f>
        <v>82</v>
      </c>
      <c r="K25" s="1">
        <f>1/(LOG(Table_0[[#This Row],[Solved By]],EXP(1))*(Table_0[[#This Row],[Correct Ratio]]/100))</f>
        <v>0.1761319190355243</v>
      </c>
      <c r="L25" s="1">
        <f>LOG($P$7*Table_0[[#This Row],[LOG(Solved By)]]+$Q$7*Table_0[[#This Row],[Ratio/100]]+$R$7,EXP(1)*16.67)</f>
        <v>0.22521425741983742</v>
      </c>
      <c r="M25" s="6">
        <f>Table_0[[#This Row],[Estimated Difficulty (Difficulty_hat)]]-Table_0[[#This Row],[Difficulty Score]]</f>
        <v>4.9082338384313112E-2</v>
      </c>
      <c r="N25"/>
    </row>
    <row r="26" spans="1:14" x14ac:dyDescent="0.3">
      <c r="A26">
        <v>15</v>
      </c>
      <c r="B26" t="s">
        <v>32</v>
      </c>
      <c r="C26" t="s">
        <v>33</v>
      </c>
      <c r="D26" t="b">
        <v>1</v>
      </c>
      <c r="E26">
        <v>5389</v>
      </c>
      <c r="F26">
        <f>ROUNDDOWN(LOG(Table_0[[#This Row],[Solved By]]/(Table_0[[#This Row],[Correct Ratio]]/100),10),0)</f>
        <v>3</v>
      </c>
      <c r="G26">
        <v>65.900000000000006</v>
      </c>
      <c r="H26">
        <f>1/(LOG(Table_0[[#This Row],[Solved By]],EXP(1)))</f>
        <v>0.11638577768968621</v>
      </c>
      <c r="I26">
        <f>1/(Table_0[[#This Row],[Correct Ratio]]/100)</f>
        <v>1.5174506828528072</v>
      </c>
      <c r="J26" s="7">
        <f>RANK(Table_0[[#This Row],[Difficulty Score]],Table_0[Difficulty Score],0)</f>
        <v>81</v>
      </c>
      <c r="K26" s="1">
        <f>1/(LOG(Table_0[[#This Row],[Solved By]],EXP(1))*(Table_0[[#This Row],[Correct Ratio]]/100))</f>
        <v>0.17660967782956935</v>
      </c>
      <c r="L26" s="1">
        <f>LOG($P$7*Table_0[[#This Row],[LOG(Solved By)]]+$Q$7*Table_0[[#This Row],[Ratio/100]]+$R$7,EXP(1)*16.67)</f>
        <v>0.23131940648358112</v>
      </c>
      <c r="M26" s="6">
        <f>Table_0[[#This Row],[Estimated Difficulty (Difficulty_hat)]]-Table_0[[#This Row],[Difficulty Score]]</f>
        <v>5.4709728654011774E-2</v>
      </c>
      <c r="N26"/>
    </row>
    <row r="27" spans="1:14" x14ac:dyDescent="0.3">
      <c r="A27">
        <v>44</v>
      </c>
      <c r="B27" t="s">
        <v>90</v>
      </c>
      <c r="C27" t="s">
        <v>91</v>
      </c>
      <c r="D27" t="b">
        <v>0</v>
      </c>
      <c r="E27">
        <v>2465</v>
      </c>
      <c r="F27">
        <f>ROUNDDOWN(LOG(Table_0[[#This Row],[Solved By]]/(Table_0[[#This Row],[Correct Ratio]]/100),10),0)</f>
        <v>3</v>
      </c>
      <c r="G27">
        <v>72.099999999999994</v>
      </c>
      <c r="H27">
        <f>1/(LOG(Table_0[[#This Row],[Solved By]],EXP(1)))</f>
        <v>0.12804184060754223</v>
      </c>
      <c r="I27">
        <f>1/(Table_0[[#This Row],[Correct Ratio]]/100)</f>
        <v>1.3869625520110958</v>
      </c>
      <c r="J27" s="7">
        <f>RANK(Table_0[[#This Row],[Difficulty Score]],Table_0[Difficulty Score],0)</f>
        <v>80</v>
      </c>
      <c r="K27" s="1">
        <f>1/(LOG(Table_0[[#This Row],[Solved By]],EXP(1))*(Table_0[[#This Row],[Correct Ratio]]/100))</f>
        <v>0.17758923801323473</v>
      </c>
      <c r="L27" s="1">
        <f>LOG($P$7*Table_0[[#This Row],[LOG(Solved By)]]+$Q$7*Table_0[[#This Row],[Ratio/100]]+$R$7,EXP(1)*16.67)</f>
        <v>0.20516233250125337</v>
      </c>
      <c r="M27" s="6">
        <f>Table_0[[#This Row],[Estimated Difficulty (Difficulty_hat)]]-Table_0[[#This Row],[Difficulty Score]]</f>
        <v>2.7573094488018646E-2</v>
      </c>
      <c r="N27"/>
    </row>
    <row r="28" spans="1:14" x14ac:dyDescent="0.3">
      <c r="A28">
        <v>41</v>
      </c>
      <c r="B28" t="s">
        <v>84</v>
      </c>
      <c r="C28" t="s">
        <v>85</v>
      </c>
      <c r="D28" t="b">
        <v>0</v>
      </c>
      <c r="E28">
        <v>2187</v>
      </c>
      <c r="F28">
        <f>ROUNDDOWN(LOG(Table_0[[#This Row],[Solved By]]/(Table_0[[#This Row],[Correct Ratio]]/100),10),0)</f>
        <v>3</v>
      </c>
      <c r="G28">
        <v>72.3</v>
      </c>
      <c r="H28">
        <f>1/(LOG(Table_0[[#This Row],[Solved By]],EXP(1)))</f>
        <v>0.13003417523240535</v>
      </c>
      <c r="I28">
        <f>1/(Table_0[[#This Row],[Correct Ratio]]/100)</f>
        <v>1.3831258644536653</v>
      </c>
      <c r="J28" s="7">
        <f>RANK(Table_0[[#This Row],[Difficulty Score]],Table_0[Difficulty Score],0)</f>
        <v>79</v>
      </c>
      <c r="K28" s="1">
        <f>1/(LOG(Table_0[[#This Row],[Solved By]],EXP(1))*(Table_0[[#This Row],[Correct Ratio]]/100))</f>
        <v>0.17985363102684004</v>
      </c>
      <c r="L28" s="1">
        <f>LOG($P$7*Table_0[[#This Row],[LOG(Solved By)]]+$Q$7*Table_0[[#This Row],[Ratio/100]]+$R$7,EXP(1)*16.67)</f>
        <v>0.20438593795287421</v>
      </c>
      <c r="M28" s="6">
        <f>Table_0[[#This Row],[Estimated Difficulty (Difficulty_hat)]]-Table_0[[#This Row],[Difficulty Score]]</f>
        <v>2.453230692603417E-2</v>
      </c>
      <c r="N28"/>
    </row>
    <row r="29" spans="1:14" x14ac:dyDescent="0.3">
      <c r="A29">
        <v>53</v>
      </c>
      <c r="B29" t="s">
        <v>108</v>
      </c>
      <c r="C29" t="s">
        <v>109</v>
      </c>
      <c r="D29" t="b">
        <v>0</v>
      </c>
      <c r="E29">
        <v>1497</v>
      </c>
      <c r="F29">
        <f>ROUNDDOWN(LOG(Table_0[[#This Row],[Solved By]]/(Table_0[[#This Row],[Correct Ratio]]/100),10),0)</f>
        <v>3</v>
      </c>
      <c r="G29">
        <v>72.599999999999994</v>
      </c>
      <c r="H29">
        <f>1/(LOG(Table_0[[#This Row],[Solved By]],EXP(1)))</f>
        <v>0.13677610863478276</v>
      </c>
      <c r="I29">
        <f>1/(Table_0[[#This Row],[Correct Ratio]]/100)</f>
        <v>1.3774104683195594</v>
      </c>
      <c r="J29" s="7">
        <f>RANK(Table_0[[#This Row],[Difficulty Score]],Table_0[Difficulty Score],0)</f>
        <v>78</v>
      </c>
      <c r="K29" s="1">
        <f>1/(LOG(Table_0[[#This Row],[Solved By]],EXP(1))*(Table_0[[#This Row],[Correct Ratio]]/100))</f>
        <v>0.18839684384956304</v>
      </c>
      <c r="L29" s="1">
        <f>LOG($P$7*Table_0[[#This Row],[LOG(Solved By)]]+$Q$7*Table_0[[#This Row],[Ratio/100]]+$R$7,EXP(1)*16.67)</f>
        <v>0.203302300321799</v>
      </c>
      <c r="M29" s="6">
        <f>Table_0[[#This Row],[Estimated Difficulty (Difficulty_hat)]]-Table_0[[#This Row],[Difficulty Score]]</f>
        <v>1.4905456472235956E-2</v>
      </c>
      <c r="N29"/>
    </row>
    <row r="30" spans="1:14" x14ac:dyDescent="0.3">
      <c r="A30">
        <v>29</v>
      </c>
      <c r="B30" t="s">
        <v>60</v>
      </c>
      <c r="C30" t="s">
        <v>61</v>
      </c>
      <c r="D30" t="b">
        <v>0</v>
      </c>
      <c r="E30">
        <v>4138</v>
      </c>
      <c r="F30">
        <f>ROUNDDOWN(LOG(Table_0[[#This Row],[Solved By]]/(Table_0[[#This Row],[Correct Ratio]]/100),10),0)</f>
        <v>3</v>
      </c>
      <c r="G30">
        <v>63.4</v>
      </c>
      <c r="H30">
        <f>1/(LOG(Table_0[[#This Row],[Solved By]],EXP(1)))</f>
        <v>0.12007731261867195</v>
      </c>
      <c r="I30">
        <f>1/(Table_0[[#This Row],[Correct Ratio]]/100)</f>
        <v>1.5772870662460567</v>
      </c>
      <c r="J30" s="7">
        <f>RANK(Table_0[[#This Row],[Difficulty Score]],Table_0[Difficulty Score],0)</f>
        <v>77</v>
      </c>
      <c r="K30" s="1">
        <f>1/(LOG(Table_0[[#This Row],[Solved By]],EXP(1))*(Table_0[[#This Row],[Correct Ratio]]/100))</f>
        <v>0.18939639214301571</v>
      </c>
      <c r="L30" s="1">
        <f>LOG($P$7*Table_0[[#This Row],[LOG(Solved By)]]+$Q$7*Table_0[[#This Row],[Ratio/100]]+$R$7,EXP(1)*16.67)</f>
        <v>0.24265273925620304</v>
      </c>
      <c r="M30" s="6">
        <f>Table_0[[#This Row],[Estimated Difficulty (Difficulty_hat)]]-Table_0[[#This Row],[Difficulty Score]]</f>
        <v>5.325634711318733E-2</v>
      </c>
      <c r="N30"/>
    </row>
    <row r="31" spans="1:14" x14ac:dyDescent="0.3">
      <c r="A31">
        <v>24</v>
      </c>
      <c r="B31" t="s">
        <v>50</v>
      </c>
      <c r="C31" t="s">
        <v>51</v>
      </c>
      <c r="D31" t="b">
        <v>1</v>
      </c>
      <c r="E31">
        <v>2838</v>
      </c>
      <c r="F31">
        <f>ROUNDDOWN(LOG(Table_0[[#This Row],[Solved By]]/(Table_0[[#This Row],[Correct Ratio]]/100),10),0)</f>
        <v>3</v>
      </c>
      <c r="G31">
        <v>65.8</v>
      </c>
      <c r="H31">
        <f>1/(LOG(Table_0[[#This Row],[Solved By]],EXP(1)))</f>
        <v>0.12577263928155308</v>
      </c>
      <c r="I31">
        <f>1/(Table_0[[#This Row],[Correct Ratio]]/100)</f>
        <v>1.5197568389057752</v>
      </c>
      <c r="J31" s="7">
        <f>RANK(Table_0[[#This Row],[Difficulty Score]],Table_0[Difficulty Score],0)</f>
        <v>76</v>
      </c>
      <c r="K31" s="1">
        <f>1/(LOG(Table_0[[#This Row],[Solved By]],EXP(1))*(Table_0[[#This Row],[Correct Ratio]]/100))</f>
        <v>0.19114382869536942</v>
      </c>
      <c r="L31" s="1">
        <f>LOG($P$7*Table_0[[#This Row],[LOG(Solved By)]]+$Q$7*Table_0[[#This Row],[Ratio/100]]+$R$7,EXP(1)*16.67)</f>
        <v>0.23193500392047831</v>
      </c>
      <c r="M31" s="6">
        <f>Table_0[[#This Row],[Estimated Difficulty (Difficulty_hat)]]-Table_0[[#This Row],[Difficulty Score]]</f>
        <v>4.0791175225108889E-2</v>
      </c>
      <c r="N31"/>
    </row>
    <row r="32" spans="1:14" x14ac:dyDescent="0.3">
      <c r="A32">
        <v>55</v>
      </c>
      <c r="B32" t="s">
        <v>112</v>
      </c>
      <c r="C32" t="s">
        <v>113</v>
      </c>
      <c r="D32" t="b">
        <v>0</v>
      </c>
      <c r="E32">
        <v>957</v>
      </c>
      <c r="F32">
        <f>ROUNDDOWN(LOG(Table_0[[#This Row],[Solved By]]/(Table_0[[#This Row],[Correct Ratio]]/100),10),0)</f>
        <v>3</v>
      </c>
      <c r="G32">
        <v>76</v>
      </c>
      <c r="H32">
        <f>1/(LOG(Table_0[[#This Row],[Solved By]],EXP(1)))</f>
        <v>0.14569181880198298</v>
      </c>
      <c r="I32">
        <f>1/(Table_0[[#This Row],[Correct Ratio]]/100)</f>
        <v>1.3157894736842106</v>
      </c>
      <c r="J32" s="7">
        <f>RANK(Table_0[[#This Row],[Difficulty Score]],Table_0[Difficulty Score],0)</f>
        <v>75</v>
      </c>
      <c r="K32" s="1">
        <f>1/(LOG(Table_0[[#This Row],[Solved By]],EXP(1))*(Table_0[[#This Row],[Correct Ratio]]/100))</f>
        <v>0.19169976158155652</v>
      </c>
      <c r="L32" s="1">
        <f>LOG($P$7*Table_0[[#This Row],[LOG(Solved By)]]+$Q$7*Table_0[[#This Row],[Ratio/100]]+$R$7,EXP(1)*16.67)</f>
        <v>0.18995630732283306</v>
      </c>
      <c r="M32" s="6">
        <f>Table_0[[#This Row],[Estimated Difficulty (Difficulty_hat)]]-Table_0[[#This Row],[Difficulty Score]]</f>
        <v>-1.7434542587234647E-3</v>
      </c>
      <c r="N32"/>
    </row>
    <row r="33" spans="1:14" x14ac:dyDescent="0.3">
      <c r="A33">
        <v>64</v>
      </c>
      <c r="B33" t="s">
        <v>130</v>
      </c>
      <c r="C33" t="s">
        <v>131</v>
      </c>
      <c r="D33" t="b">
        <v>0</v>
      </c>
      <c r="E33">
        <v>546</v>
      </c>
      <c r="F33">
        <f>ROUNDDOWN(LOG(Table_0[[#This Row],[Solved By]]/(Table_0[[#This Row],[Correct Ratio]]/100),10),0)</f>
        <v>2</v>
      </c>
      <c r="G33">
        <v>82.4</v>
      </c>
      <c r="H33">
        <f>1/(LOG(Table_0[[#This Row],[Solved By]],EXP(1)))</f>
        <v>0.15866420036629458</v>
      </c>
      <c r="I33">
        <f>1/(Table_0[[#This Row],[Correct Ratio]]/100)</f>
        <v>1.2135922330097086</v>
      </c>
      <c r="J33" s="7">
        <f>RANK(Table_0[[#This Row],[Difficulty Score]],Table_0[Difficulty Score],0)</f>
        <v>74</v>
      </c>
      <c r="K33" s="1">
        <f>1/(LOG(Table_0[[#This Row],[Solved By]],EXP(1))*(Table_0[[#This Row],[Correct Ratio]]/100))</f>
        <v>0.19255364122123128</v>
      </c>
      <c r="L33" s="1">
        <f>LOG($P$7*Table_0[[#This Row],[LOG(Solved By)]]+$Q$7*Table_0[[#This Row],[Ratio/100]]+$R$7,EXP(1)*16.67)</f>
        <v>0.16616264155643212</v>
      </c>
      <c r="M33" s="6">
        <f>Table_0[[#This Row],[Estimated Difficulty (Difficulty_hat)]]-Table_0[[#This Row],[Difficulty Score]]</f>
        <v>-2.6390999664799158E-2</v>
      </c>
      <c r="N33"/>
    </row>
    <row r="34" spans="1:14" x14ac:dyDescent="0.3">
      <c r="A34">
        <v>88</v>
      </c>
      <c r="B34" t="s">
        <v>178</v>
      </c>
      <c r="C34" t="s">
        <v>179</v>
      </c>
      <c r="D34" t="b">
        <v>0</v>
      </c>
      <c r="E34">
        <v>515</v>
      </c>
      <c r="F34">
        <f>ROUNDDOWN(LOG(Table_0[[#This Row],[Solved By]]/(Table_0[[#This Row],[Correct Ratio]]/100),10),0)</f>
        <v>2</v>
      </c>
      <c r="G34">
        <v>81.8</v>
      </c>
      <c r="H34">
        <f>1/(LOG(Table_0[[#This Row],[Solved By]],EXP(1)))</f>
        <v>0.1601494668397962</v>
      </c>
      <c r="I34">
        <f>1/(Table_0[[#This Row],[Correct Ratio]]/100)</f>
        <v>1.2224938875305624</v>
      </c>
      <c r="J34" s="7">
        <f>RANK(Table_0[[#This Row],[Difficulty Score]],Table_0[Difficulty Score],0)</f>
        <v>73</v>
      </c>
      <c r="K34" s="1">
        <f>1/(LOG(Table_0[[#This Row],[Solved By]],EXP(1))*(Table_0[[#This Row],[Correct Ratio]]/100))</f>
        <v>0.19578174430292933</v>
      </c>
      <c r="L34" s="1">
        <f>LOG($P$7*Table_0[[#This Row],[LOG(Solved By)]]+$Q$7*Table_0[[#This Row],[Ratio/100]]+$R$7,EXP(1)*16.67)</f>
        <v>0.16838427128012204</v>
      </c>
      <c r="M34" s="6">
        <f>Table_0[[#This Row],[Estimated Difficulty (Difficulty_hat)]]-Table_0[[#This Row],[Difficulty Score]]</f>
        <v>-2.7397473022807289E-2</v>
      </c>
      <c r="N34"/>
    </row>
    <row r="35" spans="1:14" x14ac:dyDescent="0.3">
      <c r="A35">
        <v>70</v>
      </c>
      <c r="B35" t="s">
        <v>142</v>
      </c>
      <c r="C35" t="s">
        <v>143</v>
      </c>
      <c r="D35" t="b">
        <v>0</v>
      </c>
      <c r="E35">
        <v>718</v>
      </c>
      <c r="F35">
        <f>ROUNDDOWN(LOG(Table_0[[#This Row],[Solved By]]/(Table_0[[#This Row],[Correct Ratio]]/100),10),0)</f>
        <v>2</v>
      </c>
      <c r="G35">
        <v>76.7</v>
      </c>
      <c r="H35">
        <f>1/(LOG(Table_0[[#This Row],[Solved By]],EXP(1)))</f>
        <v>0.15205726864554236</v>
      </c>
      <c r="I35">
        <f>1/(Table_0[[#This Row],[Correct Ratio]]/100)</f>
        <v>1.3037809647979139</v>
      </c>
      <c r="J35" s="7">
        <f>RANK(Table_0[[#This Row],[Difficulty Score]],Table_0[Difficulty Score],0)</f>
        <v>72</v>
      </c>
      <c r="K35" s="1">
        <f>1/(LOG(Table_0[[#This Row],[Solved By]],EXP(1))*(Table_0[[#This Row],[Correct Ratio]]/100))</f>
        <v>0.1982493724192208</v>
      </c>
      <c r="L35" s="1">
        <f>LOG($P$7*Table_0[[#This Row],[LOG(Solved By)]]+$Q$7*Table_0[[#This Row],[Ratio/100]]+$R$7,EXP(1)*16.67)</f>
        <v>0.1873751091509539</v>
      </c>
      <c r="M35" s="6">
        <f>Table_0[[#This Row],[Estimated Difficulty (Difficulty_hat)]]-Table_0[[#This Row],[Difficulty Score]]</f>
        <v>-1.0874263268266904E-2</v>
      </c>
      <c r="N35"/>
    </row>
    <row r="36" spans="1:14" x14ac:dyDescent="0.3">
      <c r="A36">
        <v>36</v>
      </c>
      <c r="B36" t="s">
        <v>74</v>
      </c>
      <c r="C36" t="s">
        <v>75</v>
      </c>
      <c r="D36" t="b">
        <v>0</v>
      </c>
      <c r="E36">
        <v>2967</v>
      </c>
      <c r="F36">
        <f>ROUNDDOWN(LOG(Table_0[[#This Row],[Solved By]]/(Table_0[[#This Row],[Correct Ratio]]/100),10),0)</f>
        <v>3</v>
      </c>
      <c r="G36">
        <v>63</v>
      </c>
      <c r="H36">
        <f>1/(LOG(Table_0[[#This Row],[Solved By]],EXP(1)))</f>
        <v>0.12507337710628363</v>
      </c>
      <c r="I36">
        <f>1/(Table_0[[#This Row],[Correct Ratio]]/100)</f>
        <v>1.5873015873015872</v>
      </c>
      <c r="J36" s="7">
        <f>RANK(Table_0[[#This Row],[Difficulty Score]],Table_0[Difficulty Score],0)</f>
        <v>71</v>
      </c>
      <c r="K36" s="1">
        <f>1/(LOG(Table_0[[#This Row],[Solved By]],EXP(1))*(Table_0[[#This Row],[Correct Ratio]]/100))</f>
        <v>0.19852917000997403</v>
      </c>
      <c r="L36" s="1">
        <f>LOG($P$7*Table_0[[#This Row],[LOG(Solved By)]]+$Q$7*Table_0[[#This Row],[Ratio/100]]+$R$7,EXP(1)*16.67)</f>
        <v>0.24457912481847829</v>
      </c>
      <c r="M36" s="6">
        <f>Table_0[[#This Row],[Estimated Difficulty (Difficulty_hat)]]-Table_0[[#This Row],[Difficulty Score]]</f>
        <v>4.6049954808504268E-2</v>
      </c>
      <c r="N36"/>
    </row>
    <row r="37" spans="1:14" x14ac:dyDescent="0.3">
      <c r="A37">
        <v>82</v>
      </c>
      <c r="B37" t="s">
        <v>166</v>
      </c>
      <c r="C37" t="s">
        <v>167</v>
      </c>
      <c r="D37" t="b">
        <v>0</v>
      </c>
      <c r="E37">
        <v>305</v>
      </c>
      <c r="F37">
        <f>ROUNDDOWN(LOG(Table_0[[#This Row],[Solved By]]/(Table_0[[#This Row],[Correct Ratio]]/100),10),0)</f>
        <v>2</v>
      </c>
      <c r="G37">
        <v>86.4</v>
      </c>
      <c r="H37">
        <f>1/(LOG(Table_0[[#This Row],[Solved By]],EXP(1)))</f>
        <v>0.17481564625365184</v>
      </c>
      <c r="I37">
        <f>1/(Table_0[[#This Row],[Correct Ratio]]/100)</f>
        <v>1.1574074074074072</v>
      </c>
      <c r="J37" s="7">
        <f>RANK(Table_0[[#This Row],[Difficulty Score]],Table_0[Difficulty Score],0)</f>
        <v>70</v>
      </c>
      <c r="K37" s="1">
        <f>1/(LOG(Table_0[[#This Row],[Solved By]],EXP(1))*(Table_0[[#This Row],[Correct Ratio]]/100))</f>
        <v>0.2023329239046896</v>
      </c>
      <c r="L37" s="1">
        <f>LOG($P$7*Table_0[[#This Row],[LOG(Solved By)]]+$Q$7*Table_0[[#This Row],[Ratio/100]]+$R$7,EXP(1)*16.67)</f>
        <v>0.15232351175097078</v>
      </c>
      <c r="M37" s="6">
        <f>Table_0[[#This Row],[Estimated Difficulty (Difficulty_hat)]]-Table_0[[#This Row],[Difficulty Score]]</f>
        <v>-5.0009412153718819E-2</v>
      </c>
      <c r="N37"/>
    </row>
    <row r="38" spans="1:14" x14ac:dyDescent="0.3">
      <c r="A38">
        <v>51</v>
      </c>
      <c r="B38" t="s">
        <v>104</v>
      </c>
      <c r="C38" t="s">
        <v>105</v>
      </c>
      <c r="D38" t="b">
        <v>0</v>
      </c>
      <c r="E38">
        <v>1919</v>
      </c>
      <c r="F38">
        <f>ROUNDDOWN(LOG(Table_0[[#This Row],[Solved By]]/(Table_0[[#This Row],[Correct Ratio]]/100),10),0)</f>
        <v>3</v>
      </c>
      <c r="G38">
        <v>64.8</v>
      </c>
      <c r="H38">
        <f>1/(LOG(Table_0[[#This Row],[Solved By]],EXP(1)))</f>
        <v>0.13228284009512892</v>
      </c>
      <c r="I38">
        <f>1/(Table_0[[#This Row],[Correct Ratio]]/100)</f>
        <v>1.5432098765432098</v>
      </c>
      <c r="J38" s="7">
        <f>RANK(Table_0[[#This Row],[Difficulty Score]],Table_0[Difficulty Score],0)</f>
        <v>69</v>
      </c>
      <c r="K38" s="1">
        <f>1/(LOG(Table_0[[#This Row],[Solved By]],EXP(1))*(Table_0[[#This Row],[Correct Ratio]]/100))</f>
        <v>0.2041401853319891</v>
      </c>
      <c r="L38" s="1">
        <f>LOG($P$7*Table_0[[#This Row],[LOG(Solved By)]]+$Q$7*Table_0[[#This Row],[Ratio/100]]+$R$7,EXP(1)*16.67)</f>
        <v>0.23651648870329711</v>
      </c>
      <c r="M38" s="6">
        <f>Table_0[[#This Row],[Estimated Difficulty (Difficulty_hat)]]-Table_0[[#This Row],[Difficulty Score]]</f>
        <v>3.2376303371308007E-2</v>
      </c>
      <c r="N38"/>
    </row>
    <row r="39" spans="1:14" x14ac:dyDescent="0.3">
      <c r="A39">
        <v>45</v>
      </c>
      <c r="B39" t="s">
        <v>92</v>
      </c>
      <c r="C39" t="s">
        <v>93</v>
      </c>
      <c r="D39" t="b">
        <v>0</v>
      </c>
      <c r="E39">
        <v>1578</v>
      </c>
      <c r="F39">
        <f>ROUNDDOWN(LOG(Table_0[[#This Row],[Solved By]]/(Table_0[[#This Row],[Correct Ratio]]/100),10),0)</f>
        <v>3</v>
      </c>
      <c r="G39">
        <v>66</v>
      </c>
      <c r="H39">
        <f>1/(LOG(Table_0[[#This Row],[Solved By]],EXP(1)))</f>
        <v>0.13579735826732531</v>
      </c>
      <c r="I39">
        <f>1/(Table_0[[#This Row],[Correct Ratio]]/100)</f>
        <v>1.5151515151515151</v>
      </c>
      <c r="J39" s="7">
        <f>RANK(Table_0[[#This Row],[Difficulty Score]],Table_0[Difficulty Score],0)</f>
        <v>68</v>
      </c>
      <c r="K39" s="1">
        <f>1/(LOG(Table_0[[#This Row],[Solved By]],EXP(1))*(Table_0[[#This Row],[Correct Ratio]]/100))</f>
        <v>0.20575357313231107</v>
      </c>
      <c r="L39" s="1">
        <f>LOG($P$7*Table_0[[#This Row],[LOG(Solved By)]]+$Q$7*Table_0[[#This Row],[Ratio/100]]+$R$7,EXP(1)*16.67)</f>
        <v>0.23123382505333756</v>
      </c>
      <c r="M39" s="6">
        <f>Table_0[[#This Row],[Estimated Difficulty (Difficulty_hat)]]-Table_0[[#This Row],[Difficulty Score]]</f>
        <v>2.5480251921026487E-2</v>
      </c>
      <c r="N39"/>
    </row>
    <row r="40" spans="1:14" x14ac:dyDescent="0.3">
      <c r="A40">
        <v>32</v>
      </c>
      <c r="B40" t="s">
        <v>66</v>
      </c>
      <c r="C40" t="s">
        <v>67</v>
      </c>
      <c r="D40" t="b">
        <v>0</v>
      </c>
      <c r="E40">
        <v>3678</v>
      </c>
      <c r="F40">
        <f>ROUNDDOWN(LOG(Table_0[[#This Row],[Solved By]]/(Table_0[[#This Row],[Correct Ratio]]/100),10),0)</f>
        <v>3</v>
      </c>
      <c r="G40">
        <v>58.8</v>
      </c>
      <c r="H40">
        <f>1/(LOG(Table_0[[#This Row],[Solved By]],EXP(1)))</f>
        <v>0.12180083402524181</v>
      </c>
      <c r="I40">
        <f>1/(Table_0[[#This Row],[Correct Ratio]]/100)</f>
        <v>1.7006802721088436</v>
      </c>
      <c r="J40" s="7">
        <f>RANK(Table_0[[#This Row],[Difficulty Score]],Table_0[Difficulty Score],0)</f>
        <v>67</v>
      </c>
      <c r="K40" s="1">
        <f>1/(LOG(Table_0[[#This Row],[Solved By]],EXP(1))*(Table_0[[#This Row],[Correct Ratio]]/100))</f>
        <v>0.20714427555313233</v>
      </c>
      <c r="L40" s="1">
        <f>LOG($P$7*Table_0[[#This Row],[LOG(Solved By)]]+$Q$7*Table_0[[#This Row],[Ratio/100]]+$R$7,EXP(1)*16.67)</f>
        <v>0.26448766463550488</v>
      </c>
      <c r="M40" s="6">
        <f>Table_0[[#This Row],[Estimated Difficulty (Difficulty_hat)]]-Table_0[[#This Row],[Difficulty Score]]</f>
        <v>5.7343389082372548E-2</v>
      </c>
      <c r="N40"/>
    </row>
    <row r="41" spans="1:14" x14ac:dyDescent="0.3">
      <c r="A41">
        <v>5</v>
      </c>
      <c r="B41" t="s">
        <v>12</v>
      </c>
      <c r="C41" t="s">
        <v>13</v>
      </c>
      <c r="D41" t="b">
        <v>1</v>
      </c>
      <c r="E41">
        <v>26661</v>
      </c>
      <c r="F41">
        <f>ROUNDDOWN(LOG(Table_0[[#This Row],[Solved By]]/(Table_0[[#This Row],[Correct Ratio]]/100),10),0)</f>
        <v>4</v>
      </c>
      <c r="G41">
        <v>47</v>
      </c>
      <c r="H41">
        <f>1/(LOG(Table_0[[#This Row],[Solved By]],EXP(1)))</f>
        <v>9.8126210320701956E-2</v>
      </c>
      <c r="I41">
        <f>1/(Table_0[[#This Row],[Correct Ratio]]/100)</f>
        <v>2.1276595744680851</v>
      </c>
      <c r="J41" s="7">
        <f>RANK(Table_0[[#This Row],[Difficulty Score]],Table_0[Difficulty Score],0)</f>
        <v>66</v>
      </c>
      <c r="K41" s="1">
        <f>1/(LOG(Table_0[[#This Row],[Solved By]],EXP(1))*(Table_0[[#This Row],[Correct Ratio]]/100))</f>
        <v>0.20877917089511056</v>
      </c>
      <c r="L41" s="1">
        <f>LOG($P$7*Table_0[[#This Row],[LOG(Solved By)]]+$Q$7*Table_0[[#This Row],[Ratio/100]]+$R$7,EXP(1)*16.67)</f>
        <v>0.32811834941090817</v>
      </c>
      <c r="M41" s="6">
        <f>Table_0[[#This Row],[Estimated Difficulty (Difficulty_hat)]]-Table_0[[#This Row],[Difficulty Score]]</f>
        <v>0.11933917851579762</v>
      </c>
      <c r="N41"/>
    </row>
    <row r="42" spans="1:14" x14ac:dyDescent="0.3">
      <c r="A42">
        <v>54</v>
      </c>
      <c r="B42" t="s">
        <v>110</v>
      </c>
      <c r="C42" t="s">
        <v>111</v>
      </c>
      <c r="D42" t="b">
        <v>0</v>
      </c>
      <c r="E42">
        <v>1167</v>
      </c>
      <c r="F42">
        <f>ROUNDDOWN(LOG(Table_0[[#This Row],[Solved By]]/(Table_0[[#This Row],[Correct Ratio]]/100),10),0)</f>
        <v>3</v>
      </c>
      <c r="G42">
        <v>66</v>
      </c>
      <c r="H42">
        <f>1/(LOG(Table_0[[#This Row],[Solved By]],EXP(1)))</f>
        <v>0.1415991029510234</v>
      </c>
      <c r="I42">
        <f>1/(Table_0[[#This Row],[Correct Ratio]]/100)</f>
        <v>1.5151515151515151</v>
      </c>
      <c r="J42" s="7">
        <f>RANK(Table_0[[#This Row],[Difficulty Score]],Table_0[Difficulty Score],0)</f>
        <v>65</v>
      </c>
      <c r="K42" s="1">
        <f>1/(LOG(Table_0[[#This Row],[Solved By]],EXP(1))*(Table_0[[#This Row],[Correct Ratio]]/100))</f>
        <v>0.21454409538033847</v>
      </c>
      <c r="L42" s="1">
        <f>LOG($P$7*Table_0[[#This Row],[LOG(Solved By)]]+$Q$7*Table_0[[#This Row],[Ratio/100]]+$R$7,EXP(1)*16.67)</f>
        <v>0.23134049298219816</v>
      </c>
      <c r="M42" s="6">
        <f>Table_0[[#This Row],[Estimated Difficulty (Difficulty_hat)]]-Table_0[[#This Row],[Difficulty Score]]</f>
        <v>1.6796397601859692E-2</v>
      </c>
      <c r="N42"/>
    </row>
    <row r="43" spans="1:14" x14ac:dyDescent="0.3">
      <c r="A43">
        <v>50</v>
      </c>
      <c r="B43" t="s">
        <v>102</v>
      </c>
      <c r="C43" t="s">
        <v>103</v>
      </c>
      <c r="D43" t="b">
        <v>0</v>
      </c>
      <c r="E43">
        <v>938</v>
      </c>
      <c r="F43">
        <f>ROUNDDOWN(LOG(Table_0[[#This Row],[Solved By]]/(Table_0[[#This Row],[Correct Ratio]]/100),10),0)</f>
        <v>3</v>
      </c>
      <c r="G43">
        <v>67.7</v>
      </c>
      <c r="H43">
        <f>1/(LOG(Table_0[[#This Row],[Solved By]],EXP(1)))</f>
        <v>0.14611872254993905</v>
      </c>
      <c r="I43">
        <f>1/(Table_0[[#This Row],[Correct Ratio]]/100)</f>
        <v>1.4771048744460855</v>
      </c>
      <c r="J43" s="7">
        <f>RANK(Table_0[[#This Row],[Difficulty Score]],Table_0[Difficulty Score],0)</f>
        <v>64</v>
      </c>
      <c r="K43" s="1">
        <f>1/(LOG(Table_0[[#This Row],[Solved By]],EXP(1))*(Table_0[[#This Row],[Correct Ratio]]/100))</f>
        <v>0.21583267732635011</v>
      </c>
      <c r="L43" s="1">
        <f>LOG($P$7*Table_0[[#This Row],[LOG(Solved By)]]+$Q$7*Table_0[[#This Row],[Ratio/100]]+$R$7,EXP(1)*16.67)</f>
        <v>0.22400131796416847</v>
      </c>
      <c r="M43" s="6">
        <f>Table_0[[#This Row],[Estimated Difficulty (Difficulty_hat)]]-Table_0[[#This Row],[Difficulty Score]]</f>
        <v>8.1686406378183585E-3</v>
      </c>
      <c r="N43"/>
    </row>
    <row r="44" spans="1:14" x14ac:dyDescent="0.3">
      <c r="A44">
        <v>95</v>
      </c>
      <c r="B44" t="s">
        <v>192</v>
      </c>
      <c r="C44" t="s">
        <v>193</v>
      </c>
      <c r="D44" t="b">
        <v>0</v>
      </c>
      <c r="E44">
        <v>318</v>
      </c>
      <c r="F44">
        <f>ROUNDDOWN(LOG(Table_0[[#This Row],[Solved By]]/(Table_0[[#This Row],[Correct Ratio]]/100),10),0)</f>
        <v>2</v>
      </c>
      <c r="G44">
        <v>80.099999999999994</v>
      </c>
      <c r="H44">
        <f>1/(LOG(Table_0[[#This Row],[Solved By]],EXP(1)))</f>
        <v>0.17354930276888683</v>
      </c>
      <c r="I44">
        <f>1/(Table_0[[#This Row],[Correct Ratio]]/100)</f>
        <v>1.2484394506866419</v>
      </c>
      <c r="J44" s="7">
        <f>RANK(Table_0[[#This Row],[Difficulty Score]],Table_0[Difficulty Score],0)</f>
        <v>63</v>
      </c>
      <c r="K44" s="1">
        <f>1/(LOG(Table_0[[#This Row],[Solved By]],EXP(1))*(Table_0[[#This Row],[Correct Ratio]]/100))</f>
        <v>0.21666579621583879</v>
      </c>
      <c r="L44" s="1">
        <f>LOG($P$7*Table_0[[#This Row],[LOG(Solved By)]]+$Q$7*Table_0[[#This Row],[Ratio/100]]+$R$7,EXP(1)*16.67)</f>
        <v>0.17496108995684523</v>
      </c>
      <c r="M44" s="6">
        <f>Table_0[[#This Row],[Estimated Difficulty (Difficulty_hat)]]-Table_0[[#This Row],[Difficulty Score]]</f>
        <v>-4.1704706258993557E-2</v>
      </c>
      <c r="N44"/>
    </row>
    <row r="45" spans="1:14" x14ac:dyDescent="0.3">
      <c r="A45">
        <v>48</v>
      </c>
      <c r="B45" t="s">
        <v>98</v>
      </c>
      <c r="C45" t="s">
        <v>99</v>
      </c>
      <c r="D45" t="b">
        <v>0</v>
      </c>
      <c r="E45">
        <v>797</v>
      </c>
      <c r="F45">
        <f>ROUNDDOWN(LOG(Table_0[[#This Row],[Solved By]]/(Table_0[[#This Row],[Correct Ratio]]/100),10),0)</f>
        <v>3</v>
      </c>
      <c r="G45">
        <v>68</v>
      </c>
      <c r="H45">
        <f>1/(LOG(Table_0[[#This Row],[Solved By]],EXP(1)))</f>
        <v>0.14968144767086633</v>
      </c>
      <c r="I45">
        <f>1/(Table_0[[#This Row],[Correct Ratio]]/100)</f>
        <v>1.4705882352941175</v>
      </c>
      <c r="J45" s="7">
        <f>RANK(Table_0[[#This Row],[Difficulty Score]],Table_0[Difficulty Score],0)</f>
        <v>62</v>
      </c>
      <c r="K45" s="1">
        <f>1/(LOG(Table_0[[#This Row],[Solved By]],EXP(1))*(Table_0[[#This Row],[Correct Ratio]]/100))</f>
        <v>0.22011977598656807</v>
      </c>
      <c r="L45" s="1">
        <f>LOG($P$7*Table_0[[#This Row],[LOG(Solved By)]]+$Q$7*Table_0[[#This Row],[Ratio/100]]+$R$7,EXP(1)*16.67)</f>
        <v>0.22277636267251835</v>
      </c>
      <c r="M45" s="6">
        <f>Table_0[[#This Row],[Estimated Difficulty (Difficulty_hat)]]-Table_0[[#This Row],[Difficulty Score]]</f>
        <v>2.6565866859502851E-3</v>
      </c>
      <c r="N45"/>
    </row>
    <row r="46" spans="1:14" x14ac:dyDescent="0.3">
      <c r="A46">
        <v>69</v>
      </c>
      <c r="B46" t="s">
        <v>140</v>
      </c>
      <c r="C46" t="s">
        <v>141</v>
      </c>
      <c r="D46" t="b">
        <v>0</v>
      </c>
      <c r="E46">
        <v>736</v>
      </c>
      <c r="F46">
        <f>ROUNDDOWN(LOG(Table_0[[#This Row],[Solved By]]/(Table_0[[#This Row],[Correct Ratio]]/100),10),0)</f>
        <v>3</v>
      </c>
      <c r="G46">
        <v>68.5</v>
      </c>
      <c r="H46">
        <f>1/(LOG(Table_0[[#This Row],[Solved By]],EXP(1)))</f>
        <v>0.15148691713728024</v>
      </c>
      <c r="I46">
        <f>1/(Table_0[[#This Row],[Correct Ratio]]/100)</f>
        <v>1.4598540145985401</v>
      </c>
      <c r="J46" s="7">
        <f>RANK(Table_0[[#This Row],[Difficulty Score]],Table_0[Difficulty Score],0)</f>
        <v>61</v>
      </c>
      <c r="K46" s="1">
        <f>1/(LOG(Table_0[[#This Row],[Solved By]],EXP(1))*(Table_0[[#This Row],[Correct Ratio]]/100))</f>
        <v>0.22114878414201494</v>
      </c>
      <c r="L46" s="1">
        <f>LOG($P$7*Table_0[[#This Row],[LOG(Solved By)]]+$Q$7*Table_0[[#This Row],[Ratio/100]]+$R$7,EXP(1)*16.67)</f>
        <v>0.22066827672272235</v>
      </c>
      <c r="M46" s="6">
        <f>Table_0[[#This Row],[Estimated Difficulty (Difficulty_hat)]]-Table_0[[#This Row],[Difficulty Score]]</f>
        <v>-4.8050741929259178E-4</v>
      </c>
      <c r="N46"/>
    </row>
    <row r="47" spans="1:14" x14ac:dyDescent="0.3">
      <c r="A47">
        <v>12</v>
      </c>
      <c r="B47" t="s">
        <v>26</v>
      </c>
      <c r="C47" t="s">
        <v>27</v>
      </c>
      <c r="D47" t="b">
        <v>1</v>
      </c>
      <c r="E47">
        <v>10484</v>
      </c>
      <c r="F47">
        <f>ROUNDDOWN(LOG(Table_0[[#This Row],[Solved By]]/(Table_0[[#This Row],[Correct Ratio]]/100),10),0)</f>
        <v>4</v>
      </c>
      <c r="G47">
        <v>48.2</v>
      </c>
      <c r="H47">
        <f>1/(LOG(Table_0[[#This Row],[Solved By]],EXP(1)))</f>
        <v>0.1080192921418914</v>
      </c>
      <c r="I47">
        <f>1/(Table_0[[#This Row],[Correct Ratio]]/100)</f>
        <v>2.0746887966804977</v>
      </c>
      <c r="J47" s="7">
        <f>RANK(Table_0[[#This Row],[Difficulty Score]],Table_0[Difficulty Score],0)</f>
        <v>60</v>
      </c>
      <c r="K47" s="1">
        <f>1/(LOG(Table_0[[#This Row],[Solved By]],EXP(1))*(Table_0[[#This Row],[Correct Ratio]]/100))</f>
        <v>0.22410641523213984</v>
      </c>
      <c r="L47" s="1">
        <f>LOG($P$7*Table_0[[#This Row],[LOG(Solved By)]]+$Q$7*Table_0[[#This Row],[Ratio/100]]+$R$7,EXP(1)*16.67)</f>
        <v>0.32110459419983817</v>
      </c>
      <c r="M47" s="6">
        <f>Table_0[[#This Row],[Estimated Difficulty (Difficulty_hat)]]-Table_0[[#This Row],[Difficulty Score]]</f>
        <v>9.6998178967698329E-2</v>
      </c>
      <c r="N47"/>
    </row>
    <row r="48" spans="1:14" x14ac:dyDescent="0.3">
      <c r="A48">
        <v>11</v>
      </c>
      <c r="B48" t="s">
        <v>24</v>
      </c>
      <c r="C48" t="s">
        <v>25</v>
      </c>
      <c r="D48" t="b">
        <v>1</v>
      </c>
      <c r="E48">
        <v>11253</v>
      </c>
      <c r="F48">
        <f>ROUNDDOWN(LOG(Table_0[[#This Row],[Solved By]]/(Table_0[[#This Row],[Correct Ratio]]/100),10),0)</f>
        <v>4</v>
      </c>
      <c r="G48">
        <v>47.5</v>
      </c>
      <c r="H48">
        <f>1/(LOG(Table_0[[#This Row],[Solved By]],EXP(1)))</f>
        <v>0.10719963421833933</v>
      </c>
      <c r="I48">
        <f>1/(Table_0[[#This Row],[Correct Ratio]]/100)</f>
        <v>2.1052631578947367</v>
      </c>
      <c r="J48" s="7">
        <f>RANK(Table_0[[#This Row],[Difficulty Score]],Table_0[Difficulty Score],0)</f>
        <v>59</v>
      </c>
      <c r="K48" s="1">
        <f>1/(LOG(Table_0[[#This Row],[Solved By]],EXP(1))*(Table_0[[#This Row],[Correct Ratio]]/100))</f>
        <v>0.22568344045966174</v>
      </c>
      <c r="L48" s="1">
        <f>LOG($P$7*Table_0[[#This Row],[LOG(Solved By)]]+$Q$7*Table_0[[#This Row],[Ratio/100]]+$R$7,EXP(1)*16.67)</f>
        <v>0.32523859010133183</v>
      </c>
      <c r="M48" s="6">
        <f>Table_0[[#This Row],[Estimated Difficulty (Difficulty_hat)]]-Table_0[[#This Row],[Difficulty Score]]</f>
        <v>9.9555149641670088E-2</v>
      </c>
      <c r="N48"/>
    </row>
    <row r="49" spans="1:14" x14ac:dyDescent="0.3">
      <c r="A49">
        <v>63</v>
      </c>
      <c r="B49" t="s">
        <v>128</v>
      </c>
      <c r="C49" t="s">
        <v>129</v>
      </c>
      <c r="D49" t="b">
        <v>0</v>
      </c>
      <c r="E49">
        <v>596</v>
      </c>
      <c r="F49">
        <f>ROUNDDOWN(LOG(Table_0[[#This Row],[Solved By]]/(Table_0[[#This Row],[Correct Ratio]]/100),10),0)</f>
        <v>2</v>
      </c>
      <c r="G49">
        <v>68.7</v>
      </c>
      <c r="H49">
        <f>1/(LOG(Table_0[[#This Row],[Solved By]],EXP(1)))</f>
        <v>0.15648862884834655</v>
      </c>
      <c r="I49">
        <f>1/(Table_0[[#This Row],[Correct Ratio]]/100)</f>
        <v>1.4556040756914119</v>
      </c>
      <c r="J49" s="7">
        <f>RANK(Table_0[[#This Row],[Difficulty Score]],Table_0[Difficulty Score],0)</f>
        <v>58</v>
      </c>
      <c r="K49" s="1">
        <f>1/(LOG(Table_0[[#This Row],[Solved By]],EXP(1))*(Table_0[[#This Row],[Correct Ratio]]/100))</f>
        <v>0.22778548595101389</v>
      </c>
      <c r="L49" s="1">
        <f>LOG($P$7*Table_0[[#This Row],[LOG(Solved By)]]+$Q$7*Table_0[[#This Row],[Ratio/100]]+$R$7,EXP(1)*16.67)</f>
        <v>0.21991125223289965</v>
      </c>
      <c r="M49" s="6">
        <f>Table_0[[#This Row],[Estimated Difficulty (Difficulty_hat)]]-Table_0[[#This Row],[Difficulty Score]]</f>
        <v>-7.874233718114243E-3</v>
      </c>
      <c r="N49"/>
    </row>
    <row r="50" spans="1:14" x14ac:dyDescent="0.3">
      <c r="A50">
        <v>10</v>
      </c>
      <c r="B50" t="s">
        <v>22</v>
      </c>
      <c r="C50" t="s">
        <v>23</v>
      </c>
      <c r="D50" t="b">
        <v>1</v>
      </c>
      <c r="E50">
        <v>13001</v>
      </c>
      <c r="F50">
        <f>ROUNDDOWN(LOG(Table_0[[#This Row],[Solved By]]/(Table_0[[#This Row],[Correct Ratio]]/100),10),0)</f>
        <v>4</v>
      </c>
      <c r="G50">
        <v>46.1</v>
      </c>
      <c r="H50">
        <f>1/(LOG(Table_0[[#This Row],[Solved By]],EXP(1)))</f>
        <v>0.10556561386209319</v>
      </c>
      <c r="I50">
        <f>1/(Table_0[[#This Row],[Correct Ratio]]/100)</f>
        <v>2.1691973969631237</v>
      </c>
      <c r="J50" s="7">
        <f>RANK(Table_0[[#This Row],[Difficulty Score]],Table_0[Difficulty Score],0)</f>
        <v>57</v>
      </c>
      <c r="K50" s="1">
        <f>1/(LOG(Table_0[[#This Row],[Solved By]],EXP(1))*(Table_0[[#This Row],[Correct Ratio]]/100))</f>
        <v>0.22899265479846681</v>
      </c>
      <c r="L50" s="1">
        <f>LOG($P$7*Table_0[[#This Row],[LOG(Solved By)]]+$Q$7*Table_0[[#This Row],[Ratio/100]]+$R$7,EXP(1)*16.67)</f>
        <v>0.33367914027479745</v>
      </c>
      <c r="M50" s="6">
        <f>Table_0[[#This Row],[Estimated Difficulty (Difficulty_hat)]]-Table_0[[#This Row],[Difficulty Score]]</f>
        <v>0.10468648547633064</v>
      </c>
      <c r="N50"/>
    </row>
    <row r="51" spans="1:14" x14ac:dyDescent="0.3">
      <c r="A51">
        <v>59</v>
      </c>
      <c r="B51" t="s">
        <v>120</v>
      </c>
      <c r="C51" t="s">
        <v>121</v>
      </c>
      <c r="D51" t="b">
        <v>0</v>
      </c>
      <c r="E51">
        <v>684</v>
      </c>
      <c r="F51">
        <f>ROUNDDOWN(LOG(Table_0[[#This Row],[Solved By]]/(Table_0[[#This Row],[Correct Ratio]]/100),10),0)</f>
        <v>3</v>
      </c>
      <c r="G51">
        <v>66.5</v>
      </c>
      <c r="H51">
        <f>1/(LOG(Table_0[[#This Row],[Solved By]],EXP(1)))</f>
        <v>0.15318726202269928</v>
      </c>
      <c r="I51">
        <f>1/(Table_0[[#This Row],[Correct Ratio]]/100)</f>
        <v>1.5037593984962405</v>
      </c>
      <c r="J51" s="7">
        <f>RANK(Table_0[[#This Row],[Difficulty Score]],Table_0[Difficulty Score],0)</f>
        <v>56</v>
      </c>
      <c r="K51" s="1">
        <f>1/(LOG(Table_0[[#This Row],[Solved By]],EXP(1))*(Table_0[[#This Row],[Correct Ratio]]/100))</f>
        <v>0.23035678499654025</v>
      </c>
      <c r="L51" s="1">
        <f>LOG($P$7*Table_0[[#This Row],[LOG(Solved By)]]+$Q$7*Table_0[[#This Row],[Ratio/100]]+$R$7,EXP(1)*16.67)</f>
        <v>0.22935405818476065</v>
      </c>
      <c r="M51" s="6">
        <f>Table_0[[#This Row],[Estimated Difficulty (Difficulty_hat)]]-Table_0[[#This Row],[Difficulty Score]]</f>
        <v>-1.0027268117795973E-3</v>
      </c>
      <c r="N51"/>
    </row>
    <row r="52" spans="1:14" x14ac:dyDescent="0.3">
      <c r="A52">
        <v>92</v>
      </c>
      <c r="B52" t="s">
        <v>186</v>
      </c>
      <c r="C52" t="s">
        <v>187</v>
      </c>
      <c r="D52" t="b">
        <v>0</v>
      </c>
      <c r="E52">
        <v>322</v>
      </c>
      <c r="F52">
        <f>ROUNDDOWN(LOG(Table_0[[#This Row],[Solved By]]/(Table_0[[#This Row],[Correct Ratio]]/100),10),0)</f>
        <v>2</v>
      </c>
      <c r="G52">
        <v>74.599999999999994</v>
      </c>
      <c r="H52">
        <f>1/(LOG(Table_0[[#This Row],[Solved By]],EXP(1)))</f>
        <v>0.17317362086266092</v>
      </c>
      <c r="I52">
        <f>1/(Table_0[[#This Row],[Correct Ratio]]/100)</f>
        <v>1.3404825737265416</v>
      </c>
      <c r="J52" s="7">
        <f>RANK(Table_0[[#This Row],[Difficulty Score]],Table_0[Difficulty Score],0)</f>
        <v>55</v>
      </c>
      <c r="K52" s="1">
        <f>1/(LOG(Table_0[[#This Row],[Solved By]],EXP(1))*(Table_0[[#This Row],[Correct Ratio]]/100))</f>
        <v>0.23213622099552403</v>
      </c>
      <c r="L52" s="1">
        <f>LOG($P$7*Table_0[[#This Row],[LOG(Solved By)]]+$Q$7*Table_0[[#This Row],[Ratio/100]]+$R$7,EXP(1)*16.67)</f>
        <v>0.196040125565664</v>
      </c>
      <c r="M52" s="6">
        <f>Table_0[[#This Row],[Estimated Difficulty (Difficulty_hat)]]-Table_0[[#This Row],[Difficulty Score]]</f>
        <v>-3.6096095429860031E-2</v>
      </c>
      <c r="N52"/>
    </row>
    <row r="53" spans="1:14" x14ac:dyDescent="0.3">
      <c r="A53">
        <v>94</v>
      </c>
      <c r="B53" t="s">
        <v>190</v>
      </c>
      <c r="C53" t="s">
        <v>191</v>
      </c>
      <c r="D53" t="b">
        <v>0</v>
      </c>
      <c r="E53">
        <v>334</v>
      </c>
      <c r="F53">
        <f>ROUNDDOWN(LOG(Table_0[[#This Row],[Solved By]]/(Table_0[[#This Row],[Correct Ratio]]/100),10),0)</f>
        <v>2</v>
      </c>
      <c r="G53">
        <v>72.5</v>
      </c>
      <c r="H53">
        <f>1/(LOG(Table_0[[#This Row],[Solved By]],EXP(1)))</f>
        <v>0.1720832451335447</v>
      </c>
      <c r="I53">
        <f>1/(Table_0[[#This Row],[Correct Ratio]]/100)</f>
        <v>1.3793103448275863</v>
      </c>
      <c r="J53" s="7">
        <f>RANK(Table_0[[#This Row],[Difficulty Score]],Table_0[Difficulty Score],0)</f>
        <v>54</v>
      </c>
      <c r="K53" s="1">
        <f>1/(LOG(Table_0[[#This Row],[Solved By]],EXP(1))*(Table_0[[#This Row],[Correct Ratio]]/100))</f>
        <v>0.23735620018419962</v>
      </c>
      <c r="L53" s="1">
        <f>LOG($P$7*Table_0[[#This Row],[LOG(Solved By)]]+$Q$7*Table_0[[#This Row],[Ratio/100]]+$R$7,EXP(1)*16.67)</f>
        <v>0.20442893184360306</v>
      </c>
      <c r="M53" s="6">
        <f>Table_0[[#This Row],[Estimated Difficulty (Difficulty_hat)]]-Table_0[[#This Row],[Difficulty Score]]</f>
        <v>-3.292726834059656E-2</v>
      </c>
      <c r="N53"/>
    </row>
    <row r="54" spans="1:14" x14ac:dyDescent="0.3">
      <c r="A54">
        <v>90</v>
      </c>
      <c r="B54" t="s">
        <v>182</v>
      </c>
      <c r="C54" t="s">
        <v>183</v>
      </c>
      <c r="D54" t="b">
        <v>0</v>
      </c>
      <c r="E54">
        <v>402</v>
      </c>
      <c r="F54">
        <f>ROUNDDOWN(LOG(Table_0[[#This Row],[Solved By]]/(Table_0[[#This Row],[Correct Ratio]]/100),10),0)</f>
        <v>2</v>
      </c>
      <c r="G54">
        <v>69.900000000000006</v>
      </c>
      <c r="H54">
        <f>1/(LOG(Table_0[[#This Row],[Solved By]],EXP(1)))</f>
        <v>0.1667652780713369</v>
      </c>
      <c r="I54">
        <f>1/(Table_0[[#This Row],[Correct Ratio]]/100)</f>
        <v>1.4306151645207439</v>
      </c>
      <c r="J54" s="7">
        <f>RANK(Table_0[[#This Row],[Difficulty Score]],Table_0[Difficulty Score],0)</f>
        <v>53</v>
      </c>
      <c r="K54" s="1">
        <f>1/(LOG(Table_0[[#This Row],[Solved By]],EXP(1))*(Table_0[[#This Row],[Correct Ratio]]/100))</f>
        <v>0.23857693572437322</v>
      </c>
      <c r="L54" s="1">
        <f>LOG($P$7*Table_0[[#This Row],[LOG(Solved By)]]+$Q$7*Table_0[[#This Row],[Ratio/100]]+$R$7,EXP(1)*16.67)</f>
        <v>0.21504134572263495</v>
      </c>
      <c r="M54" s="6">
        <f>Table_0[[#This Row],[Estimated Difficulty (Difficulty_hat)]]-Table_0[[#This Row],[Difficulty Score]]</f>
        <v>-2.3535590001738271E-2</v>
      </c>
      <c r="N54"/>
    </row>
    <row r="55" spans="1:14" x14ac:dyDescent="0.3">
      <c r="A55">
        <v>57</v>
      </c>
      <c r="B55" t="s">
        <v>116</v>
      </c>
      <c r="C55" t="s">
        <v>117</v>
      </c>
      <c r="D55" t="b">
        <v>0</v>
      </c>
      <c r="E55">
        <v>998</v>
      </c>
      <c r="F55">
        <f>ROUNDDOWN(LOG(Table_0[[#This Row],[Solved By]]/(Table_0[[#This Row],[Correct Ratio]]/100),10),0)</f>
        <v>3</v>
      </c>
      <c r="G55">
        <v>59.9</v>
      </c>
      <c r="H55">
        <f>1/(LOG(Table_0[[#This Row],[Solved By]],EXP(1)))</f>
        <v>0.14480679514431263</v>
      </c>
      <c r="I55">
        <f>1/(Table_0[[#This Row],[Correct Ratio]]/100)</f>
        <v>1.669449081803005</v>
      </c>
      <c r="J55" s="7">
        <f>RANK(Table_0[[#This Row],[Difficulty Score]],Table_0[Difficulty Score],0)</f>
        <v>52</v>
      </c>
      <c r="K55" s="1">
        <f>1/(LOG(Table_0[[#This Row],[Solved By]],EXP(1))*(Table_0[[#This Row],[Correct Ratio]]/100))</f>
        <v>0.24174757119250861</v>
      </c>
      <c r="L55" s="1">
        <f>LOG($P$7*Table_0[[#This Row],[LOG(Solved By)]]+$Q$7*Table_0[[#This Row],[Ratio/100]]+$R$7,EXP(1)*16.67)</f>
        <v>0.25951796000077665</v>
      </c>
      <c r="M55" s="6">
        <f>Table_0[[#This Row],[Estimated Difficulty (Difficulty_hat)]]-Table_0[[#This Row],[Difficulty Score]]</f>
        <v>1.7770388808268034E-2</v>
      </c>
      <c r="N55"/>
    </row>
    <row r="56" spans="1:14" x14ac:dyDescent="0.3">
      <c r="A56">
        <v>26</v>
      </c>
      <c r="B56" t="s">
        <v>54</v>
      </c>
      <c r="C56" t="s">
        <v>55</v>
      </c>
      <c r="D56" t="b">
        <v>1</v>
      </c>
      <c r="E56">
        <v>3138</v>
      </c>
      <c r="F56">
        <f>ROUNDDOWN(LOG(Table_0[[#This Row],[Solved By]]/(Table_0[[#This Row],[Correct Ratio]]/100),10),0)</f>
        <v>3</v>
      </c>
      <c r="G56">
        <v>51.1</v>
      </c>
      <c r="H56">
        <f>1/(LOG(Table_0[[#This Row],[Solved By]],EXP(1)))</f>
        <v>0.12420291331409344</v>
      </c>
      <c r="I56">
        <f>1/(Table_0[[#This Row],[Correct Ratio]]/100)</f>
        <v>1.9569471624266144</v>
      </c>
      <c r="J56" s="7">
        <f>RANK(Table_0[[#This Row],[Difficulty Score]],Table_0[Difficulty Score],0)</f>
        <v>51</v>
      </c>
      <c r="K56" s="1">
        <f>1/(LOG(Table_0[[#This Row],[Solved By]],EXP(1))*(Table_0[[#This Row],[Correct Ratio]]/100))</f>
        <v>0.24305853877513392</v>
      </c>
      <c r="L56" s="1">
        <f>LOG($P$7*Table_0[[#This Row],[LOG(Solved By)]]+$Q$7*Table_0[[#This Row],[Ratio/100]]+$R$7,EXP(1)*16.67)</f>
        <v>0.3047275617438665</v>
      </c>
      <c r="M56" s="6">
        <f>Table_0[[#This Row],[Estimated Difficulty (Difficulty_hat)]]-Table_0[[#This Row],[Difficulty Score]]</f>
        <v>6.1669022968732584E-2</v>
      </c>
      <c r="N56"/>
    </row>
    <row r="57" spans="1:14" x14ac:dyDescent="0.3">
      <c r="A57">
        <v>46</v>
      </c>
      <c r="B57" t="s">
        <v>94</v>
      </c>
      <c r="C57" t="s">
        <v>95</v>
      </c>
      <c r="D57" t="b">
        <v>0</v>
      </c>
      <c r="E57">
        <v>1524</v>
      </c>
      <c r="F57">
        <f>ROUNDDOWN(LOG(Table_0[[#This Row],[Solved By]]/(Table_0[[#This Row],[Correct Ratio]]/100),10),0)</f>
        <v>3</v>
      </c>
      <c r="G57">
        <v>55.7</v>
      </c>
      <c r="H57">
        <f>1/(LOG(Table_0[[#This Row],[Solved By]],EXP(1)))</f>
        <v>0.13644251744993025</v>
      </c>
      <c r="I57">
        <f>1/(Table_0[[#This Row],[Correct Ratio]]/100)</f>
        <v>1.7953321364452421</v>
      </c>
      <c r="J57" s="7">
        <f>RANK(Table_0[[#This Row],[Difficulty Score]],Table_0[Difficulty Score],0)</f>
        <v>50</v>
      </c>
      <c r="K57" s="1">
        <f>1/(LOG(Table_0[[#This Row],[Solved By]],EXP(1))*(Table_0[[#This Row],[Correct Ratio]]/100))</f>
        <v>0.24495963635535048</v>
      </c>
      <c r="L57" s="1">
        <f>LOG($P$7*Table_0[[#This Row],[LOG(Solved By)]]+$Q$7*Table_0[[#This Row],[Ratio/100]]+$R$7,EXP(1)*16.67)</f>
        <v>0.28028831085862799</v>
      </c>
      <c r="M57" s="6">
        <f>Table_0[[#This Row],[Estimated Difficulty (Difficulty_hat)]]-Table_0[[#This Row],[Difficulty Score]]</f>
        <v>3.5328674503277507E-2</v>
      </c>
      <c r="N57"/>
    </row>
    <row r="58" spans="1:14" x14ac:dyDescent="0.3">
      <c r="A58">
        <v>66</v>
      </c>
      <c r="B58" t="s">
        <v>134</v>
      </c>
      <c r="C58" t="s">
        <v>135</v>
      </c>
      <c r="D58" t="b">
        <v>0</v>
      </c>
      <c r="E58">
        <v>354</v>
      </c>
      <c r="F58">
        <f>ROUNDDOWN(LOG(Table_0[[#This Row],[Solved By]]/(Table_0[[#This Row],[Correct Ratio]]/100),10),0)</f>
        <v>2</v>
      </c>
      <c r="G58">
        <v>69.2</v>
      </c>
      <c r="H58">
        <f>1/(LOG(Table_0[[#This Row],[Solved By]],EXP(1)))</f>
        <v>0.17037815854268537</v>
      </c>
      <c r="I58">
        <f>1/(Table_0[[#This Row],[Correct Ratio]]/100)</f>
        <v>1.445086705202312</v>
      </c>
      <c r="J58" s="7">
        <f>RANK(Table_0[[#This Row],[Difficulty Score]],Table_0[Difficulty Score],0)</f>
        <v>49</v>
      </c>
      <c r="K58" s="1">
        <f>1/(LOG(Table_0[[#This Row],[Solved By]],EXP(1))*(Table_0[[#This Row],[Correct Ratio]]/100))</f>
        <v>0.24621121176688635</v>
      </c>
      <c r="L58" s="1">
        <f>LOG($P$7*Table_0[[#This Row],[LOG(Solved By)]]+$Q$7*Table_0[[#This Row],[Ratio/100]]+$R$7,EXP(1)*16.67)</f>
        <v>0.21805761864098727</v>
      </c>
      <c r="M58" s="6">
        <f>Table_0[[#This Row],[Estimated Difficulty (Difficulty_hat)]]-Table_0[[#This Row],[Difficulty Score]]</f>
        <v>-2.8153593125899073E-2</v>
      </c>
      <c r="N58"/>
    </row>
    <row r="59" spans="1:14" x14ac:dyDescent="0.3">
      <c r="A59">
        <v>104</v>
      </c>
      <c r="B59" t="s">
        <v>210</v>
      </c>
      <c r="C59" t="s">
        <v>211</v>
      </c>
      <c r="D59" t="b">
        <v>0</v>
      </c>
      <c r="E59">
        <v>155</v>
      </c>
      <c r="F59">
        <f>ROUNDDOWN(LOG(Table_0[[#This Row],[Solved By]]/(Table_0[[#This Row],[Correct Ratio]]/100),10),0)</f>
        <v>2</v>
      </c>
      <c r="G59">
        <v>80.5</v>
      </c>
      <c r="H59">
        <f>1/(LOG(Table_0[[#This Row],[Solved By]],EXP(1)))</f>
        <v>0.19827795135597165</v>
      </c>
      <c r="I59">
        <f>1/(Table_0[[#This Row],[Correct Ratio]]/100)</f>
        <v>1.2422360248447204</v>
      </c>
      <c r="J59" s="7">
        <f>RANK(Table_0[[#This Row],[Difficulty Score]],Table_0[Difficulty Score],0)</f>
        <v>48</v>
      </c>
      <c r="K59" s="1">
        <f>1/(LOG(Table_0[[#This Row],[Solved By]],EXP(1))*(Table_0[[#This Row],[Correct Ratio]]/100))</f>
        <v>0.24630801410679706</v>
      </c>
      <c r="L59" s="1">
        <f>LOG($P$7*Table_0[[#This Row],[LOG(Solved By)]]+$Q$7*Table_0[[#This Row],[Ratio/100]]+$R$7,EXP(1)*16.67)</f>
        <v>0.17404317418699342</v>
      </c>
      <c r="M59" s="6">
        <f>Table_0[[#This Row],[Estimated Difficulty (Difficulty_hat)]]-Table_0[[#This Row],[Difficulty Score]]</f>
        <v>-7.2264839919803647E-2</v>
      </c>
      <c r="N59"/>
    </row>
    <row r="60" spans="1:14" x14ac:dyDescent="0.3">
      <c r="A60">
        <v>78</v>
      </c>
      <c r="B60" t="s">
        <v>158</v>
      </c>
      <c r="C60" t="s">
        <v>159</v>
      </c>
      <c r="D60" t="b">
        <v>0</v>
      </c>
      <c r="E60">
        <v>402</v>
      </c>
      <c r="F60">
        <f>ROUNDDOWN(LOG(Table_0[[#This Row],[Solved By]]/(Table_0[[#This Row],[Correct Ratio]]/100),10),0)</f>
        <v>2</v>
      </c>
      <c r="G60">
        <v>67.7</v>
      </c>
      <c r="H60">
        <f>1/(LOG(Table_0[[#This Row],[Solved By]],EXP(1)))</f>
        <v>0.1667652780713369</v>
      </c>
      <c r="I60">
        <f>1/(Table_0[[#This Row],[Correct Ratio]]/100)</f>
        <v>1.4771048744460855</v>
      </c>
      <c r="J60" s="7">
        <f>RANK(Table_0[[#This Row],[Difficulty Score]],Table_0[Difficulty Score],0)</f>
        <v>47</v>
      </c>
      <c r="K60" s="1">
        <f>1/(LOG(Table_0[[#This Row],[Solved By]],EXP(1))*(Table_0[[#This Row],[Correct Ratio]]/100))</f>
        <v>0.24632980512752861</v>
      </c>
      <c r="L60" s="1">
        <f>LOG($P$7*Table_0[[#This Row],[LOG(Solved By)]]+$Q$7*Table_0[[#This Row],[Ratio/100]]+$R$7,EXP(1)*16.67)</f>
        <v>0.22439132000852249</v>
      </c>
      <c r="M60" s="6">
        <f>Table_0[[#This Row],[Estimated Difficulty (Difficulty_hat)]]-Table_0[[#This Row],[Difficulty Score]]</f>
        <v>-2.1938485119006118E-2</v>
      </c>
      <c r="N60"/>
    </row>
    <row r="61" spans="1:14" x14ac:dyDescent="0.3">
      <c r="A61">
        <v>25</v>
      </c>
      <c r="B61" t="s">
        <v>52</v>
      </c>
      <c r="C61" t="s">
        <v>53</v>
      </c>
      <c r="D61" t="b">
        <v>1</v>
      </c>
      <c r="E61">
        <v>3155</v>
      </c>
      <c r="F61">
        <f>ROUNDDOWN(LOG(Table_0[[#This Row],[Solved By]]/(Table_0[[#This Row],[Correct Ratio]]/100),10),0)</f>
        <v>3</v>
      </c>
      <c r="G61">
        <v>49.8</v>
      </c>
      <c r="H61">
        <f>1/(LOG(Table_0[[#This Row],[Solved By]],EXP(1)))</f>
        <v>0.12411962300527102</v>
      </c>
      <c r="I61">
        <f>1/(Table_0[[#This Row],[Correct Ratio]]/100)</f>
        <v>2.0080321285140563</v>
      </c>
      <c r="J61" s="7">
        <f>RANK(Table_0[[#This Row],[Difficulty Score]],Table_0[Difficulty Score],0)</f>
        <v>46</v>
      </c>
      <c r="K61" s="1">
        <f>1/(LOG(Table_0[[#This Row],[Solved By]],EXP(1))*(Table_0[[#This Row],[Correct Ratio]]/100))</f>
        <v>0.2492361907736366</v>
      </c>
      <c r="L61" s="1">
        <f>LOG($P$7*Table_0[[#This Row],[LOG(Solved By)]]+$Q$7*Table_0[[#This Row],[Ratio/100]]+$R$7,EXP(1)*16.67)</f>
        <v>0.3120528311601059</v>
      </c>
      <c r="M61" s="6">
        <f>Table_0[[#This Row],[Estimated Difficulty (Difficulty_hat)]]-Table_0[[#This Row],[Difficulty Score]]</f>
        <v>6.2816640386469308E-2</v>
      </c>
      <c r="N61"/>
    </row>
    <row r="62" spans="1:14" x14ac:dyDescent="0.3">
      <c r="A62">
        <v>16</v>
      </c>
      <c r="B62" t="s">
        <v>34</v>
      </c>
      <c r="C62" t="s">
        <v>35</v>
      </c>
      <c r="D62" t="b">
        <v>1</v>
      </c>
      <c r="E62">
        <v>5559</v>
      </c>
      <c r="F62">
        <f>ROUNDDOWN(LOG(Table_0[[#This Row],[Solved By]]/(Table_0[[#This Row],[Correct Ratio]]/100),10),0)</f>
        <v>4</v>
      </c>
      <c r="G62">
        <v>46.4</v>
      </c>
      <c r="H62">
        <f>1/(LOG(Table_0[[#This Row],[Solved By]],EXP(1)))</f>
        <v>0.11596658681005284</v>
      </c>
      <c r="I62">
        <f>1/(Table_0[[#This Row],[Correct Ratio]]/100)</f>
        <v>2.1551724137931036</v>
      </c>
      <c r="J62" s="7">
        <f>RANK(Table_0[[#This Row],[Difficulty Score]],Table_0[Difficulty Score],0)</f>
        <v>45</v>
      </c>
      <c r="K62" s="1">
        <f>1/(LOG(Table_0[[#This Row],[Solved By]],EXP(1))*(Table_0[[#This Row],[Correct Ratio]]/100))</f>
        <v>0.24992798881476905</v>
      </c>
      <c r="L62" s="1">
        <f>LOG($P$7*Table_0[[#This Row],[LOG(Solved By)]]+$Q$7*Table_0[[#This Row],[Ratio/100]]+$R$7,EXP(1)*16.67)</f>
        <v>0.33197648866072027</v>
      </c>
      <c r="M62" s="6">
        <f>Table_0[[#This Row],[Estimated Difficulty (Difficulty_hat)]]-Table_0[[#This Row],[Difficulty Score]]</f>
        <v>8.2048499845951223E-2</v>
      </c>
      <c r="N62"/>
    </row>
    <row r="63" spans="1:14" x14ac:dyDescent="0.3">
      <c r="A63">
        <v>18</v>
      </c>
      <c r="B63" t="s">
        <v>38</v>
      </c>
      <c r="C63" t="s">
        <v>39</v>
      </c>
      <c r="D63" t="b">
        <v>1</v>
      </c>
      <c r="E63">
        <v>6634</v>
      </c>
      <c r="F63">
        <f>ROUNDDOWN(LOG(Table_0[[#This Row],[Solved By]]/(Table_0[[#This Row],[Correct Ratio]]/100),10),0)</f>
        <v>4</v>
      </c>
      <c r="G63">
        <v>45.4</v>
      </c>
      <c r="H63">
        <f>1/(LOG(Table_0[[#This Row],[Solved By]],EXP(1)))</f>
        <v>0.11363683859306213</v>
      </c>
      <c r="I63">
        <f>1/(Table_0[[#This Row],[Correct Ratio]]/100)</f>
        <v>2.2026431718061676</v>
      </c>
      <c r="J63" s="7">
        <f>RANK(Table_0[[#This Row],[Difficulty Score]],Table_0[Difficulty Score],0)</f>
        <v>44</v>
      </c>
      <c r="K63" s="1">
        <f>1/(LOG(Table_0[[#This Row],[Solved By]],EXP(1))*(Table_0[[#This Row],[Correct Ratio]]/100))</f>
        <v>0.25030140659264788</v>
      </c>
      <c r="L63" s="1">
        <f>LOG($P$7*Table_0[[#This Row],[LOG(Solved By)]]+$Q$7*Table_0[[#This Row],[Ratio/100]]+$R$7,EXP(1)*16.67)</f>
        <v>0.33809793366590957</v>
      </c>
      <c r="M63" s="6">
        <f>Table_0[[#This Row],[Estimated Difficulty (Difficulty_hat)]]-Table_0[[#This Row],[Difficulty Score]]</f>
        <v>8.7796527073261688E-2</v>
      </c>
      <c r="N63"/>
    </row>
    <row r="64" spans="1:14" x14ac:dyDescent="0.3">
      <c r="A64">
        <v>87</v>
      </c>
      <c r="B64" t="s">
        <v>176</v>
      </c>
      <c r="C64" t="s">
        <v>177</v>
      </c>
      <c r="D64" t="b">
        <v>0</v>
      </c>
      <c r="E64">
        <v>281</v>
      </c>
      <c r="F64">
        <f>ROUNDDOWN(LOG(Table_0[[#This Row],[Solved By]]/(Table_0[[#This Row],[Correct Ratio]]/100),10),0)</f>
        <v>2</v>
      </c>
      <c r="G64">
        <v>70.2</v>
      </c>
      <c r="H64">
        <f>1/(LOG(Table_0[[#This Row],[Solved By]],EXP(1)))</f>
        <v>0.17735670397587186</v>
      </c>
      <c r="I64">
        <f>1/(Table_0[[#This Row],[Correct Ratio]]/100)</f>
        <v>1.4245014245014245</v>
      </c>
      <c r="J64" s="7">
        <f>RANK(Table_0[[#This Row],[Difficulty Score]],Table_0[Difficulty Score],0)</f>
        <v>43</v>
      </c>
      <c r="K64" s="1">
        <f>1/(LOG(Table_0[[#This Row],[Solved By]],EXP(1))*(Table_0[[#This Row],[Correct Ratio]]/100))</f>
        <v>0.25264487745850694</v>
      </c>
      <c r="L64" s="1">
        <f>LOG($P$7*Table_0[[#This Row],[LOG(Solved By)]]+$Q$7*Table_0[[#This Row],[Ratio/100]]+$R$7,EXP(1)*16.67)</f>
        <v>0.21399465869432147</v>
      </c>
      <c r="M64" s="6">
        <f>Table_0[[#This Row],[Estimated Difficulty (Difficulty_hat)]]-Table_0[[#This Row],[Difficulty Score]]</f>
        <v>-3.8650218764185479E-2</v>
      </c>
      <c r="N64"/>
    </row>
    <row r="65" spans="1:14" x14ac:dyDescent="0.3">
      <c r="A65">
        <v>80</v>
      </c>
      <c r="B65" t="s">
        <v>162</v>
      </c>
      <c r="C65" t="s">
        <v>163</v>
      </c>
      <c r="D65" t="b">
        <v>0</v>
      </c>
      <c r="E65">
        <v>230</v>
      </c>
      <c r="F65">
        <f>ROUNDDOWN(LOG(Table_0[[#This Row],[Solved By]]/(Table_0[[#This Row],[Correct Ratio]]/100),10),0)</f>
        <v>2</v>
      </c>
      <c r="G65">
        <v>72.2</v>
      </c>
      <c r="H65">
        <f>1/(LOG(Table_0[[#This Row],[Solved By]],EXP(1)))</f>
        <v>0.18388845457974975</v>
      </c>
      <c r="I65">
        <f>1/(Table_0[[#This Row],[Correct Ratio]]/100)</f>
        <v>1.3850415512465375</v>
      </c>
      <c r="J65" s="7">
        <f>RANK(Table_0[[#This Row],[Difficulty Score]],Table_0[Difficulty Score],0)</f>
        <v>42</v>
      </c>
      <c r="K65" s="1">
        <f>1/(LOG(Table_0[[#This Row],[Solved By]],EXP(1))*(Table_0[[#This Row],[Correct Ratio]]/100))</f>
        <v>0.25469315038746504</v>
      </c>
      <c r="L65" s="1">
        <f>LOG($P$7*Table_0[[#This Row],[LOG(Solved By)]]+$Q$7*Table_0[[#This Row],[Ratio/100]]+$R$7,EXP(1)*16.67)</f>
        <v>0.20588724144905254</v>
      </c>
      <c r="M65" s="6">
        <f>Table_0[[#This Row],[Estimated Difficulty (Difficulty_hat)]]-Table_0[[#This Row],[Difficulty Score]]</f>
        <v>-4.8805908938412496E-2</v>
      </c>
      <c r="N65"/>
    </row>
    <row r="66" spans="1:14" x14ac:dyDescent="0.3">
      <c r="A66">
        <v>21</v>
      </c>
      <c r="B66" t="s">
        <v>44</v>
      </c>
      <c r="C66" t="s">
        <v>45</v>
      </c>
      <c r="D66" t="b">
        <v>1</v>
      </c>
      <c r="E66">
        <v>7018</v>
      </c>
      <c r="F66">
        <f>ROUNDDOWN(LOG(Table_0[[#This Row],[Solved By]]/(Table_0[[#This Row],[Correct Ratio]]/100),10),0)</f>
        <v>4</v>
      </c>
      <c r="G66">
        <v>44.1</v>
      </c>
      <c r="H66">
        <f>1/(LOG(Table_0[[#This Row],[Solved By]],EXP(1)))</f>
        <v>0.11291481798222748</v>
      </c>
      <c r="I66">
        <f>1/(Table_0[[#This Row],[Correct Ratio]]/100)</f>
        <v>2.2675736961451247</v>
      </c>
      <c r="J66" s="7">
        <f>RANK(Table_0[[#This Row],[Difficulty Score]],Table_0[Difficulty Score],0)</f>
        <v>41</v>
      </c>
      <c r="K66" s="1">
        <f>1/(LOG(Table_0[[#This Row],[Solved By]],EXP(1))*(Table_0[[#This Row],[Correct Ratio]]/100))</f>
        <v>0.25604267116151352</v>
      </c>
      <c r="L66" s="1">
        <f>LOG($P$7*Table_0[[#This Row],[LOG(Solved By)]]+$Q$7*Table_0[[#This Row],[Ratio/100]]+$R$7,EXP(1)*16.67)</f>
        <v>0.34627518623331111</v>
      </c>
      <c r="M66" s="6">
        <f>Table_0[[#This Row],[Estimated Difficulty (Difficulty_hat)]]-Table_0[[#This Row],[Difficulty Score]]</f>
        <v>9.0232515071797581E-2</v>
      </c>
      <c r="N66"/>
    </row>
    <row r="67" spans="1:14" x14ac:dyDescent="0.3">
      <c r="A67">
        <v>73</v>
      </c>
      <c r="B67" t="s">
        <v>148</v>
      </c>
      <c r="C67" t="s">
        <v>149</v>
      </c>
      <c r="D67" t="b">
        <v>0</v>
      </c>
      <c r="E67">
        <v>448</v>
      </c>
      <c r="F67">
        <f>ROUNDDOWN(LOG(Table_0[[#This Row],[Solved By]]/(Table_0[[#This Row],[Correct Ratio]]/100),10),0)</f>
        <v>2</v>
      </c>
      <c r="G67">
        <v>63.7</v>
      </c>
      <c r="H67">
        <f>1/(LOG(Table_0[[#This Row],[Solved By]],EXP(1)))</f>
        <v>0.16380571166444102</v>
      </c>
      <c r="I67">
        <f>1/(Table_0[[#This Row],[Correct Ratio]]/100)</f>
        <v>1.5698587127158556</v>
      </c>
      <c r="J67" s="7">
        <f>RANK(Table_0[[#This Row],[Difficulty Score]],Table_0[Difficulty Score],0)</f>
        <v>40</v>
      </c>
      <c r="K67" s="1">
        <f>1/(LOG(Table_0[[#This Row],[Solved By]],EXP(1))*(Table_0[[#This Row],[Correct Ratio]]/100))</f>
        <v>0.25715182364904399</v>
      </c>
      <c r="L67" s="1">
        <f>LOG($P$7*Table_0[[#This Row],[LOG(Solved By)]]+$Q$7*Table_0[[#This Row],[Ratio/100]]+$R$7,EXP(1)*16.67)</f>
        <v>0.24205298949928053</v>
      </c>
      <c r="M67" s="6">
        <f>Table_0[[#This Row],[Estimated Difficulty (Difficulty_hat)]]-Table_0[[#This Row],[Difficulty Score]]</f>
        <v>-1.5098834149763457E-2</v>
      </c>
      <c r="N67"/>
    </row>
    <row r="68" spans="1:14" x14ac:dyDescent="0.3">
      <c r="A68">
        <v>62</v>
      </c>
      <c r="B68" t="s">
        <v>126</v>
      </c>
      <c r="C68" t="s">
        <v>127</v>
      </c>
      <c r="D68" t="b">
        <v>0</v>
      </c>
      <c r="E68">
        <v>521</v>
      </c>
      <c r="F68">
        <f>ROUNDDOWN(LOG(Table_0[[#This Row],[Solved By]]/(Table_0[[#This Row],[Correct Ratio]]/100),10),0)</f>
        <v>2</v>
      </c>
      <c r="G68">
        <v>61.7</v>
      </c>
      <c r="H68">
        <f>1/(LOG(Table_0[[#This Row],[Solved By]],EXP(1)))</f>
        <v>0.1598529342326023</v>
      </c>
      <c r="I68">
        <f>1/(Table_0[[#This Row],[Correct Ratio]]/100)</f>
        <v>1.6207455429497568</v>
      </c>
      <c r="J68" s="7">
        <f>RANK(Table_0[[#This Row],[Difficulty Score]],Table_0[Difficulty Score],0)</f>
        <v>39</v>
      </c>
      <c r="K68" s="1">
        <f>1/(LOG(Table_0[[#This Row],[Solved By]],EXP(1))*(Table_0[[#This Row],[Correct Ratio]]/100))</f>
        <v>0.25908093068493082</v>
      </c>
      <c r="L68" s="1">
        <f>LOG($P$7*Table_0[[#This Row],[LOG(Solved By)]]+$Q$7*Table_0[[#This Row],[Ratio/100]]+$R$7,EXP(1)*16.67)</f>
        <v>0.25122023365702706</v>
      </c>
      <c r="M68" s="6">
        <f>Table_0[[#This Row],[Estimated Difficulty (Difficulty_hat)]]-Table_0[[#This Row],[Difficulty Score]]</f>
        <v>-7.8606970279037625E-3</v>
      </c>
      <c r="N68"/>
    </row>
    <row r="69" spans="1:14" x14ac:dyDescent="0.3">
      <c r="A69">
        <v>38</v>
      </c>
      <c r="B69" t="s">
        <v>78</v>
      </c>
      <c r="C69" t="s">
        <v>79</v>
      </c>
      <c r="D69" t="b">
        <v>0</v>
      </c>
      <c r="E69">
        <v>2102</v>
      </c>
      <c r="F69">
        <f>ROUNDDOWN(LOG(Table_0[[#This Row],[Solved By]]/(Table_0[[#This Row],[Correct Ratio]]/100),10),0)</f>
        <v>3</v>
      </c>
      <c r="G69">
        <v>49.2</v>
      </c>
      <c r="H69">
        <f>1/(LOG(Table_0[[#This Row],[Solved By]],EXP(1)))</f>
        <v>0.13070794143902376</v>
      </c>
      <c r="I69">
        <f>1/(Table_0[[#This Row],[Correct Ratio]]/100)</f>
        <v>2.0325203252032518</v>
      </c>
      <c r="J69" s="7">
        <f>RANK(Table_0[[#This Row],[Difficulty Score]],Table_0[Difficulty Score],0)</f>
        <v>38</v>
      </c>
      <c r="K69" s="1">
        <f>1/(LOG(Table_0[[#This Row],[Solved By]],EXP(1))*(Table_0[[#This Row],[Correct Ratio]]/100))</f>
        <v>0.26566654764029213</v>
      </c>
      <c r="L69" s="1">
        <f>LOG($P$7*Table_0[[#This Row],[LOG(Solved By)]]+$Q$7*Table_0[[#This Row],[Ratio/100]]+$R$7,EXP(1)*16.67)</f>
        <v>0.31558140414497127</v>
      </c>
      <c r="M69" s="6">
        <f>Table_0[[#This Row],[Estimated Difficulty (Difficulty_hat)]]-Table_0[[#This Row],[Difficulty Score]]</f>
        <v>4.9914856504679139E-2</v>
      </c>
      <c r="N69"/>
    </row>
    <row r="70" spans="1:14" x14ac:dyDescent="0.3">
      <c r="A70">
        <v>60</v>
      </c>
      <c r="B70" t="s">
        <v>122</v>
      </c>
      <c r="C70" t="s">
        <v>123</v>
      </c>
      <c r="D70" t="b">
        <v>0</v>
      </c>
      <c r="E70">
        <v>793</v>
      </c>
      <c r="F70">
        <f>ROUNDDOWN(LOG(Table_0[[#This Row],[Solved By]]/(Table_0[[#This Row],[Correct Ratio]]/100),10),0)</f>
        <v>3</v>
      </c>
      <c r="G70">
        <v>56.1</v>
      </c>
      <c r="H70">
        <f>1/(LOG(Table_0[[#This Row],[Solved By]],EXP(1)))</f>
        <v>0.14979426009353033</v>
      </c>
      <c r="I70">
        <f>1/(Table_0[[#This Row],[Correct Ratio]]/100)</f>
        <v>1.7825311942958999</v>
      </c>
      <c r="J70" s="7">
        <f>RANK(Table_0[[#This Row],[Difficulty Score]],Table_0[Difficulty Score],0)</f>
        <v>37</v>
      </c>
      <c r="K70" s="1">
        <f>1/(LOG(Table_0[[#This Row],[Solved By]],EXP(1))*(Table_0[[#This Row],[Correct Ratio]]/100))</f>
        <v>0.26701294134319131</v>
      </c>
      <c r="L70" s="1">
        <f>LOG($P$7*Table_0[[#This Row],[LOG(Solved By)]]+$Q$7*Table_0[[#This Row],[Ratio/100]]+$R$7,EXP(1)*16.67)</f>
        <v>0.27844185467595406</v>
      </c>
      <c r="M70" s="6">
        <f>Table_0[[#This Row],[Estimated Difficulty (Difficulty_hat)]]-Table_0[[#This Row],[Difficulty Score]]</f>
        <v>1.1428913332762747E-2</v>
      </c>
      <c r="N70"/>
    </row>
    <row r="71" spans="1:14" x14ac:dyDescent="0.3">
      <c r="A71">
        <v>34</v>
      </c>
      <c r="B71" t="s">
        <v>70</v>
      </c>
      <c r="C71" t="s">
        <v>71</v>
      </c>
      <c r="D71" t="b">
        <v>0</v>
      </c>
      <c r="E71">
        <v>1965</v>
      </c>
      <c r="F71">
        <f>ROUNDDOWN(LOG(Table_0[[#This Row],[Solved By]]/(Table_0[[#This Row],[Correct Ratio]]/100),10),0)</f>
        <v>3</v>
      </c>
      <c r="G71">
        <v>47.8</v>
      </c>
      <c r="H71">
        <f>1/(LOG(Table_0[[#This Row],[Solved By]],EXP(1)))</f>
        <v>0.13186962403576105</v>
      </c>
      <c r="I71">
        <f>1/(Table_0[[#This Row],[Correct Ratio]]/100)</f>
        <v>2.0920502092050208</v>
      </c>
      <c r="J71" s="7">
        <f>RANK(Table_0[[#This Row],[Difficulty Score]],Table_0[Difficulty Score],0)</f>
        <v>36</v>
      </c>
      <c r="K71" s="1">
        <f>1/(LOG(Table_0[[#This Row],[Solved By]],EXP(1))*(Table_0[[#This Row],[Correct Ratio]]/100))</f>
        <v>0.27587787455180135</v>
      </c>
      <c r="L71" s="1">
        <f>LOG($P$7*Table_0[[#This Row],[LOG(Solved By)]]+$Q$7*Table_0[[#This Row],[Ratio/100]]+$R$7,EXP(1)*16.67)</f>
        <v>0.32377441420672415</v>
      </c>
      <c r="M71" s="6">
        <f>Table_0[[#This Row],[Estimated Difficulty (Difficulty_hat)]]-Table_0[[#This Row],[Difficulty Score]]</f>
        <v>4.7896539654922798E-2</v>
      </c>
      <c r="N71"/>
    </row>
    <row r="72" spans="1:14" x14ac:dyDescent="0.3">
      <c r="A72">
        <v>37</v>
      </c>
      <c r="B72" t="s">
        <v>76</v>
      </c>
      <c r="C72" t="s">
        <v>77</v>
      </c>
      <c r="D72" t="b">
        <v>0</v>
      </c>
      <c r="E72">
        <v>2327</v>
      </c>
      <c r="F72">
        <f>ROUNDDOWN(LOG(Table_0[[#This Row],[Solved By]]/(Table_0[[#This Row],[Correct Ratio]]/100),10),0)</f>
        <v>3</v>
      </c>
      <c r="G72">
        <v>46.3</v>
      </c>
      <c r="H72">
        <f>1/(LOG(Table_0[[#This Row],[Solved By]],EXP(1)))</f>
        <v>0.12899339088611156</v>
      </c>
      <c r="I72">
        <f>1/(Table_0[[#This Row],[Correct Ratio]]/100)</f>
        <v>2.1598272138228944</v>
      </c>
      <c r="J72" s="7">
        <f>RANK(Table_0[[#This Row],[Difficulty Score]],Table_0[Difficulty Score],0)</f>
        <v>35</v>
      </c>
      <c r="K72" s="1">
        <f>1/(LOG(Table_0[[#This Row],[Solved By]],EXP(1))*(Table_0[[#This Row],[Correct Ratio]]/100))</f>
        <v>0.2786034360391178</v>
      </c>
      <c r="L72" s="1">
        <f>LOG($P$7*Table_0[[#This Row],[LOG(Solved By)]]+$Q$7*Table_0[[#This Row],[Ratio/100]]+$R$7,EXP(1)*16.67)</f>
        <v>0.33274865347303573</v>
      </c>
      <c r="M72" s="6">
        <f>Table_0[[#This Row],[Estimated Difficulty (Difficulty_hat)]]-Table_0[[#This Row],[Difficulty Score]]</f>
        <v>5.4145217433917925E-2</v>
      </c>
      <c r="N72"/>
    </row>
    <row r="73" spans="1:14" x14ac:dyDescent="0.3">
      <c r="A73">
        <v>68</v>
      </c>
      <c r="B73" t="s">
        <v>138</v>
      </c>
      <c r="C73" t="s">
        <v>139</v>
      </c>
      <c r="D73" t="b">
        <v>0</v>
      </c>
      <c r="E73">
        <v>339</v>
      </c>
      <c r="F73">
        <f>ROUNDDOWN(LOG(Table_0[[#This Row],[Solved By]]/(Table_0[[#This Row],[Correct Ratio]]/100),10),0)</f>
        <v>2</v>
      </c>
      <c r="G73">
        <v>61.2</v>
      </c>
      <c r="H73">
        <f>1/(LOG(Table_0[[#This Row],[Solved By]],EXP(1)))</f>
        <v>0.17164434973717002</v>
      </c>
      <c r="I73">
        <f>1/(Table_0[[#This Row],[Correct Ratio]]/100)</f>
        <v>1.6339869281045751</v>
      </c>
      <c r="J73" s="7">
        <f>RANK(Table_0[[#This Row],[Difficulty Score]],Table_0[Difficulty Score],0)</f>
        <v>34</v>
      </c>
      <c r="K73" s="1">
        <f>1/(LOG(Table_0[[#This Row],[Solved By]],EXP(1))*(Table_0[[#This Row],[Correct Ratio]]/100))</f>
        <v>0.28046462375354581</v>
      </c>
      <c r="L73" s="1">
        <f>LOG($P$7*Table_0[[#This Row],[LOG(Solved By)]]+$Q$7*Table_0[[#This Row],[Ratio/100]]+$R$7,EXP(1)*16.67)</f>
        <v>0.25377045532662257</v>
      </c>
      <c r="M73" s="6">
        <f>Table_0[[#This Row],[Estimated Difficulty (Difficulty_hat)]]-Table_0[[#This Row],[Difficulty Score]]</f>
        <v>-2.6694168426923237E-2</v>
      </c>
      <c r="N73"/>
    </row>
    <row r="74" spans="1:14" x14ac:dyDescent="0.3">
      <c r="A74">
        <v>97</v>
      </c>
      <c r="B74" t="s">
        <v>196</v>
      </c>
      <c r="C74" t="s">
        <v>197</v>
      </c>
      <c r="D74" t="b">
        <v>0</v>
      </c>
      <c r="E74">
        <v>249</v>
      </c>
      <c r="F74">
        <f>ROUNDDOWN(LOG(Table_0[[#This Row],[Solved By]]/(Table_0[[#This Row],[Correct Ratio]]/100),10),0)</f>
        <v>2</v>
      </c>
      <c r="G74">
        <v>64.5</v>
      </c>
      <c r="H74">
        <f>1/(LOG(Table_0[[#This Row],[Solved By]],EXP(1)))</f>
        <v>0.18124305159736792</v>
      </c>
      <c r="I74">
        <f>1/(Table_0[[#This Row],[Correct Ratio]]/100)</f>
        <v>1.5503875968992247</v>
      </c>
      <c r="J74" s="7">
        <f>RANK(Table_0[[#This Row],[Difficulty Score]],Table_0[Difficulty Score],0)</f>
        <v>33</v>
      </c>
      <c r="K74" s="1">
        <f>1/(LOG(Table_0[[#This Row],[Solved By]],EXP(1))*(Table_0[[#This Row],[Correct Ratio]]/100))</f>
        <v>0.28099697922072547</v>
      </c>
      <c r="L74" s="1">
        <f>LOG($P$7*Table_0[[#This Row],[LOG(Solved By)]]+$Q$7*Table_0[[#This Row],[Ratio/100]]+$R$7,EXP(1)*16.67)</f>
        <v>0.23874345012655368</v>
      </c>
      <c r="M74" s="6">
        <f>Table_0[[#This Row],[Estimated Difficulty (Difficulty_hat)]]-Table_0[[#This Row],[Difficulty Score]]</f>
        <v>-4.2253529094171793E-2</v>
      </c>
      <c r="N74"/>
    </row>
    <row r="75" spans="1:14" x14ac:dyDescent="0.3">
      <c r="A75">
        <v>100</v>
      </c>
      <c r="B75" t="s">
        <v>202</v>
      </c>
      <c r="C75" t="s">
        <v>203</v>
      </c>
      <c r="D75" t="b">
        <v>0</v>
      </c>
      <c r="E75">
        <v>262</v>
      </c>
      <c r="F75">
        <f>ROUNDDOWN(LOG(Table_0[[#This Row],[Solved By]]/(Table_0[[#This Row],[Correct Ratio]]/100),10),0)</f>
        <v>2</v>
      </c>
      <c r="G75">
        <v>63.7</v>
      </c>
      <c r="H75">
        <f>1/(LOG(Table_0[[#This Row],[Solved By]],EXP(1)))</f>
        <v>0.17958658975294317</v>
      </c>
      <c r="I75">
        <f>1/(Table_0[[#This Row],[Correct Ratio]]/100)</f>
        <v>1.5698587127158556</v>
      </c>
      <c r="J75" s="7">
        <f>RANK(Table_0[[#This Row],[Difficulty Score]],Table_0[Difficulty Score],0)</f>
        <v>32</v>
      </c>
      <c r="K75" s="1">
        <f>1/(LOG(Table_0[[#This Row],[Solved By]],EXP(1))*(Table_0[[#This Row],[Correct Ratio]]/100))</f>
        <v>0.28192557261058582</v>
      </c>
      <c r="L75" s="1">
        <f>LOG($P$7*Table_0[[#This Row],[LOG(Solved By)]]+$Q$7*Table_0[[#This Row],[Ratio/100]]+$R$7,EXP(1)*16.67)</f>
        <v>0.24233131001683778</v>
      </c>
      <c r="M75" s="6">
        <f>Table_0[[#This Row],[Estimated Difficulty (Difficulty_hat)]]-Table_0[[#This Row],[Difficulty Score]]</f>
        <v>-3.9594262593748042E-2</v>
      </c>
      <c r="N75"/>
    </row>
    <row r="76" spans="1:14" x14ac:dyDescent="0.3">
      <c r="A76">
        <v>56</v>
      </c>
      <c r="B76" t="s">
        <v>114</v>
      </c>
      <c r="C76" t="s">
        <v>115</v>
      </c>
      <c r="D76" t="b">
        <v>0</v>
      </c>
      <c r="E76">
        <v>541</v>
      </c>
      <c r="F76">
        <f>ROUNDDOWN(LOG(Table_0[[#This Row],[Solved By]]/(Table_0[[#This Row],[Correct Ratio]]/100),10),0)</f>
        <v>2</v>
      </c>
      <c r="G76">
        <v>56</v>
      </c>
      <c r="H76">
        <f>1/(LOG(Table_0[[#This Row],[Solved By]],EXP(1)))</f>
        <v>0.15889613510436407</v>
      </c>
      <c r="I76">
        <f>1/(Table_0[[#This Row],[Correct Ratio]]/100)</f>
        <v>1.7857142857142856</v>
      </c>
      <c r="J76" s="7">
        <f>RANK(Table_0[[#This Row],[Difficulty Score]],Table_0[Difficulty Score],0)</f>
        <v>31</v>
      </c>
      <c r="K76" s="1">
        <f>1/(LOG(Table_0[[#This Row],[Solved By]],EXP(1))*(Table_0[[#This Row],[Correct Ratio]]/100))</f>
        <v>0.2837430984006501</v>
      </c>
      <c r="L76" s="1">
        <f>LOG($P$7*Table_0[[#This Row],[LOG(Solved By)]]+$Q$7*Table_0[[#This Row],[Ratio/100]]+$R$7,EXP(1)*16.67)</f>
        <v>0.27909260224412358</v>
      </c>
      <c r="M76" s="6">
        <f>Table_0[[#This Row],[Estimated Difficulty (Difficulty_hat)]]-Table_0[[#This Row],[Difficulty Score]]</f>
        <v>-4.6504961565265179E-3</v>
      </c>
      <c r="N76"/>
    </row>
    <row r="77" spans="1:14" x14ac:dyDescent="0.3">
      <c r="A77">
        <v>61</v>
      </c>
      <c r="B77" t="s">
        <v>124</v>
      </c>
      <c r="C77" t="s">
        <v>125</v>
      </c>
      <c r="D77" t="b">
        <v>0</v>
      </c>
      <c r="E77">
        <v>389</v>
      </c>
      <c r="F77">
        <f>ROUNDDOWN(LOG(Table_0[[#This Row],[Solved By]]/(Table_0[[#This Row],[Correct Ratio]]/100),10),0)</f>
        <v>2</v>
      </c>
      <c r="G77">
        <v>58.7</v>
      </c>
      <c r="H77">
        <f>1/(LOG(Table_0[[#This Row],[Solved By]],EXP(1)))</f>
        <v>0.16768453010859793</v>
      </c>
      <c r="I77">
        <f>1/(Table_0[[#This Row],[Correct Ratio]]/100)</f>
        <v>1.7035775127768311</v>
      </c>
      <c r="J77" s="7">
        <f>RANK(Table_0[[#This Row],[Difficulty Score]],Table_0[Difficulty Score],0)</f>
        <v>30</v>
      </c>
      <c r="K77" s="1">
        <f>1/(LOG(Table_0[[#This Row],[Solved By]],EXP(1))*(Table_0[[#This Row],[Correct Ratio]]/100))</f>
        <v>0.28566359473355696</v>
      </c>
      <c r="L77" s="1">
        <f>LOG($P$7*Table_0[[#This Row],[LOG(Solved By)]]+$Q$7*Table_0[[#This Row],[Ratio/100]]+$R$7,EXP(1)*16.67)</f>
        <v>0.26571929444636916</v>
      </c>
      <c r="M77" s="6">
        <f>Table_0[[#This Row],[Estimated Difficulty (Difficulty_hat)]]-Table_0[[#This Row],[Difficulty Score]]</f>
        <v>-1.9944300287187799E-2</v>
      </c>
      <c r="N77"/>
    </row>
    <row r="78" spans="1:14" x14ac:dyDescent="0.3">
      <c r="A78">
        <v>89</v>
      </c>
      <c r="B78" t="s">
        <v>180</v>
      </c>
      <c r="C78" t="s">
        <v>181</v>
      </c>
      <c r="D78" t="b">
        <v>0</v>
      </c>
      <c r="E78">
        <v>200</v>
      </c>
      <c r="F78">
        <f>ROUNDDOWN(LOG(Table_0[[#This Row],[Solved By]]/(Table_0[[#This Row],[Correct Ratio]]/100),10),0)</f>
        <v>2</v>
      </c>
      <c r="G78">
        <v>65.400000000000006</v>
      </c>
      <c r="H78">
        <f>1/(LOG(Table_0[[#This Row],[Solved By]],EXP(1)))</f>
        <v>0.18873916581775485</v>
      </c>
      <c r="I78">
        <f>1/(Table_0[[#This Row],[Correct Ratio]]/100)</f>
        <v>1.5290519877675841</v>
      </c>
      <c r="J78" s="7">
        <f>RANK(Table_0[[#This Row],[Difficulty Score]],Table_0[Difficulty Score],0)</f>
        <v>29</v>
      </c>
      <c r="K78" s="1">
        <f>1/(LOG(Table_0[[#This Row],[Solved By]],EXP(1))*(Table_0[[#This Row],[Correct Ratio]]/100))</f>
        <v>0.28859199666323371</v>
      </c>
      <c r="L78" s="1">
        <f>LOG($P$7*Table_0[[#This Row],[LOG(Solved By)]]+$Q$7*Table_0[[#This Row],[Ratio/100]]+$R$7,EXP(1)*16.67)</f>
        <v>0.23485788246346864</v>
      </c>
      <c r="M78" s="6">
        <f>Table_0[[#This Row],[Estimated Difficulty (Difficulty_hat)]]-Table_0[[#This Row],[Difficulty Score]]</f>
        <v>-5.3734114199765065E-2</v>
      </c>
      <c r="N78"/>
    </row>
    <row r="79" spans="1:14" x14ac:dyDescent="0.3">
      <c r="A79">
        <v>71</v>
      </c>
      <c r="B79" t="s">
        <v>144</v>
      </c>
      <c r="C79" t="s">
        <v>145</v>
      </c>
      <c r="D79" t="b">
        <v>0</v>
      </c>
      <c r="E79">
        <v>515</v>
      </c>
      <c r="F79">
        <f>ROUNDDOWN(LOG(Table_0[[#This Row],[Solved By]]/(Table_0[[#This Row],[Correct Ratio]]/100),10),0)</f>
        <v>2</v>
      </c>
      <c r="G79">
        <v>53.3</v>
      </c>
      <c r="H79">
        <f>1/(LOG(Table_0[[#This Row],[Solved By]],EXP(1)))</f>
        <v>0.1601494668397962</v>
      </c>
      <c r="I79">
        <f>1/(Table_0[[#This Row],[Correct Ratio]]/100)</f>
        <v>1.8761726078799252</v>
      </c>
      <c r="J79" s="7">
        <f>RANK(Table_0[[#This Row],[Difficulty Score]],Table_0[Difficulty Score],0)</f>
        <v>28</v>
      </c>
      <c r="K79" s="1">
        <f>1/(LOG(Table_0[[#This Row],[Solved By]],EXP(1))*(Table_0[[#This Row],[Correct Ratio]]/100))</f>
        <v>0.30046804285140005</v>
      </c>
      <c r="L79" s="1">
        <f>LOG($P$7*Table_0[[#This Row],[LOG(Solved By)]]+$Q$7*Table_0[[#This Row],[Ratio/100]]+$R$7,EXP(1)*16.67)</f>
        <v>0.29323093070144868</v>
      </c>
      <c r="M79" s="6">
        <f>Table_0[[#This Row],[Estimated Difficulty (Difficulty_hat)]]-Table_0[[#This Row],[Difficulty Score]]</f>
        <v>-7.2371121499513746E-3</v>
      </c>
      <c r="N79"/>
    </row>
    <row r="80" spans="1:14" x14ac:dyDescent="0.3">
      <c r="A80">
        <v>52</v>
      </c>
      <c r="B80" t="s">
        <v>106</v>
      </c>
      <c r="C80" t="s">
        <v>107</v>
      </c>
      <c r="D80" t="b">
        <v>0</v>
      </c>
      <c r="E80">
        <v>772</v>
      </c>
      <c r="F80">
        <f>ROUNDDOWN(LOG(Table_0[[#This Row],[Solved By]]/(Table_0[[#This Row],[Correct Ratio]]/100),10),0)</f>
        <v>3</v>
      </c>
      <c r="G80">
        <v>49.8</v>
      </c>
      <c r="H80">
        <f>1/(LOG(Table_0[[#This Row],[Solved By]],EXP(1)))</f>
        <v>0.1503989056488744</v>
      </c>
      <c r="I80">
        <f>1/(Table_0[[#This Row],[Correct Ratio]]/100)</f>
        <v>2.0080321285140563</v>
      </c>
      <c r="J80" s="7">
        <f>RANK(Table_0[[#This Row],[Difficulty Score]],Table_0[Difficulty Score],0)</f>
        <v>27</v>
      </c>
      <c r="K80" s="1">
        <f>1/(LOG(Table_0[[#This Row],[Solved By]],EXP(1))*(Table_0[[#This Row],[Correct Ratio]]/100))</f>
        <v>0.30200583463629399</v>
      </c>
      <c r="L80" s="1">
        <f>LOG($P$7*Table_0[[#This Row],[LOG(Solved By)]]+$Q$7*Table_0[[#This Row],[Ratio/100]]+$R$7,EXP(1)*16.67)</f>
        <v>0.31240766770694517</v>
      </c>
      <c r="M80" s="6">
        <f>Table_0[[#This Row],[Estimated Difficulty (Difficulty_hat)]]-Table_0[[#This Row],[Difficulty Score]]</f>
        <v>1.0401833070651179E-2</v>
      </c>
      <c r="N80"/>
    </row>
    <row r="81" spans="1:14" x14ac:dyDescent="0.3">
      <c r="A81">
        <v>49</v>
      </c>
      <c r="B81" t="s">
        <v>100</v>
      </c>
      <c r="C81" t="s">
        <v>101</v>
      </c>
      <c r="D81" t="b">
        <v>0</v>
      </c>
      <c r="E81">
        <v>953</v>
      </c>
      <c r="F81">
        <f>ROUNDDOWN(LOG(Table_0[[#This Row],[Solved By]]/(Table_0[[#This Row],[Correct Ratio]]/100),10),0)</f>
        <v>3</v>
      </c>
      <c r="G81">
        <v>48.1</v>
      </c>
      <c r="H81">
        <f>1/(LOG(Table_0[[#This Row],[Solved By]],EXP(1)))</f>
        <v>0.14578077837391246</v>
      </c>
      <c r="I81">
        <f>1/(Table_0[[#This Row],[Correct Ratio]]/100)</f>
        <v>2.0790020790020787</v>
      </c>
      <c r="J81" s="7">
        <f>RANK(Table_0[[#This Row],[Difficulty Score]],Table_0[Difficulty Score],0)</f>
        <v>26</v>
      </c>
      <c r="K81" s="1">
        <f>1/(LOG(Table_0[[#This Row],[Solved By]],EXP(1))*(Table_0[[#This Row],[Correct Ratio]]/100))</f>
        <v>0.30307854131790529</v>
      </c>
      <c r="L81" s="1">
        <f>LOG($P$7*Table_0[[#This Row],[LOG(Solved By)]]+$Q$7*Table_0[[#This Row],[Ratio/100]]+$R$7,EXP(1)*16.67)</f>
        <v>0.32218461005620397</v>
      </c>
      <c r="M81" s="6">
        <f>Table_0[[#This Row],[Estimated Difficulty (Difficulty_hat)]]-Table_0[[#This Row],[Difficulty Score]]</f>
        <v>1.9106068738298676E-2</v>
      </c>
      <c r="N81"/>
    </row>
    <row r="82" spans="1:14" x14ac:dyDescent="0.3">
      <c r="A82">
        <v>86</v>
      </c>
      <c r="B82" t="s">
        <v>174</v>
      </c>
      <c r="C82" t="s">
        <v>175</v>
      </c>
      <c r="D82" t="b">
        <v>0</v>
      </c>
      <c r="E82">
        <v>273</v>
      </c>
      <c r="F82">
        <f>ROUNDDOWN(LOG(Table_0[[#This Row],[Solved By]]/(Table_0[[#This Row],[Correct Ratio]]/100),10),0)</f>
        <v>2</v>
      </c>
      <c r="G82">
        <v>58.4</v>
      </c>
      <c r="H82">
        <f>1/(LOG(Table_0[[#This Row],[Solved By]],EXP(1)))</f>
        <v>0.17826990428196407</v>
      </c>
      <c r="I82">
        <f>1/(Table_0[[#This Row],[Correct Ratio]]/100)</f>
        <v>1.7123287671232879</v>
      </c>
      <c r="J82" s="7">
        <f>RANK(Table_0[[#This Row],[Difficulty Score]],Table_0[Difficulty Score],0)</f>
        <v>25</v>
      </c>
      <c r="K82" s="1">
        <f>1/(LOG(Table_0[[#This Row],[Solved By]],EXP(1))*(Table_0[[#This Row],[Correct Ratio]]/100))</f>
        <v>0.30525668541432205</v>
      </c>
      <c r="L82" s="1">
        <f>LOG($P$7*Table_0[[#This Row],[LOG(Solved By)]]+$Q$7*Table_0[[#This Row],[Ratio/100]]+$R$7,EXP(1)*16.67)</f>
        <v>0.2673617233344372</v>
      </c>
      <c r="M82" s="6">
        <f>Table_0[[#This Row],[Estimated Difficulty (Difficulty_hat)]]-Table_0[[#This Row],[Difficulty Score]]</f>
        <v>-3.7894962079884853E-2</v>
      </c>
      <c r="N82"/>
    </row>
    <row r="83" spans="1:14" x14ac:dyDescent="0.3">
      <c r="A83">
        <v>67</v>
      </c>
      <c r="B83" t="s">
        <v>136</v>
      </c>
      <c r="C83" t="s">
        <v>137</v>
      </c>
      <c r="D83" t="b">
        <v>0</v>
      </c>
      <c r="E83">
        <v>389</v>
      </c>
      <c r="F83">
        <f>ROUNDDOWN(LOG(Table_0[[#This Row],[Solved By]]/(Table_0[[#This Row],[Correct Ratio]]/100),10),0)</f>
        <v>2</v>
      </c>
      <c r="G83">
        <v>54.6</v>
      </c>
      <c r="H83">
        <f>1/(LOG(Table_0[[#This Row],[Solved By]],EXP(1)))</f>
        <v>0.16768453010859793</v>
      </c>
      <c r="I83">
        <f>1/(Table_0[[#This Row],[Correct Ratio]]/100)</f>
        <v>1.8315018315018314</v>
      </c>
      <c r="J83" s="7">
        <f>RANK(Table_0[[#This Row],[Difficulty Score]],Table_0[Difficulty Score],0)</f>
        <v>24</v>
      </c>
      <c r="K83" s="1">
        <f>1/(LOG(Table_0[[#This Row],[Solved By]],EXP(1))*(Table_0[[#This Row],[Correct Ratio]]/100))</f>
        <v>0.3071145240084211</v>
      </c>
      <c r="L83" s="1">
        <f>LOG($P$7*Table_0[[#This Row],[LOG(Solved By)]]+$Q$7*Table_0[[#This Row],[Ratio/100]]+$R$7,EXP(1)*16.67)</f>
        <v>0.28646577665422041</v>
      </c>
      <c r="M83" s="6">
        <f>Table_0[[#This Row],[Estimated Difficulty (Difficulty_hat)]]-Table_0[[#This Row],[Difficulty Score]]</f>
        <v>-2.0648747354200692E-2</v>
      </c>
      <c r="N83"/>
    </row>
    <row r="84" spans="1:14" x14ac:dyDescent="0.3">
      <c r="A84">
        <v>74</v>
      </c>
      <c r="B84" t="s">
        <v>150</v>
      </c>
      <c r="C84" t="s">
        <v>151</v>
      </c>
      <c r="D84" t="b">
        <v>0</v>
      </c>
      <c r="E84">
        <v>375</v>
      </c>
      <c r="F84">
        <f>ROUNDDOWN(LOG(Table_0[[#This Row],[Solved By]]/(Table_0[[#This Row],[Correct Ratio]]/100),10),0)</f>
        <v>2</v>
      </c>
      <c r="G84">
        <v>54.1</v>
      </c>
      <c r="H84">
        <f>1/(LOG(Table_0[[#This Row],[Solved By]],EXP(1)))</f>
        <v>0.16872152539414745</v>
      </c>
      <c r="I84">
        <f>1/(Table_0[[#This Row],[Correct Ratio]]/100)</f>
        <v>1.8484288354898335</v>
      </c>
      <c r="J84" s="7">
        <f>RANK(Table_0[[#This Row],[Difficulty Score]],Table_0[Difficulty Score],0)</f>
        <v>23</v>
      </c>
      <c r="K84" s="1">
        <f>1/(LOG(Table_0[[#This Row],[Solved By]],EXP(1))*(Table_0[[#This Row],[Correct Ratio]]/100))</f>
        <v>0.3118697327063723</v>
      </c>
      <c r="L84" s="1">
        <f>LOG($P$7*Table_0[[#This Row],[LOG(Solved By)]]+$Q$7*Table_0[[#This Row],[Ratio/100]]+$R$7,EXP(1)*16.67)</f>
        <v>0.28910726898952449</v>
      </c>
      <c r="M84" s="6">
        <f>Table_0[[#This Row],[Estimated Difficulty (Difficulty_hat)]]-Table_0[[#This Row],[Difficulty Score]]</f>
        <v>-2.2762463716847814E-2</v>
      </c>
      <c r="N84"/>
    </row>
    <row r="85" spans="1:14" x14ac:dyDescent="0.3">
      <c r="A85">
        <v>58</v>
      </c>
      <c r="B85" t="s">
        <v>118</v>
      </c>
      <c r="C85" t="s">
        <v>119</v>
      </c>
      <c r="D85" t="b">
        <v>0</v>
      </c>
      <c r="E85">
        <v>1024</v>
      </c>
      <c r="F85">
        <f>ROUNDDOWN(LOG(Table_0[[#This Row],[Solved By]]/(Table_0[[#This Row],[Correct Ratio]]/100),10),0)</f>
        <v>3</v>
      </c>
      <c r="G85">
        <v>45.4</v>
      </c>
      <c r="H85">
        <f>1/(LOG(Table_0[[#This Row],[Solved By]],EXP(1)))</f>
        <v>0.14426950408889633</v>
      </c>
      <c r="I85">
        <f>1/(Table_0[[#This Row],[Correct Ratio]]/100)</f>
        <v>2.2026431718061676</v>
      </c>
      <c r="J85" s="7">
        <f>RANK(Table_0[[#This Row],[Difficulty Score]],Table_0[Difficulty Score],0)</f>
        <v>22</v>
      </c>
      <c r="K85" s="1">
        <f>1/(LOG(Table_0[[#This Row],[Solved By]],EXP(1))*(Table_0[[#This Row],[Correct Ratio]]/100))</f>
        <v>0.31777423808126948</v>
      </c>
      <c r="L85" s="1">
        <f>LOG($P$7*Table_0[[#This Row],[LOG(Solved By)]]+$Q$7*Table_0[[#This Row],[Ratio/100]]+$R$7,EXP(1)*16.67)</f>
        <v>0.3384724292153129</v>
      </c>
      <c r="M85" s="6">
        <f>Table_0[[#This Row],[Estimated Difficulty (Difficulty_hat)]]-Table_0[[#This Row],[Difficulty Score]]</f>
        <v>2.069819113404342E-2</v>
      </c>
      <c r="N85"/>
    </row>
    <row r="86" spans="1:14" x14ac:dyDescent="0.3">
      <c r="A86">
        <v>40</v>
      </c>
      <c r="B86" t="s">
        <v>82</v>
      </c>
      <c r="C86" t="s">
        <v>83</v>
      </c>
      <c r="D86" t="b">
        <v>0</v>
      </c>
      <c r="E86">
        <v>1531</v>
      </c>
      <c r="F86">
        <f>ROUNDDOWN(LOG(Table_0[[#This Row],[Solved By]]/(Table_0[[#This Row],[Correct Ratio]]/100),10),0)</f>
        <v>3</v>
      </c>
      <c r="G86">
        <v>42.3</v>
      </c>
      <c r="H86">
        <f>1/(LOG(Table_0[[#This Row],[Solved By]],EXP(1)))</f>
        <v>0.13635725740395449</v>
      </c>
      <c r="I86">
        <f>1/(Table_0[[#This Row],[Correct Ratio]]/100)</f>
        <v>2.3640661938534278</v>
      </c>
      <c r="J86" s="7">
        <f>RANK(Table_0[[#This Row],[Difficulty Score]],Table_0[Difficulty Score],0)</f>
        <v>21</v>
      </c>
      <c r="K86" s="1">
        <f>1/(LOG(Table_0[[#This Row],[Solved By]],EXP(1))*(Table_0[[#This Row],[Correct Ratio]]/100))</f>
        <v>0.32235758251525887</v>
      </c>
      <c r="L86" s="1">
        <f>LOG($P$7*Table_0[[#This Row],[LOG(Solved By)]]+$Q$7*Table_0[[#This Row],[Ratio/100]]+$R$7,EXP(1)*16.67)</f>
        <v>0.35825272869478253</v>
      </c>
      <c r="M86" s="6">
        <f>Table_0[[#This Row],[Estimated Difficulty (Difficulty_hat)]]-Table_0[[#This Row],[Difficulty Score]]</f>
        <v>3.5895146179523663E-2</v>
      </c>
      <c r="N86"/>
    </row>
    <row r="87" spans="1:14" x14ac:dyDescent="0.3">
      <c r="A87">
        <v>98</v>
      </c>
      <c r="B87" t="s">
        <v>198</v>
      </c>
      <c r="C87" t="s">
        <v>199</v>
      </c>
      <c r="D87" t="b">
        <v>0</v>
      </c>
      <c r="E87">
        <v>222</v>
      </c>
      <c r="F87">
        <f>ROUNDDOWN(LOG(Table_0[[#This Row],[Solved By]]/(Table_0[[#This Row],[Correct Ratio]]/100),10),0)</f>
        <v>2</v>
      </c>
      <c r="G87">
        <v>57.4</v>
      </c>
      <c r="H87">
        <f>1/(LOG(Table_0[[#This Row],[Solved By]],EXP(1)))</f>
        <v>0.18509341374987923</v>
      </c>
      <c r="I87">
        <f>1/(Table_0[[#This Row],[Correct Ratio]]/100)</f>
        <v>1.7421602787456447</v>
      </c>
      <c r="J87" s="7">
        <f>RANK(Table_0[[#This Row],[Difficulty Score]],Table_0[Difficulty Score],0)</f>
        <v>20</v>
      </c>
      <c r="K87" s="1">
        <f>1/(LOG(Table_0[[#This Row],[Solved By]],EXP(1))*(Table_0[[#This Row],[Correct Ratio]]/100))</f>
        <v>0.3224623932924725</v>
      </c>
      <c r="L87" s="1">
        <f>LOG($P$7*Table_0[[#This Row],[LOG(Solved By)]]+$Q$7*Table_0[[#This Row],[Ratio/100]]+$R$7,EXP(1)*16.67)</f>
        <v>0.27242496330041516</v>
      </c>
      <c r="M87" s="6">
        <f>Table_0[[#This Row],[Estimated Difficulty (Difficulty_hat)]]-Table_0[[#This Row],[Difficulty Score]]</f>
        <v>-5.0037429992057347E-2</v>
      </c>
      <c r="N87"/>
    </row>
    <row r="88" spans="1:14" x14ac:dyDescent="0.3">
      <c r="A88">
        <v>33</v>
      </c>
      <c r="B88" t="s">
        <v>68</v>
      </c>
      <c r="C88" t="s">
        <v>69</v>
      </c>
      <c r="D88" t="b">
        <v>0</v>
      </c>
      <c r="E88">
        <v>1273</v>
      </c>
      <c r="F88">
        <f>ROUNDDOWN(LOG(Table_0[[#This Row],[Solved By]]/(Table_0[[#This Row],[Correct Ratio]]/100),10),0)</f>
        <v>3</v>
      </c>
      <c r="G88">
        <v>43.1</v>
      </c>
      <c r="H88">
        <f>1/(LOG(Table_0[[#This Row],[Solved By]],EXP(1)))</f>
        <v>0.13987712860143542</v>
      </c>
      <c r="I88">
        <f>1/(Table_0[[#This Row],[Correct Ratio]]/100)</f>
        <v>2.3201856148491879</v>
      </c>
      <c r="J88" s="7">
        <f>RANK(Table_0[[#This Row],[Difficulty Score]],Table_0[Difficulty Score],0)</f>
        <v>19</v>
      </c>
      <c r="K88" s="1">
        <f>1/(LOG(Table_0[[#This Row],[Solved By]],EXP(1))*(Table_0[[#This Row],[Correct Ratio]]/100))</f>
        <v>0.32454090162746035</v>
      </c>
      <c r="L88" s="1">
        <f>LOG($P$7*Table_0[[#This Row],[LOG(Solved By)]]+$Q$7*Table_0[[#This Row],[Ratio/100]]+$R$7,EXP(1)*16.67)</f>
        <v>0.35303752270217009</v>
      </c>
      <c r="M88" s="6">
        <f>Table_0[[#This Row],[Estimated Difficulty (Difficulty_hat)]]-Table_0[[#This Row],[Difficulty Score]]</f>
        <v>2.8496621074709738E-2</v>
      </c>
      <c r="N88"/>
    </row>
    <row r="89" spans="1:14" x14ac:dyDescent="0.3">
      <c r="A89">
        <v>42</v>
      </c>
      <c r="B89" t="s">
        <v>86</v>
      </c>
      <c r="C89" t="s">
        <v>87</v>
      </c>
      <c r="D89" t="b">
        <v>0</v>
      </c>
      <c r="E89">
        <v>1027</v>
      </c>
      <c r="F89">
        <f>ROUNDDOWN(LOG(Table_0[[#This Row],[Solved By]]/(Table_0[[#This Row],[Correct Ratio]]/100),10),0)</f>
        <v>3</v>
      </c>
      <c r="G89">
        <v>44.2</v>
      </c>
      <c r="H89">
        <f>1/(LOG(Table_0[[#This Row],[Solved By]],EXP(1)))</f>
        <v>0.14420864131754901</v>
      </c>
      <c r="I89">
        <f>1/(Table_0[[#This Row],[Correct Ratio]]/100)</f>
        <v>2.2624434389140271</v>
      </c>
      <c r="J89" s="7">
        <f>RANK(Table_0[[#This Row],[Difficulty Score]],Table_0[Difficulty Score],0)</f>
        <v>18</v>
      </c>
      <c r="K89" s="1">
        <f>1/(LOG(Table_0[[#This Row],[Solved By]],EXP(1))*(Table_0[[#This Row],[Correct Ratio]]/100))</f>
        <v>0.32626389438359504</v>
      </c>
      <c r="L89" s="1">
        <f>LOG($P$7*Table_0[[#This Row],[LOG(Solved By)]]+$Q$7*Table_0[[#This Row],[Ratio/100]]+$R$7,EXP(1)*16.67)</f>
        <v>0.34600934528657573</v>
      </c>
      <c r="M89" s="6">
        <f>Table_0[[#This Row],[Estimated Difficulty (Difficulty_hat)]]-Table_0[[#This Row],[Difficulty Score]]</f>
        <v>1.9745450902980688E-2</v>
      </c>
      <c r="N89"/>
    </row>
    <row r="90" spans="1:14" x14ac:dyDescent="0.3">
      <c r="A90">
        <v>83</v>
      </c>
      <c r="B90" t="s">
        <v>168</v>
      </c>
      <c r="C90" t="s">
        <v>169</v>
      </c>
      <c r="D90" t="b">
        <v>0</v>
      </c>
      <c r="E90">
        <v>243</v>
      </c>
      <c r="F90">
        <f>ROUNDDOWN(LOG(Table_0[[#This Row],[Solved By]]/(Table_0[[#This Row],[Correct Ratio]]/100),10),0)</f>
        <v>2</v>
      </c>
      <c r="G90">
        <v>55.7</v>
      </c>
      <c r="H90">
        <f>1/(LOG(Table_0[[#This Row],[Solved By]],EXP(1)))</f>
        <v>0.1820478453253675</v>
      </c>
      <c r="I90">
        <f>1/(Table_0[[#This Row],[Correct Ratio]]/100)</f>
        <v>1.7953321364452421</v>
      </c>
      <c r="J90" s="7">
        <f>RANK(Table_0[[#This Row],[Difficulty Score]],Table_0[Difficulty Score],0)</f>
        <v>17</v>
      </c>
      <c r="K90" s="1">
        <f>1/(LOG(Table_0[[#This Row],[Solved By]],EXP(1))*(Table_0[[#This Row],[Correct Ratio]]/100))</f>
        <v>0.32683634708324499</v>
      </c>
      <c r="L90" s="1">
        <f>LOG($P$7*Table_0[[#This Row],[LOG(Solved By)]]+$Q$7*Table_0[[#This Row],[Ratio/100]]+$R$7,EXP(1)*16.67)</f>
        <v>0.28098294845696981</v>
      </c>
      <c r="M90" s="6">
        <f>Table_0[[#This Row],[Estimated Difficulty (Difficulty_hat)]]-Table_0[[#This Row],[Difficulty Score]]</f>
        <v>-4.5853398626275188E-2</v>
      </c>
      <c r="N90"/>
    </row>
    <row r="91" spans="1:14" x14ac:dyDescent="0.3">
      <c r="A91">
        <v>81</v>
      </c>
      <c r="B91" t="s">
        <v>164</v>
      </c>
      <c r="C91" t="s">
        <v>165</v>
      </c>
      <c r="D91" t="b">
        <v>0</v>
      </c>
      <c r="E91">
        <v>478</v>
      </c>
      <c r="F91">
        <f>ROUNDDOWN(LOG(Table_0[[#This Row],[Solved By]]/(Table_0[[#This Row],[Correct Ratio]]/100),10),0)</f>
        <v>2</v>
      </c>
      <c r="G91">
        <v>49.3</v>
      </c>
      <c r="H91">
        <f>1/(LOG(Table_0[[#This Row],[Solved By]],EXP(1)))</f>
        <v>0.16208478028178169</v>
      </c>
      <c r="I91">
        <f>1/(Table_0[[#This Row],[Correct Ratio]]/100)</f>
        <v>2.028397565922921</v>
      </c>
      <c r="J91" s="7">
        <f>RANK(Table_0[[#This Row],[Difficulty Score]],Table_0[Difficulty Score],0)</f>
        <v>16</v>
      </c>
      <c r="K91" s="1">
        <f>1/(LOG(Table_0[[#This Row],[Solved By]],EXP(1))*(Table_0[[#This Row],[Correct Ratio]]/100))</f>
        <v>0.32877237379671742</v>
      </c>
      <c r="L91" s="1">
        <f>LOG($P$7*Table_0[[#This Row],[LOG(Solved By)]]+$Q$7*Table_0[[#This Row],[Ratio/100]]+$R$7,EXP(1)*16.67)</f>
        <v>0.31542434941046427</v>
      </c>
      <c r="M91" s="6">
        <f>Table_0[[#This Row],[Estimated Difficulty (Difficulty_hat)]]-Table_0[[#This Row],[Difficulty Score]]</f>
        <v>-1.3348024386253154E-2</v>
      </c>
      <c r="N91"/>
    </row>
    <row r="92" spans="1:14" x14ac:dyDescent="0.3">
      <c r="A92">
        <v>76</v>
      </c>
      <c r="B92" t="s">
        <v>154</v>
      </c>
      <c r="C92" t="s">
        <v>155</v>
      </c>
      <c r="D92" t="b">
        <v>0</v>
      </c>
      <c r="E92">
        <v>203</v>
      </c>
      <c r="F92">
        <f>ROUNDDOWN(LOG(Table_0[[#This Row],[Solved By]]/(Table_0[[#This Row],[Correct Ratio]]/100),10),0)</f>
        <v>2</v>
      </c>
      <c r="G92">
        <v>56.8</v>
      </c>
      <c r="H92">
        <f>1/(LOG(Table_0[[#This Row],[Solved By]],EXP(1)))</f>
        <v>0.18821028282068325</v>
      </c>
      <c r="I92">
        <f>1/(Table_0[[#This Row],[Correct Ratio]]/100)</f>
        <v>1.7605633802816902</v>
      </c>
      <c r="J92" s="7">
        <f>RANK(Table_0[[#This Row],[Difficulty Score]],Table_0[Difficulty Score],0)</f>
        <v>15</v>
      </c>
      <c r="K92" s="1">
        <f>1/(LOG(Table_0[[#This Row],[Solved By]],EXP(1))*(Table_0[[#This Row],[Correct Ratio]]/100))</f>
        <v>0.33135613172655504</v>
      </c>
      <c r="L92" s="1">
        <f>LOG($P$7*Table_0[[#This Row],[LOG(Solved By)]]+$Q$7*Table_0[[#This Row],[Ratio/100]]+$R$7,EXP(1)*16.67)</f>
        <v>0.27548344286984688</v>
      </c>
      <c r="M92" s="6">
        <f>Table_0[[#This Row],[Estimated Difficulty (Difficulty_hat)]]-Table_0[[#This Row],[Difficulty Score]]</f>
        <v>-5.5872688856708153E-2</v>
      </c>
      <c r="N92"/>
    </row>
    <row r="93" spans="1:14" x14ac:dyDescent="0.3">
      <c r="A93">
        <v>93</v>
      </c>
      <c r="B93" t="s">
        <v>188</v>
      </c>
      <c r="C93" t="s">
        <v>189</v>
      </c>
      <c r="D93" t="b">
        <v>0</v>
      </c>
      <c r="E93">
        <v>156</v>
      </c>
      <c r="F93">
        <f>ROUNDDOWN(LOG(Table_0[[#This Row],[Solved By]]/(Table_0[[#This Row],[Correct Ratio]]/100),10),0)</f>
        <v>2</v>
      </c>
      <c r="G93">
        <v>57.6</v>
      </c>
      <c r="H93">
        <f>1/(LOG(Table_0[[#This Row],[Solved By]],EXP(1)))</f>
        <v>0.19802544836217253</v>
      </c>
      <c r="I93">
        <f>1/(Table_0[[#This Row],[Correct Ratio]]/100)</f>
        <v>1.7361111111111109</v>
      </c>
      <c r="J93" s="7">
        <f>RANK(Table_0[[#This Row],[Difficulty Score]],Table_0[Difficulty Score],0)</f>
        <v>14</v>
      </c>
      <c r="K93" s="1">
        <f>1/(LOG(Table_0[[#This Row],[Solved By]],EXP(1))*(Table_0[[#This Row],[Correct Ratio]]/100))</f>
        <v>0.34379418118432731</v>
      </c>
      <c r="L93" s="1">
        <f>LOG($P$7*Table_0[[#This Row],[LOG(Solved By)]]+$Q$7*Table_0[[#This Row],[Ratio/100]]+$R$7,EXP(1)*16.67)</f>
        <v>0.27163188682313227</v>
      </c>
      <c r="M93" s="6">
        <f>Table_0[[#This Row],[Estimated Difficulty (Difficulty_hat)]]-Table_0[[#This Row],[Difficulty Score]]</f>
        <v>-7.2162294361195034E-2</v>
      </c>
      <c r="N93"/>
    </row>
    <row r="94" spans="1:14" x14ac:dyDescent="0.3">
      <c r="A94">
        <v>77</v>
      </c>
      <c r="B94" t="s">
        <v>156</v>
      </c>
      <c r="C94" t="s">
        <v>157</v>
      </c>
      <c r="D94" t="b">
        <v>0</v>
      </c>
      <c r="E94">
        <v>182</v>
      </c>
      <c r="F94">
        <f>ROUNDDOWN(LOG(Table_0[[#This Row],[Solved By]]/(Table_0[[#This Row],[Correct Ratio]]/100),10),0)</f>
        <v>2</v>
      </c>
      <c r="G94">
        <v>55.4</v>
      </c>
      <c r="H94">
        <f>1/(LOG(Table_0[[#This Row],[Solved By]],EXP(1)))</f>
        <v>0.1921596300948879</v>
      </c>
      <c r="I94">
        <f>1/(Table_0[[#This Row],[Correct Ratio]]/100)</f>
        <v>1.8050541516245489</v>
      </c>
      <c r="J94" s="7">
        <f>RANK(Table_0[[#This Row],[Difficulty Score]],Table_0[Difficulty Score],0)</f>
        <v>13</v>
      </c>
      <c r="K94" s="1">
        <f>1/(LOG(Table_0[[#This Row],[Solved By]],EXP(1))*(Table_0[[#This Row],[Correct Ratio]]/100))</f>
        <v>0.34685853807741501</v>
      </c>
      <c r="L94" s="1">
        <f>LOG($P$7*Table_0[[#This Row],[LOG(Solved By)]]+$Q$7*Table_0[[#This Row],[Ratio/100]]+$R$7,EXP(1)*16.67)</f>
        <v>0.28267922933781181</v>
      </c>
      <c r="M94" s="6">
        <f>Table_0[[#This Row],[Estimated Difficulty (Difficulty_hat)]]-Table_0[[#This Row],[Difficulty Score]]</f>
        <v>-6.4179308739603202E-2</v>
      </c>
      <c r="N94"/>
    </row>
    <row r="95" spans="1:14" x14ac:dyDescent="0.3">
      <c r="A95">
        <v>84</v>
      </c>
      <c r="B95" t="s">
        <v>170</v>
      </c>
      <c r="C95" t="s">
        <v>171</v>
      </c>
      <c r="D95" t="b">
        <v>0</v>
      </c>
      <c r="E95">
        <v>207</v>
      </c>
      <c r="F95">
        <f>ROUNDDOWN(LOG(Table_0[[#This Row],[Solved By]]/(Table_0[[#This Row],[Correct Ratio]]/100),10),0)</f>
        <v>2</v>
      </c>
      <c r="G95">
        <v>51.9</v>
      </c>
      <c r="H95">
        <f>1/(LOG(Table_0[[#This Row],[Solved By]],EXP(1)))</f>
        <v>0.18752160741400595</v>
      </c>
      <c r="I95">
        <f>1/(Table_0[[#This Row],[Correct Ratio]]/100)</f>
        <v>1.9267822736030829</v>
      </c>
      <c r="J95" s="7">
        <f>RANK(Table_0[[#This Row],[Difficulty Score]],Table_0[Difficulty Score],0)</f>
        <v>12</v>
      </c>
      <c r="K95" s="1">
        <f>1/(LOG(Table_0[[#This Row],[Solved By]],EXP(1))*(Table_0[[#This Row],[Correct Ratio]]/100))</f>
        <v>0.36131330908286308</v>
      </c>
      <c r="L95" s="1">
        <f>LOG($P$7*Table_0[[#This Row],[LOG(Solved By)]]+$Q$7*Table_0[[#This Row],[Ratio/100]]+$R$7,EXP(1)*16.67)</f>
        <v>0.30119654515366567</v>
      </c>
      <c r="M95" s="6">
        <f>Table_0[[#This Row],[Estimated Difficulty (Difficulty_hat)]]-Table_0[[#This Row],[Difficulty Score]]</f>
        <v>-6.0116763929197403E-2</v>
      </c>
      <c r="N95"/>
    </row>
    <row r="96" spans="1:14" x14ac:dyDescent="0.3">
      <c r="A96">
        <v>79</v>
      </c>
      <c r="B96" t="s">
        <v>160</v>
      </c>
      <c r="C96" t="s">
        <v>161</v>
      </c>
      <c r="D96" t="b">
        <v>0</v>
      </c>
      <c r="E96">
        <v>441</v>
      </c>
      <c r="F96">
        <f>ROUNDDOWN(LOG(Table_0[[#This Row],[Solved By]]/(Table_0[[#This Row],[Correct Ratio]]/100),10),0)</f>
        <v>3</v>
      </c>
      <c r="G96">
        <v>39.299999999999997</v>
      </c>
      <c r="H96">
        <f>1/(LOG(Table_0[[#This Row],[Solved By]],EXP(1)))</f>
        <v>0.16422936937652555</v>
      </c>
      <c r="I96">
        <f>1/(Table_0[[#This Row],[Correct Ratio]]/100)</f>
        <v>2.5445292620865141</v>
      </c>
      <c r="J96" s="7">
        <f>RANK(Table_0[[#This Row],[Difficulty Score]],Table_0[Difficulty Score],0)</f>
        <v>11</v>
      </c>
      <c r="K96" s="1">
        <f>1/(LOG(Table_0[[#This Row],[Solved By]],EXP(1))*(Table_0[[#This Row],[Correct Ratio]]/100))</f>
        <v>0.41788643607258408</v>
      </c>
      <c r="L96" s="1">
        <f>LOG($P$7*Table_0[[#This Row],[LOG(Solved By)]]+$Q$7*Table_0[[#This Row],[Ratio/100]]+$R$7,EXP(1)*16.67)</f>
        <v>0.37911618043176798</v>
      </c>
      <c r="M96" s="6">
        <f>Table_0[[#This Row],[Estimated Difficulty (Difficulty_hat)]]-Table_0[[#This Row],[Difficulty Score]]</f>
        <v>-3.8770255640816098E-2</v>
      </c>
      <c r="N96"/>
    </row>
    <row r="97" spans="1:14" x14ac:dyDescent="0.3">
      <c r="A97">
        <v>101</v>
      </c>
      <c r="B97" t="s">
        <v>204</v>
      </c>
      <c r="C97" t="s">
        <v>205</v>
      </c>
      <c r="D97" t="b">
        <v>0</v>
      </c>
      <c r="E97">
        <v>231</v>
      </c>
      <c r="F97">
        <f>ROUNDDOWN(LOG(Table_0[[#This Row],[Solved By]]/(Table_0[[#This Row],[Correct Ratio]]/100),10),0)</f>
        <v>2</v>
      </c>
      <c r="G97">
        <v>42.4</v>
      </c>
      <c r="H97">
        <f>1/(LOG(Table_0[[#This Row],[Solved By]],EXP(1)))</f>
        <v>0.1837418686306834</v>
      </c>
      <c r="I97">
        <f>1/(Table_0[[#This Row],[Correct Ratio]]/100)</f>
        <v>2.358490566037736</v>
      </c>
      <c r="J97" s="7">
        <f>RANK(Table_0[[#This Row],[Difficulty Score]],Table_0[Difficulty Score],0)</f>
        <v>10</v>
      </c>
      <c r="K97" s="1">
        <f>1/(LOG(Table_0[[#This Row],[Solved By]],EXP(1))*(Table_0[[#This Row],[Correct Ratio]]/100))</f>
        <v>0.43335346375161182</v>
      </c>
      <c r="L97" s="1">
        <f>LOG($P$7*Table_0[[#This Row],[LOG(Solved By)]]+$Q$7*Table_0[[#This Row],[Ratio/100]]+$R$7,EXP(1)*16.67)</f>
        <v>0.35812833499213365</v>
      </c>
      <c r="M97" s="6">
        <f>Table_0[[#This Row],[Estimated Difficulty (Difficulty_hat)]]-Table_0[[#This Row],[Difficulty Score]]</f>
        <v>-7.5225128759478177E-2</v>
      </c>
      <c r="N97"/>
    </row>
    <row r="98" spans="1:14" x14ac:dyDescent="0.3">
      <c r="A98">
        <v>105</v>
      </c>
      <c r="B98" t="s">
        <v>212</v>
      </c>
      <c r="C98" t="s">
        <v>213</v>
      </c>
      <c r="D98" t="b">
        <v>0</v>
      </c>
      <c r="E98">
        <v>114</v>
      </c>
      <c r="F98">
        <f>ROUNDDOWN(LOG(Table_0[[#This Row],[Solved By]]/(Table_0[[#This Row],[Correct Ratio]]/100),10),0)</f>
        <v>2</v>
      </c>
      <c r="G98">
        <v>47.1</v>
      </c>
      <c r="H98">
        <f>1/(LOG(Table_0[[#This Row],[Solved By]],EXP(1)))</f>
        <v>0.21113980144539465</v>
      </c>
      <c r="I98">
        <f>1/(Table_0[[#This Row],[Correct Ratio]]/100)</f>
        <v>2.1231422505307855</v>
      </c>
      <c r="J98" s="7">
        <f>RANK(Table_0[[#This Row],[Difficulty Score]],Table_0[Difficulty Score],0)</f>
        <v>9</v>
      </c>
      <c r="K98" s="1">
        <f>1/(LOG(Table_0[[#This Row],[Solved By]],EXP(1))*(Table_0[[#This Row],[Correct Ratio]]/100))</f>
        <v>0.44827983321739834</v>
      </c>
      <c r="L98" s="1">
        <f>LOG($P$7*Table_0[[#This Row],[LOG(Solved By)]]+$Q$7*Table_0[[#This Row],[Ratio/100]]+$R$7,EXP(1)*16.67)</f>
        <v>0.3289523520923191</v>
      </c>
      <c r="M98" s="6">
        <f>Table_0[[#This Row],[Estimated Difficulty (Difficulty_hat)]]-Table_0[[#This Row],[Difficulty Score]]</f>
        <v>-0.11932748112507924</v>
      </c>
      <c r="N98"/>
    </row>
    <row r="99" spans="1:14" x14ac:dyDescent="0.3">
      <c r="A99">
        <v>96</v>
      </c>
      <c r="B99" t="s">
        <v>194</v>
      </c>
      <c r="C99" t="s">
        <v>195</v>
      </c>
      <c r="D99" t="b">
        <v>0</v>
      </c>
      <c r="E99">
        <v>359</v>
      </c>
      <c r="F99">
        <f>ROUNDDOWN(LOG(Table_0[[#This Row],[Solved By]]/(Table_0[[#This Row],[Correct Ratio]]/100),10),0)</f>
        <v>2</v>
      </c>
      <c r="G99">
        <v>37.4</v>
      </c>
      <c r="H99">
        <f>1/(LOG(Table_0[[#This Row],[Solved By]],EXP(1)))</f>
        <v>0.16997198758930332</v>
      </c>
      <c r="I99">
        <f>1/(Table_0[[#This Row],[Correct Ratio]]/100)</f>
        <v>2.6737967914438503</v>
      </c>
      <c r="J99" s="7">
        <f>RANK(Table_0[[#This Row],[Difficulty Score]],Table_0[Difficulty Score],0)</f>
        <v>8</v>
      </c>
      <c r="K99" s="1">
        <f>1/(LOG(Table_0[[#This Row],[Solved By]],EXP(1))*(Table_0[[#This Row],[Correct Ratio]]/100))</f>
        <v>0.4544705550516131</v>
      </c>
      <c r="L99" s="1">
        <f>LOG($P$7*Table_0[[#This Row],[LOG(Solved By)]]+$Q$7*Table_0[[#This Row],[Ratio/100]]+$R$7,EXP(1)*16.67)</f>
        <v>0.39296098893781722</v>
      </c>
      <c r="M99" s="6">
        <f>Table_0[[#This Row],[Estimated Difficulty (Difficulty_hat)]]-Table_0[[#This Row],[Difficulty Score]]</f>
        <v>-6.1509566113795877E-2</v>
      </c>
      <c r="N99"/>
    </row>
    <row r="100" spans="1:14" x14ac:dyDescent="0.3">
      <c r="A100">
        <v>72</v>
      </c>
      <c r="B100" t="s">
        <v>146</v>
      </c>
      <c r="C100" t="s">
        <v>147</v>
      </c>
      <c r="D100" t="b">
        <v>0</v>
      </c>
      <c r="E100">
        <v>279</v>
      </c>
      <c r="F100">
        <f>ROUNDDOWN(LOG(Table_0[[#This Row],[Solved By]]/(Table_0[[#This Row],[Correct Ratio]]/100),10),0)</f>
        <v>2</v>
      </c>
      <c r="G100">
        <v>36.5</v>
      </c>
      <c r="H100">
        <f>1/(LOG(Table_0[[#This Row],[Solved By]],EXP(1)))</f>
        <v>0.17758167136036196</v>
      </c>
      <c r="I100">
        <f>1/(Table_0[[#This Row],[Correct Ratio]]/100)</f>
        <v>2.7397260273972601</v>
      </c>
      <c r="J100" s="7">
        <f>RANK(Table_0[[#This Row],[Difficulty Score]],Table_0[Difficulty Score],0)</f>
        <v>7</v>
      </c>
      <c r="K100" s="1">
        <f>1/(LOG(Table_0[[#This Row],[Solved By]],EXP(1))*(Table_0[[#This Row],[Correct Ratio]]/100))</f>
        <v>0.48652512701469031</v>
      </c>
      <c r="L100" s="1">
        <f>LOG($P$7*Table_0[[#This Row],[LOG(Solved By)]]+$Q$7*Table_0[[#This Row],[Ratio/100]]+$R$7,EXP(1)*16.67)</f>
        <v>0.39979557456487819</v>
      </c>
      <c r="M100" s="6">
        <f>Table_0[[#This Row],[Estimated Difficulty (Difficulty_hat)]]-Table_0[[#This Row],[Difficulty Score]]</f>
        <v>-8.672955244981212E-2</v>
      </c>
      <c r="N100"/>
    </row>
    <row r="101" spans="1:14" x14ac:dyDescent="0.3">
      <c r="A101">
        <v>103</v>
      </c>
      <c r="B101" t="s">
        <v>208</v>
      </c>
      <c r="C101" t="s">
        <v>209</v>
      </c>
      <c r="D101" t="b">
        <v>0</v>
      </c>
      <c r="E101">
        <v>211</v>
      </c>
      <c r="F101">
        <f>ROUNDDOWN(LOG(Table_0[[#This Row],[Solved By]]/(Table_0[[#This Row],[Correct Ratio]]/100),10),0)</f>
        <v>2</v>
      </c>
      <c r="G101">
        <v>35.700000000000003</v>
      </c>
      <c r="H101">
        <f>1/(LOG(Table_0[[#This Row],[Solved By]],EXP(1)))</f>
        <v>0.18685099176021946</v>
      </c>
      <c r="I101">
        <f>1/(Table_0[[#This Row],[Correct Ratio]]/100)</f>
        <v>2.8011204481792715</v>
      </c>
      <c r="J101" s="7">
        <f>RANK(Table_0[[#This Row],[Difficulty Score]],Table_0[Difficulty Score],0)</f>
        <v>6</v>
      </c>
      <c r="K101" s="1">
        <f>1/(LOG(Table_0[[#This Row],[Solved By]],EXP(1))*(Table_0[[#This Row],[Correct Ratio]]/100))</f>
        <v>0.52339213378212723</v>
      </c>
      <c r="L101" s="1">
        <f>LOG($P$7*Table_0[[#This Row],[LOG(Solved By)]]+$Q$7*Table_0[[#This Row],[Ratio/100]]+$R$7,EXP(1)*16.67)</f>
        <v>0.40602436795353086</v>
      </c>
      <c r="M101" s="6">
        <f>Table_0[[#This Row],[Estimated Difficulty (Difficulty_hat)]]-Table_0[[#This Row],[Difficulty Score]]</f>
        <v>-0.11736776582859637</v>
      </c>
      <c r="N101"/>
    </row>
    <row r="102" spans="1:14" x14ac:dyDescent="0.3">
      <c r="A102">
        <v>99</v>
      </c>
      <c r="B102" t="s">
        <v>200</v>
      </c>
      <c r="C102" t="s">
        <v>201</v>
      </c>
      <c r="D102" t="b">
        <v>0</v>
      </c>
      <c r="E102">
        <v>98</v>
      </c>
      <c r="F102">
        <f>ROUNDDOWN(LOG(Table_0[[#This Row],[Solved By]]/(Table_0[[#This Row],[Correct Ratio]]/100),10),0)</f>
        <v>2</v>
      </c>
      <c r="G102">
        <v>41.5</v>
      </c>
      <c r="H102">
        <f>1/(LOG(Table_0[[#This Row],[Solved By]],EXP(1)))</f>
        <v>0.2181040551873126</v>
      </c>
      <c r="I102">
        <f>1/(Table_0[[#This Row],[Correct Ratio]]/100)</f>
        <v>2.4096385542168677</v>
      </c>
      <c r="J102" s="7">
        <f>RANK(Table_0[[#This Row],[Difficulty Score]],Table_0[Difficulty Score],0)</f>
        <v>5</v>
      </c>
      <c r="K102" s="1">
        <f>1/(LOG(Table_0[[#This Row],[Solved By]],EXP(1))*(Table_0[[#This Row],[Correct Ratio]]/100))</f>
        <v>0.52555194021039187</v>
      </c>
      <c r="L102" s="1">
        <f>LOG($P$7*Table_0[[#This Row],[LOG(Solved By)]]+$Q$7*Table_0[[#This Row],[Ratio/100]]+$R$7,EXP(1)*16.67)</f>
        <v>0.36450781634410578</v>
      </c>
      <c r="M102" s="6">
        <f>Table_0[[#This Row],[Estimated Difficulty (Difficulty_hat)]]-Table_0[[#This Row],[Difficulty Score]]</f>
        <v>-0.16104412386628608</v>
      </c>
      <c r="N102"/>
    </row>
    <row r="103" spans="1:14" x14ac:dyDescent="0.3">
      <c r="A103">
        <v>91</v>
      </c>
      <c r="B103" t="s">
        <v>184</v>
      </c>
      <c r="C103" t="s">
        <v>185</v>
      </c>
      <c r="D103" t="b">
        <v>0</v>
      </c>
      <c r="E103">
        <v>139</v>
      </c>
      <c r="F103">
        <f>ROUNDDOWN(LOG(Table_0[[#This Row],[Solved By]]/(Table_0[[#This Row],[Correct Ratio]]/100),10),0)</f>
        <v>2</v>
      </c>
      <c r="G103">
        <v>36.799999999999997</v>
      </c>
      <c r="H103">
        <f>1/(LOG(Table_0[[#This Row],[Solved By]],EXP(1)))</f>
        <v>0.20265584813122056</v>
      </c>
      <c r="I103">
        <f>1/(Table_0[[#This Row],[Correct Ratio]]/100)</f>
        <v>2.7173913043478262</v>
      </c>
      <c r="J103" s="7">
        <f>RANK(Table_0[[#This Row],[Difficulty Score]],Table_0[Difficulty Score],0)</f>
        <v>4</v>
      </c>
      <c r="K103" s="1">
        <f>1/(LOG(Table_0[[#This Row],[Solved By]],EXP(1))*(Table_0[[#This Row],[Correct Ratio]]/100))</f>
        <v>0.55069523948701238</v>
      </c>
      <c r="L103" s="1">
        <f>LOG($P$7*Table_0[[#This Row],[LOG(Solved By)]]+$Q$7*Table_0[[#This Row],[Ratio/100]]+$R$7,EXP(1)*16.67)</f>
        <v>0.39776971398779148</v>
      </c>
      <c r="M103" s="6">
        <f>Table_0[[#This Row],[Estimated Difficulty (Difficulty_hat)]]-Table_0[[#This Row],[Difficulty Score]]</f>
        <v>-0.15292552549922089</v>
      </c>
      <c r="N103"/>
    </row>
    <row r="104" spans="1:14" x14ac:dyDescent="0.3">
      <c r="A104">
        <v>75</v>
      </c>
      <c r="B104" t="s">
        <v>152</v>
      </c>
      <c r="C104" t="s">
        <v>153</v>
      </c>
      <c r="D104" t="b">
        <v>0</v>
      </c>
      <c r="E104">
        <v>191</v>
      </c>
      <c r="F104">
        <f>ROUNDDOWN(LOG(Table_0[[#This Row],[Solved By]]/(Table_0[[#This Row],[Correct Ratio]]/100),10),0)</f>
        <v>2</v>
      </c>
      <c r="G104">
        <v>34.5</v>
      </c>
      <c r="H104">
        <f>1/(LOG(Table_0[[#This Row],[Solved By]],EXP(1)))</f>
        <v>0.19039374352829713</v>
      </c>
      <c r="I104">
        <f>1/(Table_0[[#This Row],[Correct Ratio]]/100)</f>
        <v>2.8985507246376816</v>
      </c>
      <c r="J104" s="7">
        <f>RANK(Table_0[[#This Row],[Difficulty Score]],Table_0[Difficulty Score],0)</f>
        <v>3</v>
      </c>
      <c r="K104" s="1">
        <f>1/(LOG(Table_0[[#This Row],[Solved By]],EXP(1))*(Table_0[[#This Row],[Correct Ratio]]/100))</f>
        <v>0.55186592327042649</v>
      </c>
      <c r="L104" s="1">
        <f>LOG($P$7*Table_0[[#This Row],[LOG(Solved By)]]+$Q$7*Table_0[[#This Row],[Ratio/100]]+$R$7,EXP(1)*16.67)</f>
        <v>0.41551348548304906</v>
      </c>
      <c r="M104" s="6">
        <f>Table_0[[#This Row],[Estimated Difficulty (Difficulty_hat)]]-Table_0[[#This Row],[Difficulty Score]]</f>
        <v>-0.13635243778737743</v>
      </c>
      <c r="N104"/>
    </row>
    <row r="105" spans="1:14" x14ac:dyDescent="0.3">
      <c r="A105">
        <v>85</v>
      </c>
      <c r="B105" t="s">
        <v>172</v>
      </c>
      <c r="C105" t="s">
        <v>173</v>
      </c>
      <c r="D105" t="b">
        <v>0</v>
      </c>
      <c r="E105">
        <v>253</v>
      </c>
      <c r="F105">
        <f>ROUNDDOWN(LOG(Table_0[[#This Row],[Solved By]]/(Table_0[[#This Row],[Correct Ratio]]/100),10),0)</f>
        <v>2</v>
      </c>
      <c r="G105">
        <v>30.5</v>
      </c>
      <c r="H105">
        <f>1/(LOG(Table_0[[#This Row],[Solved By]],EXP(1)))</f>
        <v>0.18072105750682732</v>
      </c>
      <c r="I105">
        <f>1/(Table_0[[#This Row],[Correct Ratio]]/100)</f>
        <v>3.278688524590164</v>
      </c>
      <c r="J105" s="7">
        <f>RANK(Table_0[[#This Row],[Difficulty Score]],Table_0[Difficulty Score],0)</f>
        <v>2</v>
      </c>
      <c r="K105" s="1">
        <f>1/(LOG(Table_0[[#This Row],[Solved By]],EXP(1))*(Table_0[[#This Row],[Correct Ratio]]/100))</f>
        <v>0.59252805739943382</v>
      </c>
      <c r="L105" s="1">
        <f>LOG($P$7*Table_0[[#This Row],[LOG(Solved By)]]+$Q$7*Table_0[[#This Row],[Ratio/100]]+$R$7,EXP(1)*16.67)</f>
        <v>0.4493769142699966</v>
      </c>
      <c r="M105" s="6">
        <f>Table_0[[#This Row],[Estimated Difficulty (Difficulty_hat)]]-Table_0[[#This Row],[Difficulty Score]]</f>
        <v>-0.14315114312943722</v>
      </c>
      <c r="N105"/>
    </row>
    <row r="106" spans="1:14" x14ac:dyDescent="0.3">
      <c r="A106">
        <v>102</v>
      </c>
      <c r="B106" t="s">
        <v>206</v>
      </c>
      <c r="C106" t="s">
        <v>207</v>
      </c>
      <c r="D106" t="b">
        <v>0</v>
      </c>
      <c r="E106">
        <v>94</v>
      </c>
      <c r="F106">
        <f>ROUNDDOWN(LOG(Table_0[[#This Row],[Solved By]]/(Table_0[[#This Row],[Correct Ratio]]/100),10),0)</f>
        <v>2</v>
      </c>
      <c r="G106">
        <v>24.9</v>
      </c>
      <c r="H106">
        <f>1/(LOG(Table_0[[#This Row],[Solved By]],EXP(1)))</f>
        <v>0.22010458223015891</v>
      </c>
      <c r="I106">
        <f>1/(Table_0[[#This Row],[Correct Ratio]]/100)</f>
        <v>4.0160642570281126</v>
      </c>
      <c r="J106" s="7">
        <f>RANK(Table_0[[#This Row],[Difficulty Score]],Table_0[Difficulty Score],0)</f>
        <v>1</v>
      </c>
      <c r="K106" s="1">
        <f>1/(LOG(Table_0[[#This Row],[Solved By]],EXP(1))*(Table_0[[#This Row],[Correct Ratio]]/100))</f>
        <v>0.88395414550264628</v>
      </c>
      <c r="L106" s="1">
        <f>LOG($P$7*Table_0[[#This Row],[LOG(Solved By)]]+$Q$7*Table_0[[#This Row],[Ratio/100]]+$R$7,EXP(1)*16.67)</f>
        <v>0.50510091219868669</v>
      </c>
      <c r="M106" s="6">
        <f>Table_0[[#This Row],[Estimated Difficulty (Difficulty_hat)]]-Table_0[[#This Row],[Difficulty Score]]</f>
        <v>-0.37885323330395959</v>
      </c>
      <c r="N106"/>
    </row>
    <row r="108" spans="1:14" x14ac:dyDescent="0.3">
      <c r="J108" s="1"/>
      <c r="K108" s="1">
        <f>AVERAGE(Table_0[Difficulty Score])</f>
        <v>0.25999164707493344</v>
      </c>
      <c r="M108" s="1">
        <f>AVERAGE(Table_0[Estimated Difficulty (Difficulty_hat)])</f>
        <v>0.26012744765455786</v>
      </c>
      <c r="N108" s="1">
        <f>AVERAGE(Table_0[hat-real])</f>
        <v>1.3580057962439313E-4</v>
      </c>
    </row>
    <row r="109" spans="1:14" x14ac:dyDescent="0.3">
      <c r="J109" s="1"/>
      <c r="K109" s="1">
        <f>_xlfn.STDEV.S(Table_0[Difficulty Score])</f>
        <v>0.1180120832390687</v>
      </c>
      <c r="M109" s="1">
        <f>_xlfn.STDEV.S(Table_0[Estimated Difficulty (Difficulty_hat)])</f>
        <v>7.3888840220970711E-2</v>
      </c>
      <c r="N109" s="1">
        <f>_xlfn.STDEV.S(Table_0[hat-real])</f>
        <v>6.956247335887869E-2</v>
      </c>
    </row>
  </sheetData>
  <conditionalFormatting sqref="J1:J1048576">
    <cfRule type="colorScale" priority="1">
      <colorScale>
        <cfvo type="min"/>
        <cfvo type="max"/>
        <color rgb="FFF8696B"/>
        <color rgb="FFFCFCFF"/>
      </colorScale>
    </cfRule>
  </conditionalFormatting>
  <conditionalFormatting sqref="K1:K1048576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8D84E1-686E-4398-B37E-25EBCAD49B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Hardy</dc:creator>
  <cp:lastModifiedBy>Joe Hardy</cp:lastModifiedBy>
  <dcterms:created xsi:type="dcterms:W3CDTF">2022-09-18T14:59:17Z</dcterms:created>
  <dcterms:modified xsi:type="dcterms:W3CDTF">2024-02-18T19:22:07Z</dcterms:modified>
</cp:coreProperties>
</file>