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ddrimyr\Documents\GitHub\josephtschafer.github.io\docs\"/>
    </mc:Choice>
  </mc:AlternateContent>
  <bookViews>
    <workbookView xWindow="0" yWindow="0" windowWidth="20490" windowHeight="81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23" i="1" l="1"/>
  <c r="I20" i="1"/>
  <c r="I7" i="1"/>
  <c r="I6" i="1"/>
  <c r="I21" i="1"/>
  <c r="H21" i="1"/>
  <c r="G21" i="1"/>
  <c r="G24" i="1" s="1"/>
  <c r="F21" i="1"/>
  <c r="E21" i="1"/>
  <c r="H7" i="1"/>
  <c r="G7" i="1"/>
  <c r="F7" i="1"/>
  <c r="E7" i="1"/>
  <c r="D7" i="1"/>
  <c r="H20" i="1"/>
  <c r="G20" i="1"/>
  <c r="F20" i="1"/>
  <c r="E20" i="1"/>
  <c r="D20" i="1"/>
  <c r="D21" i="1" s="1"/>
  <c r="C20" i="1"/>
  <c r="C21" i="1" s="1"/>
  <c r="C8" i="1"/>
  <c r="D6" i="1"/>
  <c r="C6" i="1"/>
  <c r="C23" i="1" l="1"/>
  <c r="D23" i="1" s="1"/>
  <c r="E23" i="1" s="1"/>
  <c r="F23" i="1" s="1"/>
  <c r="G23" i="1" s="1"/>
  <c r="H23" i="1" s="1"/>
  <c r="D8" i="1"/>
  <c r="D24" i="1"/>
  <c r="C24" i="1"/>
  <c r="C22" i="1"/>
  <c r="C25" i="1" s="1"/>
  <c r="F24" i="1"/>
  <c r="E24" i="1"/>
  <c r="H24" i="1"/>
  <c r="I24" i="1" l="1"/>
  <c r="B29" i="1" s="1"/>
  <c r="D22" i="1"/>
  <c r="E22" i="1" s="1"/>
  <c r="F22" i="1" s="1"/>
  <c r="G22" i="1" s="1"/>
  <c r="H22" i="1" s="1"/>
  <c r="E8" i="1"/>
  <c r="D25" i="1" l="1"/>
  <c r="E25" i="1"/>
  <c r="F8" i="1"/>
  <c r="G8" i="1" l="1"/>
  <c r="F25" i="1"/>
  <c r="B28" i="1" s="1"/>
  <c r="G25" i="1" l="1"/>
  <c r="H8" i="1"/>
  <c r="H25" i="1" s="1"/>
  <c r="B30" i="1" s="1"/>
</calcChain>
</file>

<file path=xl/sharedStrings.xml><?xml version="1.0" encoding="utf-8"?>
<sst xmlns="http://schemas.openxmlformats.org/spreadsheetml/2006/main" count="73" uniqueCount="36">
  <si>
    <t>Cost Benefit Analysis</t>
  </si>
  <si>
    <t>Year</t>
  </si>
  <si>
    <t>Total</t>
  </si>
  <si>
    <t>*Assuming you retain 2 additional students at current in state tuition for a full 4 academic years.</t>
  </si>
  <si>
    <t>Benefits</t>
  </si>
  <si>
    <t>Students*</t>
  </si>
  <si>
    <t>Grants</t>
  </si>
  <si>
    <t>Total Benefits</t>
  </si>
  <si>
    <t>PV of Benefits</t>
  </si>
  <si>
    <t>PV of Cumulative Benefits</t>
  </si>
  <si>
    <t>Costs</t>
  </si>
  <si>
    <t>Sunk Costs</t>
  </si>
  <si>
    <t>Hardware</t>
  </si>
  <si>
    <t>-</t>
  </si>
  <si>
    <t>Software</t>
  </si>
  <si>
    <t>Database</t>
  </si>
  <si>
    <t>Implementation</t>
  </si>
  <si>
    <t>Analyst</t>
  </si>
  <si>
    <t>Developer</t>
  </si>
  <si>
    <t>Database Admin</t>
  </si>
  <si>
    <t>Annual Expenses</t>
  </si>
  <si>
    <t>Consumables</t>
  </si>
  <si>
    <t>Licensing Fees</t>
  </si>
  <si>
    <t>Maintenance</t>
  </si>
  <si>
    <t>Total Costs:</t>
  </si>
  <si>
    <t>PV of Costs</t>
  </si>
  <si>
    <t>PV of Cumulative Costs</t>
  </si>
  <si>
    <t>Grand Total:</t>
  </si>
  <si>
    <t>Yearly NPV</t>
  </si>
  <si>
    <t>Cumulative NPV</t>
  </si>
  <si>
    <t>Interest Rate</t>
  </si>
  <si>
    <t>Break-Even Point (yrs):</t>
  </si>
  <si>
    <t>Net Present Value:</t>
  </si>
  <si>
    <t>Return on Investment:</t>
  </si>
  <si>
    <t>Labor Costs**</t>
  </si>
  <si>
    <t>**Labor costs are based on 4 month working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</si>
</sst>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  <numFmt numFmtId="167" formatCode="_([$$-409]* #,##0_);_([$$-409]* \(#,##0\);_([$$-409]* &quot;-&quot;??_);_(@_)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u val="double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10" fontId="3" fillId="0" borderId="0" xfId="0" applyNumberFormat="1" applyFont="1" applyAlignment="1"/>
    <xf numFmtId="2" fontId="3" fillId="0" borderId="0" xfId="0" applyNumberFormat="1" applyFont="1" applyAlignment="1"/>
    <xf numFmtId="164" fontId="3" fillId="0" borderId="0" xfId="0" applyNumberFormat="1" applyFont="1" applyAlignment="1"/>
    <xf numFmtId="10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165" fontId="3" fillId="0" borderId="6" xfId="1" applyNumberFormat="1" applyFont="1" applyBorder="1" applyAlignment="1"/>
    <xf numFmtId="165" fontId="3" fillId="0" borderId="0" xfId="1" applyNumberFormat="1" applyFont="1" applyBorder="1" applyAlignment="1"/>
    <xf numFmtId="165" fontId="3" fillId="0" borderId="0" xfId="1" applyNumberFormat="1" applyFont="1" applyBorder="1"/>
    <xf numFmtId="164" fontId="3" fillId="0" borderId="1" xfId="0" applyNumberFormat="1" applyFont="1" applyBorder="1"/>
    <xf numFmtId="165" fontId="3" fillId="0" borderId="0" xfId="1" applyNumberFormat="1" applyFont="1" applyBorder="1" applyAlignment="1">
      <alignment horizontal="center"/>
    </xf>
    <xf numFmtId="165" fontId="3" fillId="0" borderId="6" xfId="1" applyNumberFormat="1" applyFont="1" applyBorder="1" applyAlignment="1">
      <alignment horizontal="center"/>
    </xf>
    <xf numFmtId="165" fontId="3" fillId="0" borderId="7" xfId="1" applyNumberFormat="1" applyFont="1" applyBorder="1" applyAlignment="1"/>
    <xf numFmtId="165" fontId="3" fillId="0" borderId="2" xfId="1" applyNumberFormat="1" applyFont="1" applyBorder="1" applyAlignment="1"/>
    <xf numFmtId="3" fontId="3" fillId="0" borderId="8" xfId="0" applyNumberFormat="1" applyFont="1" applyBorder="1" applyAlignment="1"/>
    <xf numFmtId="0" fontId="7" fillId="0" borderId="0" xfId="0" applyFont="1" applyAlignment="1">
      <alignment horizontal="left"/>
    </xf>
    <xf numFmtId="0" fontId="1" fillId="2" borderId="3" xfId="4" applyBorder="1" applyAlignment="1"/>
    <xf numFmtId="0" fontId="1" fillId="2" borderId="4" xfId="4" applyBorder="1" applyAlignment="1"/>
    <xf numFmtId="0" fontId="1" fillId="2" borderId="5" xfId="4" applyBorder="1" applyAlignment="1"/>
    <xf numFmtId="165" fontId="1" fillId="2" borderId="6" xfId="4" applyNumberFormat="1" applyBorder="1"/>
    <xf numFmtId="165" fontId="1" fillId="2" borderId="0" xfId="4" applyNumberFormat="1" applyBorder="1"/>
    <xf numFmtId="0" fontId="1" fillId="2" borderId="1" xfId="4" applyBorder="1"/>
    <xf numFmtId="0" fontId="3" fillId="0" borderId="4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/>
    <xf numFmtId="0" fontId="0" fillId="0" borderId="6" xfId="0" applyFont="1" applyBorder="1" applyAlignment="1"/>
    <xf numFmtId="0" fontId="4" fillId="0" borderId="6" xfId="0" applyFont="1" applyBorder="1" applyAlignment="1"/>
    <xf numFmtId="0" fontId="3" fillId="0" borderId="6" xfId="0" applyFont="1" applyBorder="1" applyAlignment="1">
      <alignment horizontal="right"/>
    </xf>
    <xf numFmtId="0" fontId="7" fillId="0" borderId="6" xfId="0" applyFont="1" applyBorder="1" applyAlignment="1"/>
    <xf numFmtId="0" fontId="3" fillId="0" borderId="7" xfId="0" applyFont="1" applyBorder="1" applyAlignment="1">
      <alignment horizontal="right"/>
    </xf>
    <xf numFmtId="0" fontId="0" fillId="0" borderId="8" xfId="0" applyFont="1" applyBorder="1" applyAlignment="1"/>
    <xf numFmtId="165" fontId="7" fillId="0" borderId="1" xfId="1" applyNumberFormat="1" applyFont="1" applyBorder="1"/>
    <xf numFmtId="165" fontId="3" fillId="0" borderId="1" xfId="1" applyNumberFormat="1" applyFont="1" applyBorder="1"/>
    <xf numFmtId="167" fontId="6" fillId="0" borderId="1" xfId="3" applyNumberFormat="1" applyFont="1" applyBorder="1"/>
    <xf numFmtId="165" fontId="7" fillId="0" borderId="1" xfId="1" applyNumberFormat="1" applyFont="1" applyBorder="1" applyAlignment="1"/>
    <xf numFmtId="164" fontId="8" fillId="0" borderId="1" xfId="0" applyNumberFormat="1" applyFont="1" applyBorder="1" applyAlignment="1"/>
    <xf numFmtId="3" fontId="3" fillId="0" borderId="8" xfId="0" applyNumberFormat="1" applyFont="1" applyBorder="1"/>
    <xf numFmtId="166" fontId="6" fillId="0" borderId="1" xfId="2" applyNumberFormat="1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5">
    <cellStyle name="40% - Accent3" xfId="4" builtinId="39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Breakeven Analysis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Sheet1!$C$8:$H$8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97183.098591549307</c:v>
                </c:pt>
                <c:pt idx="2">
                  <c:v>189316.49364103243</c:v>
                </c:pt>
                <c:pt idx="3">
                  <c:v>276654.57282624685</c:v>
                </c:pt>
                <c:pt idx="4">
                  <c:v>359439.48200654483</c:v>
                </c:pt>
                <c:pt idx="5">
                  <c:v>437901.67193254747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4D-41E9-B584-F32AE697B97A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Sheet1!$C$22:$H$22</c:f>
              <c:numCache>
                <c:formatCode>_(* #,##0_);_(* \(#,##0\);_(* "-"??_);_(@_)</c:formatCode>
                <c:ptCount val="6"/>
                <c:pt idx="0">
                  <c:v>194741.78403755868</c:v>
                </c:pt>
                <c:pt idx="1">
                  <c:v>213521.12676056338</c:v>
                </c:pt>
                <c:pt idx="2">
                  <c:v>231330.64427252088</c:v>
                </c:pt>
                <c:pt idx="3">
                  <c:v>248218.76574530167</c:v>
                </c:pt>
                <c:pt idx="4">
                  <c:v>264231.62141773489</c:v>
                </c:pt>
                <c:pt idx="5">
                  <c:v>279420.44162573596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4D-41E9-B584-F32AE697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642314"/>
        <c:axId val="437158895"/>
      </c:lineChart>
      <c:catAx>
        <c:axId val="1961642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period (in years)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37158895"/>
        <c:crosses val="autoZero"/>
        <c:auto val="1"/>
        <c:lblAlgn val="ctr"/>
        <c:lblOffset val="100"/>
        <c:noMultiLvlLbl val="1"/>
      </c:catAx>
      <c:valAx>
        <c:axId val="437158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Costs/Benefits (In USD)</a:t>
                </a:r>
              </a:p>
            </c:rich>
          </c:tx>
          <c:overlay val="0"/>
        </c:title>
        <c:numFmt formatCode="_(* #,##0_);_(* \(#,##0\);_(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6164231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</xdr:row>
      <xdr:rowOff>114300</xdr:rowOff>
    </xdr:from>
    <xdr:to>
      <xdr:col>14</xdr:col>
      <xdr:colOff>819150</xdr:colOff>
      <xdr:row>21</xdr:row>
      <xdr:rowOff>47625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I23" sqref="I23"/>
    </sheetView>
  </sheetViews>
  <sheetFormatPr defaultColWidth="14.42578125" defaultRowHeight="15.75" customHeight="1" x14ac:dyDescent="0.2"/>
  <cols>
    <col min="1" max="1" width="24.42578125" customWidth="1"/>
    <col min="2" max="2" width="14.7109375" customWidth="1"/>
    <col min="6" max="6" width="16.5703125" customWidth="1"/>
    <col min="9" max="9" width="15.5703125" bestFit="1" customWidth="1"/>
    <col min="11" max="11" width="19.85546875" customWidth="1"/>
  </cols>
  <sheetData>
    <row r="1" spans="1:12" ht="18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</row>
    <row r="2" spans="1:12" ht="15.75" customHeight="1" x14ac:dyDescent="0.2">
      <c r="A2" s="11"/>
      <c r="B2" s="28" t="s">
        <v>1</v>
      </c>
      <c r="C2" s="28">
        <v>0</v>
      </c>
      <c r="D2" s="28">
        <v>1</v>
      </c>
      <c r="E2" s="28">
        <v>2</v>
      </c>
      <c r="F2" s="28">
        <v>3</v>
      </c>
      <c r="G2" s="28">
        <v>4</v>
      </c>
      <c r="H2" s="28">
        <v>5</v>
      </c>
      <c r="I2" s="29" t="s">
        <v>2</v>
      </c>
      <c r="K2" s="2" t="s">
        <v>3</v>
      </c>
      <c r="L2" s="2"/>
    </row>
    <row r="3" spans="1:12" ht="15.75" customHeight="1" x14ac:dyDescent="0.25">
      <c r="A3" s="30" t="s">
        <v>4</v>
      </c>
      <c r="B3" s="8"/>
      <c r="C3" s="22"/>
      <c r="D3" s="23"/>
      <c r="E3" s="23"/>
      <c r="F3" s="23"/>
      <c r="G3" s="23"/>
      <c r="H3" s="23"/>
      <c r="I3" s="24"/>
      <c r="K3" s="21" t="s">
        <v>35</v>
      </c>
      <c r="L3" s="2"/>
    </row>
    <row r="4" spans="1:12" ht="15.75" customHeight="1" x14ac:dyDescent="0.2">
      <c r="A4" s="31"/>
      <c r="B4" s="9" t="s">
        <v>5</v>
      </c>
      <c r="C4" s="12">
        <v>0</v>
      </c>
      <c r="D4" s="13">
        <v>88500</v>
      </c>
      <c r="E4" s="13">
        <v>89400</v>
      </c>
      <c r="F4" s="13">
        <v>90300</v>
      </c>
      <c r="G4" s="13">
        <v>91200</v>
      </c>
      <c r="H4" s="13">
        <v>92100</v>
      </c>
      <c r="I4" s="10"/>
      <c r="K4" s="2"/>
      <c r="L4" s="2"/>
    </row>
    <row r="5" spans="1:12" ht="15.75" customHeight="1" x14ac:dyDescent="0.2">
      <c r="A5" s="31"/>
      <c r="B5" s="9" t="s">
        <v>6</v>
      </c>
      <c r="C5" s="12">
        <v>0</v>
      </c>
      <c r="D5" s="13">
        <v>15000</v>
      </c>
      <c r="E5" s="13">
        <v>15100</v>
      </c>
      <c r="F5" s="13">
        <v>15200</v>
      </c>
      <c r="G5" s="13">
        <v>15300</v>
      </c>
      <c r="H5" s="13">
        <v>15400</v>
      </c>
      <c r="I5" s="10"/>
      <c r="K5" s="2"/>
      <c r="L5" s="2"/>
    </row>
    <row r="6" spans="1:12" ht="15.75" customHeight="1" x14ac:dyDescent="0.2">
      <c r="A6" s="32" t="s">
        <v>7</v>
      </c>
      <c r="B6" s="9"/>
      <c r="C6" s="12">
        <f t="shared" ref="C6:D6" si="0">SUM(C4:C5)</f>
        <v>0</v>
      </c>
      <c r="D6" s="14">
        <f t="shared" si="0"/>
        <v>103500</v>
      </c>
      <c r="E6" s="13">
        <v>104500</v>
      </c>
      <c r="F6" s="13">
        <v>105500</v>
      </c>
      <c r="G6" s="13">
        <v>106500</v>
      </c>
      <c r="H6" s="13">
        <v>107500</v>
      </c>
      <c r="I6" s="39">
        <f>SUM(E6:H6)</f>
        <v>424000</v>
      </c>
      <c r="K6" s="2"/>
      <c r="L6" s="2"/>
    </row>
    <row r="7" spans="1:12" ht="15.75" customHeight="1" x14ac:dyDescent="0.2">
      <c r="A7" s="33" t="s">
        <v>8</v>
      </c>
      <c r="B7" s="9"/>
      <c r="C7" s="12">
        <v>0</v>
      </c>
      <c r="D7" s="14">
        <f>D6/(1+$B$27)</f>
        <v>97183.098591549307</v>
      </c>
      <c r="E7" s="14">
        <f>E6/((1+$B$27)^2)</f>
        <v>92133.395049483137</v>
      </c>
      <c r="F7" s="14">
        <f>F6/((1+$B$27)^3)</f>
        <v>87338.079185214388</v>
      </c>
      <c r="G7" s="14">
        <f>G6/((1+$B$27)^4)</f>
        <v>82784.909180298011</v>
      </c>
      <c r="H7" s="14">
        <f>H6/((1+$B$27)^5)</f>
        <v>78462.189926002655</v>
      </c>
      <c r="I7" s="37">
        <f>SUM(C7:H7)</f>
        <v>437901.67193254747</v>
      </c>
      <c r="K7" s="2"/>
      <c r="L7" s="2"/>
    </row>
    <row r="8" spans="1:12" ht="15.75" customHeight="1" x14ac:dyDescent="0.2">
      <c r="A8" s="33" t="s">
        <v>9</v>
      </c>
      <c r="B8" s="9"/>
      <c r="C8" s="12">
        <f t="shared" ref="C8:D8" si="1">C7</f>
        <v>0</v>
      </c>
      <c r="D8" s="14">
        <f t="shared" si="1"/>
        <v>97183.098591549307</v>
      </c>
      <c r="E8" s="14">
        <f t="shared" ref="E8:H8" si="2">SUM(E7,D8)</f>
        <v>189316.49364103243</v>
      </c>
      <c r="F8" s="14">
        <f t="shared" si="2"/>
        <v>276654.57282624685</v>
      </c>
      <c r="G8" s="14">
        <f t="shared" si="2"/>
        <v>359439.48200654483</v>
      </c>
      <c r="H8" s="14">
        <f t="shared" si="2"/>
        <v>437901.67193254747</v>
      </c>
      <c r="I8" s="15"/>
      <c r="K8" s="2"/>
    </row>
    <row r="9" spans="1:12" ht="15.75" customHeight="1" x14ac:dyDescent="0.25">
      <c r="A9" s="30" t="s">
        <v>10</v>
      </c>
      <c r="B9" s="8"/>
      <c r="C9" s="25"/>
      <c r="D9" s="26"/>
      <c r="E9" s="26"/>
      <c r="F9" s="26"/>
      <c r="G9" s="26"/>
      <c r="H9" s="26"/>
      <c r="I9" s="27"/>
    </row>
    <row r="10" spans="1:12" ht="15.75" customHeight="1" x14ac:dyDescent="0.2">
      <c r="A10" s="30" t="s">
        <v>11</v>
      </c>
      <c r="B10" s="9" t="s">
        <v>12</v>
      </c>
      <c r="C10" s="12">
        <v>5500</v>
      </c>
      <c r="D10" s="16" t="s">
        <v>13</v>
      </c>
      <c r="E10" s="16" t="s">
        <v>13</v>
      </c>
      <c r="F10" s="16" t="s">
        <v>13</v>
      </c>
      <c r="G10" s="16" t="s">
        <v>13</v>
      </c>
      <c r="H10" s="16" t="s">
        <v>13</v>
      </c>
      <c r="I10" s="10"/>
    </row>
    <row r="11" spans="1:12" ht="15.75" customHeight="1" x14ac:dyDescent="0.2">
      <c r="A11" s="30"/>
      <c r="B11" s="9" t="s">
        <v>14</v>
      </c>
      <c r="C11" s="12">
        <v>7500</v>
      </c>
      <c r="D11" s="16" t="s">
        <v>13</v>
      </c>
      <c r="E11" s="16" t="s">
        <v>13</v>
      </c>
      <c r="F11" s="16" t="s">
        <v>13</v>
      </c>
      <c r="G11" s="16" t="s">
        <v>13</v>
      </c>
      <c r="H11" s="16" t="s">
        <v>13</v>
      </c>
      <c r="I11" s="10"/>
    </row>
    <row r="12" spans="1:12" ht="15.75" customHeight="1" x14ac:dyDescent="0.2">
      <c r="A12" s="30"/>
      <c r="B12" s="9" t="s">
        <v>15</v>
      </c>
      <c r="C12" s="12">
        <v>40000</v>
      </c>
      <c r="D12" s="16" t="s">
        <v>13</v>
      </c>
      <c r="E12" s="16" t="s">
        <v>13</v>
      </c>
      <c r="F12" s="16" t="s">
        <v>13</v>
      </c>
      <c r="G12" s="16" t="s">
        <v>13</v>
      </c>
      <c r="H12" s="16" t="s">
        <v>13</v>
      </c>
      <c r="I12" s="10"/>
    </row>
    <row r="13" spans="1:12" ht="15.75" customHeight="1" x14ac:dyDescent="0.2">
      <c r="A13" s="30"/>
      <c r="B13" s="9" t="s">
        <v>16</v>
      </c>
      <c r="C13" s="12">
        <v>65000</v>
      </c>
      <c r="D13" s="16" t="s">
        <v>13</v>
      </c>
      <c r="E13" s="16" t="s">
        <v>13</v>
      </c>
      <c r="F13" s="16" t="s">
        <v>13</v>
      </c>
      <c r="G13" s="16" t="s">
        <v>13</v>
      </c>
      <c r="H13" s="16" t="s">
        <v>13</v>
      </c>
      <c r="I13" s="10"/>
    </row>
    <row r="14" spans="1:12" ht="15.75" customHeight="1" x14ac:dyDescent="0.2">
      <c r="A14" s="34" t="s">
        <v>34</v>
      </c>
      <c r="B14" s="9" t="s">
        <v>17</v>
      </c>
      <c r="C14" s="12">
        <v>28600</v>
      </c>
      <c r="D14" s="16" t="s">
        <v>13</v>
      </c>
      <c r="E14" s="16" t="s">
        <v>13</v>
      </c>
      <c r="F14" s="16" t="s">
        <v>13</v>
      </c>
      <c r="G14" s="16" t="s">
        <v>13</v>
      </c>
      <c r="H14" s="16" t="s">
        <v>13</v>
      </c>
      <c r="I14" s="10"/>
    </row>
    <row r="15" spans="1:12" ht="15.75" customHeight="1" x14ac:dyDescent="0.2">
      <c r="A15" s="31"/>
      <c r="B15" s="9" t="s">
        <v>18</v>
      </c>
      <c r="C15" s="12">
        <v>33600</v>
      </c>
      <c r="D15" s="16" t="s">
        <v>13</v>
      </c>
      <c r="E15" s="16" t="s">
        <v>13</v>
      </c>
      <c r="F15" s="16" t="s">
        <v>13</v>
      </c>
      <c r="G15" s="16" t="s">
        <v>13</v>
      </c>
      <c r="H15" s="16" t="s">
        <v>13</v>
      </c>
      <c r="I15" s="10"/>
    </row>
    <row r="16" spans="1:12" ht="15.75" customHeight="1" x14ac:dyDescent="0.2">
      <c r="A16" s="31"/>
      <c r="B16" s="9" t="s">
        <v>19</v>
      </c>
      <c r="C16" s="12">
        <v>27200</v>
      </c>
      <c r="D16" s="16" t="s">
        <v>13</v>
      </c>
      <c r="E16" s="16" t="s">
        <v>13</v>
      </c>
      <c r="F16" s="16" t="s">
        <v>13</v>
      </c>
      <c r="G16" s="16" t="s">
        <v>13</v>
      </c>
      <c r="H16" s="16" t="s">
        <v>13</v>
      </c>
      <c r="I16" s="10"/>
    </row>
    <row r="17" spans="1:9" ht="15.75" customHeight="1" x14ac:dyDescent="0.2">
      <c r="A17" s="30" t="s">
        <v>20</v>
      </c>
      <c r="B17" s="9" t="s">
        <v>21</v>
      </c>
      <c r="C17" s="17" t="s">
        <v>13</v>
      </c>
      <c r="D17" s="13">
        <v>2000</v>
      </c>
      <c r="E17" s="13">
        <v>2020</v>
      </c>
      <c r="F17" s="13">
        <v>2040</v>
      </c>
      <c r="G17" s="13">
        <v>2060</v>
      </c>
      <c r="H17" s="13">
        <v>2080</v>
      </c>
      <c r="I17" s="10"/>
    </row>
    <row r="18" spans="1:9" ht="15.75" customHeight="1" x14ac:dyDescent="0.2">
      <c r="A18" s="31"/>
      <c r="B18" s="9" t="s">
        <v>22</v>
      </c>
      <c r="C18" s="17" t="s">
        <v>13</v>
      </c>
      <c r="D18" s="13">
        <v>8000</v>
      </c>
      <c r="E18" s="13">
        <v>8080</v>
      </c>
      <c r="F18" s="13">
        <v>8160</v>
      </c>
      <c r="G18" s="13">
        <v>8240</v>
      </c>
      <c r="H18" s="13">
        <v>8330</v>
      </c>
      <c r="I18" s="10"/>
    </row>
    <row r="19" spans="1:9" ht="15.75" customHeight="1" x14ac:dyDescent="0.2">
      <c r="A19" s="31"/>
      <c r="B19" s="9" t="s">
        <v>23</v>
      </c>
      <c r="C19" s="17" t="s">
        <v>13</v>
      </c>
      <c r="D19" s="13">
        <v>10000</v>
      </c>
      <c r="E19" s="13">
        <v>10100</v>
      </c>
      <c r="F19" s="13">
        <v>10200</v>
      </c>
      <c r="G19" s="13">
        <v>10300</v>
      </c>
      <c r="H19" s="13">
        <v>10400</v>
      </c>
      <c r="I19" s="10"/>
    </row>
    <row r="20" spans="1:9" ht="15.75" customHeight="1" x14ac:dyDescent="0.2">
      <c r="A20" s="32" t="s">
        <v>24</v>
      </c>
      <c r="B20" s="8"/>
      <c r="C20" s="12">
        <f t="shared" ref="C20:H20" si="3">SUM(C9:C19)</f>
        <v>207400</v>
      </c>
      <c r="D20" s="14">
        <f t="shared" si="3"/>
        <v>20000</v>
      </c>
      <c r="E20" s="14">
        <f t="shared" si="3"/>
        <v>20200</v>
      </c>
      <c r="F20" s="14">
        <f t="shared" si="3"/>
        <v>20400</v>
      </c>
      <c r="G20" s="14">
        <f t="shared" si="3"/>
        <v>20600</v>
      </c>
      <c r="H20" s="14">
        <f t="shared" si="3"/>
        <v>20810</v>
      </c>
      <c r="I20" s="43">
        <f>SUM(C20:H20)</f>
        <v>309410</v>
      </c>
    </row>
    <row r="21" spans="1:9" ht="15.75" customHeight="1" x14ac:dyDescent="0.2">
      <c r="A21" s="33" t="s">
        <v>25</v>
      </c>
      <c r="B21" s="10"/>
      <c r="C21" s="12">
        <f t="shared" ref="C21:D21" si="4">C20/(1+$B$27)</f>
        <v>194741.78403755868</v>
      </c>
      <c r="D21" s="13">
        <f t="shared" si="4"/>
        <v>18779.342723004695</v>
      </c>
      <c r="E21" s="13">
        <f>E20/((1+$B$27)^2)</f>
        <v>17809.517511957507</v>
      </c>
      <c r="F21" s="13">
        <f>F20/((1+$B$27)^3)</f>
        <v>16888.121472780793</v>
      </c>
      <c r="G21" s="13">
        <f>G20/((1+$B$27)^4)</f>
        <v>16012.855672433228</v>
      </c>
      <c r="H21" s="13">
        <f>H20/((1+$B$27)^5)</f>
        <v>15188.820208001071</v>
      </c>
      <c r="I21" s="38">
        <f>SUM(C21:H21)</f>
        <v>279420.44162573596</v>
      </c>
    </row>
    <row r="22" spans="1:9" ht="15.75" customHeight="1" x14ac:dyDescent="0.2">
      <c r="A22" s="33" t="s">
        <v>26</v>
      </c>
      <c r="B22" s="10"/>
      <c r="C22" s="12">
        <f>C21</f>
        <v>194741.78403755868</v>
      </c>
      <c r="D22" s="14">
        <f t="shared" ref="D22:H22" si="5">SUM(D21,C22)</f>
        <v>213521.12676056338</v>
      </c>
      <c r="E22" s="14">
        <f t="shared" si="5"/>
        <v>231330.64427252088</v>
      </c>
      <c r="F22" s="14">
        <f t="shared" si="5"/>
        <v>248218.76574530167</v>
      </c>
      <c r="G22" s="14">
        <f t="shared" si="5"/>
        <v>264231.62141773489</v>
      </c>
      <c r="H22" s="14">
        <f t="shared" si="5"/>
        <v>279420.44162573596</v>
      </c>
      <c r="I22" s="42"/>
    </row>
    <row r="23" spans="1:9" ht="15.75" customHeight="1" x14ac:dyDescent="0.25">
      <c r="A23" s="32" t="s">
        <v>27</v>
      </c>
      <c r="B23" s="10"/>
      <c r="C23" s="12">
        <f>C6-C20</f>
        <v>-207400</v>
      </c>
      <c r="D23" s="13">
        <f t="shared" ref="D23:H23" si="6">C23+(D6-D20)</f>
        <v>-123900</v>
      </c>
      <c r="E23" s="13">
        <f t="shared" si="6"/>
        <v>-39600</v>
      </c>
      <c r="F23" s="13">
        <f t="shared" si="6"/>
        <v>45500</v>
      </c>
      <c r="G23" s="13">
        <f t="shared" si="6"/>
        <v>131400</v>
      </c>
      <c r="H23" s="13">
        <f t="shared" si="6"/>
        <v>218090</v>
      </c>
      <c r="I23" s="41">
        <f>I6-I20</f>
        <v>114590</v>
      </c>
    </row>
    <row r="24" spans="1:9" ht="15.75" customHeight="1" x14ac:dyDescent="0.2">
      <c r="A24" s="33" t="s">
        <v>28</v>
      </c>
      <c r="B24" s="10"/>
      <c r="C24" s="12">
        <f t="shared" ref="C24" si="7">C7-C21</f>
        <v>-194741.78403755868</v>
      </c>
      <c r="D24" s="13">
        <f t="shared" ref="D24:H24" si="8">D7-D21</f>
        <v>78403.755868544613</v>
      </c>
      <c r="E24" s="13">
        <f t="shared" si="8"/>
        <v>74323.877537525637</v>
      </c>
      <c r="F24" s="13">
        <f t="shared" si="8"/>
        <v>70449.957712433592</v>
      </c>
      <c r="G24" s="13">
        <f t="shared" si="8"/>
        <v>66772.053507864781</v>
      </c>
      <c r="H24" s="13">
        <f t="shared" si="8"/>
        <v>63273.369718001588</v>
      </c>
      <c r="I24" s="40">
        <f>SUM(C24:H24)</f>
        <v>158481.23030681151</v>
      </c>
    </row>
    <row r="25" spans="1:9" ht="15.75" customHeight="1" x14ac:dyDescent="0.2">
      <c r="A25" s="35" t="s">
        <v>29</v>
      </c>
      <c r="B25" s="36"/>
      <c r="C25" s="18">
        <f t="shared" ref="C25:H25" si="9">(C8-C22)</f>
        <v>-194741.78403755868</v>
      </c>
      <c r="D25" s="19">
        <f t="shared" si="9"/>
        <v>-116338.02816901407</v>
      </c>
      <c r="E25" s="19">
        <f t="shared" si="9"/>
        <v>-42014.150631488446</v>
      </c>
      <c r="F25" s="19">
        <f t="shared" si="9"/>
        <v>28435.807080945175</v>
      </c>
      <c r="G25" s="19">
        <f t="shared" si="9"/>
        <v>95207.860588809941</v>
      </c>
      <c r="H25" s="19">
        <f t="shared" si="9"/>
        <v>158481.23030681151</v>
      </c>
      <c r="I25" s="20"/>
    </row>
    <row r="27" spans="1:9" ht="15.75" customHeight="1" x14ac:dyDescent="0.2">
      <c r="A27" s="3" t="s">
        <v>30</v>
      </c>
      <c r="B27" s="4">
        <v>6.5000000000000002E-2</v>
      </c>
      <c r="C27" s="1"/>
    </row>
    <row r="28" spans="1:9" ht="15.75" customHeight="1" x14ac:dyDescent="0.2">
      <c r="A28" s="3" t="s">
        <v>31</v>
      </c>
      <c r="B28" s="5">
        <f>2+((F7-F25)/F7)</f>
        <v>2.6744168483412318</v>
      </c>
    </row>
    <row r="29" spans="1:9" ht="15.75" customHeight="1" x14ac:dyDescent="0.2">
      <c r="A29" s="3" t="s">
        <v>32</v>
      </c>
      <c r="B29" s="6">
        <f>I24</f>
        <v>158481.23030681151</v>
      </c>
    </row>
    <row r="30" spans="1:9" ht="12.75" x14ac:dyDescent="0.2">
      <c r="A30" s="3" t="s">
        <v>33</v>
      </c>
      <c r="B30" s="7">
        <f>H25/H22</f>
        <v>0.56717836885780171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Schafer</dc:creator>
  <cp:lastModifiedBy>Joe Schafer</cp:lastModifiedBy>
  <dcterms:created xsi:type="dcterms:W3CDTF">2016-10-05T11:49:11Z</dcterms:created>
  <dcterms:modified xsi:type="dcterms:W3CDTF">2018-02-25T19:15:49Z</dcterms:modified>
</cp:coreProperties>
</file>