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fl\Roborace\Roborace - Electrical\LV_System\"/>
    </mc:Choice>
  </mc:AlternateContent>
  <xr:revisionPtr revIDLastSave="3013" documentId="8_{7E0FE896-F454-452F-8E21-4C37331096EE}" xr6:coauthVersionLast="35" xr6:coauthVersionMax="35" xr10:uidLastSave="{5A3705BC-43AA-418D-8B98-E7497F7BFB57}"/>
  <bookViews>
    <workbookView xWindow="0" yWindow="0" windowWidth="19200" windowHeight="6960" activeTab="1" xr2:uid="{FFDD60D2-25B6-42D8-B974-3945A7B5C26B}"/>
  </bookViews>
  <sheets>
    <sheet name="CAN overview " sheetId="1" r:id="rId1"/>
    <sheet name="CAN Layout - HCI" sheetId="13" r:id="rId2"/>
    <sheet name="CAN1" sheetId="2" r:id="rId3"/>
    <sheet name="CAN2" sheetId="3" r:id="rId4"/>
    <sheet name="CAN3" sheetId="4" r:id="rId5"/>
    <sheet name="CAN4 " sheetId="5" r:id="rId6"/>
    <sheet name="CAN5" sheetId="6" r:id="rId7"/>
    <sheet name="CAN6" sheetId="7" r:id="rId8"/>
    <sheet name="CAN7" sheetId="8" r:id="rId9"/>
    <sheet name="CAN8" sheetId="9" r:id="rId10"/>
    <sheet name="CAN9" sheetId="10" r:id="rId11"/>
    <sheet name="CAN10" sheetId="11" r:id="rId12"/>
    <sheet name="CAN11" sheetId="12" r:id="rId13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2" l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O4" i="12"/>
  <c r="D28" i="12"/>
  <c r="O8" i="12"/>
  <c r="F19" i="12"/>
  <c r="F20" i="12"/>
  <c r="F21" i="12"/>
  <c r="F22" i="12"/>
  <c r="F23" i="12"/>
  <c r="F24" i="12"/>
  <c r="F25" i="12"/>
  <c r="Y9" i="1"/>
  <c r="Y11" i="1"/>
  <c r="X9" i="1"/>
  <c r="X11" i="1"/>
  <c r="W9" i="1"/>
  <c r="W11" i="1"/>
  <c r="V9" i="1"/>
  <c r="V11" i="1"/>
  <c r="U9" i="1"/>
  <c r="U11" i="1"/>
  <c r="T9" i="1"/>
  <c r="T11" i="1"/>
  <c r="S9" i="1"/>
  <c r="S11" i="1"/>
  <c r="R9" i="1"/>
  <c r="R11" i="1"/>
  <c r="Q9" i="1"/>
  <c r="Q11" i="1"/>
  <c r="P9" i="1"/>
  <c r="P11" i="1"/>
  <c r="O9" i="1"/>
  <c r="O11" i="1"/>
  <c r="D41" i="3"/>
  <c r="J8" i="2"/>
  <c r="I5" i="2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4" i="2"/>
  <c r="D35" i="2"/>
  <c r="D36" i="2"/>
  <c r="D37" i="2"/>
  <c r="D38" i="2"/>
  <c r="D41" i="2"/>
  <c r="D27" i="12"/>
  <c r="F17" i="12"/>
  <c r="F9" i="12"/>
  <c r="F11" i="12"/>
  <c r="F8" i="12"/>
  <c r="F7" i="12"/>
  <c r="J8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O4" i="11"/>
  <c r="D23" i="11"/>
  <c r="D22" i="11"/>
  <c r="F18" i="11"/>
  <c r="F19" i="11"/>
  <c r="F20" i="11"/>
  <c r="F18" i="7"/>
  <c r="F19" i="7"/>
  <c r="F20" i="7"/>
  <c r="F8" i="10"/>
  <c r="F7" i="10"/>
  <c r="D20" i="9"/>
  <c r="J8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O4" i="8"/>
  <c r="D22" i="8"/>
  <c r="F13" i="12"/>
  <c r="F15" i="12"/>
  <c r="F10" i="12"/>
  <c r="F12" i="12"/>
  <c r="F14" i="12"/>
  <c r="F16" i="12"/>
  <c r="F18" i="12"/>
  <c r="J8" i="5"/>
  <c r="I5" i="5"/>
  <c r="D26" i="5"/>
  <c r="F2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7" i="5"/>
  <c r="D28" i="5"/>
  <c r="N8" i="3"/>
  <c r="D40" i="3"/>
  <c r="F11" i="3"/>
  <c r="F9" i="3"/>
  <c r="J8" i="3"/>
  <c r="F38" i="3"/>
  <c r="F8" i="3"/>
  <c r="I5" i="3"/>
  <c r="D40" i="2"/>
  <c r="D39" i="2"/>
  <c r="N4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12" i="3"/>
  <c r="F16" i="3"/>
  <c r="F20" i="3"/>
  <c r="F30" i="3"/>
  <c r="F13" i="3"/>
  <c r="F15" i="3"/>
  <c r="F17" i="3"/>
  <c r="F19" i="3"/>
  <c r="F21" i="3"/>
  <c r="F23" i="3"/>
  <c r="F25" i="3"/>
  <c r="F27" i="3"/>
  <c r="F29" i="3"/>
  <c r="F31" i="3"/>
  <c r="F33" i="3"/>
  <c r="F35" i="3"/>
  <c r="F37" i="3"/>
  <c r="F10" i="3"/>
  <c r="F14" i="3"/>
  <c r="F18" i="3"/>
  <c r="F22" i="3"/>
  <c r="F24" i="3"/>
  <c r="F26" i="3"/>
  <c r="F28" i="3"/>
  <c r="F32" i="3"/>
  <c r="F34" i="3"/>
  <c r="F36" i="3"/>
  <c r="D39" i="3"/>
  <c r="N4" i="3"/>
  <c r="F7" i="3"/>
  <c r="D29" i="5"/>
  <c r="D23" i="4"/>
  <c r="D24" i="4"/>
  <c r="O8" i="5"/>
  <c r="O8" i="4"/>
  <c r="D23" i="6"/>
  <c r="D24" i="6"/>
  <c r="O8" i="11"/>
  <c r="N8" i="6"/>
  <c r="D19" i="10"/>
  <c r="D20" i="10"/>
  <c r="O8" i="10"/>
  <c r="J8" i="10"/>
  <c r="J8" i="4"/>
  <c r="I5" i="4"/>
  <c r="N8" i="2"/>
  <c r="D22" i="7"/>
  <c r="F16" i="11"/>
  <c r="J8" i="9"/>
  <c r="F15" i="7"/>
  <c r="J8" i="7"/>
  <c r="D11" i="7"/>
  <c r="F11" i="7"/>
  <c r="F8" i="7"/>
  <c r="J8" i="6"/>
  <c r="D14" i="7"/>
  <c r="F14" i="7"/>
  <c r="D13" i="10"/>
  <c r="F13" i="10"/>
  <c r="D9" i="10"/>
  <c r="F9" i="10"/>
  <c r="D11" i="10"/>
  <c r="F11" i="10"/>
  <c r="D14" i="10"/>
  <c r="F14" i="10"/>
  <c r="D12" i="10"/>
  <c r="F12" i="10"/>
  <c r="D10" i="10"/>
  <c r="F10" i="10"/>
  <c r="D21" i="4"/>
  <c r="F21" i="4"/>
  <c r="D13" i="9"/>
  <c r="D17" i="9"/>
  <c r="F17" i="9"/>
  <c r="D14" i="9"/>
  <c r="F14" i="9"/>
  <c r="D18" i="9"/>
  <c r="F18" i="9"/>
  <c r="D15" i="9"/>
  <c r="F15" i="9"/>
  <c r="D16" i="9"/>
  <c r="F14" i="8"/>
  <c r="F18" i="8"/>
  <c r="F11" i="8"/>
  <c r="F12" i="8"/>
  <c r="F15" i="8"/>
  <c r="F19" i="8"/>
  <c r="F10" i="8"/>
  <c r="F16" i="8"/>
  <c r="F13" i="8"/>
  <c r="F20" i="8"/>
  <c r="F17" i="8"/>
  <c r="F23" i="5"/>
  <c r="F25" i="5"/>
  <c r="F24" i="5"/>
  <c r="F22" i="5"/>
  <c r="D10" i="7"/>
  <c r="F10" i="7"/>
  <c r="F7" i="2"/>
  <c r="F9" i="11"/>
  <c r="F13" i="11"/>
  <c r="F17" i="11"/>
  <c r="F7" i="11"/>
  <c r="F10" i="11"/>
  <c r="F14" i="11"/>
  <c r="F8" i="11"/>
  <c r="F11" i="11"/>
  <c r="F15" i="11"/>
  <c r="F12" i="11"/>
  <c r="F7" i="8"/>
  <c r="D17" i="10"/>
  <c r="F17" i="10"/>
  <c r="D15" i="10"/>
  <c r="F15" i="10"/>
  <c r="D16" i="10"/>
  <c r="F16" i="10"/>
  <c r="F7" i="9"/>
  <c r="F9" i="9"/>
  <c r="F13" i="9"/>
  <c r="F12" i="9"/>
  <c r="F11" i="9"/>
  <c r="F16" i="9"/>
  <c r="F8" i="9"/>
  <c r="F10" i="9"/>
  <c r="F9" i="5"/>
  <c r="F11" i="5"/>
  <c r="F13" i="5"/>
  <c r="F15" i="5"/>
  <c r="F17" i="5"/>
  <c r="F19" i="5"/>
  <c r="F21" i="5"/>
  <c r="F8" i="5"/>
  <c r="F10" i="5"/>
  <c r="F12" i="5"/>
  <c r="F14" i="5"/>
  <c r="F16" i="5"/>
  <c r="F18" i="5"/>
  <c r="F20" i="5"/>
  <c r="F13" i="4"/>
  <c r="D19" i="4"/>
  <c r="F19" i="4"/>
  <c r="F8" i="4"/>
  <c r="F9" i="4"/>
  <c r="F11" i="4"/>
  <c r="D15" i="4"/>
  <c r="F15" i="4"/>
  <c r="D17" i="4"/>
  <c r="F17" i="4"/>
  <c r="D7" i="4"/>
  <c r="F10" i="4"/>
  <c r="F12" i="4"/>
  <c r="F14" i="4"/>
  <c r="D16" i="4"/>
  <c r="F16" i="4"/>
  <c r="D18" i="4"/>
  <c r="F18" i="4"/>
  <c r="D20" i="4"/>
  <c r="F20" i="4"/>
  <c r="F8" i="8"/>
  <c r="F9" i="8"/>
  <c r="D12" i="7"/>
  <c r="F12" i="7"/>
  <c r="F16" i="7"/>
  <c r="D9" i="7"/>
  <c r="D13" i="7"/>
  <c r="F13" i="7"/>
  <c r="F17" i="7"/>
  <c r="F7" i="7"/>
  <c r="D9" i="6"/>
  <c r="F9" i="6"/>
  <c r="D13" i="6"/>
  <c r="F13" i="6"/>
  <c r="D17" i="6"/>
  <c r="F17" i="6"/>
  <c r="D21" i="6"/>
  <c r="F21" i="6"/>
  <c r="D8" i="6"/>
  <c r="F8" i="6"/>
  <c r="D11" i="6"/>
  <c r="F11" i="6"/>
  <c r="D15" i="6"/>
  <c r="F15" i="6"/>
  <c r="D19" i="6"/>
  <c r="F19" i="6"/>
  <c r="D7" i="6"/>
  <c r="D10" i="6"/>
  <c r="F10" i="6"/>
  <c r="D12" i="6"/>
  <c r="F12" i="6"/>
  <c r="D14" i="6"/>
  <c r="F14" i="6"/>
  <c r="D16" i="6"/>
  <c r="F16" i="6"/>
  <c r="D18" i="6"/>
  <c r="F18" i="6"/>
  <c r="D20" i="6"/>
  <c r="F20" i="6"/>
  <c r="F9" i="2"/>
  <c r="F11" i="2"/>
  <c r="F13" i="2"/>
  <c r="F15" i="2"/>
  <c r="F17" i="2"/>
  <c r="F19" i="2"/>
  <c r="F21" i="2"/>
  <c r="F8" i="2"/>
  <c r="F10" i="2"/>
  <c r="F12" i="2"/>
  <c r="F14" i="2"/>
  <c r="F16" i="2"/>
  <c r="F18" i="2"/>
  <c r="F20" i="2"/>
  <c r="D21" i="7"/>
  <c r="D19" i="9"/>
  <c r="D21" i="9"/>
  <c r="O8" i="9"/>
  <c r="F9" i="7"/>
  <c r="D23" i="7"/>
  <c r="O8" i="7"/>
  <c r="D18" i="10"/>
  <c r="O4" i="10"/>
  <c r="O4" i="9"/>
  <c r="O4" i="5"/>
  <c r="F7" i="5"/>
  <c r="F7" i="4"/>
  <c r="D22" i="4"/>
  <c r="O4" i="4"/>
  <c r="O4" i="7"/>
  <c r="D22" i="6"/>
  <c r="N4" i="6"/>
  <c r="F7" i="6"/>
  <c r="D23" i="8"/>
  <c r="O8" i="8"/>
</calcChain>
</file>

<file path=xl/sharedStrings.xml><?xml version="1.0" encoding="utf-8"?>
<sst xmlns="http://schemas.openxmlformats.org/spreadsheetml/2006/main" count="815" uniqueCount="320">
  <si>
    <t>CAN LAYOUT DevBot "2"</t>
  </si>
  <si>
    <t>Robocar measured CAN load</t>
  </si>
  <si>
    <r>
      <t>TAG C-116</t>
    </r>
    <r>
      <rPr>
        <sz val="11"/>
        <color theme="1"/>
        <rFont val="Calibri"/>
        <family val="2"/>
        <scheme val="minor"/>
      </rPr>
      <t/>
    </r>
  </si>
  <si>
    <t>M</t>
  </si>
  <si>
    <t>Inverter RL   C-135</t>
  </si>
  <si>
    <t>R</t>
  </si>
  <si>
    <t>Inverter RR   C-137</t>
  </si>
  <si>
    <t>HW Resistor</t>
  </si>
  <si>
    <t>CAN</t>
  </si>
  <si>
    <t>OXTS</t>
  </si>
  <si>
    <r>
      <t xml:space="preserve">Download </t>
    </r>
    <r>
      <rPr>
        <b/>
        <sz val="8"/>
        <color rgb="FF000000"/>
        <rFont val="Arial"/>
        <family val="2"/>
      </rPr>
      <t>C-115</t>
    </r>
    <r>
      <rPr>
        <sz val="11"/>
        <color theme="1"/>
        <rFont val="Calibri"/>
        <family val="2"/>
        <scheme val="minor"/>
      </rPr>
      <t/>
    </r>
  </si>
  <si>
    <r>
      <t xml:space="preserve">TAG </t>
    </r>
    <r>
      <rPr>
        <b/>
        <sz val="8"/>
        <color rgb="FF000000"/>
        <rFont val="Arial"/>
        <family val="2"/>
      </rPr>
      <t>C-116</t>
    </r>
  </si>
  <si>
    <t>Rear Spare</t>
  </si>
  <si>
    <r>
      <t xml:space="preserve">Cohda V2X  </t>
    </r>
    <r>
      <rPr>
        <b/>
        <sz val="8"/>
        <color theme="1"/>
        <rFont val="Arial"/>
        <family val="2"/>
      </rPr>
      <t xml:space="preserve">  C-211-A</t>
    </r>
  </si>
  <si>
    <t>min</t>
  </si>
  <si>
    <t>Radar</t>
  </si>
  <si>
    <t>N</t>
  </si>
  <si>
    <r>
      <t xml:space="preserve">TAG </t>
    </r>
    <r>
      <rPr>
        <b/>
        <sz val="8"/>
        <color rgb="FF000000"/>
        <rFont val="Arial"/>
        <family val="2"/>
      </rPr>
      <t>C-116</t>
    </r>
    <r>
      <rPr>
        <sz val="11"/>
        <color theme="1"/>
        <rFont val="Calibri"/>
        <family val="2"/>
        <scheme val="minor"/>
      </rPr>
      <t/>
    </r>
  </si>
  <si>
    <t>Charger</t>
  </si>
  <si>
    <r>
      <t xml:space="preserve">Download </t>
    </r>
    <r>
      <rPr>
        <b/>
        <sz val="8"/>
        <color rgb="FF000000"/>
        <rFont val="Arial"/>
        <family val="2"/>
      </rPr>
      <t>C-115</t>
    </r>
  </si>
  <si>
    <r>
      <t xml:space="preserve">BCU-R   </t>
    </r>
    <r>
      <rPr>
        <b/>
        <sz val="8"/>
        <color rgb="FF000000"/>
        <rFont val="Arial"/>
        <family val="2"/>
      </rPr>
      <t>C-168</t>
    </r>
  </si>
  <si>
    <r>
      <t xml:space="preserve">TAG </t>
    </r>
    <r>
      <rPr>
        <b/>
        <sz val="8"/>
        <color rgb="FF000000"/>
        <rFont val="Arial"/>
        <family val="2"/>
      </rPr>
      <t>C-117</t>
    </r>
  </si>
  <si>
    <r>
      <t xml:space="preserve">TAG </t>
    </r>
    <r>
      <rPr>
        <b/>
        <sz val="8"/>
        <color rgb="FF000000"/>
        <rFont val="Arial"/>
        <family val="2"/>
      </rPr>
      <t>C-117</t>
    </r>
    <r>
      <rPr>
        <sz val="11"/>
        <color theme="1"/>
        <rFont val="Calibri"/>
        <family val="2"/>
        <scheme val="minor"/>
      </rPr>
      <t/>
    </r>
  </si>
  <si>
    <r>
      <t xml:space="preserve">SAS   </t>
    </r>
    <r>
      <rPr>
        <b/>
        <sz val="8"/>
        <color rgb="FF000000"/>
        <rFont val="Arial"/>
        <family val="2"/>
      </rPr>
      <t>C-192-B</t>
    </r>
  </si>
  <si>
    <r>
      <t xml:space="preserve">TAG </t>
    </r>
    <r>
      <rPr>
        <b/>
        <sz val="8"/>
        <color rgb="FF000000"/>
        <rFont val="Arial"/>
        <family val="2"/>
      </rPr>
      <t>C-118</t>
    </r>
  </si>
  <si>
    <t>max</t>
  </si>
  <si>
    <t xml:space="preserve">Remote </t>
  </si>
  <si>
    <t>A</t>
  </si>
  <si>
    <r>
      <t xml:space="preserve">BCU-F  </t>
    </r>
    <r>
      <rPr>
        <b/>
        <sz val="8"/>
        <color rgb="FF000000"/>
        <rFont val="Arial"/>
        <family val="2"/>
      </rPr>
      <t>C-124</t>
    </r>
  </si>
  <si>
    <r>
      <t xml:space="preserve">APS-R   </t>
    </r>
    <r>
      <rPr>
        <b/>
        <sz val="8"/>
        <color rgb="FF000000"/>
        <rFont val="Arial"/>
        <family val="2"/>
      </rPr>
      <t>C-167</t>
    </r>
  </si>
  <si>
    <r>
      <t xml:space="preserve">SCU   </t>
    </r>
    <r>
      <rPr>
        <b/>
        <sz val="8"/>
        <color rgb="FF000000"/>
        <rFont val="Arial"/>
        <family val="2"/>
      </rPr>
      <t>C-187</t>
    </r>
  </si>
  <si>
    <r>
      <t xml:space="preserve">BMS PDU </t>
    </r>
    <r>
      <rPr>
        <b/>
        <sz val="8"/>
        <color rgb="FF000000"/>
        <rFont val="Arial"/>
        <family val="2"/>
      </rPr>
      <t>C-154</t>
    </r>
  </si>
  <si>
    <t>Sound</t>
  </si>
  <si>
    <r>
      <t xml:space="preserve">AI CAN 1     </t>
    </r>
    <r>
      <rPr>
        <b/>
        <sz val="8"/>
        <color rgb="FF000000"/>
        <rFont val="Arial"/>
        <family val="2"/>
      </rPr>
      <t>C-133</t>
    </r>
  </si>
  <si>
    <r>
      <t xml:space="preserve">AI CAN 2    </t>
    </r>
    <r>
      <rPr>
        <b/>
        <sz val="8"/>
        <color rgb="FF000000"/>
        <rFont val="Arial"/>
        <family val="2"/>
      </rPr>
      <t>C-133</t>
    </r>
  </si>
  <si>
    <t>Avg</t>
  </si>
  <si>
    <t>Mid Spare</t>
  </si>
  <si>
    <r>
      <t xml:space="preserve">APS-F  </t>
    </r>
    <r>
      <rPr>
        <b/>
        <sz val="8"/>
        <color rgb="FF000000"/>
        <rFont val="Arial"/>
        <family val="2"/>
      </rPr>
      <t>C-125</t>
    </r>
  </si>
  <si>
    <r>
      <t xml:space="preserve">KYB   </t>
    </r>
    <r>
      <rPr>
        <b/>
        <sz val="8"/>
        <color rgb="FF000000"/>
        <rFont val="Arial"/>
        <family val="2"/>
      </rPr>
      <t>C-181</t>
    </r>
  </si>
  <si>
    <r>
      <t xml:space="preserve">DC/DC  </t>
    </r>
    <r>
      <rPr>
        <b/>
        <sz val="8"/>
        <color rgb="FF000000"/>
        <rFont val="Arial"/>
        <family val="2"/>
      </rPr>
      <t>C-158</t>
    </r>
  </si>
  <si>
    <t>LED controler</t>
  </si>
  <si>
    <r>
      <t xml:space="preserve">Resistor (Inside AI) </t>
    </r>
    <r>
      <rPr>
        <b/>
        <sz val="8"/>
        <color rgb="FF000000"/>
        <rFont val="Arial"/>
        <family val="2"/>
      </rPr>
      <t>C-133</t>
    </r>
  </si>
  <si>
    <t>BCU-F  C-124</t>
  </si>
  <si>
    <t>F</t>
  </si>
  <si>
    <t>Front Spare</t>
  </si>
  <si>
    <r>
      <t xml:space="preserve">Motec display </t>
    </r>
    <r>
      <rPr>
        <b/>
        <sz val="8"/>
        <color rgb="FF000000"/>
        <rFont val="Arial"/>
        <family val="2"/>
      </rPr>
      <t>C-110</t>
    </r>
  </si>
  <si>
    <r>
      <t xml:space="preserve">WPBatt  </t>
    </r>
    <r>
      <rPr>
        <b/>
        <sz val="8"/>
        <color rgb="FF000000"/>
        <rFont val="Arial"/>
        <family val="2"/>
      </rPr>
      <t>C-160</t>
    </r>
  </si>
  <si>
    <r>
      <t xml:space="preserve">TPMS   </t>
    </r>
    <r>
      <rPr>
        <b/>
        <sz val="8"/>
        <color rgb="FF000000"/>
        <rFont val="Arial"/>
        <family val="2"/>
      </rPr>
      <t>C-182</t>
    </r>
  </si>
  <si>
    <t>PDM () C-184</t>
  </si>
  <si>
    <t>Difference</t>
  </si>
  <si>
    <t>APS-F  C-125</t>
  </si>
  <si>
    <r>
      <t xml:space="preserve">WP Rear  </t>
    </r>
    <r>
      <rPr>
        <b/>
        <sz val="8"/>
        <color rgb="FF000000"/>
        <rFont val="Arial"/>
        <family val="2"/>
      </rPr>
      <t>C-179</t>
    </r>
  </si>
  <si>
    <r>
      <t xml:space="preserve">OBR keypad </t>
    </r>
    <r>
      <rPr>
        <b/>
        <sz val="8"/>
        <color rgb="FF000000"/>
        <rFont val="Arial"/>
        <family val="2"/>
      </rPr>
      <t>C-111</t>
    </r>
  </si>
  <si>
    <t>PDM AI  C-184</t>
  </si>
  <si>
    <t>Cohda V2X    C-211-A</t>
  </si>
  <si>
    <t>BCU-R   C-168</t>
  </si>
  <si>
    <t>APS-R   C-167</t>
  </si>
  <si>
    <t>PDM ( AI) C-184</t>
  </si>
  <si>
    <t>CAN loads</t>
  </si>
  <si>
    <t>Difference to calculated</t>
  </si>
  <si>
    <t>WPBatt  C-160</t>
  </si>
  <si>
    <t>TPMS   C-182</t>
  </si>
  <si>
    <t>?</t>
  </si>
  <si>
    <t>SCU   C-187</t>
  </si>
  <si>
    <t>KYB   C-181</t>
  </si>
  <si>
    <t>BMS PDU C-154</t>
  </si>
  <si>
    <t>DC/DC  C-158</t>
  </si>
  <si>
    <t>PDM car  C-184</t>
  </si>
  <si>
    <t>SAS   C-192-B</t>
  </si>
  <si>
    <t>HIU RL C-173</t>
  </si>
  <si>
    <t>WP Rear  C-179</t>
  </si>
  <si>
    <t>Motec display C-110</t>
  </si>
  <si>
    <t>OBR keypad C-111</t>
  </si>
  <si>
    <t>HIU RR C-174</t>
  </si>
  <si>
    <t>AI CAN 1     C-133</t>
  </si>
  <si>
    <t>c</t>
  </si>
  <si>
    <t>AI CAN 2    C-133</t>
  </si>
  <si>
    <t>CAN 1</t>
  </si>
  <si>
    <t>CAN 2</t>
  </si>
  <si>
    <t>CAN 3</t>
  </si>
  <si>
    <t>CAN 4</t>
  </si>
  <si>
    <t>Device</t>
  </si>
  <si>
    <t>C-Ref</t>
  </si>
  <si>
    <t>Pinout</t>
  </si>
  <si>
    <t>High</t>
  </si>
  <si>
    <t>Low</t>
  </si>
  <si>
    <t>Download</t>
  </si>
  <si>
    <t>MC-031</t>
  </si>
  <si>
    <t>MC-013</t>
  </si>
  <si>
    <t>TAG 320</t>
  </si>
  <si>
    <t>MC-010</t>
  </si>
  <si>
    <t>Inverter RL</t>
  </si>
  <si>
    <t>RC-005-A</t>
  </si>
  <si>
    <t>MC-017</t>
  </si>
  <si>
    <t>BCU-F</t>
  </si>
  <si>
    <t>FC-028</t>
  </si>
  <si>
    <t>Inverter RR</t>
  </si>
  <si>
    <t>RC-004-A</t>
  </si>
  <si>
    <t>MC-504</t>
  </si>
  <si>
    <t>AI-015</t>
  </si>
  <si>
    <t>APS-F</t>
  </si>
  <si>
    <t>FC-027</t>
  </si>
  <si>
    <t>FC-502</t>
  </si>
  <si>
    <t>CAN 5</t>
  </si>
  <si>
    <t>CAN 6</t>
  </si>
  <si>
    <t>CAN 7</t>
  </si>
  <si>
    <t>CAN 8</t>
  </si>
  <si>
    <t>RC-501</t>
  </si>
  <si>
    <t>BCU-R</t>
  </si>
  <si>
    <t>RC-025</t>
  </si>
  <si>
    <t>MC-011</t>
  </si>
  <si>
    <t>APS-R</t>
  </si>
  <si>
    <t>RC-024</t>
  </si>
  <si>
    <t>SCU</t>
  </si>
  <si>
    <t>MC-506</t>
  </si>
  <si>
    <t>BMS PDU</t>
  </si>
  <si>
    <t>MC-007</t>
  </si>
  <si>
    <t>KYB</t>
  </si>
  <si>
    <t>DC/DC</t>
  </si>
  <si>
    <t>MC-005</t>
  </si>
  <si>
    <t>Motec display</t>
  </si>
  <si>
    <t>DSC-001</t>
  </si>
  <si>
    <t>WPBatt</t>
  </si>
  <si>
    <t>MC-003-A</t>
  </si>
  <si>
    <t>TPMS</t>
  </si>
  <si>
    <t>MC-028</t>
  </si>
  <si>
    <t>WP Rear</t>
  </si>
  <si>
    <t>MC-006-A</t>
  </si>
  <si>
    <t>OBR keypad</t>
  </si>
  <si>
    <t>DSC-003</t>
  </si>
  <si>
    <t>PDM AI</t>
  </si>
  <si>
    <t>MC-019-A</t>
  </si>
  <si>
    <t>CAN 9</t>
  </si>
  <si>
    <t>CAN 10</t>
  </si>
  <si>
    <t>CAN 11</t>
  </si>
  <si>
    <t>SAS</t>
  </si>
  <si>
    <t>FC-011-B</t>
  </si>
  <si>
    <t>Cohda V2X</t>
  </si>
  <si>
    <t>AI-012</t>
  </si>
  <si>
    <t>MC-012</t>
  </si>
  <si>
    <t>Speedgoat</t>
  </si>
  <si>
    <t>MC-502</t>
  </si>
  <si>
    <t>Nvidia P2X</t>
  </si>
  <si>
    <t>PDM</t>
  </si>
  <si>
    <t>MC-018-A</t>
  </si>
  <si>
    <t>Radar (Resistor)</t>
  </si>
  <si>
    <t>NC-004</t>
  </si>
  <si>
    <t>Resistor (Inside AI)</t>
  </si>
  <si>
    <t>Inputs</t>
  </si>
  <si>
    <t>Data rate</t>
  </si>
  <si>
    <t>kBAUD (1 kBAUD = 1 kbit/s)</t>
  </si>
  <si>
    <t>Outputs</t>
  </si>
  <si>
    <t>Max BUS load</t>
  </si>
  <si>
    <t xml:space="preserve">Initial Burst </t>
  </si>
  <si>
    <t>Protocol</t>
  </si>
  <si>
    <t>CAN 2.0A</t>
  </si>
  <si>
    <t>2.0A = 11 bit ID, 2.0B = 29 bit ID</t>
  </si>
  <si>
    <t>Address Bits</t>
  </si>
  <si>
    <t>12 or 32</t>
  </si>
  <si>
    <t>Start/Stop/Etc Bits</t>
  </si>
  <si>
    <t>Description</t>
  </si>
  <si>
    <t>Data Length</t>
  </si>
  <si>
    <t>Total Message Length</t>
  </si>
  <si>
    <t xml:space="preserve">Frequency </t>
  </si>
  <si>
    <t xml:space="preserve">load </t>
  </si>
  <si>
    <t>Other Message Bits</t>
  </si>
  <si>
    <t>Temp #1</t>
  </si>
  <si>
    <t>Start of Frame</t>
  </si>
  <si>
    <t xml:space="preserve">Avg BUS load </t>
  </si>
  <si>
    <t>Temp #2</t>
  </si>
  <si>
    <t>Arbitration Field</t>
  </si>
  <si>
    <t>Temp #3</t>
  </si>
  <si>
    <t>Control Field</t>
  </si>
  <si>
    <t xml:space="preserve">An Voltages </t>
  </si>
  <si>
    <t>CRC Field</t>
  </si>
  <si>
    <t>Digital status</t>
  </si>
  <si>
    <t>Acknowledge Field</t>
  </si>
  <si>
    <t>Motor position</t>
  </si>
  <si>
    <t>End of Frame</t>
  </si>
  <si>
    <t>Current information</t>
  </si>
  <si>
    <t>Bits before stuff bit</t>
  </si>
  <si>
    <t>Voltage Information</t>
  </si>
  <si>
    <t xml:space="preserve">Flux information </t>
  </si>
  <si>
    <t xml:space="preserve">Internal voltages </t>
  </si>
  <si>
    <t>internal states</t>
  </si>
  <si>
    <t>fault codes</t>
  </si>
  <si>
    <t xml:space="preserve">torque/ timer </t>
  </si>
  <si>
    <t>Firmware information</t>
  </si>
  <si>
    <t xml:space="preserve">Command message </t>
  </si>
  <si>
    <t>Total data/cycle</t>
  </si>
  <si>
    <t>Frames per second</t>
  </si>
  <si>
    <t xml:space="preserve">Bits per second </t>
  </si>
  <si>
    <t xml:space="preserve">tag to charger </t>
  </si>
  <si>
    <t>Remote-HeartBit</t>
  </si>
  <si>
    <t>Remote-LeftJoystick</t>
  </si>
  <si>
    <t>Remote-leftjoystickextended</t>
  </si>
  <si>
    <t>Remote-rightjoystick</t>
  </si>
  <si>
    <t xml:space="preserve">Remote- rightjoystickextended </t>
  </si>
  <si>
    <t>Remote-user feedbackstring</t>
  </si>
  <si>
    <t>remote- feedback value</t>
  </si>
  <si>
    <t xml:space="preserve">Charger-Cell temps </t>
  </si>
  <si>
    <t>charger - currents, voltages</t>
  </si>
  <si>
    <t xml:space="preserve">charger emergency stop </t>
  </si>
  <si>
    <t xml:space="preserve">Max charge current </t>
  </si>
  <si>
    <t xml:space="preserve">charger - RX state </t>
  </si>
  <si>
    <t xml:space="preserve">Charger voltage complete </t>
  </si>
  <si>
    <t xml:space="preserve">Charger data </t>
  </si>
  <si>
    <t>DC/DC Internal Tempetures</t>
  </si>
  <si>
    <t xml:space="preserve">DC/DC Internal Voltages </t>
  </si>
  <si>
    <t>DC/DC HV and LV states</t>
  </si>
  <si>
    <t xml:space="preserve">DC/DC Error states </t>
  </si>
  <si>
    <t xml:space="preserve">DC/DC start/stop command </t>
  </si>
  <si>
    <t xml:space="preserve">DC/DC current Command </t>
  </si>
  <si>
    <t>BCU-f feedback 1</t>
  </si>
  <si>
    <t>BCU-f feedback 2</t>
  </si>
  <si>
    <t>BCU-f feedback 3</t>
  </si>
  <si>
    <t>BCU-f feedback 4</t>
  </si>
  <si>
    <t xml:space="preserve">BCU-f Control </t>
  </si>
  <si>
    <t>APS-F transmit message 1</t>
  </si>
  <si>
    <t>APS-F transmit message 2</t>
  </si>
  <si>
    <t>APS-F transmit message 3</t>
  </si>
  <si>
    <t>APS-F transmit message 4</t>
  </si>
  <si>
    <t>APS-F  receive message 1</t>
  </si>
  <si>
    <t>APS-F  receive message 2</t>
  </si>
  <si>
    <t xml:space="preserve">Cohda (DCU feedback) </t>
  </si>
  <si>
    <t>Cohda (Safestop flag)</t>
  </si>
  <si>
    <t>Cohda (DCU acknowledge)</t>
  </si>
  <si>
    <t>BCU-R feedback 1</t>
  </si>
  <si>
    <t>BCU-R feedback 2</t>
  </si>
  <si>
    <t>BCU-R feedback 3</t>
  </si>
  <si>
    <t>BCU-R feedback 4</t>
  </si>
  <si>
    <t xml:space="preserve">BCU-R Control </t>
  </si>
  <si>
    <t>APS-R transmit message 1</t>
  </si>
  <si>
    <t>APS-R transmit message 2</t>
  </si>
  <si>
    <t>APS-R transmit message 3</t>
  </si>
  <si>
    <t>APS-R transmit message 4</t>
  </si>
  <si>
    <t>APS-R  receive message 1</t>
  </si>
  <si>
    <t>APS-R  receive message 2</t>
  </si>
  <si>
    <t xml:space="preserve">AI_pdm </t>
  </si>
  <si>
    <t>PDM_req</t>
  </si>
  <si>
    <t>PDM_status 1</t>
  </si>
  <si>
    <t>PDM_status 2</t>
  </si>
  <si>
    <t>Frames sent per second</t>
  </si>
  <si>
    <t>Bits transmitted per second</t>
  </si>
  <si>
    <t xml:space="preserve">Initial burst </t>
  </si>
  <si>
    <t xml:space="preserve">Water pump RX </t>
  </si>
  <si>
    <t>Water Pump Tx</t>
  </si>
  <si>
    <t>TPMS-ECU11</t>
  </si>
  <si>
    <t>TPMS-FL</t>
  </si>
  <si>
    <t>TPMS-FR</t>
  </si>
  <si>
    <t>TPMS-RL</t>
  </si>
  <si>
    <t>TPMS-RR</t>
  </si>
  <si>
    <t xml:space="preserve">TPMS-main </t>
  </si>
  <si>
    <t>SCU Control</t>
  </si>
  <si>
    <t>SCU feedback 1</t>
  </si>
  <si>
    <t>SCU feedback 2</t>
  </si>
  <si>
    <t>KYB data 1</t>
  </si>
  <si>
    <t>KYB data 2</t>
  </si>
  <si>
    <t>KYB data 3</t>
  </si>
  <si>
    <t xml:space="preserve">Frame send per second </t>
  </si>
  <si>
    <t xml:space="preserve">Bits sent per second </t>
  </si>
  <si>
    <t>CAN 2.0B</t>
  </si>
  <si>
    <t>PDM CAN Rx</t>
  </si>
  <si>
    <t>PDM CAN Tx</t>
  </si>
  <si>
    <t>PDU-status 1</t>
  </si>
  <si>
    <t>PDU-status 2</t>
  </si>
  <si>
    <t>PDU-status 3</t>
  </si>
  <si>
    <t>PDU-status 4</t>
  </si>
  <si>
    <t>PDU-status 5</t>
  </si>
  <si>
    <t>PDU-status 6</t>
  </si>
  <si>
    <t>PDU-command</t>
  </si>
  <si>
    <t>Frames sent</t>
  </si>
  <si>
    <t>Bits per second</t>
  </si>
  <si>
    <t>SAS-Control</t>
  </si>
  <si>
    <t>SAS-Data1</t>
  </si>
  <si>
    <t>SAS-Data2</t>
  </si>
  <si>
    <t>SAS-Status</t>
  </si>
  <si>
    <t>HIU FL</t>
  </si>
  <si>
    <t>HIU RL</t>
  </si>
  <si>
    <t>Frames send per second</t>
  </si>
  <si>
    <t>HIU FR</t>
  </si>
  <si>
    <t>HIU RR</t>
  </si>
  <si>
    <t>OBR keypad RX</t>
  </si>
  <si>
    <t>OBR keypad TX</t>
  </si>
  <si>
    <t>Display</t>
  </si>
  <si>
    <t>ID 61</t>
  </si>
  <si>
    <t>ID 60</t>
  </si>
  <si>
    <t>SpeedGoat 1</t>
  </si>
  <si>
    <t>SpeedGoat 2</t>
  </si>
  <si>
    <t>SpeedGoat 3</t>
  </si>
  <si>
    <t>SpeedGoat 4</t>
  </si>
  <si>
    <t>SpeedGoat 5</t>
  </si>
  <si>
    <t>SpeedGoat 6</t>
  </si>
  <si>
    <t>SpeedGoat 7</t>
  </si>
  <si>
    <t>SpeedGoat 8</t>
  </si>
  <si>
    <t>SpeedGoat 9</t>
  </si>
  <si>
    <t>SpeedGoat 10</t>
  </si>
  <si>
    <t>SpeedGoat 11</t>
  </si>
  <si>
    <t>SpeedGoat 12</t>
  </si>
  <si>
    <t>Frames Transmitted</t>
  </si>
  <si>
    <t xml:space="preserve">Bits transmitted per second </t>
  </si>
  <si>
    <t>4E0</t>
  </si>
  <si>
    <t>4E1</t>
  </si>
  <si>
    <t>4E2</t>
  </si>
  <si>
    <t>4E3</t>
  </si>
  <si>
    <t>4F0</t>
  </si>
  <si>
    <t>4F1</t>
  </si>
  <si>
    <t>53F</t>
  </si>
  <si>
    <t>540</t>
  </si>
  <si>
    <t>5D0</t>
  </si>
  <si>
    <t>5D1</t>
  </si>
  <si>
    <t>5E4</t>
  </si>
  <si>
    <t>5E5</t>
  </si>
  <si>
    <t>5E6</t>
  </si>
  <si>
    <t>5E7</t>
  </si>
  <si>
    <t>5E8</t>
  </si>
  <si>
    <t>5F2</t>
  </si>
  <si>
    <t>5F3</t>
  </si>
  <si>
    <t>5F4</t>
  </si>
  <si>
    <t>5F5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</si>
</sst>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2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name val="Calibri"/>
      <family val="2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9"/>
      <color theme="1"/>
      <name val="Calibri"/>
    </font>
    <font>
      <sz val="10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0" fillId="0" borderId="10" xfId="0" applyBorder="1"/>
    <xf numFmtId="0" fontId="8" fillId="0" borderId="21" xfId="0" applyFont="1" applyBorder="1" applyAlignment="1">
      <alignment horizontal="center"/>
    </xf>
    <xf numFmtId="0" fontId="0" fillId="0" borderId="21" xfId="0" applyBorder="1" applyAlignment="1">
      <alignment horizontal="right"/>
    </xf>
    <xf numFmtId="0" fontId="7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0" fillId="0" borderId="0" xfId="1" applyFont="1"/>
    <xf numFmtId="0" fontId="2" fillId="0" borderId="2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/>
    </xf>
    <xf numFmtId="10" fontId="0" fillId="0" borderId="28" xfId="1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9" fontId="10" fillId="0" borderId="0" xfId="1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21" xfId="0" applyBorder="1"/>
    <xf numFmtId="0" fontId="0" fillId="0" borderId="32" xfId="0" applyBorder="1" applyAlignment="1">
      <alignment horizontal="right"/>
    </xf>
    <xf numFmtId="0" fontId="7" fillId="0" borderId="33" xfId="0" applyFont="1" applyBorder="1" applyAlignment="1">
      <alignment horizontal="center"/>
    </xf>
    <xf numFmtId="0" fontId="0" fillId="0" borderId="1" xfId="0" applyBorder="1"/>
    <xf numFmtId="9" fontId="10" fillId="0" borderId="2" xfId="1" applyFont="1" applyBorder="1" applyAlignment="1">
      <alignment vertical="center"/>
    </xf>
    <xf numFmtId="9" fontId="10" fillId="0" borderId="3" xfId="1" applyFont="1" applyBorder="1" applyAlignment="1">
      <alignment vertical="center"/>
    </xf>
    <xf numFmtId="9" fontId="10" fillId="0" borderId="0" xfId="1" applyFont="1" applyAlignment="1">
      <alignment vertical="center"/>
    </xf>
    <xf numFmtId="9" fontId="10" fillId="0" borderId="6" xfId="1" applyFont="1" applyBorder="1" applyAlignment="1">
      <alignment vertical="center"/>
    </xf>
    <xf numFmtId="9" fontId="10" fillId="0" borderId="27" xfId="1" applyFont="1" applyBorder="1" applyAlignment="1">
      <alignment vertical="center"/>
    </xf>
    <xf numFmtId="9" fontId="10" fillId="0" borderId="20" xfId="1" applyFont="1" applyBorder="1" applyAlignment="1">
      <alignment vertical="center"/>
    </xf>
    <xf numFmtId="9" fontId="11" fillId="0" borderId="2" xfId="1" applyFont="1" applyBorder="1" applyAlignment="1">
      <alignment vertical="center"/>
    </xf>
    <xf numFmtId="9" fontId="11" fillId="0" borderId="3" xfId="1" applyFont="1" applyBorder="1" applyAlignment="1">
      <alignment vertical="center"/>
    </xf>
    <xf numFmtId="9" fontId="11" fillId="0" borderId="0" xfId="1" applyFont="1" applyAlignment="1">
      <alignment vertical="center"/>
    </xf>
    <xf numFmtId="9" fontId="11" fillId="0" borderId="6" xfId="1" applyFont="1" applyBorder="1" applyAlignment="1">
      <alignment vertical="center"/>
    </xf>
    <xf numFmtId="9" fontId="11" fillId="0" borderId="27" xfId="1" applyFont="1" applyBorder="1" applyAlignment="1">
      <alignment vertical="center"/>
    </xf>
    <xf numFmtId="9" fontId="11" fillId="0" borderId="20" xfId="1" applyFont="1" applyBorder="1" applyAlignment="1">
      <alignment vertical="center"/>
    </xf>
    <xf numFmtId="9" fontId="10" fillId="0" borderId="7" xfId="1" applyFont="1" applyBorder="1" applyAlignment="1">
      <alignment vertical="center"/>
    </xf>
    <xf numFmtId="0" fontId="0" fillId="0" borderId="5" xfId="0" applyBorder="1"/>
    <xf numFmtId="9" fontId="11" fillId="0" borderId="7" xfId="1" applyFont="1" applyBorder="1" applyAlignment="1">
      <alignment vertical="center"/>
    </xf>
    <xf numFmtId="9" fontId="12" fillId="0" borderId="2" xfId="1" applyFont="1" applyBorder="1" applyAlignment="1">
      <alignment vertical="center"/>
    </xf>
    <xf numFmtId="9" fontId="12" fillId="0" borderId="3" xfId="1" applyFont="1" applyBorder="1" applyAlignment="1">
      <alignment vertical="center"/>
    </xf>
    <xf numFmtId="9" fontId="12" fillId="0" borderId="0" xfId="1" applyFont="1" applyAlignment="1">
      <alignment vertical="center"/>
    </xf>
    <xf numFmtId="9" fontId="12" fillId="0" borderId="6" xfId="1" applyFont="1" applyBorder="1" applyAlignment="1">
      <alignment vertical="center"/>
    </xf>
    <xf numFmtId="9" fontId="12" fillId="0" borderId="27" xfId="1" applyFont="1" applyBorder="1" applyAlignment="1">
      <alignment vertical="center"/>
    </xf>
    <xf numFmtId="9" fontId="12" fillId="0" borderId="20" xfId="1" applyFont="1" applyBorder="1" applyAlignment="1">
      <alignment vertical="center"/>
    </xf>
    <xf numFmtId="9" fontId="0" fillId="0" borderId="0" xfId="0" applyNumberFormat="1" applyAlignment="1">
      <alignment horizontal="center"/>
    </xf>
    <xf numFmtId="9" fontId="10" fillId="0" borderId="34" xfId="1" applyFont="1" applyBorder="1" applyAlignment="1">
      <alignment horizontal="center" vertical="center"/>
    </xf>
    <xf numFmtId="9" fontId="11" fillId="0" borderId="34" xfId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9" fontId="11" fillId="0" borderId="0" xfId="1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10" fontId="0" fillId="0" borderId="33" xfId="1" applyNumberFormat="1" applyFon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25" xfId="0" applyBorder="1"/>
    <xf numFmtId="0" fontId="0" fillId="0" borderId="8" xfId="0" applyBorder="1"/>
    <xf numFmtId="0" fontId="0" fillId="0" borderId="31" xfId="0" applyBorder="1"/>
    <xf numFmtId="0" fontId="18" fillId="4" borderId="8" xfId="0" applyFont="1" applyFill="1" applyBorder="1" applyAlignment="1">
      <alignment horizontal="left"/>
    </xf>
    <xf numFmtId="0" fontId="18" fillId="4" borderId="21" xfId="0" applyFont="1" applyFill="1" applyBorder="1" applyAlignment="1">
      <alignment horizontal="left"/>
    </xf>
    <xf numFmtId="0" fontId="18" fillId="4" borderId="10" xfId="0" applyFont="1" applyFill="1" applyBorder="1" applyAlignment="1">
      <alignment horizontal="left"/>
    </xf>
    <xf numFmtId="0" fontId="19" fillId="4" borderId="21" xfId="0" applyFont="1" applyFill="1" applyBorder="1" applyAlignment="1">
      <alignment horizontal="left" wrapText="1"/>
    </xf>
    <xf numFmtId="0" fontId="19" fillId="4" borderId="10" xfId="0" applyFont="1" applyFill="1" applyBorder="1" applyAlignment="1">
      <alignment horizontal="left" wrapText="1"/>
    </xf>
    <xf numFmtId="0" fontId="19" fillId="0" borderId="10" xfId="0" applyFont="1" applyBorder="1" applyAlignment="1">
      <alignment horizontal="left" wrapText="1"/>
    </xf>
    <xf numFmtId="0" fontId="19" fillId="0" borderId="32" xfId="0" applyFont="1" applyBorder="1" applyAlignment="1">
      <alignment horizontal="left" wrapText="1"/>
    </xf>
    <xf numFmtId="0" fontId="19" fillId="4" borderId="32" xfId="0" applyFont="1" applyFill="1" applyBorder="1" applyAlignment="1">
      <alignment horizontal="left" wrapText="1"/>
    </xf>
    <xf numFmtId="0" fontId="19" fillId="0" borderId="33" xfId="0" applyFont="1" applyBorder="1" applyAlignment="1">
      <alignment horizontal="left" wrapText="1"/>
    </xf>
    <xf numFmtId="0" fontId="18" fillId="0" borderId="21" xfId="0" applyFont="1" applyBorder="1" applyAlignment="1">
      <alignment horizontal="left"/>
    </xf>
    <xf numFmtId="0" fontId="18" fillId="6" borderId="8" xfId="0" applyFont="1" applyFill="1" applyBorder="1" applyAlignment="1">
      <alignment horizontal="left"/>
    </xf>
    <xf numFmtId="0" fontId="18" fillId="6" borderId="21" xfId="0" applyFont="1" applyFill="1" applyBorder="1" applyAlignment="1">
      <alignment horizontal="left"/>
    </xf>
    <xf numFmtId="0" fontId="19" fillId="4" borderId="42" xfId="0" applyFont="1" applyFill="1" applyBorder="1" applyAlignment="1">
      <alignment horizontal="left" wrapText="1"/>
    </xf>
    <xf numFmtId="0" fontId="19" fillId="4" borderId="43" xfId="0" applyFont="1" applyFill="1" applyBorder="1" applyAlignment="1">
      <alignment horizontal="left" wrapText="1"/>
    </xf>
    <xf numFmtId="0" fontId="19" fillId="4" borderId="31" xfId="0" applyFont="1" applyFill="1" applyBorder="1" applyAlignment="1">
      <alignment horizontal="left" wrapText="1"/>
    </xf>
    <xf numFmtId="0" fontId="0" fillId="0" borderId="32" xfId="0" applyBorder="1"/>
    <xf numFmtId="0" fontId="18" fillId="6" borderId="29" xfId="0" applyFont="1" applyFill="1" applyBorder="1" applyAlignment="1">
      <alignment horizontal="left"/>
    </xf>
    <xf numFmtId="0" fontId="18" fillId="6" borderId="38" xfId="0" applyFont="1" applyFill="1" applyBorder="1" applyAlignment="1">
      <alignment horizontal="left"/>
    </xf>
    <xf numFmtId="0" fontId="18" fillId="6" borderId="45" xfId="0" applyFont="1" applyFill="1" applyBorder="1" applyAlignment="1">
      <alignment horizontal="left"/>
    </xf>
    <xf numFmtId="0" fontId="18" fillId="6" borderId="9" xfId="0" applyFont="1" applyFill="1" applyBorder="1" applyAlignment="1">
      <alignment horizontal="left"/>
    </xf>
    <xf numFmtId="0" fontId="19" fillId="6" borderId="24" xfId="0" applyFont="1" applyFill="1" applyBorder="1" applyAlignment="1">
      <alignment horizontal="left" wrapText="1"/>
    </xf>
    <xf numFmtId="0" fontId="18" fillId="4" borderId="42" xfId="0" applyFont="1" applyFill="1" applyBorder="1" applyAlignment="1">
      <alignment horizontal="left"/>
    </xf>
    <xf numFmtId="0" fontId="18" fillId="4" borderId="43" xfId="0" applyFont="1" applyFill="1" applyBorder="1" applyAlignment="1">
      <alignment horizontal="left"/>
    </xf>
    <xf numFmtId="0" fontId="18" fillId="4" borderId="46" xfId="0" applyFont="1" applyFill="1" applyBorder="1" applyAlignment="1">
      <alignment horizontal="left"/>
    </xf>
    <xf numFmtId="0" fontId="19" fillId="4" borderId="46" xfId="0" applyFont="1" applyFill="1" applyBorder="1" applyAlignment="1">
      <alignment horizontal="left" wrapText="1"/>
    </xf>
    <xf numFmtId="0" fontId="19" fillId="4" borderId="44" xfId="0" applyFont="1" applyFill="1" applyBorder="1" applyAlignment="1">
      <alignment horizontal="left" wrapText="1"/>
    </xf>
    <xf numFmtId="0" fontId="18" fillId="5" borderId="18" xfId="0" applyFont="1" applyFill="1" applyBorder="1" applyAlignment="1">
      <alignment horizontal="left"/>
    </xf>
    <xf numFmtId="0" fontId="18" fillId="6" borderId="28" xfId="0" applyFont="1" applyFill="1" applyBorder="1" applyAlignment="1">
      <alignment horizontal="left"/>
    </xf>
    <xf numFmtId="0" fontId="2" fillId="0" borderId="8" xfId="0" applyFont="1" applyBorder="1"/>
    <xf numFmtId="0" fontId="0" fillId="7" borderId="2" xfId="0" applyFill="1" applyBorder="1"/>
    <xf numFmtId="0" fontId="0" fillId="7" borderId="3" xfId="0" applyFill="1" applyBorder="1"/>
    <xf numFmtId="0" fontId="0" fillId="7" borderId="0" xfId="0" applyFill="1"/>
    <xf numFmtId="0" fontId="0" fillId="7" borderId="6" xfId="0" applyFill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31" xfId="0" applyFont="1" applyBorder="1"/>
    <xf numFmtId="0" fontId="0" fillId="0" borderId="33" xfId="0" applyBorder="1"/>
    <xf numFmtId="0" fontId="18" fillId="6" borderId="30" xfId="0" applyFont="1" applyFill="1" applyBorder="1" applyAlignment="1">
      <alignment horizontal="left"/>
    </xf>
    <xf numFmtId="0" fontId="18" fillId="6" borderId="22" xfId="0" applyFont="1" applyFill="1" applyBorder="1" applyAlignment="1">
      <alignment horizontal="left"/>
    </xf>
    <xf numFmtId="49" fontId="0" fillId="0" borderId="8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18" fillId="4" borderId="21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 vertical="center" wrapText="1"/>
    </xf>
    <xf numFmtId="0" fontId="18" fillId="8" borderId="9" xfId="0" applyFont="1" applyFill="1" applyBorder="1" applyAlignment="1">
      <alignment horizontal="left"/>
    </xf>
    <xf numFmtId="0" fontId="18" fillId="9" borderId="21" xfId="0" applyFont="1" applyFill="1" applyBorder="1" applyAlignment="1">
      <alignment horizontal="left"/>
    </xf>
    <xf numFmtId="0" fontId="18" fillId="10" borderId="18" xfId="0" applyFont="1" applyFill="1" applyBorder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9" fontId="14" fillId="2" borderId="0" xfId="1" applyFont="1" applyFill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/>
    </xf>
    <xf numFmtId="164" fontId="8" fillId="0" borderId="17" xfId="0" applyNumberFormat="1" applyFont="1" applyBorder="1" applyAlignment="1">
      <alignment horizontal="center" vertical="center"/>
    </xf>
    <xf numFmtId="0" fontId="0" fillId="0" borderId="15" xfId="1" applyNumberFormat="1" applyFont="1" applyBorder="1" applyAlignment="1">
      <alignment horizontal="center"/>
    </xf>
    <xf numFmtId="0" fontId="0" fillId="0" borderId="16" xfId="1" applyNumberFormat="1" applyFont="1" applyBorder="1" applyAlignment="1">
      <alignment horizontal="center"/>
    </xf>
    <xf numFmtId="0" fontId="0" fillId="0" borderId="17" xfId="1" applyNumberFormat="1" applyFont="1" applyBorder="1" applyAlignment="1">
      <alignment horizontal="center"/>
    </xf>
    <xf numFmtId="0" fontId="13" fillId="2" borderId="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0" fillId="0" borderId="0" xfId="0" applyBorder="1"/>
    <xf numFmtId="0" fontId="0" fillId="9" borderId="0" xfId="0" applyFill="1" applyBorder="1"/>
    <xf numFmtId="0" fontId="0" fillId="0" borderId="27" xfId="0" applyBorder="1"/>
    <xf numFmtId="0" fontId="0" fillId="0" borderId="29" xfId="0" applyBorder="1"/>
    <xf numFmtId="0" fontId="19" fillId="4" borderId="11" xfId="0" applyFont="1" applyFill="1" applyBorder="1" applyAlignment="1">
      <alignment horizontal="left" wrapText="1"/>
    </xf>
    <xf numFmtId="0" fontId="19" fillId="4" borderId="47" xfId="0" applyFont="1" applyFill="1" applyBorder="1" applyAlignment="1">
      <alignment horizontal="left" wrapText="1"/>
    </xf>
    <xf numFmtId="0" fontId="17" fillId="4" borderId="48" xfId="0" applyFont="1" applyFill="1" applyBorder="1" applyAlignment="1">
      <alignment horizontal="center"/>
    </xf>
    <xf numFmtId="0" fontId="17" fillId="4" borderId="47" xfId="0" applyFont="1" applyFill="1" applyBorder="1" applyAlignment="1">
      <alignment horizontal="center"/>
    </xf>
    <xf numFmtId="0" fontId="17" fillId="4" borderId="49" xfId="0" applyFont="1" applyFill="1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0" fillId="0" borderId="30" xfId="0" applyBorder="1"/>
    <xf numFmtId="0" fontId="0" fillId="0" borderId="52" xfId="0" applyBorder="1"/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3" fillId="11" borderId="54" xfId="0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0" fontId="22" fillId="11" borderId="53" xfId="0" applyFont="1" applyFill="1" applyBorder="1" applyAlignment="1">
      <alignment horizontal="center" vertical="center"/>
    </xf>
    <xf numFmtId="0" fontId="22" fillId="11" borderId="49" xfId="0" applyFont="1" applyFill="1" applyBorder="1" applyAlignment="1">
      <alignment horizontal="center" vertical="center"/>
    </xf>
    <xf numFmtId="0" fontId="23" fillId="11" borderId="25" xfId="0" applyFont="1" applyFill="1" applyBorder="1" applyAlignment="1">
      <alignment horizontal="center" vertical="center"/>
    </xf>
    <xf numFmtId="0" fontId="23" fillId="11" borderId="30" xfId="0" applyFont="1" applyFill="1" applyBorder="1" applyAlignment="1">
      <alignment horizontal="center" vertical="center"/>
    </xf>
    <xf numFmtId="0" fontId="22" fillId="11" borderId="29" xfId="0" applyFont="1" applyFill="1" applyBorder="1" applyAlignment="1">
      <alignment horizontal="center" vertical="center"/>
    </xf>
    <xf numFmtId="0" fontId="22" fillId="11" borderId="13" xfId="0" applyFont="1" applyFill="1" applyBorder="1" applyAlignment="1">
      <alignment horizontal="center" vertical="center"/>
    </xf>
    <xf numFmtId="0" fontId="9" fillId="3" borderId="55" xfId="0" applyFont="1" applyFill="1" applyBorder="1" applyAlignment="1">
      <alignment horizontal="center" vertical="center"/>
    </xf>
    <xf numFmtId="0" fontId="9" fillId="3" borderId="56" xfId="0" applyFont="1" applyFill="1" applyBorder="1" applyAlignment="1">
      <alignment horizontal="center" vertical="center"/>
    </xf>
    <xf numFmtId="0" fontId="9" fillId="3" borderId="57" xfId="0" applyFont="1" applyFill="1" applyBorder="1" applyAlignment="1">
      <alignment horizontal="center" vertical="center"/>
    </xf>
    <xf numFmtId="0" fontId="9" fillId="12" borderId="19" xfId="0" applyFont="1" applyFill="1" applyBorder="1" applyAlignment="1">
      <alignment horizontal="center" vertical="center"/>
    </xf>
    <xf numFmtId="0" fontId="9" fillId="12" borderId="27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 vertical="center" wrapText="1"/>
    </xf>
    <xf numFmtId="0" fontId="25" fillId="4" borderId="0" xfId="0" applyFont="1" applyFill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/>
    </xf>
    <xf numFmtId="0" fontId="26" fillId="0" borderId="29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 wrapText="1"/>
    </xf>
    <xf numFmtId="0" fontId="27" fillId="4" borderId="8" xfId="0" applyFont="1" applyFill="1" applyBorder="1" applyAlignment="1">
      <alignment horizontal="center" vertical="center"/>
    </xf>
    <xf numFmtId="0" fontId="27" fillId="6" borderId="8" xfId="0" applyFont="1" applyFill="1" applyBorder="1" applyAlignment="1">
      <alignment horizontal="center" vertical="center"/>
    </xf>
    <xf numFmtId="0" fontId="27" fillId="9" borderId="8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7" fillId="10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7" fillId="6" borderId="11" xfId="0" applyFont="1" applyFill="1" applyBorder="1" applyAlignment="1">
      <alignment horizontal="center" vertical="center"/>
    </xf>
    <xf numFmtId="0" fontId="26" fillId="0" borderId="44" xfId="0" applyFont="1" applyFill="1" applyBorder="1" applyAlignment="1">
      <alignment horizontal="center" vertical="center"/>
    </xf>
    <xf numFmtId="0" fontId="26" fillId="0" borderId="51" xfId="0" applyFont="1" applyFill="1" applyBorder="1" applyAlignment="1">
      <alignment horizontal="center" vertical="center"/>
    </xf>
    <xf numFmtId="0" fontId="26" fillId="0" borderId="58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6" fillId="0" borderId="43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6" fillId="0" borderId="46" xfId="0" applyFont="1" applyFill="1" applyBorder="1" applyAlignment="1">
      <alignment horizontal="center" vertical="center"/>
    </xf>
    <xf numFmtId="0" fontId="27" fillId="5" borderId="11" xfId="0" applyFont="1" applyFill="1" applyBorder="1" applyAlignment="1">
      <alignment horizontal="center" vertical="center"/>
    </xf>
    <xf numFmtId="0" fontId="27" fillId="5" borderId="22" xfId="0" applyFont="1" applyFill="1" applyBorder="1" applyAlignment="1">
      <alignment horizontal="center" vertical="center"/>
    </xf>
    <xf numFmtId="0" fontId="27" fillId="5" borderId="13" xfId="0" applyFont="1" applyFill="1" applyBorder="1" applyAlignment="1">
      <alignment horizontal="center" vertical="center"/>
    </xf>
    <xf numFmtId="0" fontId="27" fillId="5" borderId="36" xfId="0" applyFont="1" applyFill="1" applyBorder="1" applyAlignment="1">
      <alignment horizontal="center" vertical="center"/>
    </xf>
    <xf numFmtId="0" fontId="27" fillId="5" borderId="59" xfId="0" applyFont="1" applyFill="1" applyBorder="1" applyAlignment="1">
      <alignment horizontal="center" vertical="center"/>
    </xf>
    <xf numFmtId="0" fontId="27" fillId="5" borderId="60" xfId="0" applyFont="1" applyFill="1" applyBorder="1" applyAlignment="1">
      <alignment horizontal="center" vertical="center"/>
    </xf>
    <xf numFmtId="0" fontId="27" fillId="8" borderId="31" xfId="0" applyFont="1" applyFill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5" fillId="0" borderId="2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AD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796599450532194E-2"/>
          <c:y val="4.6225291644657752E-2"/>
          <c:w val="0.93484322029750422"/>
          <c:h val="0.88945607925642634"/>
        </c:manualLayout>
      </c:layout>
      <c:barChart>
        <c:barDir val="col"/>
        <c:grouping val="clustered"/>
        <c:varyColors val="0"/>
        <c:ser>
          <c:idx val="0"/>
          <c:order val="0"/>
          <c:tx>
            <c:v>can1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'CAN1'!$N$8</c:f>
              <c:numCache>
                <c:formatCode>0%</c:formatCode>
                <c:ptCount val="1"/>
                <c:pt idx="0">
                  <c:v>0.47783999999999999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7-4035-A7F0-17089435B41E}"/>
            </c:ext>
          </c:extLst>
        </c:ser>
        <c:ser>
          <c:idx val="1"/>
          <c:order val="1"/>
          <c:tx>
            <c:v>can2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'CAN2'!$N$8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7-4035-A7F0-17089435B41E}"/>
            </c:ext>
          </c:extLst>
        </c:ser>
        <c:ser>
          <c:idx val="2"/>
          <c:order val="2"/>
          <c:tx>
            <c:v>can3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'CAN3'!$O$8</c:f>
              <c:numCache>
                <c:formatCode>0%</c:formatCode>
                <c:ptCount val="1"/>
                <c:pt idx="0">
                  <c:v>0.11049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17-4035-A7F0-17089435B41E}"/>
            </c:ext>
          </c:extLst>
        </c:ser>
        <c:ser>
          <c:idx val="3"/>
          <c:order val="3"/>
          <c:tx>
            <c:v>can4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'CAN4 '!$O$8</c:f>
              <c:numCache>
                <c:formatCode>0%</c:formatCode>
                <c:ptCount val="1"/>
                <c:pt idx="0">
                  <c:v>0.38671499999999998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17-4035-A7F0-17089435B41E}"/>
            </c:ext>
          </c:extLst>
        </c:ser>
        <c:ser>
          <c:idx val="4"/>
          <c:order val="4"/>
          <c:tx>
            <c:v>can5 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'CAN5'!$N$8</c:f>
              <c:numCache>
                <c:formatCode>0%</c:formatCode>
                <c:ptCount val="1"/>
                <c:pt idx="0">
                  <c:v>0.31305500000000003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17-4035-A7F0-17089435B41E}"/>
            </c:ext>
          </c:extLst>
        </c:ser>
        <c:ser>
          <c:idx val="5"/>
          <c:order val="5"/>
          <c:tx>
            <c:v>can6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'CAN6'!$O$8</c:f>
              <c:numCache>
                <c:formatCode>0%</c:formatCode>
                <c:ptCount val="1"/>
                <c:pt idx="0">
                  <c:v>0.39163999999999999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17-4035-A7F0-17089435B41E}"/>
            </c:ext>
          </c:extLst>
        </c:ser>
        <c:ser>
          <c:idx val="6"/>
          <c:order val="6"/>
          <c:tx>
            <c:v>can7 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'CAN7'!$O$8</c:f>
              <c:numCache>
                <c:formatCode>0%</c:formatCode>
                <c:ptCount val="1"/>
                <c:pt idx="0">
                  <c:v>9.7790000000000002E-2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17-4035-A7F0-17089435B41E}"/>
            </c:ext>
          </c:extLst>
        </c:ser>
        <c:ser>
          <c:idx val="7"/>
          <c:order val="7"/>
          <c:tx>
            <c:v>can8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'CAN8'!$O$8</c:f>
              <c:numCache>
                <c:formatCode>0%</c:formatCode>
                <c:ptCount val="1"/>
                <c:pt idx="0">
                  <c:v>0.39946799999999999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17-4035-A7F0-17089435B41E}"/>
            </c:ext>
          </c:extLst>
        </c:ser>
        <c:ser>
          <c:idx val="8"/>
          <c:order val="8"/>
          <c:tx>
            <c:v>can9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'CAN9'!$O$8</c:f>
              <c:numCache>
                <c:formatCode>0%</c:formatCode>
                <c:ptCount val="1"/>
                <c:pt idx="0">
                  <c:v>0.31800800000000001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17-4035-A7F0-17089435B41E}"/>
            </c:ext>
          </c:extLst>
        </c:ser>
        <c:ser>
          <c:idx val="9"/>
          <c:order val="9"/>
          <c:tx>
            <c:v>can10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'CAN10'!$O$8</c:f>
              <c:numCache>
                <c:formatCode>0%</c:formatCode>
                <c:ptCount val="1"/>
                <c:pt idx="0">
                  <c:v>0.27939999999999998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17-4035-A7F0-17089435B41E}"/>
            </c:ext>
          </c:extLst>
        </c:ser>
        <c:ser>
          <c:idx val="10"/>
          <c:order val="10"/>
          <c:tx>
            <c:v>can11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'CAN11'!$O$8</c:f>
              <c:numCache>
                <c:formatCode>0%</c:formatCode>
                <c:ptCount val="1"/>
                <c:pt idx="0">
                  <c:v>5.5879999999999999E-2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17-4035-A7F0-17089435B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680248"/>
        <c:axId val="298680576"/>
      </c:barChart>
      <c:catAx>
        <c:axId val="298680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80576"/>
        <c:crosses val="autoZero"/>
        <c:auto val="1"/>
        <c:lblAlgn val="ctr"/>
        <c:lblOffset val="100"/>
        <c:noMultiLvlLbl val="0"/>
      </c:catAx>
      <c:valAx>
        <c:axId val="2986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8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38100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444932580852288E-2"/>
          <c:y val="3.9142582249506737E-2"/>
          <c:w val="0.9352374708526241"/>
          <c:h val="0.92823859920923768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'CAN overview '!$O$11:$Y$11</c:f>
              <c:numCache>
                <c:formatCode>General</c:formatCode>
                <c:ptCount val="11"/>
                <c:pt idx="0">
                  <c:v>0</c:v>
                </c:pt>
                <c:pt idx="1">
                  <c:v>3.5</c:v>
                </c:pt>
                <c:pt idx="2">
                  <c:v>-9.5</c:v>
                </c:pt>
                <c:pt idx="3">
                  <c:v>-10.5</c:v>
                </c:pt>
                <c:pt idx="4">
                  <c:v>0.5</c:v>
                </c:pt>
                <c:pt idx="5">
                  <c:v>-12.5</c:v>
                </c:pt>
                <c:pt idx="6">
                  <c:v>-1.5</c:v>
                </c:pt>
                <c:pt idx="7">
                  <c:v>-18</c:v>
                </c:pt>
                <c:pt idx="8">
                  <c:v>-8.5</c:v>
                </c:pt>
                <c:pt idx="9">
                  <c:v>20</c:v>
                </c:pt>
                <c:pt idx="10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5-42C7-B763-721B51F68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98213528"/>
        <c:axId val="1098214184"/>
      </c:lineChart>
      <c:catAx>
        <c:axId val="109821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14184"/>
        <c:crosses val="autoZero"/>
        <c:auto val="1"/>
        <c:lblAlgn val="ctr"/>
        <c:lblOffset val="100"/>
        <c:noMultiLvlLbl val="0"/>
      </c:catAx>
      <c:valAx>
        <c:axId val="1098214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13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18</xdr:row>
      <xdr:rowOff>6140</xdr:rowOff>
    </xdr:from>
    <xdr:to>
      <xdr:col>11</xdr:col>
      <xdr:colOff>1097642</xdr:colOff>
      <xdr:row>45</xdr:row>
      <xdr:rowOff>54427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B051C-DD8A-4AF5-A590-32EF34347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22678</xdr:colOff>
      <xdr:row>17</xdr:row>
      <xdr:rowOff>179613</xdr:rowOff>
    </xdr:from>
    <xdr:to>
      <xdr:col>24</xdr:col>
      <xdr:colOff>607785</xdr:colOff>
      <xdr:row>39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33CBC-6C65-42A6-9488-5D48B6D39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51DC-552A-4DB9-8EA9-8D9031F12A43}">
  <sheetPr codeName="Sheet1"/>
  <dimension ref="B2:AE104"/>
  <sheetViews>
    <sheetView topLeftCell="A4" zoomScale="85" zoomScaleNormal="85" workbookViewId="0" xr3:uid="{CCA341CB-F49B-55BA-B25B-869B2250E0B4}">
      <selection activeCell="B3" sqref="B3:L14"/>
    </sheetView>
  </sheetViews>
  <sheetFormatPr defaultRowHeight="14.45"/>
  <cols>
    <col min="2" max="2" width="14.7109375" customWidth="1"/>
    <col min="3" max="3" width="13.28515625" customWidth="1"/>
    <col min="4" max="4" width="17.7109375" customWidth="1"/>
    <col min="5" max="5" width="17.85546875" customWidth="1"/>
    <col min="6" max="6" width="19.42578125" customWidth="1"/>
    <col min="7" max="7" width="13.42578125" customWidth="1"/>
    <col min="8" max="8" width="14.85546875" customWidth="1"/>
    <col min="9" max="9" width="17.28515625" customWidth="1"/>
    <col min="10" max="10" width="17.140625" customWidth="1"/>
    <col min="11" max="11" width="20" customWidth="1"/>
    <col min="12" max="12" width="19.85546875" customWidth="1"/>
    <col min="13" max="13" width="11.5703125" customWidth="1"/>
    <col min="14" max="14" width="10.42578125" customWidth="1"/>
    <col min="27" max="27" width="15.5703125" customWidth="1"/>
  </cols>
  <sheetData>
    <row r="2" spans="2:28" ht="15"/>
    <row r="3" spans="2:28" ht="15">
      <c r="B3" s="154" t="s">
        <v>0</v>
      </c>
      <c r="C3" s="155"/>
      <c r="D3" s="155"/>
      <c r="E3" s="155"/>
      <c r="F3" s="155"/>
      <c r="G3" s="155"/>
      <c r="H3" s="155"/>
      <c r="I3" s="155"/>
      <c r="J3" s="155"/>
      <c r="K3" s="155"/>
      <c r="L3" s="156"/>
      <c r="N3" s="146" t="s">
        <v>1</v>
      </c>
      <c r="O3" s="147"/>
      <c r="P3" s="147"/>
      <c r="Q3" s="147"/>
      <c r="R3" s="147"/>
      <c r="S3" s="123"/>
      <c r="T3" s="123"/>
      <c r="U3" s="123"/>
      <c r="V3" s="123"/>
      <c r="W3" s="123"/>
      <c r="X3" s="123"/>
      <c r="Y3" s="124"/>
      <c r="AA3" s="139" t="s">
        <v>2</v>
      </c>
      <c r="AB3" s="137" t="s">
        <v>3</v>
      </c>
    </row>
    <row r="4" spans="2:28" ht="15">
      <c r="B4" s="209"/>
      <c r="C4" s="210"/>
      <c r="D4" s="210"/>
      <c r="E4" s="210"/>
      <c r="F4" s="210"/>
      <c r="G4" s="210"/>
      <c r="H4" s="210"/>
      <c r="I4" s="210"/>
      <c r="J4" s="210"/>
      <c r="K4" s="210"/>
      <c r="L4" s="211"/>
      <c r="N4" s="148"/>
      <c r="O4" s="149"/>
      <c r="P4" s="149"/>
      <c r="Q4" s="149"/>
      <c r="R4" s="149"/>
      <c r="S4" s="125"/>
      <c r="T4" s="125"/>
      <c r="U4" s="125"/>
      <c r="V4" s="125"/>
      <c r="W4" s="125"/>
      <c r="X4" s="125"/>
      <c r="Y4" s="126"/>
      <c r="AA4" s="139" t="s">
        <v>4</v>
      </c>
      <c r="AB4" s="137" t="s">
        <v>5</v>
      </c>
    </row>
    <row r="5" spans="2:28" ht="15">
      <c r="B5" s="202">
        <v>1</v>
      </c>
      <c r="C5" s="203">
        <v>2</v>
      </c>
      <c r="D5" s="203">
        <v>3</v>
      </c>
      <c r="E5" s="203">
        <v>4</v>
      </c>
      <c r="F5" s="203">
        <v>5</v>
      </c>
      <c r="G5" s="203">
        <v>6</v>
      </c>
      <c r="H5" s="203">
        <v>7</v>
      </c>
      <c r="I5" s="203">
        <v>8</v>
      </c>
      <c r="J5" s="203">
        <v>9</v>
      </c>
      <c r="K5" s="203">
        <v>10</v>
      </c>
      <c r="L5" s="204">
        <v>11</v>
      </c>
      <c r="N5" s="148"/>
      <c r="O5" s="149"/>
      <c r="P5" s="149"/>
      <c r="Q5" s="149"/>
      <c r="R5" s="149"/>
      <c r="S5" s="125"/>
      <c r="T5" s="125"/>
      <c r="U5" s="125"/>
      <c r="V5" s="125"/>
      <c r="W5" s="125"/>
      <c r="X5" s="125"/>
      <c r="Y5" s="126"/>
      <c r="AA5" s="139" t="s">
        <v>6</v>
      </c>
      <c r="AB5" s="137" t="s">
        <v>5</v>
      </c>
    </row>
    <row r="6" spans="2:28" ht="15">
      <c r="B6" s="120" t="s">
        <v>7</v>
      </c>
      <c r="C6" s="120" t="s">
        <v>7</v>
      </c>
      <c r="D6" s="120" t="s">
        <v>7</v>
      </c>
      <c r="E6" s="120" t="s">
        <v>7</v>
      </c>
      <c r="F6" s="120" t="s">
        <v>7</v>
      </c>
      <c r="G6" s="120" t="s">
        <v>7</v>
      </c>
      <c r="H6" s="120" t="s">
        <v>7</v>
      </c>
      <c r="I6" s="120" t="s">
        <v>7</v>
      </c>
      <c r="J6" s="120" t="s">
        <v>7</v>
      </c>
      <c r="K6" s="120" t="s">
        <v>7</v>
      </c>
      <c r="L6" s="120" t="s">
        <v>7</v>
      </c>
      <c r="N6" s="127" t="s">
        <v>8</v>
      </c>
      <c r="O6" s="128">
        <v>1</v>
      </c>
      <c r="P6" s="128">
        <v>2</v>
      </c>
      <c r="Q6" s="128">
        <v>3</v>
      </c>
      <c r="R6" s="128">
        <v>4</v>
      </c>
      <c r="S6" s="128">
        <v>5</v>
      </c>
      <c r="T6" s="128">
        <v>6</v>
      </c>
      <c r="U6" s="128">
        <v>7</v>
      </c>
      <c r="V6" s="128">
        <v>8</v>
      </c>
      <c r="W6" s="128">
        <v>9</v>
      </c>
      <c r="X6" s="128">
        <v>10</v>
      </c>
      <c r="Y6" s="129">
        <v>11</v>
      </c>
      <c r="AA6" s="140" t="s">
        <v>9</v>
      </c>
      <c r="AB6" s="136" t="s">
        <v>3</v>
      </c>
    </row>
    <row r="7" spans="2:28" ht="15">
      <c r="B7" s="115" t="s">
        <v>10</v>
      </c>
      <c r="C7" s="116" t="s">
        <v>10</v>
      </c>
      <c r="D7" s="95" t="s">
        <v>11</v>
      </c>
      <c r="E7" s="95" t="s">
        <v>11</v>
      </c>
      <c r="F7" s="196" t="s">
        <v>12</v>
      </c>
      <c r="G7" s="116" t="s">
        <v>10</v>
      </c>
      <c r="H7" s="116" t="s">
        <v>10</v>
      </c>
      <c r="I7" s="116" t="s">
        <v>10</v>
      </c>
      <c r="J7" s="114" t="s">
        <v>13</v>
      </c>
      <c r="K7" s="116" t="s">
        <v>10</v>
      </c>
      <c r="L7" s="117" t="s">
        <v>10</v>
      </c>
      <c r="N7" s="122" t="s">
        <v>14</v>
      </c>
      <c r="O7" s="45">
        <v>46</v>
      </c>
      <c r="P7" s="45">
        <v>50</v>
      </c>
      <c r="Q7" s="45">
        <v>1</v>
      </c>
      <c r="R7" s="45">
        <v>28</v>
      </c>
      <c r="S7" s="45">
        <v>31</v>
      </c>
      <c r="T7" s="45">
        <v>26</v>
      </c>
      <c r="U7" s="45">
        <v>7</v>
      </c>
      <c r="V7" s="45">
        <v>21</v>
      </c>
      <c r="W7" s="45">
        <v>23</v>
      </c>
      <c r="X7" s="45">
        <v>47</v>
      </c>
      <c r="Y7" s="23">
        <v>58</v>
      </c>
      <c r="AA7" s="139" t="s">
        <v>15</v>
      </c>
      <c r="AB7" s="137" t="s">
        <v>16</v>
      </c>
    </row>
    <row r="8" spans="2:28" ht="15">
      <c r="B8" s="94" t="s">
        <v>17</v>
      </c>
      <c r="C8" s="95" t="s">
        <v>17</v>
      </c>
      <c r="D8" s="113" t="s">
        <v>18</v>
      </c>
      <c r="E8" s="116" t="s">
        <v>19</v>
      </c>
      <c r="F8" s="105" t="s">
        <v>20</v>
      </c>
      <c r="G8" s="95" t="s">
        <v>21</v>
      </c>
      <c r="H8" s="95" t="s">
        <v>22</v>
      </c>
      <c r="I8" s="95" t="s">
        <v>22</v>
      </c>
      <c r="J8" s="112" t="s">
        <v>23</v>
      </c>
      <c r="K8" s="103" t="s">
        <v>24</v>
      </c>
      <c r="L8" s="96" t="s">
        <v>24</v>
      </c>
      <c r="N8" s="122" t="s">
        <v>25</v>
      </c>
      <c r="O8" s="45">
        <v>50</v>
      </c>
      <c r="P8" s="45">
        <v>53</v>
      </c>
      <c r="Q8" s="45">
        <v>2</v>
      </c>
      <c r="R8" s="45">
        <v>29</v>
      </c>
      <c r="S8" s="45">
        <v>32</v>
      </c>
      <c r="T8" s="45">
        <v>27</v>
      </c>
      <c r="U8" s="45">
        <v>10</v>
      </c>
      <c r="V8" s="45">
        <v>23</v>
      </c>
      <c r="W8" s="45">
        <v>24</v>
      </c>
      <c r="X8" s="45">
        <v>49</v>
      </c>
      <c r="Y8" s="23">
        <v>59</v>
      </c>
      <c r="AA8" s="139" t="s">
        <v>26</v>
      </c>
      <c r="AB8" s="137" t="s">
        <v>27</v>
      </c>
    </row>
    <row r="9" spans="2:28" ht="15">
      <c r="B9" s="104" t="s">
        <v>4</v>
      </c>
      <c r="C9" s="197" t="s">
        <v>9</v>
      </c>
      <c r="D9" s="116" t="s">
        <v>19</v>
      </c>
      <c r="E9" s="105" t="s">
        <v>28</v>
      </c>
      <c r="F9" s="113" t="s">
        <v>29</v>
      </c>
      <c r="G9" s="133" t="s">
        <v>30</v>
      </c>
      <c r="H9" s="113" t="s">
        <v>31</v>
      </c>
      <c r="I9" s="196" t="s">
        <v>32</v>
      </c>
      <c r="J9" s="116" t="s">
        <v>10</v>
      </c>
      <c r="K9" s="113" t="s">
        <v>33</v>
      </c>
      <c r="L9" s="121" t="s">
        <v>34</v>
      </c>
      <c r="N9" s="153" t="s">
        <v>35</v>
      </c>
      <c r="O9" s="152">
        <f>AVERAGE(O7:O8)</f>
        <v>48</v>
      </c>
      <c r="P9" s="152">
        <f t="shared" ref="P9:Y9" si="0">AVERAGE(P7:P8)</f>
        <v>51.5</v>
      </c>
      <c r="Q9" s="152">
        <f t="shared" si="0"/>
        <v>1.5</v>
      </c>
      <c r="R9" s="152">
        <f t="shared" si="0"/>
        <v>28.5</v>
      </c>
      <c r="S9" s="152">
        <f t="shared" si="0"/>
        <v>31.5</v>
      </c>
      <c r="T9" s="152">
        <f t="shared" si="0"/>
        <v>26.5</v>
      </c>
      <c r="U9" s="152">
        <f t="shared" si="0"/>
        <v>8.5</v>
      </c>
      <c r="V9" s="152">
        <f t="shared" si="0"/>
        <v>22</v>
      </c>
      <c r="W9" s="152">
        <f t="shared" si="0"/>
        <v>23.5</v>
      </c>
      <c r="X9" s="152">
        <f t="shared" si="0"/>
        <v>48</v>
      </c>
      <c r="Y9" s="145">
        <f t="shared" si="0"/>
        <v>58.5</v>
      </c>
      <c r="AA9" s="139" t="s">
        <v>18</v>
      </c>
      <c r="AB9" s="136" t="s">
        <v>3</v>
      </c>
    </row>
    <row r="10" spans="2:28" ht="15">
      <c r="B10" s="111" t="s">
        <v>6</v>
      </c>
      <c r="C10" s="196" t="s">
        <v>36</v>
      </c>
      <c r="D10" s="143" t="s">
        <v>26</v>
      </c>
      <c r="E10" s="133" t="s">
        <v>37</v>
      </c>
      <c r="F10" s="116" t="s">
        <v>10</v>
      </c>
      <c r="G10" s="132" t="s">
        <v>38</v>
      </c>
      <c r="H10" s="105" t="s">
        <v>39</v>
      </c>
      <c r="I10" s="196" t="s">
        <v>40</v>
      </c>
      <c r="J10" s="95" t="s">
        <v>22</v>
      </c>
      <c r="K10" s="142" t="s">
        <v>15</v>
      </c>
      <c r="L10" s="120" t="s">
        <v>41</v>
      </c>
      <c r="N10" s="153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45"/>
      <c r="AA10" s="139" t="s">
        <v>42</v>
      </c>
      <c r="AB10" s="137" t="s">
        <v>43</v>
      </c>
    </row>
    <row r="11" spans="2:28" ht="15">
      <c r="B11" s="120" t="s">
        <v>7</v>
      </c>
      <c r="C11" s="120" t="s">
        <v>7</v>
      </c>
      <c r="D11" s="120" t="s">
        <v>7</v>
      </c>
      <c r="E11" s="196" t="s">
        <v>44</v>
      </c>
      <c r="F11" s="95" t="s">
        <v>21</v>
      </c>
      <c r="G11" s="110" t="s">
        <v>45</v>
      </c>
      <c r="H11" s="105" t="s">
        <v>46</v>
      </c>
      <c r="I11" s="110" t="s">
        <v>47</v>
      </c>
      <c r="J11" s="144" t="s">
        <v>48</v>
      </c>
      <c r="K11" s="196"/>
      <c r="L11" s="118"/>
      <c r="N11" s="130" t="s">
        <v>49</v>
      </c>
      <c r="O11" s="109">
        <f>48-O9</f>
        <v>0</v>
      </c>
      <c r="P11" s="109">
        <f>P9-48</f>
        <v>3.5</v>
      </c>
      <c r="Q11" s="109">
        <f>Q9-11</f>
        <v>-9.5</v>
      </c>
      <c r="R11" s="109">
        <f>R9-39</f>
        <v>-10.5</v>
      </c>
      <c r="S11" s="109">
        <f>S9-31</f>
        <v>0.5</v>
      </c>
      <c r="T11" s="109">
        <f>T9-39</f>
        <v>-12.5</v>
      </c>
      <c r="U11" s="109">
        <f>U9-10</f>
        <v>-1.5</v>
      </c>
      <c r="V11" s="109">
        <f>V9-40</f>
        <v>-18</v>
      </c>
      <c r="W11" s="109">
        <f>W9-32</f>
        <v>-8.5</v>
      </c>
      <c r="X11" s="109">
        <f>X9-28</f>
        <v>20</v>
      </c>
      <c r="Y11" s="131">
        <f>Y9-28</f>
        <v>30.5</v>
      </c>
      <c r="AA11" s="139" t="s">
        <v>50</v>
      </c>
      <c r="AB11" s="137" t="s">
        <v>43</v>
      </c>
    </row>
    <row r="12" spans="2:28" ht="22.5">
      <c r="B12" s="106"/>
      <c r="C12" s="201"/>
      <c r="D12" s="196"/>
      <c r="E12" s="120" t="s">
        <v>7</v>
      </c>
      <c r="F12" s="105" t="s">
        <v>51</v>
      </c>
      <c r="G12" s="112" t="s">
        <v>52</v>
      </c>
      <c r="H12" s="120" t="s">
        <v>7</v>
      </c>
      <c r="I12" s="144" t="s">
        <v>53</v>
      </c>
      <c r="J12" s="120" t="s">
        <v>7</v>
      </c>
      <c r="K12" s="207"/>
      <c r="L12" s="98"/>
      <c r="AA12" s="141" t="s">
        <v>54</v>
      </c>
      <c r="AB12" s="137" t="s">
        <v>27</v>
      </c>
    </row>
    <row r="13" spans="2:28" ht="15">
      <c r="B13" s="200"/>
      <c r="C13" s="199"/>
      <c r="D13" s="45"/>
      <c r="E13" s="205"/>
      <c r="F13" s="120" t="s">
        <v>7</v>
      </c>
      <c r="G13" s="196" t="s">
        <v>36</v>
      </c>
      <c r="H13" s="107"/>
      <c r="I13" s="120" t="s">
        <v>7</v>
      </c>
      <c r="J13" s="196"/>
      <c r="K13" s="97"/>
      <c r="L13" s="99"/>
      <c r="AA13" s="139" t="s">
        <v>55</v>
      </c>
      <c r="AB13" s="137" t="s">
        <v>5</v>
      </c>
    </row>
    <row r="14" spans="2:28" ht="15">
      <c r="B14" s="108"/>
      <c r="C14" s="198"/>
      <c r="D14" s="206"/>
      <c r="E14" s="119"/>
      <c r="F14" s="100"/>
      <c r="G14" s="120" t="s">
        <v>7</v>
      </c>
      <c r="H14" s="109"/>
      <c r="I14" s="198"/>
      <c r="J14" s="208"/>
      <c r="K14" s="101"/>
      <c r="L14" s="102"/>
      <c r="AA14" s="139" t="s">
        <v>56</v>
      </c>
      <c r="AB14" s="137" t="s">
        <v>5</v>
      </c>
    </row>
    <row r="15" spans="2:28" ht="15">
      <c r="AA15" s="139" t="s">
        <v>57</v>
      </c>
      <c r="AB15" s="137" t="s">
        <v>3</v>
      </c>
    </row>
    <row r="16" spans="2:28" ht="14.45" customHeight="1">
      <c r="F16" s="150" t="s">
        <v>58</v>
      </c>
      <c r="G16" s="150"/>
      <c r="H16" s="150"/>
      <c r="R16" s="151" t="s">
        <v>59</v>
      </c>
      <c r="S16" s="151"/>
      <c r="T16" s="151"/>
      <c r="U16" s="151"/>
      <c r="V16" s="151"/>
      <c r="AA16" s="139" t="s">
        <v>60</v>
      </c>
      <c r="AB16" s="137" t="s">
        <v>3</v>
      </c>
    </row>
    <row r="17" spans="2:28" ht="14.45" customHeight="1">
      <c r="F17" s="150"/>
      <c r="G17" s="150"/>
      <c r="H17" s="150"/>
      <c r="R17" s="151"/>
      <c r="S17" s="151"/>
      <c r="T17" s="151"/>
      <c r="U17" s="151"/>
      <c r="V17" s="151"/>
      <c r="AA17" s="139" t="s">
        <v>61</v>
      </c>
      <c r="AB17" s="137" t="s">
        <v>62</v>
      </c>
    </row>
    <row r="18" spans="2:28">
      <c r="AA18" s="139" t="s">
        <v>63</v>
      </c>
      <c r="AB18" s="137" t="s">
        <v>43</v>
      </c>
    </row>
    <row r="19" spans="2:28">
      <c r="AA19" s="139" t="s">
        <v>64</v>
      </c>
      <c r="AB19" s="137" t="s">
        <v>43</v>
      </c>
    </row>
    <row r="20" spans="2:28">
      <c r="C20" s="4"/>
      <c r="D20" s="4"/>
      <c r="E20" s="4"/>
      <c r="F20" s="4"/>
      <c r="AA20" s="139" t="s">
        <v>65</v>
      </c>
      <c r="AB20" s="137" t="s">
        <v>43</v>
      </c>
    </row>
    <row r="21" spans="2:28">
      <c r="B21" s="4"/>
      <c r="C21" s="4"/>
      <c r="D21" s="4"/>
      <c r="E21" s="4"/>
      <c r="F21" s="1"/>
      <c r="AA21" s="139" t="s">
        <v>66</v>
      </c>
      <c r="AB21" s="137" t="s">
        <v>43</v>
      </c>
    </row>
    <row r="22" spans="2:28">
      <c r="B22" s="4"/>
      <c r="C22" s="4"/>
      <c r="E22" s="1"/>
      <c r="AA22" s="139" t="s">
        <v>67</v>
      </c>
      <c r="AB22" s="137" t="s">
        <v>43</v>
      </c>
    </row>
    <row r="23" spans="2:28">
      <c r="B23" s="4"/>
      <c r="C23" s="4"/>
      <c r="AA23" s="139" t="s">
        <v>68</v>
      </c>
      <c r="AB23" s="137" t="s">
        <v>5</v>
      </c>
    </row>
    <row r="24" spans="2:28">
      <c r="B24" s="4"/>
      <c r="C24" s="1"/>
      <c r="D24" s="1"/>
      <c r="G24" s="2"/>
      <c r="AA24" s="139" t="s">
        <v>69</v>
      </c>
      <c r="AB24" s="137" t="s">
        <v>5</v>
      </c>
    </row>
    <row r="25" spans="2:28">
      <c r="B25" s="4"/>
      <c r="C25" s="3"/>
      <c r="G25" s="70"/>
      <c r="AA25" s="139" t="s">
        <v>70</v>
      </c>
      <c r="AB25" s="137" t="s">
        <v>3</v>
      </c>
    </row>
    <row r="26" spans="2:28">
      <c r="B26" s="4"/>
      <c r="C26" s="3"/>
      <c r="G26" s="70"/>
      <c r="AA26" s="139" t="s">
        <v>71</v>
      </c>
      <c r="AB26" s="137" t="s">
        <v>43</v>
      </c>
    </row>
    <row r="27" spans="2:28">
      <c r="B27" s="4"/>
      <c r="C27" s="3"/>
      <c r="G27" s="70"/>
      <c r="AA27" s="139" t="s">
        <v>72</v>
      </c>
      <c r="AB27" s="137" t="s">
        <v>43</v>
      </c>
    </row>
    <row r="28" spans="2:28">
      <c r="B28" s="4"/>
      <c r="C28" s="3"/>
      <c r="G28" s="70"/>
      <c r="AA28" s="139" t="s">
        <v>73</v>
      </c>
      <c r="AB28" s="137" t="s">
        <v>5</v>
      </c>
    </row>
    <row r="29" spans="2:28">
      <c r="B29" s="4"/>
      <c r="C29" s="3"/>
      <c r="G29" s="70"/>
      <c r="AA29" s="139" t="s">
        <v>74</v>
      </c>
      <c r="AB29" s="137" t="s">
        <v>27</v>
      </c>
    </row>
    <row r="30" spans="2:28">
      <c r="C30" s="3"/>
      <c r="G30" s="70"/>
      <c r="N30" t="s">
        <v>75</v>
      </c>
      <c r="AA30" s="139" t="s">
        <v>76</v>
      </c>
      <c r="AB30" s="137" t="s">
        <v>27</v>
      </c>
    </row>
    <row r="31" spans="2:28">
      <c r="C31" s="3"/>
      <c r="G31" s="70"/>
    </row>
    <row r="32" spans="2:28">
      <c r="C32" s="3"/>
      <c r="G32" s="70"/>
    </row>
    <row r="33" spans="3:7">
      <c r="C33" s="3"/>
      <c r="G33" s="70"/>
    </row>
    <row r="34" spans="3:7" ht="14.45" customHeight="1">
      <c r="C34" s="3"/>
      <c r="G34" s="70"/>
    </row>
    <row r="35" spans="3:7" ht="14.45" customHeight="1">
      <c r="C35" s="3"/>
      <c r="G35" s="70"/>
    </row>
    <row r="40" spans="3:7">
      <c r="D40" s="3"/>
    </row>
    <row r="41" spans="3:7">
      <c r="D41" s="3"/>
    </row>
    <row r="42" spans="3:7">
      <c r="D42" s="3"/>
    </row>
    <row r="43" spans="3:7">
      <c r="D43" s="3"/>
    </row>
    <row r="44" spans="3:7">
      <c r="D44" s="3"/>
    </row>
    <row r="45" spans="3:7">
      <c r="D45" s="3"/>
    </row>
    <row r="46" spans="3:7">
      <c r="D46" s="3"/>
    </row>
    <row r="47" spans="3:7">
      <c r="D47" s="3"/>
    </row>
    <row r="48" spans="3:7">
      <c r="D48" s="3"/>
    </row>
    <row r="49" spans="4:31">
      <c r="D49" s="3"/>
    </row>
    <row r="50" spans="4:31">
      <c r="D50" s="3"/>
    </row>
    <row r="51" spans="4:31">
      <c r="AA51" s="4"/>
      <c r="AB51" s="4"/>
      <c r="AC51" s="4"/>
      <c r="AD51" s="4"/>
      <c r="AE51" s="4"/>
    </row>
    <row r="52" spans="4:31">
      <c r="AA52" s="4"/>
      <c r="AB52" s="4"/>
      <c r="AC52" s="4"/>
      <c r="AD52" s="4"/>
      <c r="AE52" s="4"/>
    </row>
    <row r="53" spans="4:31">
      <c r="AA53" s="4"/>
      <c r="AB53" s="4"/>
      <c r="AC53" s="4"/>
      <c r="AD53" s="4"/>
      <c r="AE53" s="4"/>
    </row>
    <row r="60" spans="4:31"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</row>
    <row r="61" spans="4:31"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</row>
    <row r="62" spans="4:31"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</row>
    <row r="63" spans="4:31"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</row>
    <row r="64" spans="4:31"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</row>
    <row r="65" spans="5:17">
      <c r="E65" s="137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7"/>
    </row>
    <row r="66" spans="5:17"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</row>
    <row r="67" spans="5:17">
      <c r="E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</row>
    <row r="68" spans="5:17">
      <c r="E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</row>
    <row r="69" spans="5:17">
      <c r="E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</row>
    <row r="70" spans="5:17">
      <c r="E70" s="137"/>
      <c r="H70" s="136"/>
      <c r="I70" s="136"/>
      <c r="J70" s="136"/>
      <c r="K70" s="136"/>
      <c r="L70" s="136"/>
      <c r="M70" s="136"/>
      <c r="N70" s="136"/>
      <c r="O70" s="136"/>
      <c r="P70" s="137"/>
      <c r="Q70" s="137"/>
    </row>
    <row r="71" spans="5:17">
      <c r="E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</row>
    <row r="72" spans="5:17">
      <c r="E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</row>
    <row r="73" spans="5:17">
      <c r="E73" s="137"/>
      <c r="H73" s="137"/>
      <c r="I73" s="137"/>
      <c r="J73" s="137"/>
      <c r="K73" s="137"/>
      <c r="L73" s="137"/>
      <c r="M73" s="137"/>
      <c r="N73" s="138"/>
      <c r="O73" s="138"/>
      <c r="P73" s="137"/>
      <c r="Q73" s="137"/>
    </row>
    <row r="74" spans="5:17">
      <c r="E74" s="137"/>
      <c r="H74" s="136"/>
      <c r="I74" s="136"/>
      <c r="J74" s="137"/>
      <c r="K74" s="137"/>
      <c r="L74" s="137"/>
      <c r="M74" s="137"/>
      <c r="N74" s="138"/>
      <c r="O74" s="138"/>
      <c r="P74" s="137"/>
      <c r="Q74" s="137"/>
    </row>
    <row r="75" spans="5:17">
      <c r="E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</row>
    <row r="76" spans="5:17">
      <c r="E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</row>
    <row r="77" spans="5:17">
      <c r="E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</row>
    <row r="78" spans="5:17">
      <c r="E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</row>
    <row r="79" spans="5:17">
      <c r="E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</row>
    <row r="80" spans="5:17">
      <c r="E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</row>
    <row r="81" spans="5:17">
      <c r="E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</row>
    <row r="82" spans="5:17">
      <c r="E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</row>
    <row r="83" spans="5:17">
      <c r="E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</row>
    <row r="84" spans="5:17">
      <c r="E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</row>
    <row r="85" spans="5:17">
      <c r="E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</row>
    <row r="86" spans="5:17">
      <c r="E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</row>
    <row r="87" spans="5:17">
      <c r="E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</row>
    <row r="88" spans="5:17">
      <c r="E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</row>
    <row r="89" spans="5:17">
      <c r="E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</row>
    <row r="90" spans="5:17">
      <c r="E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</row>
    <row r="91" spans="5:17">
      <c r="E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</row>
    <row r="92" spans="5:17">
      <c r="E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</row>
    <row r="93" spans="5:17">
      <c r="E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</row>
    <row r="94" spans="5:17">
      <c r="E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</row>
    <row r="95" spans="5:17"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</row>
    <row r="96" spans="5:17">
      <c r="E96" s="137"/>
      <c r="F96" s="136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</row>
    <row r="97" spans="5:17"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</row>
    <row r="98" spans="5:17"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</row>
    <row r="99" spans="5:17"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</row>
    <row r="100" spans="5:17"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</row>
    <row r="101" spans="5:17"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</row>
    <row r="102" spans="5:17"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</row>
    <row r="103" spans="5:17"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</row>
    <row r="104" spans="5:17"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</row>
  </sheetData>
  <mergeCells count="16">
    <mergeCell ref="Y9:Y10"/>
    <mergeCell ref="N3:R5"/>
    <mergeCell ref="F16:H17"/>
    <mergeCell ref="R16:V17"/>
    <mergeCell ref="S9:S10"/>
    <mergeCell ref="T9:T10"/>
    <mergeCell ref="U9:U10"/>
    <mergeCell ref="V9:V10"/>
    <mergeCell ref="W9:W10"/>
    <mergeCell ref="X9:X10"/>
    <mergeCell ref="N9:N10"/>
    <mergeCell ref="O9:O10"/>
    <mergeCell ref="P9:P10"/>
    <mergeCell ref="Q9:Q10"/>
    <mergeCell ref="R9:R10"/>
    <mergeCell ref="B3:L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4965-D7D9-4B96-BE2D-B08FB5C819FD}">
  <sheetPr codeName="Sheet9">
    <tabColor theme="5" tint="-0.249977111117893"/>
  </sheetPr>
  <dimension ref="B1:T21"/>
  <sheetViews>
    <sheetView zoomScale="55" zoomScaleNormal="55" workbookViewId="0" xr3:uid="{066029BD-8B0B-5B35-B827-F7E1230051A2}">
      <selection activeCell="M23" sqref="M23:M24"/>
    </sheetView>
  </sheetViews>
  <sheetFormatPr defaultRowHeight="14.45"/>
  <cols>
    <col min="2" max="2" width="27.85546875" customWidth="1"/>
    <col min="3" max="3" width="13.140625" customWidth="1"/>
    <col min="4" max="4" width="33" customWidth="1"/>
    <col min="5" max="5" width="11.5703125" customWidth="1"/>
    <col min="8" max="8" width="26.85546875" customWidth="1"/>
    <col min="13" max="13" width="12.85546875" customWidth="1"/>
    <col min="14" max="14" width="4.5703125" customWidth="1"/>
    <col min="15" max="15" width="11.7109375" customWidth="1"/>
    <col min="16" max="16" width="2.42578125" customWidth="1"/>
  </cols>
  <sheetData>
    <row r="1" spans="2:20" ht="15" thickBot="1">
      <c r="E1" s="4"/>
      <c r="F1" s="4"/>
    </row>
    <row r="2" spans="2:20" ht="15" thickBot="1">
      <c r="B2" s="14" t="s">
        <v>148</v>
      </c>
      <c r="C2" s="15"/>
      <c r="D2" s="15"/>
      <c r="E2" s="8"/>
      <c r="F2" s="9"/>
    </row>
    <row r="3" spans="2:20" ht="14.45" customHeight="1">
      <c r="B3" s="16" t="s">
        <v>149</v>
      </c>
      <c r="C3" s="17">
        <v>1000</v>
      </c>
      <c r="D3" s="3" t="s">
        <v>150</v>
      </c>
      <c r="E3" s="4"/>
      <c r="F3" s="10"/>
      <c r="H3" s="7" t="s">
        <v>151</v>
      </c>
      <c r="I3" s="5"/>
      <c r="J3" s="6"/>
      <c r="L3" s="163" t="s">
        <v>152</v>
      </c>
      <c r="M3" s="164"/>
      <c r="N3" s="49"/>
      <c r="O3" s="49"/>
      <c r="P3" s="50"/>
      <c r="Q3" s="194" t="s">
        <v>244</v>
      </c>
      <c r="R3" s="195"/>
      <c r="S3" s="195"/>
      <c r="T3" s="195"/>
    </row>
    <row r="4" spans="2:20" ht="15" customHeight="1" thickBot="1">
      <c r="B4" s="16" t="s">
        <v>154</v>
      </c>
      <c r="C4" s="18" t="s">
        <v>155</v>
      </c>
      <c r="D4" s="3" t="s">
        <v>156</v>
      </c>
      <c r="E4" s="4"/>
      <c r="F4" s="10"/>
      <c r="H4" s="11" t="s">
        <v>157</v>
      </c>
      <c r="I4" s="22">
        <v>12</v>
      </c>
      <c r="J4" s="23" t="s">
        <v>158</v>
      </c>
      <c r="L4" s="165"/>
      <c r="M4" s="166"/>
      <c r="N4" s="51"/>
      <c r="O4" s="51">
        <f>D19/(1000000*0.001)</f>
        <v>1.6679999999999999</v>
      </c>
      <c r="P4" s="52"/>
      <c r="Q4" s="194"/>
      <c r="R4" s="195"/>
      <c r="S4" s="195"/>
      <c r="T4" s="195"/>
    </row>
    <row r="5" spans="2:20" ht="15" customHeight="1" thickBot="1">
      <c r="B5" s="16"/>
      <c r="C5" s="3"/>
      <c r="D5" s="3"/>
      <c r="E5" s="4"/>
      <c r="F5" s="10"/>
      <c r="H5" s="11" t="s">
        <v>159</v>
      </c>
      <c r="I5" s="24">
        <v>32</v>
      </c>
      <c r="J5" s="23"/>
      <c r="L5" s="167"/>
      <c r="M5" s="168"/>
      <c r="N5" s="53"/>
      <c r="O5" s="53"/>
      <c r="P5" s="54"/>
    </row>
    <row r="6" spans="2:20" ht="15" thickBot="1">
      <c r="B6" s="85" t="s">
        <v>160</v>
      </c>
      <c r="C6" s="33" t="s">
        <v>161</v>
      </c>
      <c r="D6" s="33" t="s">
        <v>162</v>
      </c>
      <c r="E6" s="86" t="s">
        <v>163</v>
      </c>
      <c r="F6" s="87" t="s">
        <v>164</v>
      </c>
      <c r="H6" s="169" t="s">
        <v>165</v>
      </c>
      <c r="I6" s="170"/>
      <c r="J6" s="171"/>
      <c r="O6" s="35"/>
    </row>
    <row r="7" spans="2:20" ht="14.45" customHeight="1">
      <c r="B7" s="13" t="s">
        <v>273</v>
      </c>
      <c r="C7" s="20">
        <v>64</v>
      </c>
      <c r="D7" s="31">
        <v>151</v>
      </c>
      <c r="E7" s="28">
        <v>250</v>
      </c>
      <c r="F7" s="40">
        <f>D7*E7/1000/$C$3</f>
        <v>3.7749999999999999E-2</v>
      </c>
      <c r="H7" s="11" t="s">
        <v>167</v>
      </c>
      <c r="I7" s="25"/>
      <c r="J7" s="26">
        <v>1</v>
      </c>
      <c r="L7" s="163" t="s">
        <v>168</v>
      </c>
      <c r="M7" s="164"/>
      <c r="N7" s="55"/>
      <c r="O7" s="55"/>
      <c r="P7" s="56"/>
    </row>
    <row r="8" spans="2:20" ht="14.45" customHeight="1">
      <c r="B8" s="13" t="s">
        <v>274</v>
      </c>
      <c r="C8" s="21">
        <v>64</v>
      </c>
      <c r="D8" s="31">
        <v>151</v>
      </c>
      <c r="E8" s="28">
        <v>250</v>
      </c>
      <c r="F8" s="40">
        <f t="shared" ref="F8:F12" si="0">D8*E8/1000/$C$3</f>
        <v>3.7749999999999999E-2</v>
      </c>
      <c r="H8" s="11" t="s">
        <v>170</v>
      </c>
      <c r="I8" s="25"/>
      <c r="J8" s="26">
        <f>I4</f>
        <v>12</v>
      </c>
      <c r="L8" s="165"/>
      <c r="M8" s="166"/>
      <c r="N8" s="57"/>
      <c r="O8" s="57">
        <f>D21/1000000</f>
        <v>0.39946799999999999</v>
      </c>
      <c r="P8" s="58"/>
    </row>
    <row r="9" spans="2:20" ht="15" customHeight="1" thickBot="1">
      <c r="B9" s="13" t="s">
        <v>275</v>
      </c>
      <c r="C9" s="21">
        <v>64</v>
      </c>
      <c r="D9" s="31">
        <v>151</v>
      </c>
      <c r="E9" s="28">
        <v>250</v>
      </c>
      <c r="F9" s="40">
        <f t="shared" si="0"/>
        <v>3.7749999999999999E-2</v>
      </c>
      <c r="H9" s="11" t="s">
        <v>172</v>
      </c>
      <c r="I9" s="25"/>
      <c r="J9" s="26">
        <v>6</v>
      </c>
      <c r="L9" s="167"/>
      <c r="M9" s="168"/>
      <c r="N9" s="59"/>
      <c r="O9" s="59"/>
      <c r="P9" s="60"/>
    </row>
    <row r="10" spans="2:20">
      <c r="B10" s="13" t="s">
        <v>276</v>
      </c>
      <c r="C10" s="21">
        <v>64</v>
      </c>
      <c r="D10" s="31">
        <v>151</v>
      </c>
      <c r="E10" s="28">
        <v>10</v>
      </c>
      <c r="F10" s="40">
        <f t="shared" si="0"/>
        <v>1.5100000000000001E-3</v>
      </c>
      <c r="H10" s="11" t="s">
        <v>174</v>
      </c>
      <c r="I10" s="25"/>
      <c r="J10" s="26">
        <v>16</v>
      </c>
    </row>
    <row r="11" spans="2:20">
      <c r="B11" s="13" t="s">
        <v>245</v>
      </c>
      <c r="C11" s="21">
        <v>64</v>
      </c>
      <c r="D11" s="31">
        <v>151</v>
      </c>
      <c r="E11" s="28">
        <v>100</v>
      </c>
      <c r="F11" s="40">
        <f t="shared" si="0"/>
        <v>1.5099999999999999E-2</v>
      </c>
      <c r="H11" s="11" t="s">
        <v>176</v>
      </c>
      <c r="I11" s="25"/>
      <c r="J11" s="26">
        <v>2</v>
      </c>
    </row>
    <row r="12" spans="2:20">
      <c r="B12" s="13" t="s">
        <v>246</v>
      </c>
      <c r="C12" s="21">
        <v>64</v>
      </c>
      <c r="D12" s="31">
        <v>151</v>
      </c>
      <c r="E12" s="28">
        <v>100</v>
      </c>
      <c r="F12" s="40">
        <f t="shared" si="0"/>
        <v>1.5099999999999999E-2</v>
      </c>
      <c r="H12" s="11" t="s">
        <v>178</v>
      </c>
      <c r="I12" s="25"/>
      <c r="J12" s="26">
        <v>7</v>
      </c>
    </row>
    <row r="13" spans="2:20" ht="15" thickBot="1">
      <c r="B13" s="13" t="s">
        <v>277</v>
      </c>
      <c r="C13" s="21">
        <v>64</v>
      </c>
      <c r="D13" s="31">
        <f t="shared" ref="D13:D18" si="1">IF(C13&gt;0,C13+FLOOR((C13+$J$7+$J$8+$J$9+$J$10)/$J$13, 1)+$I$4+$I$5,0)</f>
        <v>127</v>
      </c>
      <c r="E13" s="28">
        <v>1</v>
      </c>
      <c r="F13" s="40">
        <f>D13*E13/1000/$C$3</f>
        <v>1.27E-4</v>
      </c>
      <c r="H13" s="42" t="s">
        <v>180</v>
      </c>
      <c r="I13" s="46"/>
      <c r="J13" s="47">
        <v>5</v>
      </c>
    </row>
    <row r="14" spans="2:20">
      <c r="B14" s="13" t="s">
        <v>278</v>
      </c>
      <c r="C14" s="21">
        <v>64</v>
      </c>
      <c r="D14" s="31">
        <f t="shared" si="1"/>
        <v>127</v>
      </c>
      <c r="E14" s="28">
        <v>1</v>
      </c>
      <c r="F14" s="40">
        <f>D14*E14/1000/$C$3</f>
        <v>1.27E-4</v>
      </c>
    </row>
    <row r="15" spans="2:20">
      <c r="B15" s="13" t="s">
        <v>277</v>
      </c>
      <c r="C15" s="21">
        <v>64</v>
      </c>
      <c r="D15" s="31">
        <f t="shared" si="1"/>
        <v>127</v>
      </c>
      <c r="E15" s="28">
        <v>1</v>
      </c>
      <c r="F15" s="40">
        <f>D15*E15/1000/$C$3</f>
        <v>1.27E-4</v>
      </c>
    </row>
    <row r="16" spans="2:20">
      <c r="B16" s="13" t="s">
        <v>277</v>
      </c>
      <c r="C16" s="21">
        <v>64</v>
      </c>
      <c r="D16" s="31">
        <f t="shared" si="1"/>
        <v>127</v>
      </c>
      <c r="E16" s="28">
        <v>1000</v>
      </c>
      <c r="F16" s="40">
        <f>D16*E16/1000/$C$3</f>
        <v>0.127</v>
      </c>
    </row>
    <row r="17" spans="2:6">
      <c r="B17" s="13" t="s">
        <v>278</v>
      </c>
      <c r="C17" s="21">
        <v>64</v>
      </c>
      <c r="D17" s="31">
        <f t="shared" si="1"/>
        <v>127</v>
      </c>
      <c r="E17" s="28">
        <v>1</v>
      </c>
      <c r="F17" s="40">
        <f t="shared" ref="F17:F18" si="2">D17*E17/1000/$C$3</f>
        <v>1.27E-4</v>
      </c>
    </row>
    <row r="18" spans="2:6" ht="15" thickBot="1">
      <c r="B18" s="13" t="s">
        <v>278</v>
      </c>
      <c r="C18" s="21">
        <v>64</v>
      </c>
      <c r="D18" s="31">
        <f t="shared" si="1"/>
        <v>127</v>
      </c>
      <c r="E18" s="28">
        <v>1000</v>
      </c>
      <c r="F18" s="40">
        <f t="shared" si="2"/>
        <v>0.127</v>
      </c>
    </row>
    <row r="19" spans="2:6" ht="15" thickBot="1">
      <c r="B19" s="158" t="s">
        <v>189</v>
      </c>
      <c r="C19" s="159"/>
      <c r="D19" s="172">
        <f>SUM(D7:D18)</f>
        <v>1668</v>
      </c>
      <c r="E19" s="173"/>
      <c r="F19" s="174"/>
    </row>
    <row r="20" spans="2:6" ht="15" thickBot="1">
      <c r="B20" s="160" t="s">
        <v>279</v>
      </c>
      <c r="C20" s="161"/>
      <c r="D20" s="160">
        <f>SUM(E7:E18)</f>
        <v>2964</v>
      </c>
      <c r="E20" s="161"/>
      <c r="F20" s="162"/>
    </row>
    <row r="21" spans="2:6" ht="15" thickBot="1">
      <c r="B21" s="160" t="s">
        <v>272</v>
      </c>
      <c r="C21" s="161"/>
      <c r="D21" s="160">
        <f>SUMPRODUCT(D7:D18,E7:E18)</f>
        <v>399468</v>
      </c>
      <c r="E21" s="161"/>
      <c r="F21" s="162"/>
    </row>
  </sheetData>
  <mergeCells count="10">
    <mergeCell ref="B20:C20"/>
    <mergeCell ref="D20:F20"/>
    <mergeCell ref="B21:C21"/>
    <mergeCell ref="D21:F21"/>
    <mergeCell ref="Q3:T4"/>
    <mergeCell ref="L3:M5"/>
    <mergeCell ref="H6:J6"/>
    <mergeCell ref="L7:M9"/>
    <mergeCell ref="B19:C19"/>
    <mergeCell ref="D19:F19"/>
  </mergeCells>
  <dataValidations count="1">
    <dataValidation type="list" allowBlank="1" showInputMessage="1" showErrorMessage="1" sqref="C4" xr:uid="{EDD2929F-E7E7-4BCE-8B19-160BA20C4D2A}">
      <formula1>$A$24:$A$25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4BF2-4026-4DB2-B535-A8292FFF0D1B}">
  <sheetPr codeName="Sheet10">
    <tabColor theme="0" tint="-0.499984740745262"/>
  </sheetPr>
  <dimension ref="B1:T21"/>
  <sheetViews>
    <sheetView zoomScale="70" zoomScaleNormal="70" workbookViewId="0" xr3:uid="{97BB4741-BC69-5791-8580-95899A3C7DF1}">
      <selection activeCell="O4" sqref="O4"/>
    </sheetView>
  </sheetViews>
  <sheetFormatPr defaultRowHeight="14.45"/>
  <cols>
    <col min="2" max="2" width="19.5703125" customWidth="1"/>
    <col min="3" max="3" width="13.140625" customWidth="1"/>
    <col min="4" max="4" width="28.42578125" customWidth="1"/>
    <col min="5" max="5" width="10.5703125" customWidth="1"/>
    <col min="8" max="8" width="21.7109375" customWidth="1"/>
    <col min="13" max="13" width="12.42578125" customWidth="1"/>
    <col min="14" max="14" width="2.42578125" customWidth="1"/>
    <col min="15" max="15" width="10.7109375" customWidth="1"/>
    <col min="16" max="16" width="5.5703125" customWidth="1"/>
  </cols>
  <sheetData>
    <row r="1" spans="2:20" ht="15" thickBot="1">
      <c r="E1" s="4"/>
      <c r="F1" s="4"/>
    </row>
    <row r="2" spans="2:20" ht="15" thickBot="1">
      <c r="B2" s="14" t="s">
        <v>148</v>
      </c>
      <c r="C2" s="15"/>
      <c r="D2" s="15"/>
      <c r="E2" s="8"/>
      <c r="F2" s="9"/>
    </row>
    <row r="3" spans="2:20" ht="14.45" customHeight="1">
      <c r="B3" s="16" t="s">
        <v>149</v>
      </c>
      <c r="C3" s="17">
        <v>1000</v>
      </c>
      <c r="D3" s="3" t="s">
        <v>150</v>
      </c>
      <c r="E3" s="4"/>
      <c r="F3" s="10"/>
      <c r="H3" s="7" t="s">
        <v>151</v>
      </c>
      <c r="I3" s="5"/>
      <c r="J3" s="6"/>
      <c r="L3" s="163" t="s">
        <v>152</v>
      </c>
      <c r="M3" s="164"/>
      <c r="N3" s="49"/>
      <c r="O3" s="49"/>
      <c r="P3" s="50"/>
      <c r="Q3" s="194" t="s">
        <v>244</v>
      </c>
      <c r="R3" s="195"/>
      <c r="S3" s="195"/>
      <c r="T3" s="195"/>
    </row>
    <row r="4" spans="2:20" ht="15" customHeight="1" thickBot="1">
      <c r="B4" s="16" t="s">
        <v>154</v>
      </c>
      <c r="C4" s="18" t="s">
        <v>155</v>
      </c>
      <c r="D4" s="3" t="s">
        <v>156</v>
      </c>
      <c r="E4" s="4"/>
      <c r="F4" s="10"/>
      <c r="H4" s="11" t="s">
        <v>157</v>
      </c>
      <c r="I4" s="22">
        <v>12</v>
      </c>
      <c r="J4" s="23" t="s">
        <v>158</v>
      </c>
      <c r="L4" s="165"/>
      <c r="M4" s="166"/>
      <c r="N4" s="51"/>
      <c r="O4" s="51">
        <f>D18/(1000000*0.001)</f>
        <v>1.4450000000000001</v>
      </c>
      <c r="P4" s="52"/>
      <c r="Q4" s="194"/>
      <c r="R4" s="195"/>
      <c r="S4" s="195"/>
      <c r="T4" s="195"/>
    </row>
    <row r="5" spans="2:20" ht="15" customHeight="1" thickBot="1">
      <c r="B5" s="16"/>
      <c r="C5" s="3"/>
      <c r="D5" s="3"/>
      <c r="E5" s="4"/>
      <c r="F5" s="10"/>
      <c r="H5" s="11" t="s">
        <v>159</v>
      </c>
      <c r="I5" s="24">
        <v>32</v>
      </c>
      <c r="J5" s="23"/>
      <c r="L5" s="167"/>
      <c r="M5" s="168"/>
      <c r="N5" s="53"/>
      <c r="O5" s="53"/>
      <c r="P5" s="54"/>
    </row>
    <row r="6" spans="2:20" ht="15" thickBot="1">
      <c r="B6" s="32" t="s">
        <v>160</v>
      </c>
      <c r="C6" s="33" t="s">
        <v>161</v>
      </c>
      <c r="D6" s="36" t="s">
        <v>162</v>
      </c>
      <c r="E6" s="39" t="s">
        <v>163</v>
      </c>
      <c r="F6" s="34" t="s">
        <v>164</v>
      </c>
      <c r="H6" s="169" t="s">
        <v>165</v>
      </c>
      <c r="I6" s="170"/>
      <c r="J6" s="171"/>
      <c r="O6" s="35"/>
    </row>
    <row r="7" spans="2:20" ht="14.45" customHeight="1">
      <c r="B7" s="13" t="s">
        <v>245</v>
      </c>
      <c r="C7" s="21">
        <v>64</v>
      </c>
      <c r="D7" s="31">
        <v>151</v>
      </c>
      <c r="E7" s="28">
        <v>100</v>
      </c>
      <c r="F7" s="40">
        <f t="shared" ref="F7:F8" si="0">D7*E7/1000/$C$3</f>
        <v>1.5099999999999999E-2</v>
      </c>
      <c r="H7" s="11" t="s">
        <v>167</v>
      </c>
      <c r="I7" s="25"/>
      <c r="J7" s="26">
        <v>1</v>
      </c>
      <c r="L7" s="163" t="s">
        <v>168</v>
      </c>
      <c r="M7" s="164"/>
      <c r="N7" s="55"/>
      <c r="O7" s="55"/>
      <c r="P7" s="56"/>
    </row>
    <row r="8" spans="2:20" ht="14.45" customHeight="1">
      <c r="B8" s="13" t="s">
        <v>246</v>
      </c>
      <c r="C8" s="21">
        <v>64</v>
      </c>
      <c r="D8" s="31">
        <v>151</v>
      </c>
      <c r="E8" s="28">
        <v>100</v>
      </c>
      <c r="F8" s="40">
        <f t="shared" si="0"/>
        <v>1.5099999999999999E-2</v>
      </c>
      <c r="H8" s="11" t="s">
        <v>170</v>
      </c>
      <c r="I8" s="25"/>
      <c r="J8" s="26">
        <f>I4</f>
        <v>12</v>
      </c>
      <c r="L8" s="165"/>
      <c r="M8" s="166"/>
      <c r="N8" s="57"/>
      <c r="O8" s="57">
        <f>D20/1000000</f>
        <v>0.31800800000000001</v>
      </c>
      <c r="P8" s="58"/>
    </row>
    <row r="9" spans="2:20" ht="15" customHeight="1" thickBot="1">
      <c r="B9" s="13" t="s">
        <v>280</v>
      </c>
      <c r="C9" s="21">
        <v>64</v>
      </c>
      <c r="D9" s="31">
        <f t="shared" ref="D9:D14" si="1">IF(C9&gt;0,C9+FLOOR((C9+$J$7+$J$8+$J$9+$J$10)/$J$13, 1)+$I$4+$I$5,0)</f>
        <v>127</v>
      </c>
      <c r="E9" s="28">
        <v>1</v>
      </c>
      <c r="F9" s="40">
        <f>D9*E9/1000/$C$3</f>
        <v>1.27E-4</v>
      </c>
      <c r="H9" s="11" t="s">
        <v>172</v>
      </c>
      <c r="I9" s="25"/>
      <c r="J9" s="26">
        <v>6</v>
      </c>
      <c r="L9" s="167"/>
      <c r="M9" s="168"/>
      <c r="N9" s="59"/>
      <c r="O9" s="59"/>
      <c r="P9" s="60"/>
    </row>
    <row r="10" spans="2:20">
      <c r="B10" s="13" t="s">
        <v>281</v>
      </c>
      <c r="C10" s="21">
        <v>64</v>
      </c>
      <c r="D10" s="31">
        <f t="shared" si="1"/>
        <v>127</v>
      </c>
      <c r="E10" s="28">
        <v>1</v>
      </c>
      <c r="F10" s="40">
        <f>D10*E10/1000/$C$3</f>
        <v>1.27E-4</v>
      </c>
      <c r="H10" s="11" t="s">
        <v>174</v>
      </c>
      <c r="I10" s="25"/>
      <c r="J10" s="26">
        <v>16</v>
      </c>
    </row>
    <row r="11" spans="2:20">
      <c r="B11" s="13" t="s">
        <v>280</v>
      </c>
      <c r="C11" s="21">
        <v>64</v>
      </c>
      <c r="D11" s="31">
        <f t="shared" si="1"/>
        <v>127</v>
      </c>
      <c r="E11" s="28">
        <v>1</v>
      </c>
      <c r="F11" s="40">
        <f>D11*E11/1000/$C$3</f>
        <v>1.27E-4</v>
      </c>
      <c r="H11" s="11" t="s">
        <v>176</v>
      </c>
      <c r="I11" s="25"/>
      <c r="J11" s="26">
        <v>2</v>
      </c>
    </row>
    <row r="12" spans="2:20">
      <c r="B12" s="13" t="s">
        <v>280</v>
      </c>
      <c r="C12" s="21">
        <v>64</v>
      </c>
      <c r="D12" s="31">
        <f t="shared" si="1"/>
        <v>127</v>
      </c>
      <c r="E12" s="28">
        <v>1000</v>
      </c>
      <c r="F12" s="40">
        <f>D12*E12/1000/$C$3</f>
        <v>0.127</v>
      </c>
      <c r="H12" s="11" t="s">
        <v>178</v>
      </c>
      <c r="I12" s="25"/>
      <c r="J12" s="26">
        <v>7</v>
      </c>
    </row>
    <row r="13" spans="2:20" ht="15" thickBot="1">
      <c r="B13" s="13" t="s">
        <v>281</v>
      </c>
      <c r="C13" s="21">
        <v>64</v>
      </c>
      <c r="D13" s="31">
        <f t="shared" si="1"/>
        <v>127</v>
      </c>
      <c r="E13" s="28">
        <v>1</v>
      </c>
      <c r="F13" s="40">
        <f t="shared" ref="F13:F14" si="2">D13*E13/1000/$C$3</f>
        <v>1.27E-4</v>
      </c>
      <c r="H13" s="42" t="s">
        <v>180</v>
      </c>
      <c r="I13" s="46"/>
      <c r="J13" s="47">
        <v>5</v>
      </c>
    </row>
    <row r="14" spans="2:20">
      <c r="B14" s="13" t="s">
        <v>281</v>
      </c>
      <c r="C14" s="21">
        <v>64</v>
      </c>
      <c r="D14" s="31">
        <f t="shared" si="1"/>
        <v>127</v>
      </c>
      <c r="E14" s="28">
        <v>1000</v>
      </c>
      <c r="F14" s="40">
        <f t="shared" si="2"/>
        <v>0.127</v>
      </c>
    </row>
    <row r="15" spans="2:20">
      <c r="B15" s="13" t="s">
        <v>282</v>
      </c>
      <c r="C15" s="21">
        <v>64</v>
      </c>
      <c r="D15" s="31">
        <f t="shared" ref="D15:D17" si="3">IF(C15&gt;0,C15+FLOOR((C15+$J$7+$J$8+$J$9+$J$10)/$J$13, 1)+$I$4+$I$5,0)</f>
        <v>127</v>
      </c>
      <c r="E15" s="28">
        <v>100</v>
      </c>
      <c r="F15" s="40">
        <f t="shared" ref="F15:F17" si="4">D15*E15/1000/$C$3</f>
        <v>1.2699999999999999E-2</v>
      </c>
    </row>
    <row r="16" spans="2:20">
      <c r="B16" s="13" t="s">
        <v>283</v>
      </c>
      <c r="C16" s="21">
        <v>64</v>
      </c>
      <c r="D16" s="31">
        <f t="shared" si="3"/>
        <v>127</v>
      </c>
      <c r="E16" s="28">
        <v>100</v>
      </c>
      <c r="F16" s="40">
        <f t="shared" si="4"/>
        <v>1.2699999999999999E-2</v>
      </c>
    </row>
    <row r="17" spans="2:6" ht="15" thickBot="1">
      <c r="B17" s="13" t="s">
        <v>284</v>
      </c>
      <c r="C17" s="21">
        <v>64</v>
      </c>
      <c r="D17" s="31">
        <f t="shared" si="3"/>
        <v>127</v>
      </c>
      <c r="E17" s="28">
        <v>100</v>
      </c>
      <c r="F17" s="40">
        <f t="shared" si="4"/>
        <v>1.2699999999999999E-2</v>
      </c>
    </row>
    <row r="18" spans="2:6" ht="15" thickBot="1">
      <c r="B18" s="158" t="s">
        <v>189</v>
      </c>
      <c r="C18" s="159"/>
      <c r="D18" s="172">
        <f>SUM(D7:D17)</f>
        <v>1445</v>
      </c>
      <c r="E18" s="173"/>
      <c r="F18" s="174"/>
    </row>
    <row r="19" spans="2:6" ht="15" thickBot="1">
      <c r="B19" s="160" t="s">
        <v>279</v>
      </c>
      <c r="C19" s="161"/>
      <c r="D19" s="160">
        <f>SUM(E7:E17)</f>
        <v>2504</v>
      </c>
      <c r="E19" s="161"/>
      <c r="F19" s="162"/>
    </row>
    <row r="20" spans="2:6" ht="15" thickBot="1">
      <c r="B20" s="160" t="s">
        <v>272</v>
      </c>
      <c r="C20" s="161"/>
      <c r="D20" s="160">
        <f>D19*127</f>
        <v>318008</v>
      </c>
      <c r="E20" s="161"/>
      <c r="F20" s="162"/>
    </row>
    <row r="21" spans="2:6">
      <c r="F21" s="4"/>
    </row>
  </sheetData>
  <mergeCells count="10">
    <mergeCell ref="B20:C20"/>
    <mergeCell ref="D20:F20"/>
    <mergeCell ref="Q3:T4"/>
    <mergeCell ref="B18:C18"/>
    <mergeCell ref="D18:F18"/>
    <mergeCell ref="B19:C19"/>
    <mergeCell ref="D19:F19"/>
    <mergeCell ref="L3:M5"/>
    <mergeCell ref="H6:J6"/>
    <mergeCell ref="L7:M9"/>
  </mergeCells>
  <dataValidations count="1">
    <dataValidation type="list" allowBlank="1" showInputMessage="1" showErrorMessage="1" sqref="C4" xr:uid="{525ACA19-26A2-4783-ACF2-C7A2F3369619}">
      <formula1>$A$21:$A$22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67CF-92C3-456D-9AF4-13E4DE4964F6}">
  <sheetPr codeName="Sheet11">
    <tabColor theme="7" tint="-0.249977111117893"/>
  </sheetPr>
  <dimension ref="B1:T24"/>
  <sheetViews>
    <sheetView zoomScale="70" zoomScaleNormal="70" workbookViewId="0" xr3:uid="{93914FEB-E633-525D-B977-7FEB27019F49}">
      <selection activeCell="D23" sqref="D23:F23"/>
    </sheetView>
  </sheetViews>
  <sheetFormatPr defaultRowHeight="14.45"/>
  <cols>
    <col min="2" max="2" width="21.140625" customWidth="1"/>
    <col min="3" max="3" width="15.140625" customWidth="1"/>
    <col min="4" max="4" width="26.42578125" customWidth="1"/>
    <col min="5" max="5" width="11.42578125" customWidth="1"/>
    <col min="8" max="8" width="22.28515625" customWidth="1"/>
    <col min="13" max="13" width="11.85546875" customWidth="1"/>
    <col min="14" max="14" width="5.7109375" customWidth="1"/>
    <col min="15" max="15" width="11" customWidth="1"/>
    <col min="16" max="16" width="3" customWidth="1"/>
  </cols>
  <sheetData>
    <row r="1" spans="2:20" ht="15" thickBot="1">
      <c r="E1" s="4"/>
      <c r="F1" s="4"/>
    </row>
    <row r="2" spans="2:20" ht="15" thickBot="1">
      <c r="B2" s="14" t="s">
        <v>148</v>
      </c>
      <c r="C2" s="15"/>
      <c r="D2" s="15"/>
      <c r="E2" s="8"/>
      <c r="F2" s="9"/>
    </row>
    <row r="3" spans="2:20" ht="14.45" customHeight="1">
      <c r="B3" s="16" t="s">
        <v>149</v>
      </c>
      <c r="C3" s="17">
        <v>1000</v>
      </c>
      <c r="D3" s="3" t="s">
        <v>150</v>
      </c>
      <c r="E3" s="4"/>
      <c r="F3" s="10"/>
      <c r="H3" s="7" t="s">
        <v>151</v>
      </c>
      <c r="I3" s="5"/>
      <c r="J3" s="6"/>
      <c r="L3" s="163" t="s">
        <v>152</v>
      </c>
      <c r="M3" s="164"/>
      <c r="N3" s="49"/>
      <c r="O3" s="49"/>
      <c r="P3" s="50"/>
      <c r="Q3" s="194" t="s">
        <v>244</v>
      </c>
      <c r="R3" s="195"/>
      <c r="S3" s="195"/>
      <c r="T3" s="195"/>
    </row>
    <row r="4" spans="2:20" ht="15" customHeight="1" thickBot="1">
      <c r="B4" s="16" t="s">
        <v>154</v>
      </c>
      <c r="C4" s="18" t="s">
        <v>155</v>
      </c>
      <c r="D4" s="3" t="s">
        <v>156</v>
      </c>
      <c r="E4" s="4"/>
      <c r="F4" s="10"/>
      <c r="H4" s="11" t="s">
        <v>157</v>
      </c>
      <c r="I4" s="22">
        <v>12</v>
      </c>
      <c r="J4" s="23" t="s">
        <v>158</v>
      </c>
      <c r="L4" s="165"/>
      <c r="M4" s="166"/>
      <c r="N4" s="51"/>
      <c r="O4" s="51">
        <f>D21/(1000000*0.001)</f>
        <v>1.778</v>
      </c>
      <c r="P4" s="52"/>
      <c r="Q4" s="194"/>
      <c r="R4" s="195"/>
      <c r="S4" s="195"/>
      <c r="T4" s="195"/>
    </row>
    <row r="5" spans="2:20" ht="15" customHeight="1" thickBot="1">
      <c r="B5" s="16"/>
      <c r="C5" s="3"/>
      <c r="D5" s="3"/>
      <c r="E5" s="4"/>
      <c r="F5" s="10"/>
      <c r="H5" s="11" t="s">
        <v>159</v>
      </c>
      <c r="I5" s="24">
        <v>32</v>
      </c>
      <c r="J5" s="23"/>
      <c r="L5" s="167"/>
      <c r="M5" s="168"/>
      <c r="N5" s="53"/>
      <c r="O5" s="53"/>
      <c r="P5" s="54"/>
    </row>
    <row r="6" spans="2:20" ht="15" thickBot="1">
      <c r="B6" s="85" t="s">
        <v>160</v>
      </c>
      <c r="C6" s="33" t="s">
        <v>161</v>
      </c>
      <c r="D6" s="86" t="s">
        <v>162</v>
      </c>
      <c r="E6" s="86" t="s">
        <v>163</v>
      </c>
      <c r="F6" s="87" t="s">
        <v>164</v>
      </c>
      <c r="H6" s="169" t="s">
        <v>165</v>
      </c>
      <c r="I6" s="170"/>
      <c r="J6" s="171"/>
      <c r="O6" s="35"/>
    </row>
    <row r="7" spans="2:20" ht="15" customHeight="1">
      <c r="B7" s="92" t="s">
        <v>285</v>
      </c>
      <c r="C7" s="73">
        <v>64</v>
      </c>
      <c r="D7" s="76">
        <f t="shared" ref="D7:D20" si="0">IF(C7&gt;0,C7+FLOOR((C7+$J$7+$J$8+$J$9+$J$10)/$J$13, 1)+$I$4+$I$5,0)</f>
        <v>127</v>
      </c>
      <c r="E7" s="45">
        <v>500</v>
      </c>
      <c r="F7" s="40">
        <f>D7*E7/1000/$C$3</f>
        <v>6.3500000000000001E-2</v>
      </c>
      <c r="H7" s="11" t="s">
        <v>167</v>
      </c>
      <c r="I7" s="25"/>
      <c r="J7" s="26">
        <v>1</v>
      </c>
      <c r="L7" s="163" t="s">
        <v>168</v>
      </c>
      <c r="M7" s="164"/>
      <c r="N7" s="55"/>
      <c r="O7" s="55"/>
      <c r="P7" s="56"/>
    </row>
    <row r="8" spans="2:20" ht="15" customHeight="1">
      <c r="B8" s="92" t="s">
        <v>286</v>
      </c>
      <c r="C8" s="73">
        <v>64</v>
      </c>
      <c r="D8" s="76">
        <f t="shared" si="0"/>
        <v>127</v>
      </c>
      <c r="E8" s="45">
        <v>500</v>
      </c>
      <c r="F8" s="40">
        <f t="shared" ref="F8:F20" si="1">D8*E8/1000/$C$3</f>
        <v>6.3500000000000001E-2</v>
      </c>
      <c r="H8" s="11" t="s">
        <v>170</v>
      </c>
      <c r="I8" s="25"/>
      <c r="J8" s="26">
        <f>I4</f>
        <v>12</v>
      </c>
      <c r="L8" s="165"/>
      <c r="M8" s="166"/>
      <c r="N8" s="57"/>
      <c r="O8" s="57">
        <f>D23/1000000</f>
        <v>0.27939999999999998</v>
      </c>
      <c r="P8" s="58"/>
    </row>
    <row r="9" spans="2:20" ht="15" customHeight="1" thickBot="1">
      <c r="B9" s="92" t="s">
        <v>287</v>
      </c>
      <c r="C9" s="73">
        <v>64</v>
      </c>
      <c r="D9" s="76">
        <f t="shared" si="0"/>
        <v>127</v>
      </c>
      <c r="E9" s="45">
        <v>100</v>
      </c>
      <c r="F9" s="40">
        <f t="shared" si="1"/>
        <v>1.2699999999999999E-2</v>
      </c>
      <c r="H9" s="11" t="s">
        <v>172</v>
      </c>
      <c r="I9" s="25"/>
      <c r="J9" s="26">
        <v>6</v>
      </c>
      <c r="L9" s="167"/>
      <c r="M9" s="168"/>
      <c r="N9" s="59"/>
      <c r="O9" s="59"/>
      <c r="P9" s="60"/>
    </row>
    <row r="10" spans="2:20">
      <c r="B10" s="92" t="s">
        <v>288</v>
      </c>
      <c r="C10" s="73">
        <v>64</v>
      </c>
      <c r="D10" s="76">
        <f t="shared" si="0"/>
        <v>127</v>
      </c>
      <c r="E10" s="45">
        <v>100</v>
      </c>
      <c r="F10" s="40">
        <f t="shared" si="1"/>
        <v>1.2699999999999999E-2</v>
      </c>
      <c r="H10" s="11" t="s">
        <v>174</v>
      </c>
      <c r="I10" s="25"/>
      <c r="J10" s="26">
        <v>16</v>
      </c>
    </row>
    <row r="11" spans="2:20">
      <c r="B11" s="92" t="s">
        <v>289</v>
      </c>
      <c r="C11" s="73">
        <v>64</v>
      </c>
      <c r="D11" s="76">
        <f t="shared" si="0"/>
        <v>127</v>
      </c>
      <c r="E11" s="45">
        <v>100</v>
      </c>
      <c r="F11" s="40">
        <f t="shared" si="1"/>
        <v>1.2699999999999999E-2</v>
      </c>
      <c r="H11" s="11" t="s">
        <v>176</v>
      </c>
      <c r="I11" s="25"/>
      <c r="J11" s="26">
        <v>2</v>
      </c>
    </row>
    <row r="12" spans="2:20">
      <c r="B12" s="92" t="s">
        <v>290</v>
      </c>
      <c r="C12" s="73">
        <v>64</v>
      </c>
      <c r="D12" s="76">
        <f t="shared" si="0"/>
        <v>127</v>
      </c>
      <c r="E12" s="45">
        <v>100</v>
      </c>
      <c r="F12" s="40">
        <f t="shared" si="1"/>
        <v>1.2699999999999999E-2</v>
      </c>
      <c r="H12" s="11" t="s">
        <v>178</v>
      </c>
      <c r="I12" s="25"/>
      <c r="J12" s="26">
        <v>7</v>
      </c>
    </row>
    <row r="13" spans="2:20" ht="15" thickBot="1">
      <c r="B13" s="92" t="s">
        <v>291</v>
      </c>
      <c r="C13" s="73">
        <v>64</v>
      </c>
      <c r="D13" s="76">
        <f t="shared" si="0"/>
        <v>127</v>
      </c>
      <c r="E13" s="45">
        <v>100</v>
      </c>
      <c r="F13" s="40">
        <f t="shared" si="1"/>
        <v>1.2699999999999999E-2</v>
      </c>
      <c r="H13" s="42" t="s">
        <v>180</v>
      </c>
      <c r="I13" s="46"/>
      <c r="J13" s="47">
        <v>5</v>
      </c>
    </row>
    <row r="14" spans="2:20">
      <c r="B14" s="92" t="s">
        <v>292</v>
      </c>
      <c r="C14" s="73">
        <v>64</v>
      </c>
      <c r="D14" s="76">
        <f t="shared" si="0"/>
        <v>127</v>
      </c>
      <c r="E14" s="45">
        <v>100</v>
      </c>
      <c r="F14" s="40">
        <f t="shared" si="1"/>
        <v>1.2699999999999999E-2</v>
      </c>
    </row>
    <row r="15" spans="2:20">
      <c r="B15" s="92" t="s">
        <v>293</v>
      </c>
      <c r="C15" s="73">
        <v>64</v>
      </c>
      <c r="D15" s="76">
        <f t="shared" si="0"/>
        <v>127</v>
      </c>
      <c r="E15" s="45">
        <v>100</v>
      </c>
      <c r="F15" s="40">
        <f t="shared" si="1"/>
        <v>1.2699999999999999E-2</v>
      </c>
    </row>
    <row r="16" spans="2:20">
      <c r="B16" s="92" t="s">
        <v>294</v>
      </c>
      <c r="C16" s="73">
        <v>64</v>
      </c>
      <c r="D16" s="76">
        <f t="shared" si="0"/>
        <v>127</v>
      </c>
      <c r="E16" s="45">
        <v>100</v>
      </c>
      <c r="F16" s="40">
        <f t="shared" si="1"/>
        <v>1.2699999999999999E-2</v>
      </c>
    </row>
    <row r="17" spans="2:6">
      <c r="B17" s="92" t="s">
        <v>295</v>
      </c>
      <c r="C17" s="73">
        <v>64</v>
      </c>
      <c r="D17" s="76">
        <f t="shared" si="0"/>
        <v>127</v>
      </c>
      <c r="E17" s="45">
        <v>100</v>
      </c>
      <c r="F17" s="40">
        <f t="shared" si="1"/>
        <v>1.2699999999999999E-2</v>
      </c>
    </row>
    <row r="18" spans="2:6">
      <c r="B18" s="92" t="s">
        <v>296</v>
      </c>
      <c r="C18" s="73">
        <v>64</v>
      </c>
      <c r="D18" s="76">
        <f t="shared" si="0"/>
        <v>127</v>
      </c>
      <c r="E18" s="45">
        <v>100</v>
      </c>
      <c r="F18" s="40">
        <f t="shared" si="1"/>
        <v>1.2699999999999999E-2</v>
      </c>
    </row>
    <row r="19" spans="2:6">
      <c r="B19" s="92" t="s">
        <v>297</v>
      </c>
      <c r="C19" s="73">
        <v>64</v>
      </c>
      <c r="D19" s="76">
        <f t="shared" si="0"/>
        <v>127</v>
      </c>
      <c r="E19" s="45">
        <v>100</v>
      </c>
      <c r="F19" s="40">
        <f t="shared" si="1"/>
        <v>1.2699999999999999E-2</v>
      </c>
    </row>
    <row r="20" spans="2:6" ht="15" thickBot="1">
      <c r="B20" s="93" t="s">
        <v>298</v>
      </c>
      <c r="C20" s="79">
        <v>64</v>
      </c>
      <c r="D20" s="88">
        <f t="shared" si="0"/>
        <v>127</v>
      </c>
      <c r="E20" s="89">
        <v>100</v>
      </c>
      <c r="F20" s="41">
        <f t="shared" si="1"/>
        <v>1.2699999999999999E-2</v>
      </c>
    </row>
    <row r="21" spans="2:6" ht="15" thickBot="1">
      <c r="B21" s="176" t="s">
        <v>189</v>
      </c>
      <c r="C21" s="177"/>
      <c r="D21" s="172">
        <f>SUM(D7:D20)</f>
        <v>1778</v>
      </c>
      <c r="E21" s="173"/>
      <c r="F21" s="174"/>
    </row>
    <row r="22" spans="2:6" ht="15" thickBot="1">
      <c r="B22" s="160" t="s">
        <v>299</v>
      </c>
      <c r="C22" s="161"/>
      <c r="D22" s="160">
        <f>SUM(E7:E20)</f>
        <v>2200</v>
      </c>
      <c r="E22" s="161"/>
      <c r="F22" s="162"/>
    </row>
    <row r="23" spans="2:6" ht="15" thickBot="1">
      <c r="B23" s="160" t="s">
        <v>300</v>
      </c>
      <c r="C23" s="161"/>
      <c r="D23" s="160">
        <f>SUMPRODUCT(D7:D20,E7:E20)</f>
        <v>279400</v>
      </c>
      <c r="E23" s="161"/>
      <c r="F23" s="162"/>
    </row>
    <row r="24" spans="2:6">
      <c r="F24" s="4"/>
    </row>
  </sheetData>
  <mergeCells count="10">
    <mergeCell ref="Q3:T4"/>
    <mergeCell ref="H6:J6"/>
    <mergeCell ref="L7:M9"/>
    <mergeCell ref="B21:C21"/>
    <mergeCell ref="D21:F21"/>
    <mergeCell ref="B22:C22"/>
    <mergeCell ref="D22:F22"/>
    <mergeCell ref="B23:C23"/>
    <mergeCell ref="D23:F23"/>
    <mergeCell ref="L3:M5"/>
  </mergeCells>
  <dataValidations count="1">
    <dataValidation type="list" allowBlank="1" showInputMessage="1" showErrorMessage="1" sqref="C4" xr:uid="{401E3858-DB7E-41D3-B6C3-B07A163E8486}">
      <formula1>$A$27:$A$28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878A-7550-41E2-8D63-93125DB50B14}">
  <sheetPr codeName="Sheet12">
    <tabColor theme="4"/>
  </sheetPr>
  <dimension ref="B1:T29"/>
  <sheetViews>
    <sheetView zoomScale="85" zoomScaleNormal="85" workbookViewId="0" xr3:uid="{F839BF17-655B-5BE7-B639-5F9CC087F03F}">
      <selection activeCell="H26" sqref="H26"/>
    </sheetView>
  </sheetViews>
  <sheetFormatPr defaultRowHeight="14.45"/>
  <cols>
    <col min="2" max="2" width="46.42578125" customWidth="1"/>
    <col min="3" max="3" width="13.85546875" customWidth="1"/>
    <col min="4" max="4" width="26.42578125" customWidth="1"/>
    <col min="5" max="5" width="9.5703125" customWidth="1"/>
    <col min="8" max="8" width="19.85546875" customWidth="1"/>
    <col min="13" max="13" width="13.5703125" customWidth="1"/>
    <col min="14" max="14" width="1.7109375" customWidth="1"/>
    <col min="15" max="15" width="13.28515625" customWidth="1"/>
    <col min="16" max="16" width="5" customWidth="1"/>
  </cols>
  <sheetData>
    <row r="1" spans="2:20" ht="15" thickBot="1">
      <c r="E1" s="4"/>
      <c r="F1" s="4"/>
    </row>
    <row r="2" spans="2:20" ht="15" thickBot="1">
      <c r="B2" s="14" t="s">
        <v>148</v>
      </c>
      <c r="C2" s="15"/>
      <c r="D2" s="15"/>
      <c r="E2" s="8"/>
      <c r="F2" s="9"/>
    </row>
    <row r="3" spans="2:20" ht="14.45" customHeight="1">
      <c r="B3" s="16" t="s">
        <v>149</v>
      </c>
      <c r="C3" s="17">
        <v>1000</v>
      </c>
      <c r="D3" s="3" t="s">
        <v>150</v>
      </c>
      <c r="E3" s="4"/>
      <c r="F3" s="10"/>
      <c r="H3" s="7" t="s">
        <v>151</v>
      </c>
      <c r="I3" s="5"/>
      <c r="J3" s="6"/>
      <c r="L3" s="163" t="s">
        <v>152</v>
      </c>
      <c r="M3" s="164"/>
      <c r="N3" s="49"/>
      <c r="O3" s="49"/>
      <c r="P3" s="50"/>
      <c r="Q3" s="194" t="s">
        <v>244</v>
      </c>
      <c r="R3" s="195"/>
      <c r="S3" s="195"/>
      <c r="T3" s="195"/>
    </row>
    <row r="4" spans="2:20" ht="15" customHeight="1" thickBot="1">
      <c r="B4" s="16" t="s">
        <v>154</v>
      </c>
      <c r="C4" s="18" t="s">
        <v>155</v>
      </c>
      <c r="D4" s="3" t="s">
        <v>156</v>
      </c>
      <c r="E4" s="4"/>
      <c r="F4" s="10"/>
      <c r="H4" s="11" t="s">
        <v>157</v>
      </c>
      <c r="I4" s="22">
        <v>12</v>
      </c>
      <c r="J4" s="23" t="s">
        <v>158</v>
      </c>
      <c r="L4" s="165"/>
      <c r="M4" s="166"/>
      <c r="N4" s="51"/>
      <c r="O4" s="51">
        <f>D26/(1000000*0.01)</f>
        <v>0.24129999999999999</v>
      </c>
      <c r="P4" s="52"/>
      <c r="Q4" s="194"/>
      <c r="R4" s="195"/>
      <c r="S4" s="195"/>
      <c r="T4" s="195"/>
    </row>
    <row r="5" spans="2:20" ht="15" customHeight="1" thickBot="1">
      <c r="B5" s="16"/>
      <c r="C5" s="3"/>
      <c r="D5" s="3"/>
      <c r="E5" s="4"/>
      <c r="F5" s="10"/>
      <c r="H5" s="11" t="s">
        <v>159</v>
      </c>
      <c r="I5" s="24">
        <v>32</v>
      </c>
      <c r="J5" s="23"/>
      <c r="L5" s="167"/>
      <c r="M5" s="168"/>
      <c r="N5" s="53"/>
      <c r="O5" s="53"/>
      <c r="P5" s="54"/>
    </row>
    <row r="6" spans="2:20" ht="15" thickBot="1">
      <c r="B6" s="85" t="s">
        <v>160</v>
      </c>
      <c r="C6" s="33" t="s">
        <v>161</v>
      </c>
      <c r="D6" s="86" t="s">
        <v>162</v>
      </c>
      <c r="E6" s="86" t="s">
        <v>163</v>
      </c>
      <c r="F6" s="87" t="s">
        <v>164</v>
      </c>
      <c r="H6" s="169" t="s">
        <v>165</v>
      </c>
      <c r="I6" s="170"/>
      <c r="J6" s="171"/>
      <c r="O6" s="35"/>
    </row>
    <row r="7" spans="2:20" ht="15" customHeight="1">
      <c r="B7" s="134" t="s">
        <v>301</v>
      </c>
      <c r="C7" s="73">
        <v>64</v>
      </c>
      <c r="D7" s="76">
        <f t="shared" ref="D7:D25" si="0">IF(C7&gt;0,C7+FLOOR((C7+$J$7+$J$8+$J$9+$J$10)/$J$13, 1)+$I$4+$I$5,0)</f>
        <v>127</v>
      </c>
      <c r="E7" s="45">
        <v>20</v>
      </c>
      <c r="F7" s="40">
        <f>D7*E7/1000/$C$3</f>
        <v>2.5400000000000002E-3</v>
      </c>
      <c r="H7" s="11" t="s">
        <v>167</v>
      </c>
      <c r="I7" s="25"/>
      <c r="J7" s="26">
        <v>1</v>
      </c>
      <c r="L7" s="163" t="s">
        <v>168</v>
      </c>
      <c r="M7" s="164"/>
      <c r="N7" s="55"/>
      <c r="O7" s="55"/>
      <c r="P7" s="56"/>
    </row>
    <row r="8" spans="2:20" ht="15" customHeight="1">
      <c r="B8" s="134" t="s">
        <v>302</v>
      </c>
      <c r="C8" s="73">
        <v>64</v>
      </c>
      <c r="D8" s="76">
        <f t="shared" si="0"/>
        <v>127</v>
      </c>
      <c r="E8" s="45">
        <v>20</v>
      </c>
      <c r="F8" s="40">
        <f t="shared" ref="F8:F25" si="1">D8*E8/1000/$C$3</f>
        <v>2.5400000000000002E-3</v>
      </c>
      <c r="H8" s="11" t="s">
        <v>170</v>
      </c>
      <c r="I8" s="25"/>
      <c r="J8" s="26">
        <f>I4</f>
        <v>12</v>
      </c>
      <c r="L8" s="165"/>
      <c r="M8" s="166"/>
      <c r="N8" s="57"/>
      <c r="O8" s="57">
        <f>D28/1000000</f>
        <v>5.5879999999999999E-2</v>
      </c>
      <c r="P8" s="58"/>
    </row>
    <row r="9" spans="2:20" ht="15" customHeight="1" thickBot="1">
      <c r="B9" s="134" t="s">
        <v>303</v>
      </c>
      <c r="C9" s="73">
        <v>64</v>
      </c>
      <c r="D9" s="76">
        <f t="shared" si="0"/>
        <v>127</v>
      </c>
      <c r="E9" s="45">
        <v>20</v>
      </c>
      <c r="F9" s="40">
        <f t="shared" si="1"/>
        <v>2.5400000000000002E-3</v>
      </c>
      <c r="H9" s="11" t="s">
        <v>172</v>
      </c>
      <c r="I9" s="25"/>
      <c r="J9" s="26">
        <v>6</v>
      </c>
      <c r="L9" s="167"/>
      <c r="M9" s="168"/>
      <c r="N9" s="59"/>
      <c r="O9" s="59"/>
      <c r="P9" s="60"/>
    </row>
    <row r="10" spans="2:20">
      <c r="B10" s="134" t="s">
        <v>304</v>
      </c>
      <c r="C10" s="73">
        <v>64</v>
      </c>
      <c r="D10" s="76">
        <f t="shared" si="0"/>
        <v>127</v>
      </c>
      <c r="E10" s="45">
        <v>20</v>
      </c>
      <c r="F10" s="40">
        <f t="shared" si="1"/>
        <v>2.5400000000000002E-3</v>
      </c>
      <c r="H10" s="11" t="s">
        <v>174</v>
      </c>
      <c r="I10" s="25"/>
      <c r="J10" s="26">
        <v>16</v>
      </c>
    </row>
    <row r="11" spans="2:20">
      <c r="B11" s="134" t="s">
        <v>305</v>
      </c>
      <c r="C11" s="73">
        <v>64</v>
      </c>
      <c r="D11" s="76">
        <f t="shared" si="0"/>
        <v>127</v>
      </c>
      <c r="E11" s="45">
        <v>50</v>
      </c>
      <c r="F11" s="40">
        <f t="shared" si="1"/>
        <v>6.3499999999999997E-3</v>
      </c>
      <c r="H11" s="11" t="s">
        <v>176</v>
      </c>
      <c r="I11" s="25"/>
      <c r="J11" s="26">
        <v>2</v>
      </c>
    </row>
    <row r="12" spans="2:20">
      <c r="B12" s="134" t="s">
        <v>306</v>
      </c>
      <c r="C12" s="73">
        <v>64</v>
      </c>
      <c r="D12" s="76">
        <f t="shared" si="0"/>
        <v>127</v>
      </c>
      <c r="E12" s="45">
        <v>50</v>
      </c>
      <c r="F12" s="40">
        <f t="shared" si="1"/>
        <v>6.3499999999999997E-3</v>
      </c>
      <c r="H12" s="11" t="s">
        <v>178</v>
      </c>
      <c r="I12" s="25"/>
      <c r="J12" s="26">
        <v>7</v>
      </c>
    </row>
    <row r="13" spans="2:20" ht="15" thickBot="1">
      <c r="B13" s="134" t="s">
        <v>307</v>
      </c>
      <c r="C13" s="73">
        <v>64</v>
      </c>
      <c r="D13" s="76">
        <f t="shared" si="0"/>
        <v>127</v>
      </c>
      <c r="E13" s="45">
        <v>20</v>
      </c>
      <c r="F13" s="40">
        <f t="shared" si="1"/>
        <v>2.5400000000000002E-3</v>
      </c>
      <c r="H13" s="42" t="s">
        <v>180</v>
      </c>
      <c r="I13" s="46"/>
      <c r="J13" s="47">
        <v>5</v>
      </c>
    </row>
    <row r="14" spans="2:20">
      <c r="B14" s="134" t="s">
        <v>308</v>
      </c>
      <c r="C14" s="73">
        <v>64</v>
      </c>
      <c r="D14" s="76">
        <f t="shared" si="0"/>
        <v>127</v>
      </c>
      <c r="E14" s="45">
        <v>20</v>
      </c>
      <c r="F14" s="40">
        <f t="shared" si="1"/>
        <v>2.5400000000000002E-3</v>
      </c>
    </row>
    <row r="15" spans="2:20">
      <c r="B15" s="134" t="s">
        <v>309</v>
      </c>
      <c r="C15" s="73">
        <v>64</v>
      </c>
      <c r="D15" s="76">
        <f t="shared" si="0"/>
        <v>127</v>
      </c>
      <c r="E15" s="45">
        <v>20</v>
      </c>
      <c r="F15" s="40">
        <f t="shared" si="1"/>
        <v>2.5400000000000002E-3</v>
      </c>
    </row>
    <row r="16" spans="2:20">
      <c r="B16" s="134" t="s">
        <v>310</v>
      </c>
      <c r="C16" s="73">
        <v>64</v>
      </c>
      <c r="D16" s="76">
        <f t="shared" si="0"/>
        <v>127</v>
      </c>
      <c r="E16" s="45">
        <v>20</v>
      </c>
      <c r="F16" s="40">
        <f t="shared" si="1"/>
        <v>2.5400000000000002E-3</v>
      </c>
    </row>
    <row r="17" spans="2:6">
      <c r="B17" s="134" t="s">
        <v>311</v>
      </c>
      <c r="C17" s="73">
        <v>64</v>
      </c>
      <c r="D17" s="76">
        <f t="shared" si="0"/>
        <v>127</v>
      </c>
      <c r="E17" s="45">
        <v>20</v>
      </c>
      <c r="F17" s="40">
        <f t="shared" si="1"/>
        <v>2.5400000000000002E-3</v>
      </c>
    </row>
    <row r="18" spans="2:6">
      <c r="B18" s="134" t="s">
        <v>312</v>
      </c>
      <c r="C18" s="73">
        <v>64</v>
      </c>
      <c r="D18" s="76">
        <f t="shared" si="0"/>
        <v>127</v>
      </c>
      <c r="E18" s="45">
        <v>20</v>
      </c>
      <c r="F18" s="40">
        <f t="shared" si="1"/>
        <v>2.5400000000000002E-3</v>
      </c>
    </row>
    <row r="19" spans="2:6">
      <c r="B19" s="134" t="s">
        <v>313</v>
      </c>
      <c r="C19" s="73">
        <v>64</v>
      </c>
      <c r="D19" s="76">
        <f t="shared" si="0"/>
        <v>127</v>
      </c>
      <c r="E19" s="45">
        <v>20</v>
      </c>
      <c r="F19" s="40">
        <f t="shared" si="1"/>
        <v>2.5400000000000002E-3</v>
      </c>
    </row>
    <row r="20" spans="2:6">
      <c r="B20" s="134" t="s">
        <v>314</v>
      </c>
      <c r="C20" s="73">
        <v>64</v>
      </c>
      <c r="D20" s="76">
        <f t="shared" si="0"/>
        <v>127</v>
      </c>
      <c r="E20" s="45">
        <v>20</v>
      </c>
      <c r="F20" s="40">
        <f t="shared" si="1"/>
        <v>2.5400000000000002E-3</v>
      </c>
    </row>
    <row r="21" spans="2:6">
      <c r="B21" s="135" t="s">
        <v>315</v>
      </c>
      <c r="C21" s="73">
        <v>64</v>
      </c>
      <c r="D21" s="76">
        <f t="shared" si="0"/>
        <v>127</v>
      </c>
      <c r="E21" s="45">
        <v>20</v>
      </c>
      <c r="F21" s="40">
        <f t="shared" si="1"/>
        <v>2.5400000000000002E-3</v>
      </c>
    </row>
    <row r="22" spans="2:6">
      <c r="B22" s="135" t="s">
        <v>316</v>
      </c>
      <c r="C22" s="73">
        <v>64</v>
      </c>
      <c r="D22" s="76">
        <f t="shared" si="0"/>
        <v>127</v>
      </c>
      <c r="E22" s="45">
        <v>20</v>
      </c>
      <c r="F22" s="40">
        <f t="shared" si="1"/>
        <v>2.5400000000000002E-3</v>
      </c>
    </row>
    <row r="23" spans="2:6">
      <c r="B23" s="135" t="s">
        <v>317</v>
      </c>
      <c r="C23" s="73">
        <v>64</v>
      </c>
      <c r="D23" s="76">
        <f t="shared" si="0"/>
        <v>127</v>
      </c>
      <c r="E23" s="45">
        <v>20</v>
      </c>
      <c r="F23" s="40">
        <f t="shared" si="1"/>
        <v>2.5400000000000002E-3</v>
      </c>
    </row>
    <row r="24" spans="2:6">
      <c r="B24" s="135" t="s">
        <v>318</v>
      </c>
      <c r="C24" s="73">
        <v>64</v>
      </c>
      <c r="D24" s="76">
        <f t="shared" si="0"/>
        <v>127</v>
      </c>
      <c r="E24" s="45">
        <v>20</v>
      </c>
      <c r="F24" s="40">
        <f t="shared" si="1"/>
        <v>2.5400000000000002E-3</v>
      </c>
    </row>
    <row r="25" spans="2:6" ht="15" thickBot="1">
      <c r="B25" s="135" t="s">
        <v>319</v>
      </c>
      <c r="C25" s="73">
        <v>64</v>
      </c>
      <c r="D25" s="76">
        <f t="shared" si="0"/>
        <v>127</v>
      </c>
      <c r="E25" s="45">
        <v>20</v>
      </c>
      <c r="F25" s="40">
        <f t="shared" si="1"/>
        <v>2.5400000000000002E-3</v>
      </c>
    </row>
    <row r="26" spans="2:6" ht="15" thickBot="1">
      <c r="B26" s="158" t="s">
        <v>189</v>
      </c>
      <c r="C26" s="185"/>
      <c r="D26" s="172">
        <f>SUM(D7:D25)</f>
        <v>2413</v>
      </c>
      <c r="E26" s="173"/>
      <c r="F26" s="174"/>
    </row>
    <row r="27" spans="2:6" ht="15" thickBot="1">
      <c r="B27" s="160" t="s">
        <v>299</v>
      </c>
      <c r="C27" s="161"/>
      <c r="D27" s="160">
        <f>SUM(E7:E25)</f>
        <v>440</v>
      </c>
      <c r="E27" s="161"/>
      <c r="F27" s="162"/>
    </row>
    <row r="28" spans="2:6" ht="15" thickBot="1">
      <c r="B28" s="160" t="s">
        <v>300</v>
      </c>
      <c r="C28" s="161"/>
      <c r="D28" s="160">
        <f>SUMPRODUCT(D7:D25,E7:E25)</f>
        <v>55880</v>
      </c>
      <c r="E28" s="161"/>
      <c r="F28" s="162"/>
    </row>
    <row r="29" spans="2:6">
      <c r="F29" s="4"/>
    </row>
  </sheetData>
  <mergeCells count="10">
    <mergeCell ref="B28:C28"/>
    <mergeCell ref="D28:F28"/>
    <mergeCell ref="Q3:T4"/>
    <mergeCell ref="H6:J6"/>
    <mergeCell ref="L7:M9"/>
    <mergeCell ref="L3:M5"/>
    <mergeCell ref="B26:C26"/>
    <mergeCell ref="D26:F26"/>
    <mergeCell ref="B27:C27"/>
    <mergeCell ref="D27:F27"/>
  </mergeCells>
  <dataValidations count="1">
    <dataValidation type="list" allowBlank="1" showInputMessage="1" showErrorMessage="1" sqref="C4" xr:uid="{F023C48A-5EE8-4C03-BFAC-73FDFE45AD81}">
      <formula1>$A$32:$A$33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523C-4D17-4873-AD30-493A9F53A5A1}">
  <dimension ref="B1:T37"/>
  <sheetViews>
    <sheetView showGridLines="0" tabSelected="1" workbookViewId="0" xr3:uid="{5DAAC23E-F36F-5C71-9092-D6A8BC6E6D8C}">
      <selection activeCell="K22" sqref="K22"/>
    </sheetView>
  </sheetViews>
  <sheetFormatPr defaultRowHeight="15"/>
  <cols>
    <col min="1" max="1" width="20.85546875" customWidth="1"/>
    <col min="2" max="2" width="19.7109375" customWidth="1"/>
    <col min="3" max="3" width="10.7109375" customWidth="1"/>
    <col min="4" max="5" width="5.7109375" customWidth="1"/>
    <col min="6" max="6" width="3.7109375" customWidth="1"/>
    <col min="7" max="7" width="19.7109375" customWidth="1"/>
    <col min="8" max="8" width="10.7109375" customWidth="1"/>
    <col min="9" max="10" width="5.7109375" customWidth="1"/>
    <col min="11" max="11" width="3.7109375" customWidth="1"/>
    <col min="12" max="12" width="19.7109375" customWidth="1"/>
    <col min="13" max="13" width="10.7109375" customWidth="1"/>
    <col min="14" max="15" width="5.7109375" customWidth="1"/>
    <col min="16" max="16" width="3.7109375" customWidth="1"/>
    <col min="17" max="17" width="19.7109375" customWidth="1"/>
    <col min="18" max="18" width="10.7109375" customWidth="1"/>
    <col min="19" max="20" width="5.7109375" customWidth="1"/>
  </cols>
  <sheetData>
    <row r="1" spans="2:20" ht="10.5" customHeight="1"/>
    <row r="2" spans="2:20">
      <c r="B2" s="218" t="s">
        <v>0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20"/>
    </row>
    <row r="3" spans="2:20">
      <c r="B3" s="233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5"/>
    </row>
    <row r="4" spans="2:20" ht="15" customHeight="1">
      <c r="B4" s="236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8"/>
    </row>
    <row r="5" spans="2:20" ht="23.25">
      <c r="B5" s="212" t="s">
        <v>77</v>
      </c>
      <c r="C5" s="213"/>
      <c r="D5" s="213"/>
      <c r="E5" s="214"/>
      <c r="F5" s="215"/>
      <c r="G5" s="230" t="s">
        <v>78</v>
      </c>
      <c r="H5" s="231"/>
      <c r="I5" s="231"/>
      <c r="J5" s="232"/>
      <c r="K5" s="215"/>
      <c r="L5" s="230" t="s">
        <v>79</v>
      </c>
      <c r="M5" s="231"/>
      <c r="N5" s="231"/>
      <c r="O5" s="232"/>
      <c r="P5" s="215"/>
      <c r="Q5" s="230" t="s">
        <v>80</v>
      </c>
      <c r="R5" s="231"/>
      <c r="S5" s="231"/>
      <c r="T5" s="232"/>
    </row>
    <row r="6" spans="2:20" ht="15" customHeight="1">
      <c r="B6" s="226" t="s">
        <v>81</v>
      </c>
      <c r="C6" s="227" t="s">
        <v>82</v>
      </c>
      <c r="D6" s="228" t="s">
        <v>83</v>
      </c>
      <c r="E6" s="229"/>
      <c r="F6" s="215"/>
      <c r="G6" s="226" t="s">
        <v>81</v>
      </c>
      <c r="H6" s="227" t="s">
        <v>82</v>
      </c>
      <c r="I6" s="228" t="s">
        <v>83</v>
      </c>
      <c r="J6" s="229"/>
      <c r="K6" s="215"/>
      <c r="L6" s="226" t="s">
        <v>81</v>
      </c>
      <c r="M6" s="227" t="s">
        <v>82</v>
      </c>
      <c r="N6" s="228" t="s">
        <v>83</v>
      </c>
      <c r="O6" s="229"/>
      <c r="P6" s="215"/>
      <c r="Q6" s="226" t="s">
        <v>81</v>
      </c>
      <c r="R6" s="227" t="s">
        <v>82</v>
      </c>
      <c r="S6" s="228" t="s">
        <v>83</v>
      </c>
      <c r="T6" s="229"/>
    </row>
    <row r="7" spans="2:20">
      <c r="B7" s="222"/>
      <c r="C7" s="223"/>
      <c r="D7" s="224" t="s">
        <v>84</v>
      </c>
      <c r="E7" s="225" t="s">
        <v>85</v>
      </c>
      <c r="F7" s="216"/>
      <c r="G7" s="222"/>
      <c r="H7" s="223"/>
      <c r="I7" s="224" t="s">
        <v>84</v>
      </c>
      <c r="J7" s="225" t="s">
        <v>85</v>
      </c>
      <c r="K7" s="216"/>
      <c r="L7" s="222"/>
      <c r="M7" s="223"/>
      <c r="N7" s="224" t="s">
        <v>84</v>
      </c>
      <c r="O7" s="225" t="s">
        <v>85</v>
      </c>
      <c r="P7" s="216"/>
      <c r="Q7" s="222"/>
      <c r="R7" s="223"/>
      <c r="S7" s="224" t="s">
        <v>84</v>
      </c>
      <c r="T7" s="225" t="s">
        <v>85</v>
      </c>
    </row>
    <row r="8" spans="2:20">
      <c r="B8" s="273" t="s">
        <v>7</v>
      </c>
      <c r="C8" s="274"/>
      <c r="D8" s="274"/>
      <c r="E8" s="275"/>
      <c r="F8" s="244"/>
      <c r="G8" s="273" t="s">
        <v>7</v>
      </c>
      <c r="H8" s="274"/>
      <c r="I8" s="274"/>
      <c r="J8" s="275"/>
      <c r="K8" s="244"/>
      <c r="L8" s="273" t="s">
        <v>7</v>
      </c>
      <c r="M8" s="274"/>
      <c r="N8" s="274"/>
      <c r="O8" s="275"/>
      <c r="P8" s="244"/>
      <c r="Q8" s="273" t="s">
        <v>7</v>
      </c>
      <c r="R8" s="274"/>
      <c r="S8" s="274"/>
      <c r="T8" s="275"/>
    </row>
    <row r="9" spans="2:20">
      <c r="B9" s="252" t="s">
        <v>86</v>
      </c>
      <c r="C9" s="248" t="s">
        <v>87</v>
      </c>
      <c r="D9" s="249">
        <v>1</v>
      </c>
      <c r="E9" s="250">
        <v>2</v>
      </c>
      <c r="F9" s="244"/>
      <c r="G9" s="252" t="s">
        <v>86</v>
      </c>
      <c r="H9" s="248" t="s">
        <v>87</v>
      </c>
      <c r="I9" s="249">
        <v>3</v>
      </c>
      <c r="J9" s="250">
        <v>4</v>
      </c>
      <c r="K9" s="244"/>
      <c r="L9" s="253" t="s">
        <v>18</v>
      </c>
      <c r="M9" s="248" t="s">
        <v>88</v>
      </c>
      <c r="N9" s="249">
        <v>4</v>
      </c>
      <c r="O9" s="250">
        <v>5</v>
      </c>
      <c r="P9" s="245"/>
      <c r="Q9" s="252" t="s">
        <v>89</v>
      </c>
      <c r="R9" s="248" t="s">
        <v>90</v>
      </c>
      <c r="S9" s="249">
        <v>37</v>
      </c>
      <c r="T9" s="250">
        <v>51</v>
      </c>
    </row>
    <row r="10" spans="2:20">
      <c r="B10" s="252" t="s">
        <v>89</v>
      </c>
      <c r="C10" s="248" t="s">
        <v>90</v>
      </c>
      <c r="D10" s="249">
        <v>34</v>
      </c>
      <c r="E10" s="250">
        <v>50</v>
      </c>
      <c r="F10" s="244"/>
      <c r="G10" s="252" t="s">
        <v>89</v>
      </c>
      <c r="H10" s="248" t="s">
        <v>90</v>
      </c>
      <c r="I10" s="249">
        <v>35</v>
      </c>
      <c r="J10" s="250">
        <v>36</v>
      </c>
      <c r="K10" s="244"/>
      <c r="L10" s="252" t="s">
        <v>89</v>
      </c>
      <c r="M10" s="248" t="s">
        <v>90</v>
      </c>
      <c r="N10" s="249">
        <v>65</v>
      </c>
      <c r="O10" s="250">
        <v>60</v>
      </c>
      <c r="P10" s="244"/>
      <c r="Q10" s="252" t="s">
        <v>86</v>
      </c>
      <c r="R10" s="248" t="s">
        <v>87</v>
      </c>
      <c r="S10" s="249">
        <v>7</v>
      </c>
      <c r="T10" s="250">
        <v>8</v>
      </c>
    </row>
    <row r="11" spans="2:20">
      <c r="B11" s="253" t="s">
        <v>91</v>
      </c>
      <c r="C11" s="248" t="s">
        <v>92</v>
      </c>
      <c r="D11" s="249">
        <v>33</v>
      </c>
      <c r="E11" s="250">
        <v>11</v>
      </c>
      <c r="F11" s="246"/>
      <c r="G11" s="255" t="s">
        <v>9</v>
      </c>
      <c r="H11" s="259" t="s">
        <v>93</v>
      </c>
      <c r="I11" s="260">
        <v>9</v>
      </c>
      <c r="J11" s="261">
        <v>10</v>
      </c>
      <c r="K11" s="244"/>
      <c r="L11" s="252" t="s">
        <v>86</v>
      </c>
      <c r="M11" s="248" t="s">
        <v>87</v>
      </c>
      <c r="N11" s="249">
        <v>5</v>
      </c>
      <c r="O11" s="250">
        <v>6</v>
      </c>
      <c r="P11" s="244"/>
      <c r="Q11" s="253" t="s">
        <v>94</v>
      </c>
      <c r="R11" s="248" t="s">
        <v>95</v>
      </c>
      <c r="S11" s="249">
        <v>9</v>
      </c>
      <c r="T11" s="250">
        <v>8</v>
      </c>
    </row>
    <row r="12" spans="2:20">
      <c r="B12" s="253" t="s">
        <v>96</v>
      </c>
      <c r="C12" s="248" t="s">
        <v>97</v>
      </c>
      <c r="D12" s="249">
        <v>33</v>
      </c>
      <c r="E12" s="250">
        <v>11</v>
      </c>
      <c r="F12" s="246"/>
      <c r="G12" s="256" t="s">
        <v>36</v>
      </c>
      <c r="H12" s="259" t="s">
        <v>98</v>
      </c>
      <c r="I12" s="260">
        <v>5</v>
      </c>
      <c r="J12" s="261">
        <v>6</v>
      </c>
      <c r="K12" s="244"/>
      <c r="L12" s="254" t="s">
        <v>26</v>
      </c>
      <c r="M12" s="248" t="s">
        <v>99</v>
      </c>
      <c r="N12" s="249">
        <v>7</v>
      </c>
      <c r="O12" s="250">
        <v>8</v>
      </c>
      <c r="P12" s="244"/>
      <c r="Q12" s="253" t="s">
        <v>100</v>
      </c>
      <c r="R12" s="248" t="s">
        <v>101</v>
      </c>
      <c r="S12" s="249">
        <v>9</v>
      </c>
      <c r="T12" s="250">
        <v>10</v>
      </c>
    </row>
    <row r="13" spans="2:20">
      <c r="B13" s="276" t="s">
        <v>7</v>
      </c>
      <c r="C13" s="277"/>
      <c r="D13" s="277"/>
      <c r="E13" s="278"/>
      <c r="F13" s="244"/>
      <c r="G13" s="276" t="s">
        <v>7</v>
      </c>
      <c r="H13" s="277"/>
      <c r="I13" s="277"/>
      <c r="J13" s="278"/>
      <c r="K13" s="244"/>
      <c r="L13" s="276" t="s">
        <v>7</v>
      </c>
      <c r="M13" s="277"/>
      <c r="N13" s="277"/>
      <c r="O13" s="278"/>
      <c r="P13" s="244"/>
      <c r="Q13" s="256" t="s">
        <v>44</v>
      </c>
      <c r="R13" s="259" t="s">
        <v>102</v>
      </c>
      <c r="S13" s="260">
        <v>5</v>
      </c>
      <c r="T13" s="261">
        <v>6</v>
      </c>
    </row>
    <row r="14" spans="2:20">
      <c r="B14" s="251"/>
      <c r="C14" s="245"/>
      <c r="D14" s="245"/>
      <c r="E14" s="245"/>
      <c r="F14" s="245"/>
      <c r="G14" s="196"/>
      <c r="H14" s="196"/>
      <c r="I14" s="196"/>
      <c r="J14" s="196"/>
      <c r="K14" s="244"/>
      <c r="L14" s="196"/>
      <c r="M14" s="196"/>
      <c r="N14" s="196"/>
      <c r="O14" s="196"/>
      <c r="P14" s="244"/>
      <c r="Q14" s="276" t="s">
        <v>7</v>
      </c>
      <c r="R14" s="277"/>
      <c r="S14" s="277"/>
      <c r="T14" s="278"/>
    </row>
    <row r="15" spans="2:20">
      <c r="B15" s="16"/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21"/>
    </row>
    <row r="16" spans="2:20" ht="23.25">
      <c r="B16" s="230" t="s">
        <v>103</v>
      </c>
      <c r="C16" s="231"/>
      <c r="D16" s="231"/>
      <c r="E16" s="232"/>
      <c r="F16" s="217"/>
      <c r="G16" s="230" t="s">
        <v>104</v>
      </c>
      <c r="H16" s="231"/>
      <c r="I16" s="231"/>
      <c r="J16" s="232"/>
      <c r="K16" s="217"/>
      <c r="L16" s="230" t="s">
        <v>105</v>
      </c>
      <c r="M16" s="231"/>
      <c r="N16" s="231"/>
      <c r="O16" s="232"/>
      <c r="P16" s="217"/>
      <c r="Q16" s="230" t="s">
        <v>106</v>
      </c>
      <c r="R16" s="231"/>
      <c r="S16" s="231"/>
      <c r="T16" s="232"/>
    </row>
    <row r="17" spans="2:20">
      <c r="B17" s="226" t="s">
        <v>81</v>
      </c>
      <c r="C17" s="227" t="s">
        <v>82</v>
      </c>
      <c r="D17" s="228" t="s">
        <v>83</v>
      </c>
      <c r="E17" s="229"/>
      <c r="F17" s="217"/>
      <c r="G17" s="226" t="s">
        <v>81</v>
      </c>
      <c r="H17" s="227" t="s">
        <v>82</v>
      </c>
      <c r="I17" s="228" t="s">
        <v>83</v>
      </c>
      <c r="J17" s="229"/>
      <c r="K17" s="217"/>
      <c r="L17" s="226" t="s">
        <v>81</v>
      </c>
      <c r="M17" s="227" t="s">
        <v>82</v>
      </c>
      <c r="N17" s="228" t="s">
        <v>83</v>
      </c>
      <c r="O17" s="229"/>
      <c r="P17" s="217"/>
      <c r="Q17" s="226" t="s">
        <v>81</v>
      </c>
      <c r="R17" s="227" t="s">
        <v>82</v>
      </c>
      <c r="S17" s="228" t="s">
        <v>83</v>
      </c>
      <c r="T17" s="229"/>
    </row>
    <row r="18" spans="2:20">
      <c r="B18" s="222"/>
      <c r="C18" s="223"/>
      <c r="D18" s="224" t="s">
        <v>84</v>
      </c>
      <c r="E18" s="225" t="s">
        <v>85</v>
      </c>
      <c r="F18" s="217"/>
      <c r="G18" s="222"/>
      <c r="H18" s="223"/>
      <c r="I18" s="224" t="s">
        <v>84</v>
      </c>
      <c r="J18" s="225" t="s">
        <v>85</v>
      </c>
      <c r="K18" s="217"/>
      <c r="L18" s="222"/>
      <c r="M18" s="223"/>
      <c r="N18" s="224" t="s">
        <v>84</v>
      </c>
      <c r="O18" s="225" t="s">
        <v>85</v>
      </c>
      <c r="P18" s="217"/>
      <c r="Q18" s="222"/>
      <c r="R18" s="223"/>
      <c r="S18" s="224" t="s">
        <v>84</v>
      </c>
      <c r="T18" s="225" t="s">
        <v>85</v>
      </c>
    </row>
    <row r="19" spans="2:20">
      <c r="B19" s="273" t="s">
        <v>7</v>
      </c>
      <c r="C19" s="274"/>
      <c r="D19" s="274"/>
      <c r="E19" s="275"/>
      <c r="F19" s="243"/>
      <c r="G19" s="273" t="s">
        <v>7</v>
      </c>
      <c r="H19" s="274"/>
      <c r="I19" s="274"/>
      <c r="J19" s="275"/>
      <c r="K19" s="243"/>
      <c r="L19" s="273" t="s">
        <v>7</v>
      </c>
      <c r="M19" s="274"/>
      <c r="N19" s="274"/>
      <c r="O19" s="275"/>
      <c r="P19" s="243"/>
      <c r="Q19" s="273" t="s">
        <v>7</v>
      </c>
      <c r="R19" s="274"/>
      <c r="S19" s="274"/>
      <c r="T19" s="275"/>
    </row>
    <row r="20" spans="2:20">
      <c r="B20" s="256" t="s">
        <v>12</v>
      </c>
      <c r="C20" s="248" t="s">
        <v>107</v>
      </c>
      <c r="D20" s="249">
        <v>5</v>
      </c>
      <c r="E20" s="250">
        <v>6</v>
      </c>
      <c r="F20" s="243"/>
      <c r="G20" s="252" t="s">
        <v>86</v>
      </c>
      <c r="H20" s="248" t="s">
        <v>87</v>
      </c>
      <c r="I20" s="249">
        <v>11</v>
      </c>
      <c r="J20" s="250">
        <v>12</v>
      </c>
      <c r="K20" s="243"/>
      <c r="L20" s="252" t="s">
        <v>86</v>
      </c>
      <c r="M20" s="248" t="s">
        <v>87</v>
      </c>
      <c r="N20" s="249">
        <v>13</v>
      </c>
      <c r="O20" s="250">
        <v>14</v>
      </c>
      <c r="P20" s="243"/>
      <c r="Q20" s="252" t="s">
        <v>86</v>
      </c>
      <c r="R20" s="248" t="s">
        <v>87</v>
      </c>
      <c r="S20" s="249">
        <v>15</v>
      </c>
      <c r="T20" s="250">
        <v>16</v>
      </c>
    </row>
    <row r="21" spans="2:20">
      <c r="B21" s="253" t="s">
        <v>108</v>
      </c>
      <c r="C21" s="248" t="s">
        <v>109</v>
      </c>
      <c r="D21" s="249">
        <v>9</v>
      </c>
      <c r="E21" s="250">
        <v>8</v>
      </c>
      <c r="F21" s="243"/>
      <c r="G21" s="252" t="s">
        <v>89</v>
      </c>
      <c r="H21" s="248" t="s">
        <v>110</v>
      </c>
      <c r="I21" s="249">
        <v>81</v>
      </c>
      <c r="J21" s="250">
        <v>58</v>
      </c>
      <c r="K21" s="243"/>
      <c r="L21" s="252" t="s">
        <v>89</v>
      </c>
      <c r="M21" s="248" t="s">
        <v>110</v>
      </c>
      <c r="N21" s="249">
        <v>59</v>
      </c>
      <c r="O21" s="250">
        <v>60</v>
      </c>
      <c r="P21" s="243"/>
      <c r="Q21" s="252" t="s">
        <v>89</v>
      </c>
      <c r="R21" s="248" t="s">
        <v>110</v>
      </c>
      <c r="S21" s="249">
        <v>82</v>
      </c>
      <c r="T21" s="250">
        <v>83</v>
      </c>
    </row>
    <row r="22" spans="2:20">
      <c r="B22" s="253" t="s">
        <v>111</v>
      </c>
      <c r="C22" s="248" t="s">
        <v>112</v>
      </c>
      <c r="D22" s="249">
        <v>9</v>
      </c>
      <c r="E22" s="250">
        <v>10</v>
      </c>
      <c r="F22" s="243"/>
      <c r="G22" s="253" t="s">
        <v>113</v>
      </c>
      <c r="H22" s="269" t="s">
        <v>114</v>
      </c>
      <c r="I22" s="269">
        <v>12</v>
      </c>
      <c r="J22" s="271">
        <v>13</v>
      </c>
      <c r="K22" s="243"/>
      <c r="L22" s="253" t="s">
        <v>115</v>
      </c>
      <c r="M22" s="248" t="s">
        <v>116</v>
      </c>
      <c r="N22" s="249">
        <v>1</v>
      </c>
      <c r="O22" s="250">
        <v>2</v>
      </c>
      <c r="P22" s="243"/>
      <c r="Q22" s="256" t="s">
        <v>32</v>
      </c>
      <c r="R22" s="259"/>
      <c r="S22" s="260"/>
      <c r="T22" s="261"/>
    </row>
    <row r="23" spans="2:20">
      <c r="B23" s="252" t="s">
        <v>86</v>
      </c>
      <c r="C23" s="248" t="s">
        <v>87</v>
      </c>
      <c r="D23" s="249">
        <v>9</v>
      </c>
      <c r="E23" s="250">
        <v>10</v>
      </c>
      <c r="F23" s="243"/>
      <c r="G23" s="253" t="s">
        <v>117</v>
      </c>
      <c r="H23" s="270"/>
      <c r="I23" s="270"/>
      <c r="J23" s="272"/>
      <c r="K23" s="243"/>
      <c r="L23" s="253" t="s">
        <v>118</v>
      </c>
      <c r="M23" s="248" t="s">
        <v>119</v>
      </c>
      <c r="N23" s="249">
        <v>10</v>
      </c>
      <c r="O23" s="250">
        <v>9</v>
      </c>
      <c r="P23" s="243"/>
      <c r="Q23" s="256" t="s">
        <v>40</v>
      </c>
      <c r="R23" s="259"/>
      <c r="S23" s="260"/>
      <c r="T23" s="261"/>
    </row>
    <row r="24" spans="2:20">
      <c r="B24" s="252" t="s">
        <v>89</v>
      </c>
      <c r="C24" s="248" t="s">
        <v>110</v>
      </c>
      <c r="D24" s="249">
        <v>96</v>
      </c>
      <c r="E24" s="250">
        <v>97</v>
      </c>
      <c r="F24" s="243"/>
      <c r="G24" s="253" t="s">
        <v>120</v>
      </c>
      <c r="H24" s="259" t="s">
        <v>121</v>
      </c>
      <c r="I24" s="260">
        <v>19</v>
      </c>
      <c r="J24" s="261">
        <v>18</v>
      </c>
      <c r="K24" s="243"/>
      <c r="L24" s="253" t="s">
        <v>122</v>
      </c>
      <c r="M24" s="248" t="s">
        <v>123</v>
      </c>
      <c r="N24" s="249">
        <v>1</v>
      </c>
      <c r="O24" s="250">
        <v>2</v>
      </c>
      <c r="P24" s="243"/>
      <c r="Q24" s="253" t="s">
        <v>124</v>
      </c>
      <c r="R24" s="248" t="s">
        <v>125</v>
      </c>
      <c r="S24" s="249">
        <v>7</v>
      </c>
      <c r="T24" s="250">
        <v>8</v>
      </c>
    </row>
    <row r="25" spans="2:20">
      <c r="B25" s="253" t="s">
        <v>126</v>
      </c>
      <c r="C25" s="248" t="s">
        <v>127</v>
      </c>
      <c r="D25" s="249">
        <v>1</v>
      </c>
      <c r="E25" s="250">
        <v>2</v>
      </c>
      <c r="F25" s="243"/>
      <c r="G25" s="253" t="s">
        <v>128</v>
      </c>
      <c r="H25" s="248" t="s">
        <v>129</v>
      </c>
      <c r="I25" s="249">
        <v>2</v>
      </c>
      <c r="J25" s="250">
        <v>1</v>
      </c>
      <c r="K25" s="243"/>
      <c r="L25" s="276" t="s">
        <v>7</v>
      </c>
      <c r="M25" s="277"/>
      <c r="N25" s="277"/>
      <c r="O25" s="278"/>
      <c r="P25" s="243"/>
      <c r="Q25" s="257" t="s">
        <v>130</v>
      </c>
      <c r="R25" s="248" t="s">
        <v>131</v>
      </c>
      <c r="S25" s="249">
        <v>8</v>
      </c>
      <c r="T25" s="250">
        <v>20</v>
      </c>
    </row>
    <row r="26" spans="2:20">
      <c r="B26" s="276" t="s">
        <v>7</v>
      </c>
      <c r="C26" s="277"/>
      <c r="D26" s="277"/>
      <c r="E26" s="278"/>
      <c r="F26" s="243"/>
      <c r="G26" s="276" t="s">
        <v>7</v>
      </c>
      <c r="H26" s="277"/>
      <c r="I26" s="277"/>
      <c r="J26" s="278"/>
      <c r="K26" s="243"/>
      <c r="L26" s="196"/>
      <c r="M26" s="196"/>
      <c r="N26" s="196"/>
      <c r="O26" s="196"/>
      <c r="P26" s="243"/>
      <c r="Q26" s="276" t="s">
        <v>7</v>
      </c>
      <c r="R26" s="277"/>
      <c r="S26" s="277"/>
      <c r="T26" s="278"/>
    </row>
    <row r="27" spans="2:20">
      <c r="B27" s="16"/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21"/>
    </row>
    <row r="28" spans="2:20" ht="23.25">
      <c r="B28" s="230" t="s">
        <v>132</v>
      </c>
      <c r="C28" s="231"/>
      <c r="D28" s="231"/>
      <c r="E28" s="232"/>
      <c r="F28" s="217"/>
      <c r="G28" s="230" t="s">
        <v>133</v>
      </c>
      <c r="H28" s="231"/>
      <c r="I28" s="231"/>
      <c r="J28" s="232"/>
      <c r="K28" s="217"/>
      <c r="L28" s="230" t="s">
        <v>134</v>
      </c>
      <c r="M28" s="231"/>
      <c r="N28" s="231"/>
      <c r="O28" s="232"/>
      <c r="P28" s="217"/>
      <c r="Q28" s="217"/>
      <c r="R28" s="217"/>
      <c r="S28" s="217"/>
      <c r="T28" s="221"/>
    </row>
    <row r="29" spans="2:20">
      <c r="B29" s="226" t="s">
        <v>81</v>
      </c>
      <c r="C29" s="227" t="s">
        <v>82</v>
      </c>
      <c r="D29" s="228" t="s">
        <v>83</v>
      </c>
      <c r="E29" s="229"/>
      <c r="F29" s="217"/>
      <c r="G29" s="226" t="s">
        <v>81</v>
      </c>
      <c r="H29" s="227" t="s">
        <v>82</v>
      </c>
      <c r="I29" s="228" t="s">
        <v>83</v>
      </c>
      <c r="J29" s="229"/>
      <c r="K29" s="217"/>
      <c r="L29" s="226" t="s">
        <v>81</v>
      </c>
      <c r="M29" s="227" t="s">
        <v>82</v>
      </c>
      <c r="N29" s="228" t="s">
        <v>83</v>
      </c>
      <c r="O29" s="229"/>
      <c r="P29" s="217"/>
      <c r="Q29" s="217"/>
      <c r="R29" s="217"/>
      <c r="S29" s="217"/>
      <c r="T29" s="221"/>
    </row>
    <row r="30" spans="2:20">
      <c r="B30" s="222"/>
      <c r="C30" s="223"/>
      <c r="D30" s="224" t="s">
        <v>84</v>
      </c>
      <c r="E30" s="225" t="s">
        <v>85</v>
      </c>
      <c r="F30" s="217"/>
      <c r="G30" s="222"/>
      <c r="H30" s="223"/>
      <c r="I30" s="224" t="s">
        <v>84</v>
      </c>
      <c r="J30" s="225" t="s">
        <v>85</v>
      </c>
      <c r="K30" s="217"/>
      <c r="L30" s="222"/>
      <c r="M30" s="223"/>
      <c r="N30" s="224" t="s">
        <v>84</v>
      </c>
      <c r="O30" s="225" t="s">
        <v>85</v>
      </c>
      <c r="P30" s="217"/>
      <c r="Q30" s="217"/>
      <c r="R30" s="217"/>
      <c r="S30" s="217"/>
      <c r="T30" s="221"/>
    </row>
    <row r="31" spans="2:20">
      <c r="B31" s="273" t="s">
        <v>7</v>
      </c>
      <c r="C31" s="274"/>
      <c r="D31" s="274"/>
      <c r="E31" s="275"/>
      <c r="F31" s="243"/>
      <c r="G31" s="273" t="s">
        <v>7</v>
      </c>
      <c r="H31" s="274"/>
      <c r="I31" s="274"/>
      <c r="J31" s="275"/>
      <c r="K31" s="243"/>
      <c r="L31" s="273" t="s">
        <v>7</v>
      </c>
      <c r="M31" s="274"/>
      <c r="N31" s="274"/>
      <c r="O31" s="275"/>
      <c r="P31" s="239"/>
      <c r="Q31" s="239"/>
      <c r="R31" s="239"/>
      <c r="S31" s="239"/>
      <c r="T31" s="240"/>
    </row>
    <row r="32" spans="2:20" ht="14.25">
      <c r="B32" s="258" t="s">
        <v>135</v>
      </c>
      <c r="C32" s="262" t="s">
        <v>136</v>
      </c>
      <c r="D32" s="263">
        <v>4</v>
      </c>
      <c r="E32" s="264">
        <v>5</v>
      </c>
      <c r="F32" s="243"/>
      <c r="G32" s="252" t="s">
        <v>86</v>
      </c>
      <c r="H32" s="248" t="s">
        <v>87</v>
      </c>
      <c r="I32" s="249">
        <v>19</v>
      </c>
      <c r="J32" s="250">
        <v>20</v>
      </c>
      <c r="K32" s="243"/>
      <c r="L32" s="252" t="s">
        <v>86</v>
      </c>
      <c r="M32" s="248" t="s">
        <v>87</v>
      </c>
      <c r="N32" s="249">
        <v>21</v>
      </c>
      <c r="O32" s="250">
        <v>22</v>
      </c>
      <c r="P32" s="239"/>
      <c r="Q32" s="239"/>
      <c r="R32" s="239"/>
      <c r="S32" s="239"/>
      <c r="T32" s="240"/>
    </row>
    <row r="33" spans="2:20">
      <c r="B33" s="253" t="s">
        <v>137</v>
      </c>
      <c r="C33" s="248" t="s">
        <v>138</v>
      </c>
      <c r="D33" s="249">
        <v>7</v>
      </c>
      <c r="E33" s="250">
        <v>2</v>
      </c>
      <c r="F33" s="243"/>
      <c r="G33" s="252" t="s">
        <v>89</v>
      </c>
      <c r="H33" s="248" t="s">
        <v>139</v>
      </c>
      <c r="I33" s="249">
        <v>18</v>
      </c>
      <c r="J33" s="250">
        <v>50</v>
      </c>
      <c r="K33" s="243"/>
      <c r="L33" s="252" t="s">
        <v>89</v>
      </c>
      <c r="M33" s="248" t="s">
        <v>139</v>
      </c>
      <c r="N33" s="249">
        <v>19</v>
      </c>
      <c r="O33" s="250">
        <v>51</v>
      </c>
      <c r="P33" s="239"/>
      <c r="Q33" s="239"/>
      <c r="R33" s="239"/>
      <c r="S33" s="239"/>
      <c r="T33" s="240"/>
    </row>
    <row r="34" spans="2:20">
      <c r="B34" s="252" t="s">
        <v>86</v>
      </c>
      <c r="C34" s="248" t="s">
        <v>87</v>
      </c>
      <c r="D34" s="249">
        <v>17</v>
      </c>
      <c r="E34" s="250">
        <v>18</v>
      </c>
      <c r="F34" s="243"/>
      <c r="G34" s="253" t="s">
        <v>140</v>
      </c>
      <c r="H34" s="269" t="s">
        <v>141</v>
      </c>
      <c r="I34" s="269">
        <v>39</v>
      </c>
      <c r="J34" s="271">
        <v>40</v>
      </c>
      <c r="K34" s="243"/>
      <c r="L34" s="253" t="s">
        <v>140</v>
      </c>
      <c r="M34" s="269" t="s">
        <v>141</v>
      </c>
      <c r="N34" s="269">
        <v>42</v>
      </c>
      <c r="O34" s="271">
        <v>43</v>
      </c>
      <c r="P34" s="239"/>
      <c r="Q34" s="239"/>
      <c r="R34" s="239"/>
      <c r="S34" s="239"/>
      <c r="T34" s="240"/>
    </row>
    <row r="35" spans="2:20">
      <c r="B35" s="252" t="s">
        <v>89</v>
      </c>
      <c r="C35" s="248" t="s">
        <v>110</v>
      </c>
      <c r="D35" s="249">
        <v>98</v>
      </c>
      <c r="E35" s="250">
        <v>99</v>
      </c>
      <c r="F35" s="243"/>
      <c r="G35" s="265" t="s">
        <v>142</v>
      </c>
      <c r="H35" s="270"/>
      <c r="I35" s="270"/>
      <c r="J35" s="272"/>
      <c r="K35" s="243"/>
      <c r="L35" s="265" t="s">
        <v>142</v>
      </c>
      <c r="M35" s="270"/>
      <c r="N35" s="270"/>
      <c r="O35" s="272"/>
      <c r="P35" s="239"/>
      <c r="Q35" s="239"/>
      <c r="R35" s="239"/>
      <c r="S35" s="239"/>
      <c r="T35" s="240"/>
    </row>
    <row r="36" spans="2:20">
      <c r="B36" s="257" t="s">
        <v>143</v>
      </c>
      <c r="C36" s="248" t="s">
        <v>144</v>
      </c>
      <c r="D36" s="249">
        <v>8</v>
      </c>
      <c r="E36" s="250">
        <v>20</v>
      </c>
      <c r="F36" s="243"/>
      <c r="G36" s="279" t="s">
        <v>145</v>
      </c>
      <c r="H36" s="266" t="s">
        <v>146</v>
      </c>
      <c r="I36" s="267">
        <v>10</v>
      </c>
      <c r="J36" s="268">
        <v>9</v>
      </c>
      <c r="K36" s="243"/>
      <c r="L36" s="276" t="s">
        <v>147</v>
      </c>
      <c r="M36" s="277"/>
      <c r="N36" s="277"/>
      <c r="O36" s="278"/>
      <c r="P36" s="239"/>
      <c r="Q36" s="239"/>
      <c r="R36" s="239"/>
      <c r="S36" s="239"/>
      <c r="T36" s="240"/>
    </row>
    <row r="37" spans="2:20">
      <c r="B37" s="276" t="s">
        <v>7</v>
      </c>
      <c r="C37" s="277"/>
      <c r="D37" s="277"/>
      <c r="E37" s="278"/>
      <c r="F37" s="247"/>
      <c r="G37" s="280"/>
      <c r="H37" s="281"/>
      <c r="I37" s="281"/>
      <c r="J37" s="281"/>
      <c r="K37" s="247"/>
      <c r="L37" s="198"/>
      <c r="M37" s="198"/>
      <c r="N37" s="198"/>
      <c r="O37" s="198"/>
      <c r="P37" s="241"/>
      <c r="Q37" s="241"/>
      <c r="R37" s="241"/>
      <c r="S37" s="241"/>
      <c r="T37" s="242"/>
    </row>
  </sheetData>
  <mergeCells count="75">
    <mergeCell ref="B37:E37"/>
    <mergeCell ref="Q19:T19"/>
    <mergeCell ref="Q26:T26"/>
    <mergeCell ref="G31:J31"/>
    <mergeCell ref="G13:J13"/>
    <mergeCell ref="L8:O8"/>
    <mergeCell ref="Q8:T8"/>
    <mergeCell ref="L13:O13"/>
    <mergeCell ref="Q14:T14"/>
    <mergeCell ref="H22:H23"/>
    <mergeCell ref="L31:O31"/>
    <mergeCell ref="L19:O19"/>
    <mergeCell ref="L25:O25"/>
    <mergeCell ref="G19:J19"/>
    <mergeCell ref="G26:J26"/>
    <mergeCell ref="B19:E19"/>
    <mergeCell ref="B26:E26"/>
    <mergeCell ref="B31:E31"/>
    <mergeCell ref="I22:I23"/>
    <mergeCell ref="J22:J23"/>
    <mergeCell ref="C29:C30"/>
    <mergeCell ref="D29:E29"/>
    <mergeCell ref="H34:H35"/>
    <mergeCell ref="I34:I35"/>
    <mergeCell ref="J34:J35"/>
    <mergeCell ref="G8:J8"/>
    <mergeCell ref="B8:E8"/>
    <mergeCell ref="B13:E13"/>
    <mergeCell ref="L5:O5"/>
    <mergeCell ref="G16:J16"/>
    <mergeCell ref="B28:E28"/>
    <mergeCell ref="L6:L7"/>
    <mergeCell ref="M6:M7"/>
    <mergeCell ref="N6:O6"/>
    <mergeCell ref="G17:G18"/>
    <mergeCell ref="H17:H18"/>
    <mergeCell ref="I17:J17"/>
    <mergeCell ref="B29:B30"/>
    <mergeCell ref="Q17:Q18"/>
    <mergeCell ref="R17:R18"/>
    <mergeCell ref="S17:T17"/>
    <mergeCell ref="L29:L30"/>
    <mergeCell ref="M29:M30"/>
    <mergeCell ref="N29:O29"/>
    <mergeCell ref="G5:J5"/>
    <mergeCell ref="B16:E16"/>
    <mergeCell ref="Q16:T16"/>
    <mergeCell ref="L28:O28"/>
    <mergeCell ref="G6:G7"/>
    <mergeCell ref="H6:H7"/>
    <mergeCell ref="I6:J6"/>
    <mergeCell ref="B17:B18"/>
    <mergeCell ref="C17:C18"/>
    <mergeCell ref="D17:E17"/>
    <mergeCell ref="L17:L18"/>
    <mergeCell ref="M17:M18"/>
    <mergeCell ref="N17:O17"/>
    <mergeCell ref="G29:G30"/>
    <mergeCell ref="H29:H30"/>
    <mergeCell ref="I29:J29"/>
    <mergeCell ref="B5:E5"/>
    <mergeCell ref="Q5:T5"/>
    <mergeCell ref="L16:O16"/>
    <mergeCell ref="G28:J28"/>
    <mergeCell ref="B6:B7"/>
    <mergeCell ref="C6:C7"/>
    <mergeCell ref="D6:E6"/>
    <mergeCell ref="Q6:Q7"/>
    <mergeCell ref="R6:R7"/>
    <mergeCell ref="S6:T6"/>
    <mergeCell ref="B2:T3"/>
    <mergeCell ref="M34:M35"/>
    <mergeCell ref="N34:N35"/>
    <mergeCell ref="O34:O35"/>
    <mergeCell ref="L36:O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3AA6-CE51-421C-913E-481136E7B334}">
  <sheetPr codeName="Sheet2">
    <tabColor rgb="FF0070C0"/>
  </sheetPr>
  <dimension ref="B1:S41"/>
  <sheetViews>
    <sheetView zoomScale="85" zoomScaleNormal="85" workbookViewId="0" xr3:uid="{61B7C845-4B25-5D0B-8CAF-6DE7AC93679F}">
      <selection activeCell="H20" sqref="H20:H21"/>
    </sheetView>
  </sheetViews>
  <sheetFormatPr defaultRowHeight="14.45"/>
  <cols>
    <col min="2" max="2" width="28.5703125" customWidth="1"/>
    <col min="3" max="3" width="14.28515625" customWidth="1"/>
    <col min="4" max="4" width="25.5703125" customWidth="1"/>
    <col min="5" max="6" width="17.28515625" style="4" customWidth="1"/>
    <col min="7" max="7" width="7.42578125" customWidth="1"/>
    <col min="8" max="8" width="19.5703125" customWidth="1"/>
    <col min="9" max="9" width="11.42578125" customWidth="1"/>
    <col min="12" max="12" width="17" customWidth="1"/>
    <col min="14" max="14" width="20.140625" customWidth="1"/>
    <col min="15" max="15" width="13.85546875" bestFit="1" customWidth="1"/>
  </cols>
  <sheetData>
    <row r="1" spans="2:19" ht="15" thickBot="1"/>
    <row r="2" spans="2:19" ht="15" thickBot="1">
      <c r="B2" s="14" t="s">
        <v>148</v>
      </c>
      <c r="C2" s="15"/>
      <c r="D2" s="15"/>
      <c r="E2" s="8"/>
      <c r="F2" s="9"/>
    </row>
    <row r="3" spans="2:19" ht="14.45" customHeight="1">
      <c r="B3" s="16" t="s">
        <v>149</v>
      </c>
      <c r="C3" s="17">
        <v>1000</v>
      </c>
      <c r="D3" s="3" t="s">
        <v>150</v>
      </c>
      <c r="F3" s="10"/>
      <c r="H3" s="7" t="s">
        <v>151</v>
      </c>
      <c r="I3" s="5"/>
      <c r="J3" s="6"/>
      <c r="L3" s="163" t="s">
        <v>152</v>
      </c>
      <c r="M3" s="164"/>
      <c r="N3" s="62"/>
      <c r="O3" s="157" t="s">
        <v>153</v>
      </c>
      <c r="P3" s="157"/>
      <c r="Q3" s="157"/>
      <c r="R3" s="157"/>
      <c r="S3" s="157"/>
    </row>
    <row r="4" spans="2:19" ht="15" customHeight="1" thickBot="1">
      <c r="B4" s="16" t="s">
        <v>154</v>
      </c>
      <c r="C4" s="18" t="s">
        <v>155</v>
      </c>
      <c r="D4" s="3" t="s">
        <v>156</v>
      </c>
      <c r="F4" s="10"/>
      <c r="H4" s="11" t="s">
        <v>157</v>
      </c>
      <c r="I4" s="22">
        <v>12</v>
      </c>
      <c r="J4" s="23" t="s">
        <v>158</v>
      </c>
      <c r="L4" s="165"/>
      <c r="M4" s="166"/>
      <c r="N4" s="71">
        <f>(D39/(1000000*0.001))</f>
        <v>3.8639999999999999</v>
      </c>
      <c r="O4" s="157"/>
      <c r="P4" s="157"/>
      <c r="Q4" s="157"/>
      <c r="R4" s="157"/>
      <c r="S4" s="157"/>
    </row>
    <row r="5" spans="2:19" ht="15" customHeight="1" thickBot="1">
      <c r="B5" s="16"/>
      <c r="C5" s="3"/>
      <c r="D5" s="3"/>
      <c r="F5" s="10"/>
      <c r="H5" s="11" t="s">
        <v>159</v>
      </c>
      <c r="I5" s="24">
        <f>SUM(J7,J9,J10,J11,J12)</f>
        <v>32</v>
      </c>
      <c r="J5" s="23"/>
      <c r="L5" s="167"/>
      <c r="M5" s="168"/>
      <c r="N5" s="61"/>
    </row>
    <row r="6" spans="2:19" ht="15" thickBot="1">
      <c r="B6" s="32" t="s">
        <v>160</v>
      </c>
      <c r="C6" s="33" t="s">
        <v>161</v>
      </c>
      <c r="D6" s="36" t="s">
        <v>162</v>
      </c>
      <c r="E6" s="39" t="s">
        <v>163</v>
      </c>
      <c r="F6" s="34" t="s">
        <v>164</v>
      </c>
      <c r="H6" s="169" t="s">
        <v>165</v>
      </c>
      <c r="I6" s="170"/>
      <c r="J6" s="171"/>
    </row>
    <row r="7" spans="2:19" ht="14.45" customHeight="1">
      <c r="B7" s="19" t="s">
        <v>166</v>
      </c>
      <c r="C7" s="20">
        <v>64</v>
      </c>
      <c r="D7" s="37">
        <f t="shared" ref="D7:D21" si="0">IF(C7&gt;0,C7+FLOOR((C7+$J$7+$J$8+$J$9+$J$10)/$J$13, 1)+$I$4+$I$5,0)</f>
        <v>127</v>
      </c>
      <c r="E7" s="29">
        <v>10</v>
      </c>
      <c r="F7" s="40">
        <f>D7*E7/1000/$C$3</f>
        <v>1.2700000000000001E-3</v>
      </c>
      <c r="H7" s="11" t="s">
        <v>167</v>
      </c>
      <c r="I7" s="25"/>
      <c r="J7" s="26">
        <v>1</v>
      </c>
      <c r="L7" s="163" t="s">
        <v>168</v>
      </c>
      <c r="M7" s="164"/>
      <c r="N7" s="62"/>
    </row>
    <row r="8" spans="2:19" ht="14.45" customHeight="1">
      <c r="B8" s="30" t="s">
        <v>169</v>
      </c>
      <c r="C8" s="21">
        <v>64</v>
      </c>
      <c r="D8" s="37">
        <f t="shared" si="0"/>
        <v>127</v>
      </c>
      <c r="E8" s="29">
        <v>10</v>
      </c>
      <c r="F8" s="40">
        <f t="shared" ref="F8:F21" si="1">D8*E8/1000/$C$3</f>
        <v>1.2700000000000001E-3</v>
      </c>
      <c r="H8" s="11" t="s">
        <v>170</v>
      </c>
      <c r="I8" s="25"/>
      <c r="J8" s="26">
        <f>I4</f>
        <v>12</v>
      </c>
      <c r="L8" s="165"/>
      <c r="M8" s="166"/>
      <c r="N8" s="72">
        <f>D41/(C3*1000)</f>
        <v>0.47783999999999999</v>
      </c>
    </row>
    <row r="9" spans="2:19" ht="15" customHeight="1" thickBot="1">
      <c r="B9" s="30" t="s">
        <v>171</v>
      </c>
      <c r="C9" s="21">
        <v>64</v>
      </c>
      <c r="D9" s="37">
        <f t="shared" si="0"/>
        <v>127</v>
      </c>
      <c r="E9" s="29">
        <v>10</v>
      </c>
      <c r="F9" s="40">
        <f t="shared" si="1"/>
        <v>1.2700000000000001E-3</v>
      </c>
      <c r="H9" s="11" t="s">
        <v>172</v>
      </c>
      <c r="I9" s="25"/>
      <c r="J9" s="26">
        <v>6</v>
      </c>
      <c r="L9" s="167"/>
      <c r="M9" s="168"/>
      <c r="N9" s="63"/>
    </row>
    <row r="10" spans="2:19">
      <c r="B10" s="30" t="s">
        <v>173</v>
      </c>
      <c r="C10" s="21">
        <v>64</v>
      </c>
      <c r="D10" s="37">
        <f t="shared" si="0"/>
        <v>127</v>
      </c>
      <c r="E10" s="29">
        <v>100</v>
      </c>
      <c r="F10" s="40">
        <f t="shared" si="1"/>
        <v>1.2699999999999999E-2</v>
      </c>
      <c r="H10" s="11" t="s">
        <v>174</v>
      </c>
      <c r="I10" s="25"/>
      <c r="J10" s="26">
        <v>16</v>
      </c>
    </row>
    <row r="11" spans="2:19">
      <c r="B11" s="30" t="s">
        <v>175</v>
      </c>
      <c r="C11" s="21">
        <v>64</v>
      </c>
      <c r="D11" s="37">
        <f t="shared" si="0"/>
        <v>127</v>
      </c>
      <c r="E11" s="29">
        <v>100</v>
      </c>
      <c r="F11" s="40">
        <f t="shared" si="1"/>
        <v>1.2699999999999999E-2</v>
      </c>
      <c r="H11" s="11" t="s">
        <v>176</v>
      </c>
      <c r="I11" s="25"/>
      <c r="J11" s="26">
        <v>2</v>
      </c>
    </row>
    <row r="12" spans="2:19">
      <c r="B12" s="30" t="s">
        <v>177</v>
      </c>
      <c r="C12" s="21">
        <v>64</v>
      </c>
      <c r="D12" s="37">
        <f t="shared" si="0"/>
        <v>127</v>
      </c>
      <c r="E12" s="29">
        <v>100</v>
      </c>
      <c r="F12" s="40">
        <f t="shared" si="1"/>
        <v>1.2699999999999999E-2</v>
      </c>
      <c r="H12" s="11" t="s">
        <v>178</v>
      </c>
      <c r="I12" s="25"/>
      <c r="J12" s="26">
        <v>7</v>
      </c>
    </row>
    <row r="13" spans="2:19" ht="15" thickBot="1">
      <c r="B13" s="30" t="s">
        <v>179</v>
      </c>
      <c r="C13" s="21">
        <v>64</v>
      </c>
      <c r="D13" s="37">
        <f t="shared" si="0"/>
        <v>127</v>
      </c>
      <c r="E13" s="29">
        <v>100</v>
      </c>
      <c r="F13" s="40">
        <f t="shared" si="1"/>
        <v>1.2699999999999999E-2</v>
      </c>
      <c r="H13" s="42" t="s">
        <v>180</v>
      </c>
      <c r="I13" s="46"/>
      <c r="J13" s="47">
        <v>5</v>
      </c>
    </row>
    <row r="14" spans="2:19">
      <c r="B14" s="30" t="s">
        <v>181</v>
      </c>
      <c r="C14" s="21">
        <v>64</v>
      </c>
      <c r="D14" s="37">
        <f t="shared" si="0"/>
        <v>127</v>
      </c>
      <c r="E14" s="29">
        <v>100</v>
      </c>
      <c r="F14" s="40">
        <f t="shared" si="1"/>
        <v>1.2699999999999999E-2</v>
      </c>
    </row>
    <row r="15" spans="2:19">
      <c r="B15" s="30" t="s">
        <v>182</v>
      </c>
      <c r="C15" s="21">
        <v>64</v>
      </c>
      <c r="D15" s="37">
        <f t="shared" si="0"/>
        <v>127</v>
      </c>
      <c r="E15" s="29">
        <v>100</v>
      </c>
      <c r="F15" s="40">
        <f t="shared" si="1"/>
        <v>1.2699999999999999E-2</v>
      </c>
    </row>
    <row r="16" spans="2:19">
      <c r="B16" s="30" t="s">
        <v>183</v>
      </c>
      <c r="C16" s="21">
        <v>64</v>
      </c>
      <c r="D16" s="37">
        <f t="shared" si="0"/>
        <v>127</v>
      </c>
      <c r="E16" s="29">
        <v>10</v>
      </c>
      <c r="F16" s="40">
        <f t="shared" si="1"/>
        <v>1.2700000000000001E-3</v>
      </c>
    </row>
    <row r="17" spans="2:6">
      <c r="B17" s="30" t="s">
        <v>184</v>
      </c>
      <c r="C17" s="21">
        <v>64</v>
      </c>
      <c r="D17" s="37">
        <v>27</v>
      </c>
      <c r="E17" s="29">
        <v>100</v>
      </c>
      <c r="F17" s="40">
        <f t="shared" si="1"/>
        <v>2.7000000000000001E-3</v>
      </c>
    </row>
    <row r="18" spans="2:6">
      <c r="B18" s="30" t="s">
        <v>185</v>
      </c>
      <c r="C18" s="21">
        <v>64</v>
      </c>
      <c r="D18" s="37">
        <f t="shared" si="0"/>
        <v>127</v>
      </c>
      <c r="E18" s="29">
        <v>10</v>
      </c>
      <c r="F18" s="40">
        <f t="shared" si="1"/>
        <v>1.2700000000000001E-3</v>
      </c>
    </row>
    <row r="19" spans="2:6">
      <c r="B19" s="30" t="s">
        <v>186</v>
      </c>
      <c r="C19" s="21">
        <v>64</v>
      </c>
      <c r="D19" s="37">
        <f t="shared" si="0"/>
        <v>127</v>
      </c>
      <c r="E19" s="29">
        <v>100</v>
      </c>
      <c r="F19" s="40">
        <f t="shared" si="1"/>
        <v>1.2699999999999999E-2</v>
      </c>
    </row>
    <row r="20" spans="2:6">
      <c r="B20" s="30" t="s">
        <v>182</v>
      </c>
      <c r="C20" s="21">
        <v>64</v>
      </c>
      <c r="D20" s="37">
        <f t="shared" si="0"/>
        <v>127</v>
      </c>
      <c r="E20" s="29">
        <v>100</v>
      </c>
      <c r="F20" s="40">
        <f t="shared" si="1"/>
        <v>1.2699999999999999E-2</v>
      </c>
    </row>
    <row r="21" spans="2:6">
      <c r="B21" s="30" t="s">
        <v>187</v>
      </c>
      <c r="C21" s="21">
        <v>64</v>
      </c>
      <c r="D21" s="37">
        <f t="shared" si="0"/>
        <v>127</v>
      </c>
      <c r="E21" s="29">
        <v>10</v>
      </c>
      <c r="F21" s="40">
        <f t="shared" si="1"/>
        <v>1.2700000000000001E-3</v>
      </c>
    </row>
    <row r="22" spans="2:6">
      <c r="B22" s="30" t="s">
        <v>188</v>
      </c>
      <c r="C22" s="21">
        <v>64</v>
      </c>
      <c r="D22" s="37">
        <f t="shared" ref="D22:D38" si="2">IF(C22&gt;0,C22+FLOOR((C22+$J$7+$J$8+$J$9+$J$10)/$J$13, 1)+$I$4+$I$5,0)</f>
        <v>127</v>
      </c>
      <c r="E22" s="12">
        <v>1000</v>
      </c>
      <c r="F22" s="40">
        <f t="shared" ref="F22:F38" si="3">D22*E22/1000/$C$3</f>
        <v>0.127</v>
      </c>
    </row>
    <row r="23" spans="2:6">
      <c r="B23" s="19" t="s">
        <v>166</v>
      </c>
      <c r="C23" s="21">
        <v>64</v>
      </c>
      <c r="D23" s="37">
        <f t="shared" si="2"/>
        <v>127</v>
      </c>
      <c r="E23" s="29">
        <v>10</v>
      </c>
      <c r="F23" s="40">
        <f t="shared" si="3"/>
        <v>1.2700000000000001E-3</v>
      </c>
    </row>
    <row r="24" spans="2:6">
      <c r="B24" s="30" t="s">
        <v>169</v>
      </c>
      <c r="C24" s="21">
        <v>64</v>
      </c>
      <c r="D24" s="37">
        <f t="shared" si="2"/>
        <v>127</v>
      </c>
      <c r="E24" s="29">
        <v>10</v>
      </c>
      <c r="F24" s="40">
        <f t="shared" si="3"/>
        <v>1.2700000000000001E-3</v>
      </c>
    </row>
    <row r="25" spans="2:6">
      <c r="B25" s="30" t="s">
        <v>171</v>
      </c>
      <c r="C25" s="21">
        <v>64</v>
      </c>
      <c r="D25" s="37">
        <f t="shared" si="2"/>
        <v>127</v>
      </c>
      <c r="E25" s="29">
        <v>10</v>
      </c>
      <c r="F25" s="40">
        <f t="shared" si="3"/>
        <v>1.2700000000000001E-3</v>
      </c>
    </row>
    <row r="26" spans="2:6">
      <c r="B26" s="30" t="s">
        <v>173</v>
      </c>
      <c r="C26" s="21">
        <v>64</v>
      </c>
      <c r="D26" s="37">
        <f t="shared" si="2"/>
        <v>127</v>
      </c>
      <c r="E26" s="29">
        <v>100</v>
      </c>
      <c r="F26" s="40">
        <f t="shared" si="3"/>
        <v>1.2699999999999999E-2</v>
      </c>
    </row>
    <row r="27" spans="2:6">
      <c r="B27" s="30" t="s">
        <v>175</v>
      </c>
      <c r="C27" s="21">
        <v>64</v>
      </c>
      <c r="D27" s="37">
        <f t="shared" si="2"/>
        <v>127</v>
      </c>
      <c r="E27" s="29">
        <v>100</v>
      </c>
      <c r="F27" s="40">
        <f t="shared" si="3"/>
        <v>1.2699999999999999E-2</v>
      </c>
    </row>
    <row r="28" spans="2:6">
      <c r="B28" s="30" t="s">
        <v>177</v>
      </c>
      <c r="C28" s="21">
        <v>64</v>
      </c>
      <c r="D28" s="37">
        <f t="shared" si="2"/>
        <v>127</v>
      </c>
      <c r="E28" s="29">
        <v>100</v>
      </c>
      <c r="F28" s="40">
        <f t="shared" si="3"/>
        <v>1.2699999999999999E-2</v>
      </c>
    </row>
    <row r="29" spans="2:6">
      <c r="B29" s="30" t="s">
        <v>179</v>
      </c>
      <c r="C29" s="21">
        <v>64</v>
      </c>
      <c r="D29" s="37">
        <f t="shared" si="2"/>
        <v>127</v>
      </c>
      <c r="E29" s="29">
        <v>100</v>
      </c>
      <c r="F29" s="40">
        <f t="shared" si="3"/>
        <v>1.2699999999999999E-2</v>
      </c>
    </row>
    <row r="30" spans="2:6">
      <c r="B30" s="30" t="s">
        <v>181</v>
      </c>
      <c r="C30" s="21">
        <v>64</v>
      </c>
      <c r="D30" s="37">
        <f t="shared" si="2"/>
        <v>127</v>
      </c>
      <c r="E30" s="29">
        <v>100</v>
      </c>
      <c r="F30" s="40">
        <f t="shared" si="3"/>
        <v>1.2699999999999999E-2</v>
      </c>
    </row>
    <row r="31" spans="2:6">
      <c r="B31" s="30" t="s">
        <v>182</v>
      </c>
      <c r="C31" s="21">
        <v>64</v>
      </c>
      <c r="D31" s="37">
        <f t="shared" si="2"/>
        <v>127</v>
      </c>
      <c r="E31" s="29">
        <v>100</v>
      </c>
      <c r="F31" s="40">
        <f t="shared" si="3"/>
        <v>1.2699999999999999E-2</v>
      </c>
    </row>
    <row r="32" spans="2:6">
      <c r="B32" s="30" t="s">
        <v>183</v>
      </c>
      <c r="C32" s="27">
        <v>64</v>
      </c>
      <c r="D32" s="37">
        <f t="shared" si="2"/>
        <v>127</v>
      </c>
      <c r="E32" s="29">
        <v>10</v>
      </c>
      <c r="F32" s="40">
        <f t="shared" si="3"/>
        <v>1.2700000000000001E-3</v>
      </c>
    </row>
    <row r="33" spans="2:6">
      <c r="B33" s="30" t="s">
        <v>184</v>
      </c>
      <c r="C33" s="27">
        <v>64</v>
      </c>
      <c r="D33" s="37">
        <v>27</v>
      </c>
      <c r="E33" s="29">
        <v>100</v>
      </c>
      <c r="F33" s="40">
        <f t="shared" si="3"/>
        <v>2.7000000000000001E-3</v>
      </c>
    </row>
    <row r="34" spans="2:6">
      <c r="B34" s="30" t="s">
        <v>185</v>
      </c>
      <c r="C34" s="27">
        <v>64</v>
      </c>
      <c r="D34" s="37">
        <f t="shared" si="2"/>
        <v>127</v>
      </c>
      <c r="E34" s="29">
        <v>10</v>
      </c>
      <c r="F34" s="40">
        <f t="shared" si="3"/>
        <v>1.2700000000000001E-3</v>
      </c>
    </row>
    <row r="35" spans="2:6">
      <c r="B35" s="30" t="s">
        <v>186</v>
      </c>
      <c r="C35" s="27">
        <v>64</v>
      </c>
      <c r="D35" s="37">
        <f t="shared" si="2"/>
        <v>127</v>
      </c>
      <c r="E35" s="29">
        <v>100</v>
      </c>
      <c r="F35" s="40">
        <f t="shared" si="3"/>
        <v>1.2699999999999999E-2</v>
      </c>
    </row>
    <row r="36" spans="2:6">
      <c r="B36" s="30" t="s">
        <v>182</v>
      </c>
      <c r="C36" s="27">
        <v>64</v>
      </c>
      <c r="D36" s="37">
        <f t="shared" si="2"/>
        <v>127</v>
      </c>
      <c r="E36" s="29">
        <v>100</v>
      </c>
      <c r="F36" s="40">
        <f t="shared" si="3"/>
        <v>1.2699999999999999E-2</v>
      </c>
    </row>
    <row r="37" spans="2:6">
      <c r="B37" s="30" t="s">
        <v>187</v>
      </c>
      <c r="C37" s="27">
        <v>64</v>
      </c>
      <c r="D37" s="37">
        <f t="shared" si="2"/>
        <v>127</v>
      </c>
      <c r="E37" s="29">
        <v>10</v>
      </c>
      <c r="F37" s="40">
        <f t="shared" si="3"/>
        <v>1.2700000000000001E-3</v>
      </c>
    </row>
    <row r="38" spans="2:6" ht="15" thickBot="1">
      <c r="B38" s="30" t="s">
        <v>188</v>
      </c>
      <c r="C38" s="74">
        <v>64</v>
      </c>
      <c r="D38" s="37">
        <f t="shared" si="2"/>
        <v>127</v>
      </c>
      <c r="E38" s="12">
        <v>1000</v>
      </c>
      <c r="F38" s="40">
        <f t="shared" si="3"/>
        <v>0.127</v>
      </c>
    </row>
    <row r="39" spans="2:6" ht="15" thickBot="1">
      <c r="B39" s="158" t="s">
        <v>189</v>
      </c>
      <c r="C39" s="159"/>
      <c r="D39" s="172">
        <f>SUM(D7:D38)</f>
        <v>3864</v>
      </c>
      <c r="E39" s="173"/>
      <c r="F39" s="174"/>
    </row>
    <row r="40" spans="2:6" ht="15" thickBot="1">
      <c r="B40" s="160" t="s">
        <v>190</v>
      </c>
      <c r="C40" s="161"/>
      <c r="D40" s="160">
        <f>SUM(E7:E38)</f>
        <v>3920</v>
      </c>
      <c r="E40" s="161"/>
      <c r="F40" s="162"/>
    </row>
    <row r="41" spans="2:6" ht="15" thickBot="1">
      <c r="B41" s="160" t="s">
        <v>191</v>
      </c>
      <c r="C41" s="161"/>
      <c r="D41" s="160">
        <f>SUMPRODUCT(D7:D38,E7:E38)</f>
        <v>477840</v>
      </c>
      <c r="E41" s="161"/>
      <c r="F41" s="162"/>
    </row>
  </sheetData>
  <mergeCells count="10">
    <mergeCell ref="O3:S4"/>
    <mergeCell ref="B39:C39"/>
    <mergeCell ref="B40:C40"/>
    <mergeCell ref="D40:F40"/>
    <mergeCell ref="B41:C41"/>
    <mergeCell ref="D41:F41"/>
    <mergeCell ref="L3:M5"/>
    <mergeCell ref="L7:M9"/>
    <mergeCell ref="H6:J6"/>
    <mergeCell ref="D39:F39"/>
  </mergeCells>
  <dataValidations count="1">
    <dataValidation type="list" allowBlank="1" showInputMessage="1" showErrorMessage="1" sqref="C4" xr:uid="{24455227-5A7D-4817-AD3D-E218281288FE}">
      <formula1>$A$25:$A$26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489B-3BF0-444F-A9FF-F207EB33BB54}">
  <sheetPr codeName="Sheet3">
    <tabColor theme="5"/>
  </sheetPr>
  <dimension ref="B1:S44"/>
  <sheetViews>
    <sheetView zoomScale="40" zoomScaleNormal="40" workbookViewId="0" xr3:uid="{DFC89D08-88BD-5B59-A74F-05BCD3EE3873}">
      <selection activeCell="B7" sqref="B7:D38"/>
    </sheetView>
  </sheetViews>
  <sheetFormatPr defaultRowHeight="14.45"/>
  <cols>
    <col min="2" max="2" width="20.42578125" customWidth="1"/>
    <col min="3" max="3" width="12.42578125" customWidth="1"/>
    <col min="4" max="4" width="28.28515625" customWidth="1"/>
    <col min="5" max="5" width="9.5703125" customWidth="1"/>
    <col min="6" max="6" width="11" customWidth="1"/>
    <col min="7" max="7" width="11.5703125" customWidth="1"/>
    <col min="8" max="8" width="25.140625" customWidth="1"/>
    <col min="12" max="12" width="15.140625" customWidth="1"/>
    <col min="14" max="14" width="10.5703125" customWidth="1"/>
  </cols>
  <sheetData>
    <row r="1" spans="2:19" ht="15" thickBot="1">
      <c r="E1" s="4"/>
      <c r="F1" s="4"/>
    </row>
    <row r="2" spans="2:19" ht="15" thickBot="1">
      <c r="B2" s="14" t="s">
        <v>148</v>
      </c>
      <c r="C2" s="15"/>
      <c r="D2" s="15"/>
      <c r="E2" s="8"/>
      <c r="F2" s="9"/>
    </row>
    <row r="3" spans="2:19" ht="14.45" customHeight="1">
      <c r="B3" s="16" t="s">
        <v>149</v>
      </c>
      <c r="C3" s="17">
        <v>1000</v>
      </c>
      <c r="D3" s="3" t="s">
        <v>150</v>
      </c>
      <c r="E3" s="4"/>
      <c r="F3" s="10"/>
      <c r="H3" s="7" t="s">
        <v>151</v>
      </c>
      <c r="I3" s="5"/>
      <c r="J3" s="6"/>
      <c r="L3" s="163" t="s">
        <v>152</v>
      </c>
      <c r="M3" s="164"/>
      <c r="N3" s="62"/>
      <c r="O3" s="157" t="s">
        <v>153</v>
      </c>
      <c r="P3" s="157"/>
      <c r="Q3" s="157"/>
      <c r="R3" s="157"/>
      <c r="S3" s="157"/>
    </row>
    <row r="4" spans="2:19" ht="15" customHeight="1" thickBot="1">
      <c r="B4" s="16" t="s">
        <v>154</v>
      </c>
      <c r="C4" s="18" t="s">
        <v>155</v>
      </c>
      <c r="D4" s="3" t="s">
        <v>156</v>
      </c>
      <c r="E4" s="4"/>
      <c r="F4" s="10"/>
      <c r="H4" s="11" t="s">
        <v>157</v>
      </c>
      <c r="I4" s="22">
        <v>12</v>
      </c>
      <c r="J4" s="23" t="s">
        <v>158</v>
      </c>
      <c r="L4" s="165"/>
      <c r="M4" s="166"/>
      <c r="N4" s="71">
        <f>(D39/(1000000*0.001))</f>
        <v>0</v>
      </c>
      <c r="O4" s="157"/>
      <c r="P4" s="157"/>
      <c r="Q4" s="157"/>
      <c r="R4" s="157"/>
      <c r="S4" s="157"/>
    </row>
    <row r="5" spans="2:19" ht="15" customHeight="1" thickBot="1">
      <c r="B5" s="16"/>
      <c r="C5" s="3"/>
      <c r="D5" s="3"/>
      <c r="E5" s="4"/>
      <c r="F5" s="10"/>
      <c r="H5" s="11" t="s">
        <v>159</v>
      </c>
      <c r="I5" s="24">
        <f>SUM(J7,J9,J10,J11,J12)</f>
        <v>32</v>
      </c>
      <c r="J5" s="23"/>
      <c r="L5" s="167"/>
      <c r="M5" s="168"/>
      <c r="N5" s="61"/>
    </row>
    <row r="6" spans="2:19" ht="15" thickBot="1">
      <c r="B6" s="32" t="s">
        <v>160</v>
      </c>
      <c r="C6" s="33" t="s">
        <v>161</v>
      </c>
      <c r="D6" s="36" t="s">
        <v>162</v>
      </c>
      <c r="E6" s="39" t="s">
        <v>163</v>
      </c>
      <c r="F6" s="34" t="s">
        <v>164</v>
      </c>
      <c r="H6" s="169" t="s">
        <v>165</v>
      </c>
      <c r="I6" s="170"/>
      <c r="J6" s="171"/>
    </row>
    <row r="7" spans="2:19" ht="14.45" customHeight="1">
      <c r="B7" s="19"/>
      <c r="C7" s="20"/>
      <c r="D7" s="37"/>
      <c r="E7" s="29">
        <v>10</v>
      </c>
      <c r="F7" s="40">
        <f>D7*E7/1000/$C$3</f>
        <v>0</v>
      </c>
      <c r="H7" s="11" t="s">
        <v>167</v>
      </c>
      <c r="I7" s="25"/>
      <c r="J7" s="26">
        <v>1</v>
      </c>
      <c r="L7" s="163" t="s">
        <v>168</v>
      </c>
      <c r="M7" s="164"/>
      <c r="N7" s="62"/>
    </row>
    <row r="8" spans="2:19" ht="14.45" customHeight="1">
      <c r="B8" s="30"/>
      <c r="C8" s="21"/>
      <c r="D8" s="37"/>
      <c r="E8" s="29">
        <v>10</v>
      </c>
      <c r="F8" s="40">
        <f t="shared" ref="F8:F38" si="0">D8*E8/1000/$C$3</f>
        <v>0</v>
      </c>
      <c r="H8" s="11" t="s">
        <v>170</v>
      </c>
      <c r="I8" s="25"/>
      <c r="J8" s="26">
        <f>I4</f>
        <v>12</v>
      </c>
      <c r="L8" s="165"/>
      <c r="M8" s="166"/>
      <c r="N8" s="72">
        <f>D41/(C3*1000)</f>
        <v>0</v>
      </c>
    </row>
    <row r="9" spans="2:19" ht="15" customHeight="1" thickBot="1">
      <c r="B9" s="30"/>
      <c r="C9" s="21"/>
      <c r="D9" s="37"/>
      <c r="E9" s="29">
        <v>10</v>
      </c>
      <c r="F9" s="40">
        <f t="shared" si="0"/>
        <v>0</v>
      </c>
      <c r="H9" s="11" t="s">
        <v>172</v>
      </c>
      <c r="I9" s="25"/>
      <c r="J9" s="26">
        <v>6</v>
      </c>
      <c r="L9" s="167"/>
      <c r="M9" s="168"/>
      <c r="N9" s="63"/>
    </row>
    <row r="10" spans="2:19">
      <c r="B10" s="30"/>
      <c r="C10" s="21"/>
      <c r="D10" s="37"/>
      <c r="E10" s="29">
        <v>100</v>
      </c>
      <c r="F10" s="40">
        <f t="shared" si="0"/>
        <v>0</v>
      </c>
      <c r="H10" s="11" t="s">
        <v>174</v>
      </c>
      <c r="I10" s="25"/>
      <c r="J10" s="26">
        <v>16</v>
      </c>
    </row>
    <row r="11" spans="2:19">
      <c r="B11" s="30"/>
      <c r="C11" s="21"/>
      <c r="D11" s="37"/>
      <c r="E11" s="29">
        <v>100</v>
      </c>
      <c r="F11" s="40">
        <f t="shared" si="0"/>
        <v>0</v>
      </c>
      <c r="H11" s="11" t="s">
        <v>176</v>
      </c>
      <c r="I11" s="25"/>
      <c r="J11" s="26">
        <v>2</v>
      </c>
    </row>
    <row r="12" spans="2:19">
      <c r="B12" s="30"/>
      <c r="C12" s="21"/>
      <c r="D12" s="37"/>
      <c r="E12" s="29">
        <v>100</v>
      </c>
      <c r="F12" s="40">
        <f t="shared" si="0"/>
        <v>0</v>
      </c>
      <c r="H12" s="11" t="s">
        <v>178</v>
      </c>
      <c r="I12" s="25"/>
      <c r="J12" s="26">
        <v>7</v>
      </c>
    </row>
    <row r="13" spans="2:19" ht="15" thickBot="1">
      <c r="B13" s="30"/>
      <c r="C13" s="21"/>
      <c r="D13" s="37"/>
      <c r="E13" s="29">
        <v>100</v>
      </c>
      <c r="F13" s="40">
        <f t="shared" si="0"/>
        <v>0</v>
      </c>
      <c r="H13" s="42" t="s">
        <v>180</v>
      </c>
      <c r="I13" s="46"/>
      <c r="J13" s="47">
        <v>5</v>
      </c>
    </row>
    <row r="14" spans="2:19">
      <c r="B14" s="30"/>
      <c r="C14" s="21"/>
      <c r="D14" s="37"/>
      <c r="E14" s="29">
        <v>100</v>
      </c>
      <c r="F14" s="40">
        <f t="shared" si="0"/>
        <v>0</v>
      </c>
    </row>
    <row r="15" spans="2:19">
      <c r="B15" s="30"/>
      <c r="C15" s="21"/>
      <c r="D15" s="37"/>
      <c r="E15" s="29">
        <v>100</v>
      </c>
      <c r="F15" s="40">
        <f t="shared" si="0"/>
        <v>0</v>
      </c>
    </row>
    <row r="16" spans="2:19">
      <c r="B16" s="30"/>
      <c r="C16" s="21"/>
      <c r="D16" s="37"/>
      <c r="E16" s="29">
        <v>10</v>
      </c>
      <c r="F16" s="40">
        <f t="shared" si="0"/>
        <v>0</v>
      </c>
    </row>
    <row r="17" spans="2:6">
      <c r="B17" s="30"/>
      <c r="C17" s="21"/>
      <c r="D17" s="37"/>
      <c r="E17" s="29">
        <v>100</v>
      </c>
      <c r="F17" s="40">
        <f t="shared" si="0"/>
        <v>0</v>
      </c>
    </row>
    <row r="18" spans="2:6">
      <c r="B18" s="30"/>
      <c r="C18" s="21"/>
      <c r="D18" s="37"/>
      <c r="E18" s="29">
        <v>10</v>
      </c>
      <c r="F18" s="40">
        <f t="shared" si="0"/>
        <v>0</v>
      </c>
    </row>
    <row r="19" spans="2:6">
      <c r="B19" s="30"/>
      <c r="C19" s="21"/>
      <c r="D19" s="37"/>
      <c r="E19" s="29">
        <v>100</v>
      </c>
      <c r="F19" s="40">
        <f t="shared" si="0"/>
        <v>0</v>
      </c>
    </row>
    <row r="20" spans="2:6">
      <c r="B20" s="30"/>
      <c r="C20" s="21"/>
      <c r="D20" s="37"/>
      <c r="E20" s="29">
        <v>100</v>
      </c>
      <c r="F20" s="40">
        <f t="shared" si="0"/>
        <v>0</v>
      </c>
    </row>
    <row r="21" spans="2:6">
      <c r="B21" s="30"/>
      <c r="C21" s="21"/>
      <c r="D21" s="37"/>
      <c r="E21" s="29">
        <v>10</v>
      </c>
      <c r="F21" s="40">
        <f t="shared" si="0"/>
        <v>0</v>
      </c>
    </row>
    <row r="22" spans="2:6">
      <c r="B22" s="30"/>
      <c r="C22" s="21"/>
      <c r="D22" s="37"/>
      <c r="E22" s="12">
        <v>1000</v>
      </c>
      <c r="F22" s="40">
        <f t="shared" si="0"/>
        <v>0</v>
      </c>
    </row>
    <row r="23" spans="2:6">
      <c r="B23" s="19"/>
      <c r="C23" s="21"/>
      <c r="D23" s="37"/>
      <c r="E23" s="29">
        <v>10</v>
      </c>
      <c r="F23" s="40">
        <f t="shared" si="0"/>
        <v>0</v>
      </c>
    </row>
    <row r="24" spans="2:6">
      <c r="B24" s="30"/>
      <c r="C24" s="21"/>
      <c r="D24" s="37"/>
      <c r="E24" s="29">
        <v>10</v>
      </c>
      <c r="F24" s="40">
        <f t="shared" si="0"/>
        <v>0</v>
      </c>
    </row>
    <row r="25" spans="2:6">
      <c r="B25" s="30"/>
      <c r="C25" s="21"/>
      <c r="D25" s="37"/>
      <c r="E25" s="29">
        <v>10</v>
      </c>
      <c r="F25" s="40">
        <f t="shared" si="0"/>
        <v>0</v>
      </c>
    </row>
    <row r="26" spans="2:6">
      <c r="B26" s="30"/>
      <c r="C26" s="21"/>
      <c r="D26" s="37"/>
      <c r="E26" s="29">
        <v>100</v>
      </c>
      <c r="F26" s="40">
        <f t="shared" si="0"/>
        <v>0</v>
      </c>
    </row>
    <row r="27" spans="2:6">
      <c r="B27" s="30"/>
      <c r="C27" s="21"/>
      <c r="D27" s="37"/>
      <c r="E27" s="29">
        <v>100</v>
      </c>
      <c r="F27" s="40">
        <f t="shared" si="0"/>
        <v>0</v>
      </c>
    </row>
    <row r="28" spans="2:6">
      <c r="B28" s="30"/>
      <c r="C28" s="21"/>
      <c r="D28" s="37"/>
      <c r="E28" s="29">
        <v>100</v>
      </c>
      <c r="F28" s="40">
        <f t="shared" si="0"/>
        <v>0</v>
      </c>
    </row>
    <row r="29" spans="2:6">
      <c r="B29" s="30"/>
      <c r="C29" s="21"/>
      <c r="D29" s="37"/>
      <c r="E29" s="29">
        <v>100</v>
      </c>
      <c r="F29" s="40">
        <f t="shared" si="0"/>
        <v>0</v>
      </c>
    </row>
    <row r="30" spans="2:6">
      <c r="B30" s="30"/>
      <c r="C30" s="21"/>
      <c r="D30" s="37"/>
      <c r="E30" s="29">
        <v>100</v>
      </c>
      <c r="F30" s="40">
        <f t="shared" si="0"/>
        <v>0</v>
      </c>
    </row>
    <row r="31" spans="2:6">
      <c r="B31" s="30"/>
      <c r="C31" s="21"/>
      <c r="D31" s="37"/>
      <c r="E31" s="29">
        <v>100</v>
      </c>
      <c r="F31" s="40">
        <f t="shared" si="0"/>
        <v>0</v>
      </c>
    </row>
    <row r="32" spans="2:6">
      <c r="B32" s="30"/>
      <c r="C32" s="27"/>
      <c r="D32" s="37"/>
      <c r="E32" s="29">
        <v>10</v>
      </c>
      <c r="F32" s="40">
        <f t="shared" si="0"/>
        <v>0</v>
      </c>
    </row>
    <row r="33" spans="2:6">
      <c r="B33" s="30"/>
      <c r="C33" s="27"/>
      <c r="D33" s="37"/>
      <c r="E33" s="29">
        <v>100</v>
      </c>
      <c r="F33" s="40">
        <f t="shared" si="0"/>
        <v>0</v>
      </c>
    </row>
    <row r="34" spans="2:6">
      <c r="B34" s="30"/>
      <c r="C34" s="27"/>
      <c r="D34" s="37"/>
      <c r="E34" s="29">
        <v>10</v>
      </c>
      <c r="F34" s="40">
        <f t="shared" si="0"/>
        <v>0</v>
      </c>
    </row>
    <row r="35" spans="2:6">
      <c r="B35" s="30"/>
      <c r="C35" s="27"/>
      <c r="D35" s="37"/>
      <c r="E35" s="29">
        <v>100</v>
      </c>
      <c r="F35" s="40">
        <f t="shared" si="0"/>
        <v>0</v>
      </c>
    </row>
    <row r="36" spans="2:6">
      <c r="B36" s="30"/>
      <c r="C36" s="27"/>
      <c r="D36" s="37"/>
      <c r="E36" s="29">
        <v>100</v>
      </c>
      <c r="F36" s="40">
        <f t="shared" si="0"/>
        <v>0</v>
      </c>
    </row>
    <row r="37" spans="2:6">
      <c r="B37" s="30"/>
      <c r="C37" s="27"/>
      <c r="D37" s="37"/>
      <c r="E37" s="29">
        <v>10</v>
      </c>
      <c r="F37" s="40">
        <f t="shared" si="0"/>
        <v>0</v>
      </c>
    </row>
    <row r="38" spans="2:6" ht="15" thickBot="1">
      <c r="B38" s="30"/>
      <c r="C38" s="74"/>
      <c r="D38" s="37"/>
      <c r="E38" s="12">
        <v>1000</v>
      </c>
      <c r="F38" s="40">
        <f t="shared" si="0"/>
        <v>0</v>
      </c>
    </row>
    <row r="39" spans="2:6" ht="15" thickBot="1">
      <c r="B39" s="158" t="s">
        <v>189</v>
      </c>
      <c r="C39" s="159"/>
      <c r="D39" s="172">
        <f>SUM(D7:D38)</f>
        <v>0</v>
      </c>
      <c r="E39" s="173"/>
      <c r="F39" s="174"/>
    </row>
    <row r="40" spans="2:6" ht="15" thickBot="1">
      <c r="B40" s="160" t="s">
        <v>190</v>
      </c>
      <c r="C40" s="161"/>
      <c r="D40" s="160">
        <f>SUM(E7:E38)</f>
        <v>3920</v>
      </c>
      <c r="E40" s="161"/>
      <c r="F40" s="162"/>
    </row>
    <row r="41" spans="2:6" ht="15" thickBot="1">
      <c r="B41" s="160" t="s">
        <v>191</v>
      </c>
      <c r="C41" s="161"/>
      <c r="D41" s="160">
        <f>SUMPRODUCT(D7:D38,E7:E38)</f>
        <v>0</v>
      </c>
      <c r="E41" s="161"/>
      <c r="F41" s="162"/>
    </row>
    <row r="42" spans="2:6">
      <c r="E42" s="4"/>
      <c r="F42" s="4"/>
    </row>
    <row r="43" spans="2:6">
      <c r="E43" s="4"/>
      <c r="F43" s="4"/>
    </row>
    <row r="44" spans="2:6">
      <c r="E44" s="4"/>
      <c r="F44" s="4"/>
    </row>
  </sheetData>
  <mergeCells count="10">
    <mergeCell ref="O3:S4"/>
    <mergeCell ref="B39:C39"/>
    <mergeCell ref="D39:F39"/>
    <mergeCell ref="B40:C40"/>
    <mergeCell ref="D40:F40"/>
    <mergeCell ref="B41:C41"/>
    <mergeCell ref="D41:F41"/>
    <mergeCell ref="L3:M5"/>
    <mergeCell ref="L7:M9"/>
    <mergeCell ref="H6:J6"/>
  </mergeCells>
  <dataValidations count="1">
    <dataValidation type="list" allowBlank="1" showInputMessage="1" showErrorMessage="1" sqref="C4" xr:uid="{7C2DA817-5129-4412-B5C6-E0782127C764}">
      <formula1>$A$25:$A$26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17AC-0EF0-4831-AD73-39D8B2340BB0}">
  <sheetPr codeName="Sheet4">
    <tabColor theme="0" tint="-0.34998626667073579"/>
  </sheetPr>
  <dimension ref="B1:U34"/>
  <sheetViews>
    <sheetView zoomScale="55" zoomScaleNormal="55" workbookViewId="0" xr3:uid="{82FE3EAC-B2D9-5DE4-B728-9330150B642C}">
      <selection activeCell="D59" sqref="D59"/>
    </sheetView>
  </sheetViews>
  <sheetFormatPr defaultRowHeight="14.45"/>
  <cols>
    <col min="2" max="2" width="32.28515625" customWidth="1"/>
    <col min="3" max="3" width="16.28515625" customWidth="1"/>
    <col min="4" max="4" width="25.28515625" customWidth="1"/>
    <col min="5" max="5" width="10.5703125" customWidth="1"/>
    <col min="6" max="6" width="12" customWidth="1"/>
    <col min="8" max="8" width="19.5703125" customWidth="1"/>
    <col min="12" max="12" width="12" customWidth="1"/>
  </cols>
  <sheetData>
    <row r="1" spans="2:21" ht="15" thickBot="1">
      <c r="E1" s="4"/>
      <c r="F1" s="4"/>
    </row>
    <row r="2" spans="2:21" ht="15" thickBot="1">
      <c r="B2" s="14" t="s">
        <v>148</v>
      </c>
      <c r="C2" s="15"/>
      <c r="D2" s="15"/>
      <c r="E2" s="8"/>
      <c r="F2" s="9"/>
    </row>
    <row r="3" spans="2:21" ht="14.45" customHeight="1">
      <c r="B3" s="16" t="s">
        <v>149</v>
      </c>
      <c r="C3" s="17">
        <v>1000</v>
      </c>
      <c r="D3" s="3" t="s">
        <v>150</v>
      </c>
      <c r="E3" s="4"/>
      <c r="F3" s="10"/>
      <c r="H3" s="7" t="s">
        <v>151</v>
      </c>
      <c r="I3" s="5"/>
      <c r="J3" s="6"/>
      <c r="L3" s="163" t="s">
        <v>152</v>
      </c>
      <c r="M3" s="164"/>
      <c r="N3" s="49"/>
      <c r="O3" s="49"/>
      <c r="P3" s="50"/>
      <c r="Q3" s="175" t="s">
        <v>153</v>
      </c>
      <c r="R3" s="157"/>
      <c r="S3" s="157"/>
      <c r="T3" s="157"/>
      <c r="U3" s="157"/>
    </row>
    <row r="4" spans="2:21" ht="15" customHeight="1" thickBot="1">
      <c r="B4" s="16" t="s">
        <v>154</v>
      </c>
      <c r="C4" s="18" t="s">
        <v>155</v>
      </c>
      <c r="D4" s="3" t="s">
        <v>156</v>
      </c>
      <c r="E4" s="4"/>
      <c r="F4" s="10"/>
      <c r="H4" s="11" t="s">
        <v>157</v>
      </c>
      <c r="I4" s="22">
        <v>12</v>
      </c>
      <c r="J4" s="23" t="s">
        <v>158</v>
      </c>
      <c r="L4" s="165"/>
      <c r="M4" s="166"/>
      <c r="N4" s="51"/>
      <c r="O4" s="51">
        <f>(D22/(1000000*0.01))</f>
        <v>0.17749999999999999</v>
      </c>
      <c r="P4" s="52"/>
      <c r="Q4" s="175"/>
      <c r="R4" s="157"/>
      <c r="S4" s="157"/>
      <c r="T4" s="157"/>
      <c r="U4" s="157"/>
    </row>
    <row r="5" spans="2:21" ht="15" customHeight="1" thickBot="1">
      <c r="B5" s="16"/>
      <c r="C5" s="3"/>
      <c r="D5" s="3"/>
      <c r="E5" s="4"/>
      <c r="F5" s="10"/>
      <c r="H5" s="11" t="s">
        <v>159</v>
      </c>
      <c r="I5" s="24">
        <f>SUM(J7,J9,J10,J11,J12)</f>
        <v>32</v>
      </c>
      <c r="J5" s="23"/>
      <c r="L5" s="167"/>
      <c r="M5" s="168"/>
      <c r="N5" s="53"/>
      <c r="O5" s="53"/>
      <c r="P5" s="54"/>
    </row>
    <row r="6" spans="2:21" ht="15" thickBot="1">
      <c r="B6" s="85" t="s">
        <v>160</v>
      </c>
      <c r="C6" s="33" t="s">
        <v>161</v>
      </c>
      <c r="D6" s="33" t="s">
        <v>162</v>
      </c>
      <c r="E6" s="86" t="s">
        <v>163</v>
      </c>
      <c r="F6" s="87" t="s">
        <v>164</v>
      </c>
      <c r="H6" s="169" t="s">
        <v>165</v>
      </c>
      <c r="I6" s="170"/>
      <c r="J6" s="171"/>
      <c r="O6" s="35"/>
    </row>
    <row r="7" spans="2:21" ht="14.45" customHeight="1">
      <c r="B7" s="77" t="s">
        <v>192</v>
      </c>
      <c r="C7" s="73">
        <v>64</v>
      </c>
      <c r="D7" s="76">
        <f t="shared" ref="D7:D21" si="0">IF(C7&gt;0,C7+FLOOR((C7+$J$7+$J$8+$J$9+$J$10)/$J$13, 1)+$I$4+$I$5,0)</f>
        <v>127</v>
      </c>
      <c r="E7" s="29">
        <v>100</v>
      </c>
      <c r="F7" s="40">
        <f>D7*E7/1000/$C$3</f>
        <v>1.2699999999999999E-2</v>
      </c>
      <c r="H7" s="11" t="s">
        <v>167</v>
      </c>
      <c r="I7" s="25"/>
      <c r="J7" s="26">
        <v>1</v>
      </c>
      <c r="L7" s="163" t="s">
        <v>168</v>
      </c>
      <c r="M7" s="164"/>
      <c r="N7" s="55"/>
      <c r="O7" s="55"/>
      <c r="P7" s="56"/>
    </row>
    <row r="8" spans="2:21" ht="14.45" customHeight="1">
      <c r="B8" s="77" t="s">
        <v>193</v>
      </c>
      <c r="C8" s="73">
        <v>64</v>
      </c>
      <c r="D8" s="76">
        <v>151</v>
      </c>
      <c r="E8" s="29">
        <v>100</v>
      </c>
      <c r="F8" s="40">
        <f t="shared" ref="F8:F21" si="1">D8*E8/1000/$C$3</f>
        <v>1.5099999999999999E-2</v>
      </c>
      <c r="H8" s="11" t="s">
        <v>170</v>
      </c>
      <c r="I8" s="25"/>
      <c r="J8" s="26">
        <f>I4</f>
        <v>12</v>
      </c>
      <c r="L8" s="165"/>
      <c r="M8" s="166"/>
      <c r="N8" s="57"/>
      <c r="O8" s="57">
        <f>D24/(C3*1000)</f>
        <v>0.11049</v>
      </c>
      <c r="P8" s="58"/>
    </row>
    <row r="9" spans="2:21" ht="15" customHeight="1" thickBot="1">
      <c r="B9" s="77" t="s">
        <v>194</v>
      </c>
      <c r="C9" s="73">
        <v>64</v>
      </c>
      <c r="D9" s="76">
        <v>151</v>
      </c>
      <c r="E9" s="29">
        <v>100</v>
      </c>
      <c r="F9" s="40">
        <f t="shared" si="1"/>
        <v>1.5099999999999999E-2</v>
      </c>
      <c r="H9" s="11" t="s">
        <v>172</v>
      </c>
      <c r="I9" s="25"/>
      <c r="J9" s="26">
        <v>6</v>
      </c>
      <c r="L9" s="167"/>
      <c r="M9" s="168"/>
      <c r="N9" s="59"/>
      <c r="O9" s="59"/>
      <c r="P9" s="60"/>
    </row>
    <row r="10" spans="2:21">
      <c r="B10" s="77" t="s">
        <v>195</v>
      </c>
      <c r="C10" s="73">
        <v>64</v>
      </c>
      <c r="D10" s="76">
        <v>151</v>
      </c>
      <c r="E10" s="29">
        <v>100</v>
      </c>
      <c r="F10" s="40">
        <f t="shared" si="1"/>
        <v>1.5099999999999999E-2</v>
      </c>
      <c r="H10" s="11" t="s">
        <v>174</v>
      </c>
      <c r="I10" s="25"/>
      <c r="J10" s="26">
        <v>16</v>
      </c>
    </row>
    <row r="11" spans="2:21">
      <c r="B11" s="77" t="s">
        <v>196</v>
      </c>
      <c r="C11" s="73">
        <v>64</v>
      </c>
      <c r="D11" s="76">
        <v>151</v>
      </c>
      <c r="E11" s="29">
        <v>100</v>
      </c>
      <c r="F11" s="40">
        <f t="shared" si="1"/>
        <v>1.5099999999999999E-2</v>
      </c>
      <c r="H11" s="11" t="s">
        <v>176</v>
      </c>
      <c r="I11" s="25"/>
      <c r="J11" s="26">
        <v>2</v>
      </c>
    </row>
    <row r="12" spans="2:21">
      <c r="B12" s="77" t="s">
        <v>197</v>
      </c>
      <c r="C12" s="73">
        <v>64</v>
      </c>
      <c r="D12" s="76">
        <v>151</v>
      </c>
      <c r="E12" s="29">
        <v>100</v>
      </c>
      <c r="F12" s="40">
        <f t="shared" si="1"/>
        <v>1.5099999999999999E-2</v>
      </c>
      <c r="H12" s="11" t="s">
        <v>178</v>
      </c>
      <c r="I12" s="25"/>
      <c r="J12" s="26">
        <v>7</v>
      </c>
    </row>
    <row r="13" spans="2:21" ht="15" thickBot="1">
      <c r="B13" s="77" t="s">
        <v>198</v>
      </c>
      <c r="C13" s="73">
        <v>64</v>
      </c>
      <c r="D13" s="76">
        <v>151</v>
      </c>
      <c r="E13" s="29">
        <v>100</v>
      </c>
      <c r="F13" s="40">
        <f t="shared" si="1"/>
        <v>1.5099999999999999E-2</v>
      </c>
      <c r="H13" s="42" t="s">
        <v>180</v>
      </c>
      <c r="I13" s="46"/>
      <c r="J13" s="47">
        <v>5</v>
      </c>
    </row>
    <row r="14" spans="2:21">
      <c r="B14" s="77" t="s">
        <v>199</v>
      </c>
      <c r="C14" s="73">
        <v>64</v>
      </c>
      <c r="D14" s="76">
        <v>151</v>
      </c>
      <c r="E14" s="29">
        <v>100</v>
      </c>
      <c r="F14" s="40">
        <f t="shared" si="1"/>
        <v>1.5099999999999999E-2</v>
      </c>
    </row>
    <row r="15" spans="2:21">
      <c r="B15" s="77" t="s">
        <v>200</v>
      </c>
      <c r="C15" s="73">
        <v>26</v>
      </c>
      <c r="D15" s="76">
        <f t="shared" si="0"/>
        <v>82</v>
      </c>
      <c r="E15" s="29">
        <v>10</v>
      </c>
      <c r="F15" s="40">
        <f t="shared" si="1"/>
        <v>8.1999999999999998E-4</v>
      </c>
    </row>
    <row r="16" spans="2:21">
      <c r="B16" s="77" t="s">
        <v>201</v>
      </c>
      <c r="C16" s="73">
        <v>26</v>
      </c>
      <c r="D16" s="76">
        <f t="shared" si="0"/>
        <v>82</v>
      </c>
      <c r="E16" s="29">
        <v>10</v>
      </c>
      <c r="F16" s="40">
        <f t="shared" si="1"/>
        <v>8.1999999999999998E-4</v>
      </c>
    </row>
    <row r="17" spans="2:6">
      <c r="B17" s="77" t="s">
        <v>202</v>
      </c>
      <c r="C17" s="73">
        <v>16</v>
      </c>
      <c r="D17" s="76">
        <f t="shared" si="0"/>
        <v>70</v>
      </c>
      <c r="E17" s="29">
        <v>10</v>
      </c>
      <c r="F17" s="40">
        <f t="shared" si="1"/>
        <v>6.9999999999999999E-4</v>
      </c>
    </row>
    <row r="18" spans="2:6">
      <c r="B18" s="77" t="s">
        <v>203</v>
      </c>
      <c r="C18" s="73">
        <v>10</v>
      </c>
      <c r="D18" s="76">
        <f t="shared" si="0"/>
        <v>63</v>
      </c>
      <c r="E18" s="29">
        <v>10</v>
      </c>
      <c r="F18" s="40">
        <f t="shared" si="1"/>
        <v>6.3000000000000003E-4</v>
      </c>
    </row>
    <row r="19" spans="2:6">
      <c r="B19" s="77" t="s">
        <v>204</v>
      </c>
      <c r="C19" s="73">
        <v>26</v>
      </c>
      <c r="D19" s="76">
        <f t="shared" si="0"/>
        <v>82</v>
      </c>
      <c r="E19" s="29">
        <v>10</v>
      </c>
      <c r="F19" s="40">
        <f t="shared" si="1"/>
        <v>8.1999999999999998E-4</v>
      </c>
    </row>
    <row r="20" spans="2:6">
      <c r="B20" s="77" t="s">
        <v>205</v>
      </c>
      <c r="C20" s="73">
        <v>29</v>
      </c>
      <c r="D20" s="76">
        <f t="shared" si="0"/>
        <v>85</v>
      </c>
      <c r="E20" s="29">
        <v>10</v>
      </c>
      <c r="F20" s="40">
        <f t="shared" si="1"/>
        <v>8.4999999999999995E-4</v>
      </c>
    </row>
    <row r="21" spans="2:6" ht="15" thickBot="1">
      <c r="B21" s="78" t="s">
        <v>206</v>
      </c>
      <c r="C21" s="79">
        <v>64</v>
      </c>
      <c r="D21" s="80">
        <f t="shared" si="0"/>
        <v>127</v>
      </c>
      <c r="E21" s="81">
        <v>10</v>
      </c>
      <c r="F21" s="82">
        <f t="shared" si="1"/>
        <v>1.2700000000000001E-3</v>
      </c>
    </row>
    <row r="22" spans="2:6" ht="15" thickBot="1">
      <c r="B22" s="176" t="s">
        <v>189</v>
      </c>
      <c r="C22" s="177"/>
      <c r="D22" s="178">
        <f>SUM(D7:D21)</f>
        <v>1775</v>
      </c>
      <c r="E22" s="179"/>
      <c r="F22" s="180"/>
    </row>
    <row r="23" spans="2:6" ht="15" thickBot="1">
      <c r="B23" s="160" t="s">
        <v>190</v>
      </c>
      <c r="C23" s="161"/>
      <c r="D23" s="160">
        <f>SUM(E7:E21)</f>
        <v>870</v>
      </c>
      <c r="E23" s="161"/>
      <c r="F23" s="162"/>
    </row>
    <row r="24" spans="2:6" ht="15" thickBot="1">
      <c r="B24" s="160" t="s">
        <v>191</v>
      </c>
      <c r="C24" s="161"/>
      <c r="D24" s="160">
        <f>D23*127</f>
        <v>110490</v>
      </c>
      <c r="E24" s="161"/>
      <c r="F24" s="162"/>
    </row>
    <row r="25" spans="2:6">
      <c r="E25" s="4"/>
      <c r="F25" s="4"/>
    </row>
    <row r="26" spans="2:6">
      <c r="E26" s="4"/>
      <c r="F26" s="4"/>
    </row>
    <row r="27" spans="2:6">
      <c r="E27" s="4"/>
      <c r="F27" s="4"/>
    </row>
    <row r="28" spans="2:6">
      <c r="E28" s="4"/>
      <c r="F28" s="4"/>
    </row>
    <row r="29" spans="2:6">
      <c r="E29" s="4"/>
      <c r="F29" s="4"/>
    </row>
    <row r="30" spans="2:6">
      <c r="E30" s="4"/>
      <c r="F30" s="4"/>
    </row>
    <row r="31" spans="2:6">
      <c r="E31" s="4"/>
      <c r="F31" s="4"/>
    </row>
    <row r="32" spans="2:6">
      <c r="E32" s="4"/>
      <c r="F32" s="4"/>
    </row>
    <row r="33" spans="5:6">
      <c r="E33" s="4"/>
      <c r="F33" s="4"/>
    </row>
    <row r="34" spans="5:6">
      <c r="E34" s="4"/>
      <c r="F34" s="4"/>
    </row>
  </sheetData>
  <mergeCells count="10">
    <mergeCell ref="Q3:U4"/>
    <mergeCell ref="B23:C23"/>
    <mergeCell ref="D23:F23"/>
    <mergeCell ref="B24:C24"/>
    <mergeCell ref="D24:F24"/>
    <mergeCell ref="L3:M5"/>
    <mergeCell ref="L7:M9"/>
    <mergeCell ref="H6:J6"/>
    <mergeCell ref="B22:C22"/>
    <mergeCell ref="D22:F22"/>
  </mergeCells>
  <dataValidations count="1">
    <dataValidation type="list" allowBlank="1" showInputMessage="1" showErrorMessage="1" sqref="C4" xr:uid="{66600FD4-7B82-4128-A252-0631DB553449}">
      <formula1>$A$23:$A$24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921D-EE8D-4BC0-9D57-11B66320E0E5}">
  <sheetPr codeName="Sheet5">
    <tabColor theme="7" tint="0.39997558519241921"/>
  </sheetPr>
  <dimension ref="B1:U39"/>
  <sheetViews>
    <sheetView zoomScale="55" zoomScaleNormal="55" workbookViewId="0" xr3:uid="{500D3BC2-E55E-5651-90CC-7F0231786110}">
      <selection activeCell="J21" sqref="J21"/>
    </sheetView>
  </sheetViews>
  <sheetFormatPr defaultRowHeight="14.45"/>
  <cols>
    <col min="2" max="2" width="33.42578125" customWidth="1"/>
    <col min="3" max="3" width="17.140625" customWidth="1"/>
    <col min="4" max="4" width="24.42578125" customWidth="1"/>
    <col min="5" max="5" width="10" customWidth="1"/>
    <col min="6" max="6" width="11.85546875" customWidth="1"/>
    <col min="8" max="8" width="21.140625" customWidth="1"/>
    <col min="13" max="13" width="13.42578125" customWidth="1"/>
    <col min="16" max="16" width="3" customWidth="1"/>
  </cols>
  <sheetData>
    <row r="1" spans="2:21" ht="15" thickBot="1">
      <c r="E1" s="4"/>
      <c r="F1" s="4"/>
    </row>
    <row r="2" spans="2:21" ht="15" thickBot="1">
      <c r="B2" s="14" t="s">
        <v>148</v>
      </c>
      <c r="C2" s="15"/>
      <c r="D2" s="15"/>
      <c r="E2" s="8"/>
      <c r="F2" s="9"/>
      <c r="H2" s="48"/>
      <c r="I2" s="5"/>
      <c r="J2" s="6"/>
    </row>
    <row r="3" spans="2:21" ht="14.45" customHeight="1">
      <c r="B3" s="16" t="s">
        <v>149</v>
      </c>
      <c r="C3" s="17">
        <v>1000</v>
      </c>
      <c r="D3" s="3" t="s">
        <v>150</v>
      </c>
      <c r="E3" s="4"/>
      <c r="F3" s="10"/>
      <c r="H3" s="7" t="s">
        <v>151</v>
      </c>
      <c r="I3" s="5"/>
      <c r="J3" s="6"/>
      <c r="L3" s="163" t="s">
        <v>152</v>
      </c>
      <c r="M3" s="164"/>
      <c r="N3" s="49"/>
      <c r="O3" s="49"/>
      <c r="P3" s="50"/>
      <c r="Q3" s="175" t="s">
        <v>153</v>
      </c>
      <c r="R3" s="157"/>
      <c r="S3" s="157"/>
      <c r="T3" s="157"/>
      <c r="U3" s="157"/>
    </row>
    <row r="4" spans="2:21" ht="15" customHeight="1" thickBot="1">
      <c r="B4" s="16" t="s">
        <v>154</v>
      </c>
      <c r="C4" s="18" t="s">
        <v>155</v>
      </c>
      <c r="D4" s="3" t="s">
        <v>156</v>
      </c>
      <c r="E4" s="4"/>
      <c r="F4" s="10"/>
      <c r="H4" s="11" t="s">
        <v>157</v>
      </c>
      <c r="I4" s="22">
        <v>12</v>
      </c>
      <c r="J4" s="23" t="s">
        <v>158</v>
      </c>
      <c r="L4" s="165"/>
      <c r="M4" s="166"/>
      <c r="N4" s="51"/>
      <c r="O4" s="51">
        <f>(D27/(1000000*0.001))</f>
        <v>2.54</v>
      </c>
      <c r="P4" s="52"/>
      <c r="Q4" s="175"/>
      <c r="R4" s="157"/>
      <c r="S4" s="157"/>
      <c r="T4" s="157"/>
      <c r="U4" s="157"/>
    </row>
    <row r="5" spans="2:21" ht="15" customHeight="1" thickBot="1">
      <c r="B5" s="16"/>
      <c r="C5" s="3"/>
      <c r="D5" s="3"/>
      <c r="E5" s="4"/>
      <c r="F5" s="10"/>
      <c r="H5" s="11" t="s">
        <v>159</v>
      </c>
      <c r="I5" s="24">
        <f>SUM(J7,J9,J10,J11,J12)</f>
        <v>32</v>
      </c>
      <c r="J5" s="23"/>
      <c r="L5" s="167"/>
      <c r="M5" s="168"/>
      <c r="N5" s="53"/>
      <c r="O5" s="53"/>
      <c r="P5" s="54"/>
    </row>
    <row r="6" spans="2:21" ht="15" thickBot="1">
      <c r="B6" s="32" t="s">
        <v>160</v>
      </c>
      <c r="C6" s="33" t="s">
        <v>161</v>
      </c>
      <c r="D6" s="36" t="s">
        <v>162</v>
      </c>
      <c r="E6" s="39" t="s">
        <v>163</v>
      </c>
      <c r="F6" s="34" t="s">
        <v>164</v>
      </c>
      <c r="H6" s="169" t="s">
        <v>165</v>
      </c>
      <c r="I6" s="170"/>
      <c r="J6" s="171"/>
      <c r="O6" s="35"/>
    </row>
    <row r="7" spans="2:21" ht="14.45" customHeight="1">
      <c r="B7" s="19" t="s">
        <v>207</v>
      </c>
      <c r="C7" s="20">
        <v>64</v>
      </c>
      <c r="D7" s="37">
        <f t="shared" ref="D7:D26" si="0">IF(C7&gt;0,C7+FLOOR((C7+$J$7+$J$8+$J$9+$J$10)/$J$13, 1)+$I$4+$I$5,0)</f>
        <v>127</v>
      </c>
      <c r="E7" s="29">
        <v>10</v>
      </c>
      <c r="F7" s="40">
        <f>D7*E7/1000/$C$3</f>
        <v>1.2700000000000001E-3</v>
      </c>
      <c r="H7" s="11" t="s">
        <v>167</v>
      </c>
      <c r="I7" s="25"/>
      <c r="J7" s="26">
        <v>1</v>
      </c>
      <c r="L7" s="163" t="s">
        <v>168</v>
      </c>
      <c r="M7" s="164"/>
      <c r="N7" s="55"/>
      <c r="O7" s="55"/>
      <c r="P7" s="56"/>
    </row>
    <row r="8" spans="2:21" ht="14.45" customHeight="1">
      <c r="B8" s="19" t="s">
        <v>208</v>
      </c>
      <c r="C8" s="21">
        <v>64</v>
      </c>
      <c r="D8" s="37">
        <f t="shared" si="0"/>
        <v>127</v>
      </c>
      <c r="E8" s="29">
        <v>10</v>
      </c>
      <c r="F8" s="40">
        <f t="shared" ref="F8:F26" si="1">D8*E8/1000/$C$3</f>
        <v>1.2700000000000001E-3</v>
      </c>
      <c r="H8" s="11" t="s">
        <v>170</v>
      </c>
      <c r="I8" s="25"/>
      <c r="J8" s="26">
        <f>I4</f>
        <v>12</v>
      </c>
      <c r="L8" s="165"/>
      <c r="M8" s="166"/>
      <c r="N8" s="57"/>
      <c r="O8" s="57">
        <f>D29/(C3*1000)</f>
        <v>0.38671499999999998</v>
      </c>
      <c r="P8" s="58"/>
    </row>
    <row r="9" spans="2:21" ht="15" customHeight="1" thickBot="1">
      <c r="B9" s="19" t="s">
        <v>209</v>
      </c>
      <c r="C9" s="21">
        <v>64</v>
      </c>
      <c r="D9" s="37">
        <f t="shared" si="0"/>
        <v>127</v>
      </c>
      <c r="E9" s="29">
        <v>100</v>
      </c>
      <c r="F9" s="40">
        <f t="shared" si="1"/>
        <v>1.2699999999999999E-2</v>
      </c>
      <c r="H9" s="11" t="s">
        <v>172</v>
      </c>
      <c r="I9" s="25"/>
      <c r="J9" s="26">
        <v>6</v>
      </c>
      <c r="L9" s="167"/>
      <c r="M9" s="168"/>
      <c r="N9" s="59"/>
      <c r="O9" s="59"/>
      <c r="P9" s="60"/>
    </row>
    <row r="10" spans="2:21">
      <c r="B10" s="19" t="s">
        <v>210</v>
      </c>
      <c r="C10" s="21">
        <v>64</v>
      </c>
      <c r="D10" s="37">
        <f t="shared" si="0"/>
        <v>127</v>
      </c>
      <c r="E10" s="29">
        <v>100</v>
      </c>
      <c r="F10" s="40">
        <f t="shared" si="1"/>
        <v>1.2699999999999999E-2</v>
      </c>
      <c r="H10" s="11" t="s">
        <v>174</v>
      </c>
      <c r="I10" s="25"/>
      <c r="J10" s="26">
        <v>16</v>
      </c>
    </row>
    <row r="11" spans="2:21">
      <c r="B11" s="19" t="s">
        <v>211</v>
      </c>
      <c r="C11" s="21">
        <v>64</v>
      </c>
      <c r="D11" s="37">
        <f t="shared" si="0"/>
        <v>127</v>
      </c>
      <c r="E11" s="29">
        <v>100</v>
      </c>
      <c r="F11" s="40">
        <f t="shared" si="1"/>
        <v>1.2699999999999999E-2</v>
      </c>
      <c r="H11" s="11" t="s">
        <v>176</v>
      </c>
      <c r="I11" s="25"/>
      <c r="J11" s="26">
        <v>2</v>
      </c>
    </row>
    <row r="12" spans="2:21">
      <c r="B12" s="19" t="s">
        <v>212</v>
      </c>
      <c r="C12" s="21">
        <v>64</v>
      </c>
      <c r="D12" s="37">
        <f t="shared" si="0"/>
        <v>127</v>
      </c>
      <c r="E12" s="29">
        <v>100</v>
      </c>
      <c r="F12" s="40">
        <f t="shared" si="1"/>
        <v>1.2699999999999999E-2</v>
      </c>
      <c r="H12" s="11" t="s">
        <v>178</v>
      </c>
      <c r="I12" s="25"/>
      <c r="J12" s="26">
        <v>7</v>
      </c>
    </row>
    <row r="13" spans="2:21" ht="15" thickBot="1">
      <c r="B13" s="19" t="s">
        <v>213</v>
      </c>
      <c r="C13" s="21">
        <v>64</v>
      </c>
      <c r="D13" s="37">
        <f t="shared" si="0"/>
        <v>127</v>
      </c>
      <c r="E13" s="29">
        <v>200</v>
      </c>
      <c r="F13" s="40">
        <f t="shared" si="1"/>
        <v>2.5399999999999999E-2</v>
      </c>
      <c r="H13" s="42" t="s">
        <v>180</v>
      </c>
      <c r="I13" s="46"/>
      <c r="J13" s="47">
        <v>5</v>
      </c>
    </row>
    <row r="14" spans="2:21">
      <c r="B14" s="19" t="s">
        <v>214</v>
      </c>
      <c r="C14" s="21">
        <v>64</v>
      </c>
      <c r="D14" s="37">
        <f t="shared" si="0"/>
        <v>127</v>
      </c>
      <c r="E14" s="29">
        <v>200</v>
      </c>
      <c r="F14" s="40">
        <f t="shared" si="1"/>
        <v>2.5399999999999999E-2</v>
      </c>
    </row>
    <row r="15" spans="2:21">
      <c r="B15" s="19" t="s">
        <v>215</v>
      </c>
      <c r="C15" s="21">
        <v>64</v>
      </c>
      <c r="D15" s="37">
        <f t="shared" si="0"/>
        <v>127</v>
      </c>
      <c r="E15" s="29">
        <v>200</v>
      </c>
      <c r="F15" s="40">
        <f t="shared" si="1"/>
        <v>2.5399999999999999E-2</v>
      </c>
    </row>
    <row r="16" spans="2:21">
      <c r="B16" s="19" t="s">
        <v>216</v>
      </c>
      <c r="C16" s="21">
        <v>64</v>
      </c>
      <c r="D16" s="37">
        <f t="shared" si="0"/>
        <v>127</v>
      </c>
      <c r="E16" s="29">
        <v>200</v>
      </c>
      <c r="F16" s="40">
        <f t="shared" si="1"/>
        <v>2.5399999999999999E-2</v>
      </c>
    </row>
    <row r="17" spans="2:6">
      <c r="B17" s="30" t="s">
        <v>217</v>
      </c>
      <c r="C17" s="21">
        <v>64</v>
      </c>
      <c r="D17" s="37">
        <f t="shared" si="0"/>
        <v>127</v>
      </c>
      <c r="E17" s="29">
        <v>1000</v>
      </c>
      <c r="F17" s="40">
        <f t="shared" si="1"/>
        <v>0.127</v>
      </c>
    </row>
    <row r="18" spans="2:6">
      <c r="B18" s="30" t="s">
        <v>218</v>
      </c>
      <c r="C18" s="27">
        <v>64</v>
      </c>
      <c r="D18" s="37">
        <f t="shared" si="0"/>
        <v>127</v>
      </c>
      <c r="E18" s="29">
        <v>200</v>
      </c>
      <c r="F18" s="40">
        <f t="shared" si="1"/>
        <v>2.5399999999999999E-2</v>
      </c>
    </row>
    <row r="19" spans="2:6">
      <c r="B19" s="30" t="s">
        <v>219</v>
      </c>
      <c r="C19" s="27">
        <v>64</v>
      </c>
      <c r="D19" s="37">
        <f t="shared" si="0"/>
        <v>127</v>
      </c>
      <c r="E19" s="29">
        <v>200</v>
      </c>
      <c r="F19" s="40">
        <f t="shared" si="1"/>
        <v>2.5399999999999999E-2</v>
      </c>
    </row>
    <row r="20" spans="2:6">
      <c r="B20" s="30" t="s">
        <v>220</v>
      </c>
      <c r="C20" s="27">
        <v>64</v>
      </c>
      <c r="D20" s="37">
        <f t="shared" si="0"/>
        <v>127</v>
      </c>
      <c r="E20" s="29">
        <v>5</v>
      </c>
      <c r="F20" s="40">
        <f t="shared" si="1"/>
        <v>6.3500000000000004E-4</v>
      </c>
    </row>
    <row r="21" spans="2:6">
      <c r="B21" s="30" t="s">
        <v>221</v>
      </c>
      <c r="C21" s="27">
        <v>64</v>
      </c>
      <c r="D21" s="37">
        <f t="shared" si="0"/>
        <v>127</v>
      </c>
      <c r="E21" s="29">
        <v>10</v>
      </c>
      <c r="F21" s="40">
        <f t="shared" si="1"/>
        <v>1.2700000000000001E-3</v>
      </c>
    </row>
    <row r="22" spans="2:6">
      <c r="B22" s="30" t="s">
        <v>222</v>
      </c>
      <c r="C22" s="27">
        <v>64</v>
      </c>
      <c r="D22" s="38">
        <f t="shared" si="0"/>
        <v>127</v>
      </c>
      <c r="E22" s="12">
        <v>200</v>
      </c>
      <c r="F22" s="41">
        <f t="shared" si="1"/>
        <v>2.5399999999999999E-2</v>
      </c>
    </row>
    <row r="23" spans="2:6">
      <c r="B23" s="30" t="s">
        <v>223</v>
      </c>
      <c r="C23" s="27">
        <v>64</v>
      </c>
      <c r="D23" s="38">
        <f t="shared" si="0"/>
        <v>127</v>
      </c>
      <c r="E23" s="12">
        <v>10</v>
      </c>
      <c r="F23" s="41">
        <f t="shared" si="1"/>
        <v>1.2700000000000001E-3</v>
      </c>
    </row>
    <row r="24" spans="2:6">
      <c r="B24" s="19" t="s">
        <v>224</v>
      </c>
      <c r="C24" s="21">
        <v>64</v>
      </c>
      <c r="D24" s="31">
        <f t="shared" si="0"/>
        <v>127</v>
      </c>
      <c r="E24" s="29">
        <v>100</v>
      </c>
      <c r="F24" s="40">
        <f t="shared" si="1"/>
        <v>1.2699999999999999E-2</v>
      </c>
    </row>
    <row r="25" spans="2:6">
      <c r="B25" s="19" t="s">
        <v>225</v>
      </c>
      <c r="C25" s="21">
        <v>64</v>
      </c>
      <c r="D25" s="31">
        <f t="shared" si="0"/>
        <v>127</v>
      </c>
      <c r="E25" s="29">
        <v>100</v>
      </c>
      <c r="F25" s="40">
        <f t="shared" si="1"/>
        <v>1.2699999999999999E-2</v>
      </c>
    </row>
    <row r="26" spans="2:6" ht="15" thickBot="1">
      <c r="B26" s="83" t="s">
        <v>226</v>
      </c>
      <c r="C26" s="74">
        <v>64</v>
      </c>
      <c r="D26" s="84">
        <f t="shared" si="0"/>
        <v>127</v>
      </c>
      <c r="E26" s="81">
        <v>100</v>
      </c>
      <c r="F26" s="82">
        <f t="shared" si="1"/>
        <v>1.2699999999999999E-2</v>
      </c>
    </row>
    <row r="27" spans="2:6" ht="15" thickBot="1">
      <c r="B27" s="176" t="s">
        <v>189</v>
      </c>
      <c r="C27" s="177"/>
      <c r="D27" s="178">
        <f>SUM(D7:D26)</f>
        <v>2540</v>
      </c>
      <c r="E27" s="179"/>
      <c r="F27" s="180"/>
    </row>
    <row r="28" spans="2:6" ht="15" thickBot="1">
      <c r="B28" s="160" t="s">
        <v>190</v>
      </c>
      <c r="C28" s="161"/>
      <c r="D28" s="160">
        <f>SUM(E7:E25)</f>
        <v>3045</v>
      </c>
      <c r="E28" s="161"/>
      <c r="F28" s="162"/>
    </row>
    <row r="29" spans="2:6" ht="15" thickBot="1">
      <c r="B29" s="160" t="s">
        <v>191</v>
      </c>
      <c r="C29" s="161"/>
      <c r="D29" s="160">
        <f>D28*127</f>
        <v>386715</v>
      </c>
      <c r="E29" s="161"/>
      <c r="F29" s="162"/>
    </row>
    <row r="30" spans="2:6">
      <c r="E30" s="4"/>
      <c r="F30" s="4"/>
    </row>
    <row r="31" spans="2:6">
      <c r="E31" s="4"/>
      <c r="F31" s="4"/>
    </row>
    <row r="32" spans="2:6">
      <c r="E32" s="4"/>
      <c r="F32" s="4"/>
    </row>
    <row r="33" spans="5:6">
      <c r="E33" s="4"/>
      <c r="F33" s="4"/>
    </row>
    <row r="34" spans="5:6">
      <c r="E34" s="4"/>
      <c r="F34" s="4"/>
    </row>
    <row r="35" spans="5:6">
      <c r="E35" s="4"/>
      <c r="F35" s="4"/>
    </row>
    <row r="36" spans="5:6">
      <c r="E36" s="4"/>
      <c r="F36" s="4"/>
    </row>
    <row r="37" spans="5:6">
      <c r="E37" s="4"/>
      <c r="F37" s="4"/>
    </row>
    <row r="38" spans="5:6">
      <c r="E38" s="4"/>
      <c r="F38" s="4"/>
    </row>
    <row r="39" spans="5:6">
      <c r="E39" s="4"/>
      <c r="F39" s="4"/>
    </row>
  </sheetData>
  <mergeCells count="10">
    <mergeCell ref="B29:C29"/>
    <mergeCell ref="D29:F29"/>
    <mergeCell ref="L3:M5"/>
    <mergeCell ref="H6:J6"/>
    <mergeCell ref="L7:M9"/>
    <mergeCell ref="Q3:U4"/>
    <mergeCell ref="B27:C27"/>
    <mergeCell ref="D27:F27"/>
    <mergeCell ref="B28:C28"/>
    <mergeCell ref="D28:F28"/>
  </mergeCells>
  <dataValidations count="1">
    <dataValidation type="list" allowBlank="1" showInputMessage="1" showErrorMessage="1" sqref="C4" xr:uid="{06E55F1B-B297-4EF8-BD13-B649AD8D343D}">
      <formula1>$A$28:$A$29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84FA-B827-478F-9F42-D93C804BE741}">
  <sheetPr codeName="Sheet6">
    <tabColor theme="8"/>
  </sheetPr>
  <dimension ref="B1:O25"/>
  <sheetViews>
    <sheetView zoomScale="70" zoomScaleNormal="70" workbookViewId="0" xr3:uid="{46928A4F-DCFA-5169-9CC1-937E58FB5C2B}">
      <selection activeCell="H25" sqref="H25"/>
    </sheetView>
  </sheetViews>
  <sheetFormatPr defaultRowHeight="14.45"/>
  <cols>
    <col min="2" max="2" width="23" customWidth="1"/>
    <col min="3" max="3" width="12" customWidth="1"/>
    <col min="4" max="4" width="25.85546875" customWidth="1"/>
    <col min="5" max="5" width="10.85546875" customWidth="1"/>
    <col min="8" max="8" width="18.42578125" customWidth="1"/>
    <col min="13" max="13" width="14.28515625" customWidth="1"/>
    <col min="14" max="14" width="11.85546875" customWidth="1"/>
    <col min="15" max="15" width="4.42578125" customWidth="1"/>
  </cols>
  <sheetData>
    <row r="1" spans="2:15" ht="15" thickBot="1">
      <c r="E1" s="4"/>
      <c r="F1" s="4"/>
    </row>
    <row r="2" spans="2:15" ht="15" thickBot="1">
      <c r="B2" s="14" t="s">
        <v>148</v>
      </c>
      <c r="C2" s="15"/>
      <c r="D2" s="15"/>
      <c r="E2" s="8"/>
      <c r="F2" s="9"/>
    </row>
    <row r="3" spans="2:15" ht="14.45" customHeight="1">
      <c r="B3" s="16" t="s">
        <v>149</v>
      </c>
      <c r="C3" s="17">
        <v>1000</v>
      </c>
      <c r="D3" s="3" t="s">
        <v>150</v>
      </c>
      <c r="E3" s="4"/>
      <c r="F3" s="10"/>
      <c r="H3" s="7" t="s">
        <v>151</v>
      </c>
      <c r="I3" s="5"/>
      <c r="J3" s="6"/>
      <c r="L3" s="163" t="s">
        <v>152</v>
      </c>
      <c r="M3" s="164"/>
      <c r="N3" s="49"/>
      <c r="O3" s="50"/>
    </row>
    <row r="4" spans="2:15" ht="15" customHeight="1" thickBot="1">
      <c r="B4" s="16" t="s">
        <v>154</v>
      </c>
      <c r="C4" s="18" t="s">
        <v>155</v>
      </c>
      <c r="D4" s="3" t="s">
        <v>156</v>
      </c>
      <c r="E4" s="4"/>
      <c r="F4" s="10"/>
      <c r="H4" s="11" t="s">
        <v>157</v>
      </c>
      <c r="I4" s="22">
        <v>12</v>
      </c>
      <c r="J4" s="23" t="s">
        <v>158</v>
      </c>
      <c r="L4" s="165"/>
      <c r="M4" s="166"/>
      <c r="N4" s="43">
        <f>D22/(1000000*0.001)</f>
        <v>1.905</v>
      </c>
      <c r="O4" s="52"/>
    </row>
    <row r="5" spans="2:15" ht="15" customHeight="1" thickBot="1">
      <c r="B5" s="16"/>
      <c r="C5" s="3"/>
      <c r="D5" s="3"/>
      <c r="E5" s="4"/>
      <c r="F5" s="10"/>
      <c r="H5" s="11" t="s">
        <v>159</v>
      </c>
      <c r="I5" s="24">
        <v>32</v>
      </c>
      <c r="J5" s="23"/>
      <c r="L5" s="167"/>
      <c r="M5" s="168"/>
      <c r="N5" s="53"/>
      <c r="O5" s="54"/>
    </row>
    <row r="6" spans="2:15" ht="15" thickBot="1">
      <c r="B6" s="32" t="s">
        <v>160</v>
      </c>
      <c r="C6" s="33" t="s">
        <v>161</v>
      </c>
      <c r="D6" s="36" t="s">
        <v>162</v>
      </c>
      <c r="E6" s="39" t="s">
        <v>163</v>
      </c>
      <c r="F6" s="34" t="s">
        <v>164</v>
      </c>
      <c r="H6" s="169" t="s">
        <v>165</v>
      </c>
      <c r="I6" s="170"/>
      <c r="J6" s="171"/>
    </row>
    <row r="7" spans="2:15" ht="14.45" customHeight="1">
      <c r="B7" s="19" t="s">
        <v>227</v>
      </c>
      <c r="C7" s="21">
        <v>64</v>
      </c>
      <c r="D7" s="37">
        <f t="shared" ref="D7:D21" si="0">IF(C7&gt;0,C7+FLOOR((C7+$J$7+$J$8+$J$9+$J$10)/$J$13, 1)+$I$4+$I$5,0)</f>
        <v>127</v>
      </c>
      <c r="E7" s="29">
        <v>200</v>
      </c>
      <c r="F7" s="40">
        <f>D7*E7/1000/$C$3</f>
        <v>2.5399999999999999E-2</v>
      </c>
      <c r="H7" s="11" t="s">
        <v>167</v>
      </c>
      <c r="I7" s="25"/>
      <c r="J7" s="26">
        <v>1</v>
      </c>
      <c r="L7" s="163" t="s">
        <v>168</v>
      </c>
      <c r="M7" s="164"/>
      <c r="N7" s="55"/>
      <c r="O7" s="56"/>
    </row>
    <row r="8" spans="2:15" ht="14.45" customHeight="1">
      <c r="B8" s="19" t="s">
        <v>228</v>
      </c>
      <c r="C8" s="21">
        <v>64</v>
      </c>
      <c r="D8" s="37">
        <f t="shared" si="0"/>
        <v>127</v>
      </c>
      <c r="E8" s="29">
        <v>200</v>
      </c>
      <c r="F8" s="40">
        <f t="shared" ref="F8:F21" si="1">D8*E8/1000/$C$3</f>
        <v>2.5399999999999999E-2</v>
      </c>
      <c r="H8" s="11" t="s">
        <v>170</v>
      </c>
      <c r="I8" s="25"/>
      <c r="J8" s="26">
        <f>I4</f>
        <v>12</v>
      </c>
      <c r="L8" s="165"/>
      <c r="M8" s="166"/>
      <c r="N8" s="75">
        <f>D24/1000000</f>
        <v>0.31305500000000003</v>
      </c>
      <c r="O8" s="58"/>
    </row>
    <row r="9" spans="2:15" ht="15" customHeight="1" thickBot="1">
      <c r="B9" s="19" t="s">
        <v>229</v>
      </c>
      <c r="C9" s="21">
        <v>64</v>
      </c>
      <c r="D9" s="37">
        <f t="shared" si="0"/>
        <v>127</v>
      </c>
      <c r="E9" s="29">
        <v>200</v>
      </c>
      <c r="F9" s="40">
        <f t="shared" si="1"/>
        <v>2.5399999999999999E-2</v>
      </c>
      <c r="H9" s="11" t="s">
        <v>172</v>
      </c>
      <c r="I9" s="25"/>
      <c r="J9" s="26">
        <v>6</v>
      </c>
      <c r="L9" s="167"/>
      <c r="M9" s="168"/>
      <c r="N9" s="59"/>
      <c r="O9" s="60"/>
    </row>
    <row r="10" spans="2:15">
      <c r="B10" s="19" t="s">
        <v>230</v>
      </c>
      <c r="C10" s="21">
        <v>64</v>
      </c>
      <c r="D10" s="37">
        <f t="shared" si="0"/>
        <v>127</v>
      </c>
      <c r="E10" s="29">
        <v>200</v>
      </c>
      <c r="F10" s="40">
        <f t="shared" si="1"/>
        <v>2.5399999999999999E-2</v>
      </c>
      <c r="H10" s="11" t="s">
        <v>174</v>
      </c>
      <c r="I10" s="25"/>
      <c r="J10" s="26">
        <v>16</v>
      </c>
    </row>
    <row r="11" spans="2:15">
      <c r="B11" s="30" t="s">
        <v>231</v>
      </c>
      <c r="C11" s="21">
        <v>64</v>
      </c>
      <c r="D11" s="37">
        <f t="shared" si="0"/>
        <v>127</v>
      </c>
      <c r="E11" s="29">
        <v>1000</v>
      </c>
      <c r="F11" s="40">
        <f t="shared" si="1"/>
        <v>0.127</v>
      </c>
      <c r="H11" s="11" t="s">
        <v>176</v>
      </c>
      <c r="I11" s="25"/>
      <c r="J11" s="26">
        <v>2</v>
      </c>
    </row>
    <row r="12" spans="2:15">
      <c r="B12" s="30" t="s">
        <v>232</v>
      </c>
      <c r="C12" s="27">
        <v>64</v>
      </c>
      <c r="D12" s="37">
        <f t="shared" si="0"/>
        <v>127</v>
      </c>
      <c r="E12" s="29">
        <v>200</v>
      </c>
      <c r="F12" s="40">
        <f t="shared" si="1"/>
        <v>2.5399999999999999E-2</v>
      </c>
      <c r="H12" s="11" t="s">
        <v>178</v>
      </c>
      <c r="I12" s="25"/>
      <c r="J12" s="26">
        <v>7</v>
      </c>
    </row>
    <row r="13" spans="2:15" ht="15" thickBot="1">
      <c r="B13" s="30" t="s">
        <v>233</v>
      </c>
      <c r="C13" s="27">
        <v>64</v>
      </c>
      <c r="D13" s="37">
        <f t="shared" si="0"/>
        <v>127</v>
      </c>
      <c r="E13" s="29">
        <v>200</v>
      </c>
      <c r="F13" s="40">
        <f t="shared" si="1"/>
        <v>2.5399999999999999E-2</v>
      </c>
      <c r="H13" s="42" t="s">
        <v>180</v>
      </c>
      <c r="I13" s="46"/>
      <c r="J13" s="47">
        <v>5</v>
      </c>
    </row>
    <row r="14" spans="2:15">
      <c r="B14" s="30" t="s">
        <v>234</v>
      </c>
      <c r="C14" s="27">
        <v>64</v>
      </c>
      <c r="D14" s="37">
        <f t="shared" si="0"/>
        <v>127</v>
      </c>
      <c r="E14" s="29">
        <v>5</v>
      </c>
      <c r="F14" s="40">
        <f t="shared" si="1"/>
        <v>6.3500000000000004E-4</v>
      </c>
    </row>
    <row r="15" spans="2:15">
      <c r="B15" s="30" t="s">
        <v>235</v>
      </c>
      <c r="C15" s="27">
        <v>64</v>
      </c>
      <c r="D15" s="37">
        <f t="shared" si="0"/>
        <v>127</v>
      </c>
      <c r="E15" s="29">
        <v>10</v>
      </c>
      <c r="F15" s="40">
        <f t="shared" si="1"/>
        <v>1.2700000000000001E-3</v>
      </c>
    </row>
    <row r="16" spans="2:15">
      <c r="B16" s="30" t="s">
        <v>236</v>
      </c>
      <c r="C16" s="27">
        <v>64</v>
      </c>
      <c r="D16" s="37">
        <f t="shared" si="0"/>
        <v>127</v>
      </c>
      <c r="E16" s="12">
        <v>200</v>
      </c>
      <c r="F16" s="40">
        <f t="shared" si="1"/>
        <v>2.5399999999999999E-2</v>
      </c>
    </row>
    <row r="17" spans="2:6">
      <c r="B17" s="30" t="s">
        <v>237</v>
      </c>
      <c r="C17" s="27">
        <v>64</v>
      </c>
      <c r="D17" s="37">
        <f t="shared" si="0"/>
        <v>127</v>
      </c>
      <c r="E17" s="12">
        <v>10</v>
      </c>
      <c r="F17" s="40">
        <f t="shared" si="1"/>
        <v>1.2700000000000001E-3</v>
      </c>
    </row>
    <row r="18" spans="2:6">
      <c r="B18" s="30" t="s">
        <v>238</v>
      </c>
      <c r="C18" s="27">
        <v>64</v>
      </c>
      <c r="D18" s="37">
        <f t="shared" si="0"/>
        <v>127</v>
      </c>
      <c r="E18" s="29">
        <v>10</v>
      </c>
      <c r="F18" s="40">
        <f t="shared" si="1"/>
        <v>1.2700000000000001E-3</v>
      </c>
    </row>
    <row r="19" spans="2:6">
      <c r="B19" s="30" t="s">
        <v>239</v>
      </c>
      <c r="C19" s="27">
        <v>64</v>
      </c>
      <c r="D19" s="37">
        <f t="shared" si="0"/>
        <v>127</v>
      </c>
      <c r="E19" s="29">
        <v>10</v>
      </c>
      <c r="F19" s="40">
        <f t="shared" si="1"/>
        <v>1.2700000000000001E-3</v>
      </c>
    </row>
    <row r="20" spans="2:6">
      <c r="B20" s="30" t="s">
        <v>240</v>
      </c>
      <c r="C20" s="27">
        <v>64</v>
      </c>
      <c r="D20" s="37">
        <f t="shared" si="0"/>
        <v>127</v>
      </c>
      <c r="E20" s="29">
        <v>10</v>
      </c>
      <c r="F20" s="40">
        <f t="shared" si="1"/>
        <v>1.2700000000000001E-3</v>
      </c>
    </row>
    <row r="21" spans="2:6" ht="15" thickBot="1">
      <c r="B21" s="30" t="s">
        <v>241</v>
      </c>
      <c r="C21" s="27">
        <v>64</v>
      </c>
      <c r="D21" s="37">
        <f t="shared" si="0"/>
        <v>127</v>
      </c>
      <c r="E21" s="29">
        <v>10</v>
      </c>
      <c r="F21" s="40">
        <f t="shared" si="1"/>
        <v>1.2700000000000001E-3</v>
      </c>
    </row>
    <row r="22" spans="2:6" ht="15" thickBot="1">
      <c r="B22" s="158" t="s">
        <v>189</v>
      </c>
      <c r="C22" s="159"/>
      <c r="D22" s="172">
        <f>SUM(D7:D21)</f>
        <v>1905</v>
      </c>
      <c r="E22" s="173"/>
      <c r="F22" s="174"/>
    </row>
    <row r="23" spans="2:6" ht="15" thickBot="1">
      <c r="B23" s="160" t="s">
        <v>242</v>
      </c>
      <c r="C23" s="161"/>
      <c r="D23" s="160">
        <f>SUM(E7:E21)</f>
        <v>2465</v>
      </c>
      <c r="E23" s="161"/>
      <c r="F23" s="162"/>
    </row>
    <row r="24" spans="2:6" ht="15" thickBot="1">
      <c r="B24" s="160" t="s">
        <v>243</v>
      </c>
      <c r="C24" s="161"/>
      <c r="D24" s="160">
        <f>D23*127</f>
        <v>313055</v>
      </c>
      <c r="E24" s="161"/>
      <c r="F24" s="162"/>
    </row>
    <row r="25" spans="2:6">
      <c r="F25" s="4"/>
    </row>
  </sheetData>
  <mergeCells count="9">
    <mergeCell ref="B24:C24"/>
    <mergeCell ref="D24:F24"/>
    <mergeCell ref="L3:M5"/>
    <mergeCell ref="H6:J6"/>
    <mergeCell ref="L7:M9"/>
    <mergeCell ref="B22:C22"/>
    <mergeCell ref="D22:F22"/>
    <mergeCell ref="B23:C23"/>
    <mergeCell ref="D23:F23"/>
  </mergeCells>
  <dataValidations count="1">
    <dataValidation type="list" allowBlank="1" showInputMessage="1" showErrorMessage="1" sqref="C4" xr:uid="{62397FDA-2139-46C3-89F5-44B036D25B64}">
      <formula1>$A$23:$A$24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85DB-4D79-4FBC-B647-27DBA98EE7A3}">
  <sheetPr codeName="Sheet7">
    <tabColor theme="9"/>
  </sheetPr>
  <dimension ref="B1:U24"/>
  <sheetViews>
    <sheetView zoomScale="55" zoomScaleNormal="55" workbookViewId="0" xr3:uid="{5C3405D2-A2CD-5655-BB25-A15866382942}">
      <selection activeCell="D32" sqref="D32"/>
    </sheetView>
  </sheetViews>
  <sheetFormatPr defaultRowHeight="14.45"/>
  <cols>
    <col min="2" max="2" width="28.28515625" customWidth="1"/>
    <col min="3" max="3" width="14.85546875" customWidth="1"/>
    <col min="4" max="4" width="31.28515625" customWidth="1"/>
    <col min="5" max="5" width="11.85546875" customWidth="1"/>
    <col min="8" max="8" width="23.140625" customWidth="1"/>
    <col min="13" max="13" width="15.42578125" customWidth="1"/>
    <col min="14" max="14" width="4.7109375" customWidth="1"/>
    <col min="15" max="15" width="11.5703125" customWidth="1"/>
    <col min="16" max="16" width="4.5703125" customWidth="1"/>
  </cols>
  <sheetData>
    <row r="1" spans="2:21" ht="15" thickBot="1">
      <c r="E1" s="4"/>
      <c r="F1" s="4"/>
    </row>
    <row r="2" spans="2:21" ht="15" thickBot="1">
      <c r="B2" s="14" t="s">
        <v>148</v>
      </c>
      <c r="C2" s="15"/>
      <c r="D2" s="15"/>
      <c r="E2" s="8"/>
      <c r="F2" s="9"/>
    </row>
    <row r="3" spans="2:21" ht="14.45" customHeight="1">
      <c r="B3" s="16" t="s">
        <v>149</v>
      </c>
      <c r="C3" s="17">
        <v>1000</v>
      </c>
      <c r="D3" s="3" t="s">
        <v>150</v>
      </c>
      <c r="E3" s="4"/>
      <c r="F3" s="10"/>
      <c r="H3" s="7" t="s">
        <v>151</v>
      </c>
      <c r="I3" s="5"/>
      <c r="J3" s="6"/>
      <c r="L3" s="163" t="s">
        <v>152</v>
      </c>
      <c r="M3" s="164"/>
      <c r="N3" s="64"/>
      <c r="O3" s="64"/>
      <c r="P3" s="65"/>
      <c r="R3" s="181" t="s">
        <v>244</v>
      </c>
      <c r="S3" s="181"/>
      <c r="T3" s="181"/>
      <c r="U3" s="181"/>
    </row>
    <row r="4" spans="2:21" ht="15" customHeight="1" thickBot="1">
      <c r="B4" s="16" t="s">
        <v>154</v>
      </c>
      <c r="C4" s="18" t="s">
        <v>155</v>
      </c>
      <c r="D4" s="3" t="s">
        <v>156</v>
      </c>
      <c r="E4" s="4"/>
      <c r="F4" s="10"/>
      <c r="H4" s="11" t="s">
        <v>157</v>
      </c>
      <c r="I4" s="22">
        <v>12</v>
      </c>
      <c r="J4" s="23" t="s">
        <v>158</v>
      </c>
      <c r="L4" s="165"/>
      <c r="M4" s="166"/>
      <c r="N4" s="66"/>
      <c r="O4" s="66">
        <f>D21/(1000000*0.001)</f>
        <v>1.8260000000000001</v>
      </c>
      <c r="P4" s="67"/>
      <c r="R4" s="181"/>
      <c r="S4" s="181"/>
      <c r="T4" s="181"/>
      <c r="U4" s="181"/>
    </row>
    <row r="5" spans="2:21" ht="15" customHeight="1" thickBot="1">
      <c r="B5" s="16"/>
      <c r="C5" s="3"/>
      <c r="D5" s="3"/>
      <c r="E5" s="4"/>
      <c r="F5" s="10"/>
      <c r="H5" s="11" t="s">
        <v>159</v>
      </c>
      <c r="I5" s="24">
        <v>32</v>
      </c>
      <c r="J5" s="23"/>
      <c r="L5" s="167"/>
      <c r="M5" s="168"/>
      <c r="N5" s="68"/>
      <c r="O5" s="68"/>
      <c r="P5" s="69"/>
    </row>
    <row r="6" spans="2:21" ht="15" thickBot="1">
      <c r="B6" s="85" t="s">
        <v>160</v>
      </c>
      <c r="C6" s="33" t="s">
        <v>161</v>
      </c>
      <c r="D6" s="33" t="s">
        <v>162</v>
      </c>
      <c r="E6" s="86" t="s">
        <v>163</v>
      </c>
      <c r="F6" s="87" t="s">
        <v>164</v>
      </c>
      <c r="H6" s="169" t="s">
        <v>165</v>
      </c>
      <c r="I6" s="170"/>
      <c r="J6" s="171"/>
      <c r="O6" s="35"/>
    </row>
    <row r="7" spans="2:21" ht="14.45" customHeight="1">
      <c r="B7" s="11" t="s">
        <v>245</v>
      </c>
      <c r="C7" s="73">
        <v>64</v>
      </c>
      <c r="D7" s="76">
        <v>151</v>
      </c>
      <c r="E7" s="29">
        <v>10</v>
      </c>
      <c r="F7" s="40">
        <f>D7*E7/1000/$C$3</f>
        <v>1.5100000000000001E-3</v>
      </c>
      <c r="H7" s="11" t="s">
        <v>167</v>
      </c>
      <c r="I7" s="25"/>
      <c r="J7" s="26">
        <v>1</v>
      </c>
      <c r="L7" s="163" t="s">
        <v>168</v>
      </c>
      <c r="M7" s="164"/>
      <c r="N7" s="49"/>
      <c r="O7" s="49"/>
      <c r="P7" s="50"/>
    </row>
    <row r="8" spans="2:21" ht="14.45" customHeight="1">
      <c r="B8" s="11" t="s">
        <v>246</v>
      </c>
      <c r="C8" s="73">
        <v>64</v>
      </c>
      <c r="D8" s="76">
        <v>151</v>
      </c>
      <c r="E8" s="29">
        <v>10</v>
      </c>
      <c r="F8" s="40">
        <f t="shared" ref="F8:F20" si="0">D8*E8/1000/$C$3</f>
        <v>1.5100000000000001E-3</v>
      </c>
      <c r="H8" s="11" t="s">
        <v>170</v>
      </c>
      <c r="I8" s="25"/>
      <c r="J8" s="26">
        <f>I4</f>
        <v>12</v>
      </c>
      <c r="L8" s="165"/>
      <c r="M8" s="166"/>
      <c r="N8" s="51"/>
      <c r="O8" s="51">
        <f>D23/1000000</f>
        <v>0.39163999999999999</v>
      </c>
      <c r="P8" s="52"/>
    </row>
    <row r="9" spans="2:21" ht="15" customHeight="1" thickBot="1">
      <c r="B9" s="11" t="s">
        <v>247</v>
      </c>
      <c r="C9" s="73">
        <v>64</v>
      </c>
      <c r="D9" s="76">
        <f t="shared" ref="D9:D14" si="1">IF(C9&gt;0,C9+FLOOR((C9+$J$7+$J$8+$J$9+$J$10)/$J$13, 1)+$I$4+$I$5,0)</f>
        <v>127</v>
      </c>
      <c r="E9" s="29">
        <v>10</v>
      </c>
      <c r="F9" s="40">
        <f t="shared" si="0"/>
        <v>1.2700000000000001E-3</v>
      </c>
      <c r="H9" s="11" t="s">
        <v>172</v>
      </c>
      <c r="I9" s="25"/>
      <c r="J9" s="26">
        <v>6</v>
      </c>
      <c r="L9" s="167"/>
      <c r="M9" s="168"/>
      <c r="N9" s="53"/>
      <c r="O9" s="53"/>
      <c r="P9" s="54"/>
    </row>
    <row r="10" spans="2:21">
      <c r="B10" s="11" t="s">
        <v>248</v>
      </c>
      <c r="C10" s="73">
        <v>64</v>
      </c>
      <c r="D10" s="76">
        <f t="shared" si="1"/>
        <v>127</v>
      </c>
      <c r="E10" s="29">
        <v>10</v>
      </c>
      <c r="F10" s="40">
        <f t="shared" si="0"/>
        <v>1.2700000000000001E-3</v>
      </c>
      <c r="H10" s="11" t="s">
        <v>174</v>
      </c>
      <c r="I10" s="25"/>
      <c r="J10" s="26">
        <v>16</v>
      </c>
    </row>
    <row r="11" spans="2:21">
      <c r="B11" s="11" t="s">
        <v>249</v>
      </c>
      <c r="C11" s="73">
        <v>64</v>
      </c>
      <c r="D11" s="76">
        <f t="shared" si="1"/>
        <v>127</v>
      </c>
      <c r="E11" s="29">
        <v>10</v>
      </c>
      <c r="F11" s="40">
        <f t="shared" si="0"/>
        <v>1.2700000000000001E-3</v>
      </c>
      <c r="H11" s="11" t="s">
        <v>176</v>
      </c>
      <c r="I11" s="25"/>
      <c r="J11" s="26">
        <v>2</v>
      </c>
    </row>
    <row r="12" spans="2:21">
      <c r="B12" s="11" t="s">
        <v>250</v>
      </c>
      <c r="C12" s="73">
        <v>64</v>
      </c>
      <c r="D12" s="76">
        <f t="shared" si="1"/>
        <v>127</v>
      </c>
      <c r="E12" s="29">
        <v>10</v>
      </c>
      <c r="F12" s="40">
        <f t="shared" si="0"/>
        <v>1.2700000000000001E-3</v>
      </c>
      <c r="H12" s="11" t="s">
        <v>178</v>
      </c>
      <c r="I12" s="25"/>
      <c r="J12" s="26">
        <v>7</v>
      </c>
    </row>
    <row r="13" spans="2:21" ht="15" thickBot="1">
      <c r="B13" s="11" t="s">
        <v>251</v>
      </c>
      <c r="C13" s="73">
        <v>64</v>
      </c>
      <c r="D13" s="76">
        <f t="shared" si="1"/>
        <v>127</v>
      </c>
      <c r="E13" s="29">
        <v>10</v>
      </c>
      <c r="F13" s="40">
        <f t="shared" si="0"/>
        <v>1.2700000000000001E-3</v>
      </c>
      <c r="H13" s="42" t="s">
        <v>180</v>
      </c>
      <c r="I13" s="46"/>
      <c r="J13" s="47">
        <v>5</v>
      </c>
    </row>
    <row r="14" spans="2:21">
      <c r="B14" s="11" t="s">
        <v>252</v>
      </c>
      <c r="C14" s="73">
        <v>64</v>
      </c>
      <c r="D14" s="76">
        <f t="shared" si="1"/>
        <v>127</v>
      </c>
      <c r="E14" s="29">
        <v>10</v>
      </c>
      <c r="F14" s="40">
        <f t="shared" si="0"/>
        <v>1.2700000000000001E-3</v>
      </c>
    </row>
    <row r="15" spans="2:21">
      <c r="B15" s="77" t="s">
        <v>253</v>
      </c>
      <c r="C15" s="73">
        <v>64</v>
      </c>
      <c r="D15" s="76">
        <v>127</v>
      </c>
      <c r="E15" s="29">
        <v>1000</v>
      </c>
      <c r="F15" s="40">
        <f t="shared" si="0"/>
        <v>0.127</v>
      </c>
    </row>
    <row r="16" spans="2:21">
      <c r="B16" s="77" t="s">
        <v>254</v>
      </c>
      <c r="C16" s="73">
        <v>64</v>
      </c>
      <c r="D16" s="76">
        <v>127</v>
      </c>
      <c r="E16" s="29">
        <v>1000</v>
      </c>
      <c r="F16" s="40">
        <f t="shared" si="0"/>
        <v>0.127</v>
      </c>
    </row>
    <row r="17" spans="2:6">
      <c r="B17" s="77" t="s">
        <v>255</v>
      </c>
      <c r="C17" s="73">
        <v>64</v>
      </c>
      <c r="D17" s="76">
        <v>127</v>
      </c>
      <c r="E17" s="29">
        <v>1000</v>
      </c>
      <c r="F17" s="40">
        <f t="shared" si="0"/>
        <v>0.127</v>
      </c>
    </row>
    <row r="18" spans="2:6">
      <c r="B18" s="77" t="s">
        <v>256</v>
      </c>
      <c r="C18" s="73">
        <v>64</v>
      </c>
      <c r="D18" s="76">
        <v>127</v>
      </c>
      <c r="E18" s="29">
        <v>100</v>
      </c>
      <c r="F18" s="40">
        <f t="shared" si="0"/>
        <v>1.2699999999999999E-2</v>
      </c>
    </row>
    <row r="19" spans="2:6">
      <c r="B19" s="77" t="s">
        <v>257</v>
      </c>
      <c r="C19" s="73">
        <v>64</v>
      </c>
      <c r="D19" s="76">
        <v>127</v>
      </c>
      <c r="E19" s="29">
        <v>100</v>
      </c>
      <c r="F19" s="40">
        <f t="shared" si="0"/>
        <v>1.2699999999999999E-2</v>
      </c>
    </row>
    <row r="20" spans="2:6" ht="15" thickBot="1">
      <c r="B20" s="78" t="s">
        <v>258</v>
      </c>
      <c r="C20" s="79">
        <v>64</v>
      </c>
      <c r="D20" s="80">
        <v>127</v>
      </c>
      <c r="E20" s="81">
        <v>100</v>
      </c>
      <c r="F20" s="82">
        <f t="shared" si="0"/>
        <v>1.2699999999999999E-2</v>
      </c>
    </row>
    <row r="21" spans="2:6" ht="15" thickBot="1">
      <c r="B21" s="176" t="s">
        <v>189</v>
      </c>
      <c r="C21" s="177"/>
      <c r="D21" s="178">
        <f>SUM(D7:D20)</f>
        <v>1826</v>
      </c>
      <c r="E21" s="179"/>
      <c r="F21" s="180"/>
    </row>
    <row r="22" spans="2:6" ht="15" thickBot="1">
      <c r="B22" s="160" t="s">
        <v>259</v>
      </c>
      <c r="C22" s="161"/>
      <c r="D22" s="182">
        <f>SUM(E7:E17)</f>
        <v>3080</v>
      </c>
      <c r="E22" s="183"/>
      <c r="F22" s="184"/>
    </row>
    <row r="23" spans="2:6" ht="15" thickBot="1">
      <c r="B23" s="160" t="s">
        <v>260</v>
      </c>
      <c r="C23" s="161"/>
      <c r="D23" s="160">
        <f>SUMPRODUCT(D7:D17,E7:E17)</f>
        <v>391640</v>
      </c>
      <c r="E23" s="161"/>
      <c r="F23" s="162"/>
    </row>
    <row r="24" spans="2:6">
      <c r="F24" s="4"/>
    </row>
  </sheetData>
  <mergeCells count="10">
    <mergeCell ref="R3:U4"/>
    <mergeCell ref="B22:C22"/>
    <mergeCell ref="D22:F22"/>
    <mergeCell ref="B23:C23"/>
    <mergeCell ref="D23:F23"/>
    <mergeCell ref="L3:M5"/>
    <mergeCell ref="H6:J6"/>
    <mergeCell ref="L7:M9"/>
    <mergeCell ref="B21:C21"/>
    <mergeCell ref="D21:F21"/>
  </mergeCells>
  <dataValidations count="1">
    <dataValidation type="list" allowBlank="1" showInputMessage="1" showErrorMessage="1" sqref="C4" xr:uid="{3263062E-3F59-4DAF-B265-320FADAFA690}">
      <formula1>$A$29:$A$30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2980-D23E-4D9B-8783-7F12604AA46F}">
  <sheetPr codeName="Sheet8">
    <tabColor theme="4" tint="-0.249977111117893"/>
  </sheetPr>
  <dimension ref="B1:T28"/>
  <sheetViews>
    <sheetView zoomScale="55" zoomScaleNormal="55" workbookViewId="0" xr3:uid="{AD605310-31D5-5796-AF3F-E6DD57E14D91}">
      <selection activeCell="I74" sqref="I74"/>
    </sheetView>
  </sheetViews>
  <sheetFormatPr defaultRowHeight="14.45"/>
  <cols>
    <col min="2" max="2" width="38.7109375" customWidth="1"/>
    <col min="3" max="3" width="12.42578125" customWidth="1"/>
    <col min="4" max="4" width="28.140625" customWidth="1"/>
    <col min="5" max="5" width="10.85546875" customWidth="1"/>
    <col min="8" max="8" width="19.7109375" customWidth="1"/>
    <col min="13" max="13" width="11.7109375" customWidth="1"/>
    <col min="14" max="14" width="5" customWidth="1"/>
    <col min="15" max="15" width="9.140625" customWidth="1"/>
    <col min="16" max="16" width="4.28515625" customWidth="1"/>
    <col min="17" max="17" width="9.85546875" bestFit="1" customWidth="1"/>
  </cols>
  <sheetData>
    <row r="1" spans="2:20" ht="15" thickBot="1">
      <c r="E1" s="4"/>
      <c r="F1" s="4"/>
    </row>
    <row r="2" spans="2:20" ht="15" thickBot="1">
      <c r="B2" s="14" t="s">
        <v>148</v>
      </c>
      <c r="C2" s="15"/>
      <c r="D2" s="15"/>
      <c r="E2" s="8"/>
      <c r="F2" s="9"/>
    </row>
    <row r="3" spans="2:20" ht="15" customHeight="1" thickBot="1">
      <c r="B3" s="16" t="s">
        <v>149</v>
      </c>
      <c r="C3" s="17">
        <v>1000</v>
      </c>
      <c r="D3" s="3" t="s">
        <v>150</v>
      </c>
      <c r="E3" s="4"/>
      <c r="F3" s="10"/>
      <c r="H3" s="7" t="s">
        <v>151</v>
      </c>
      <c r="I3" s="5"/>
      <c r="J3" s="6"/>
      <c r="L3" s="163" t="s">
        <v>152</v>
      </c>
      <c r="M3" s="164"/>
      <c r="N3" s="49"/>
      <c r="O3" s="49"/>
      <c r="P3" s="50"/>
      <c r="Q3" s="192" t="s">
        <v>244</v>
      </c>
      <c r="R3" s="193"/>
      <c r="S3" s="193"/>
      <c r="T3" s="193"/>
    </row>
    <row r="4" spans="2:20" ht="15" customHeight="1" thickBot="1">
      <c r="B4" s="16" t="s">
        <v>154</v>
      </c>
      <c r="C4" s="44" t="s">
        <v>261</v>
      </c>
      <c r="D4" s="3" t="s">
        <v>156</v>
      </c>
      <c r="E4" s="4"/>
      <c r="F4" s="10"/>
      <c r="H4" s="11" t="s">
        <v>157</v>
      </c>
      <c r="I4" s="22">
        <v>12</v>
      </c>
      <c r="J4" s="23" t="s">
        <v>158</v>
      </c>
      <c r="L4" s="165"/>
      <c r="M4" s="166"/>
      <c r="N4" s="51"/>
      <c r="O4" s="51">
        <f>D21/(1000000*0.01)</f>
        <v>0.17780000000000001</v>
      </c>
      <c r="P4" s="52"/>
      <c r="Q4" s="192"/>
      <c r="R4" s="193"/>
      <c r="S4" s="193"/>
      <c r="T4" s="193"/>
    </row>
    <row r="5" spans="2:20" ht="15" customHeight="1" thickBot="1">
      <c r="B5" s="16"/>
      <c r="C5" s="3"/>
      <c r="D5" s="3"/>
      <c r="E5" s="4"/>
      <c r="F5" s="10"/>
      <c r="H5" s="11" t="s">
        <v>159</v>
      </c>
      <c r="I5" s="24">
        <v>32</v>
      </c>
      <c r="J5" s="23"/>
      <c r="L5" s="167"/>
      <c r="M5" s="168"/>
      <c r="N5" s="53"/>
      <c r="O5" s="53"/>
      <c r="P5" s="54"/>
    </row>
    <row r="6" spans="2:20" ht="15" thickBot="1">
      <c r="B6" s="85" t="s">
        <v>160</v>
      </c>
      <c r="C6" s="33" t="s">
        <v>161</v>
      </c>
      <c r="D6" s="33" t="s">
        <v>162</v>
      </c>
      <c r="E6" s="86" t="s">
        <v>163</v>
      </c>
      <c r="F6" s="87" t="s">
        <v>164</v>
      </c>
      <c r="H6" s="169" t="s">
        <v>165</v>
      </c>
      <c r="I6" s="170"/>
      <c r="J6" s="171"/>
      <c r="O6" s="35"/>
    </row>
    <row r="7" spans="2:20" ht="14.45" customHeight="1">
      <c r="B7" s="90" t="s">
        <v>262</v>
      </c>
      <c r="C7" s="21">
        <v>64</v>
      </c>
      <c r="D7" s="31">
        <f t="shared" ref="D7:D20" si="0">IF(C7&gt;0,C7+FLOOR((C7+$J$7+$J$8+$J$9+$J$10)/$J$13, 1)+$I$4+$I$5,0)</f>
        <v>127</v>
      </c>
      <c r="E7" s="29">
        <v>10</v>
      </c>
      <c r="F7" s="40">
        <f t="shared" ref="F7:F20" si="1">D7*E7/1000/$C$3</f>
        <v>1.2700000000000001E-3</v>
      </c>
      <c r="H7" s="11" t="s">
        <v>167</v>
      </c>
      <c r="I7" s="25"/>
      <c r="J7" s="26">
        <v>1</v>
      </c>
      <c r="L7" s="163" t="s">
        <v>168</v>
      </c>
      <c r="M7" s="164"/>
      <c r="N7" s="55"/>
      <c r="O7" s="55"/>
      <c r="P7" s="56"/>
    </row>
    <row r="8" spans="2:20" ht="14.45" customHeight="1">
      <c r="B8" s="90" t="s">
        <v>263</v>
      </c>
      <c r="C8" s="21">
        <v>64</v>
      </c>
      <c r="D8" s="31">
        <f t="shared" si="0"/>
        <v>127</v>
      </c>
      <c r="E8" s="29">
        <v>10</v>
      </c>
      <c r="F8" s="40">
        <f t="shared" si="1"/>
        <v>1.2700000000000001E-3</v>
      </c>
      <c r="H8" s="11" t="s">
        <v>170</v>
      </c>
      <c r="I8" s="25"/>
      <c r="J8" s="26">
        <f>I4</f>
        <v>12</v>
      </c>
      <c r="L8" s="165"/>
      <c r="M8" s="166"/>
      <c r="N8" s="57"/>
      <c r="O8" s="57">
        <f>D23/(1000000)</f>
        <v>9.7790000000000002E-2</v>
      </c>
      <c r="P8" s="58"/>
    </row>
    <row r="9" spans="2:20" ht="15" customHeight="1" thickBot="1">
      <c r="B9" s="90" t="s">
        <v>262</v>
      </c>
      <c r="C9" s="21">
        <v>64</v>
      </c>
      <c r="D9" s="31">
        <f t="shared" si="0"/>
        <v>127</v>
      </c>
      <c r="E9" s="29">
        <v>10</v>
      </c>
      <c r="F9" s="40">
        <f t="shared" si="1"/>
        <v>1.2700000000000001E-3</v>
      </c>
      <c r="H9" s="11" t="s">
        <v>172</v>
      </c>
      <c r="I9" s="25"/>
      <c r="J9" s="26">
        <v>6</v>
      </c>
      <c r="L9" s="167"/>
      <c r="M9" s="168"/>
      <c r="N9" s="59"/>
      <c r="O9" s="59"/>
      <c r="P9" s="60"/>
    </row>
    <row r="10" spans="2:20">
      <c r="B10" s="90" t="s">
        <v>262</v>
      </c>
      <c r="C10" s="21">
        <v>64</v>
      </c>
      <c r="D10" s="31">
        <f t="shared" si="0"/>
        <v>127</v>
      </c>
      <c r="E10" s="29">
        <v>10</v>
      </c>
      <c r="F10" s="40">
        <f t="shared" si="1"/>
        <v>1.2700000000000001E-3</v>
      </c>
      <c r="H10" s="11" t="s">
        <v>174</v>
      </c>
      <c r="I10" s="25"/>
      <c r="J10" s="26">
        <v>16</v>
      </c>
    </row>
    <row r="11" spans="2:20">
      <c r="B11" s="90" t="s">
        <v>262</v>
      </c>
      <c r="C11" s="21">
        <v>64</v>
      </c>
      <c r="D11" s="31">
        <f t="shared" si="0"/>
        <v>127</v>
      </c>
      <c r="E11" s="29">
        <v>10</v>
      </c>
      <c r="F11" s="40">
        <f t="shared" si="1"/>
        <v>1.2700000000000001E-3</v>
      </c>
      <c r="H11" s="11" t="s">
        <v>176</v>
      </c>
      <c r="I11" s="25"/>
      <c r="J11" s="26">
        <v>2</v>
      </c>
    </row>
    <row r="12" spans="2:20">
      <c r="B12" s="90" t="s">
        <v>262</v>
      </c>
      <c r="C12" s="21">
        <v>64</v>
      </c>
      <c r="D12" s="31">
        <f t="shared" si="0"/>
        <v>127</v>
      </c>
      <c r="E12" s="29">
        <v>10</v>
      </c>
      <c r="F12" s="40">
        <f t="shared" si="1"/>
        <v>1.2700000000000001E-3</v>
      </c>
      <c r="H12" s="11" t="s">
        <v>178</v>
      </c>
      <c r="I12" s="25"/>
      <c r="J12" s="26">
        <v>7</v>
      </c>
    </row>
    <row r="13" spans="2:20" ht="15" thickBot="1">
      <c r="B13" s="90" t="s">
        <v>262</v>
      </c>
      <c r="C13" s="21">
        <v>64</v>
      </c>
      <c r="D13" s="31">
        <f t="shared" si="0"/>
        <v>127</v>
      </c>
      <c r="E13" s="29">
        <v>10</v>
      </c>
      <c r="F13" s="40">
        <f t="shared" si="1"/>
        <v>1.2700000000000001E-3</v>
      </c>
      <c r="H13" s="42" t="s">
        <v>180</v>
      </c>
      <c r="I13" s="46"/>
      <c r="J13" s="47">
        <v>5</v>
      </c>
    </row>
    <row r="14" spans="2:20">
      <c r="B14" s="90" t="s">
        <v>264</v>
      </c>
      <c r="C14" s="21">
        <v>64</v>
      </c>
      <c r="D14" s="31">
        <f t="shared" si="0"/>
        <v>127</v>
      </c>
      <c r="E14" s="29">
        <v>100</v>
      </c>
      <c r="F14" s="40">
        <f t="shared" si="1"/>
        <v>1.2699999999999999E-2</v>
      </c>
    </row>
    <row r="15" spans="2:20">
      <c r="B15" s="90" t="s">
        <v>265</v>
      </c>
      <c r="C15" s="21">
        <v>64</v>
      </c>
      <c r="D15" s="31">
        <f t="shared" si="0"/>
        <v>127</v>
      </c>
      <c r="E15" s="29">
        <v>100</v>
      </c>
      <c r="F15" s="40">
        <f t="shared" si="1"/>
        <v>1.2699999999999999E-2</v>
      </c>
    </row>
    <row r="16" spans="2:20">
      <c r="B16" s="90" t="s">
        <v>266</v>
      </c>
      <c r="C16" s="21">
        <v>64</v>
      </c>
      <c r="D16" s="31">
        <f t="shared" si="0"/>
        <v>127</v>
      </c>
      <c r="E16" s="29">
        <v>100</v>
      </c>
      <c r="F16" s="40">
        <f t="shared" si="1"/>
        <v>1.2699999999999999E-2</v>
      </c>
    </row>
    <row r="17" spans="2:9">
      <c r="B17" s="90" t="s">
        <v>267</v>
      </c>
      <c r="C17" s="21">
        <v>64</v>
      </c>
      <c r="D17" s="31">
        <f t="shared" si="0"/>
        <v>127</v>
      </c>
      <c r="E17" s="29">
        <v>100</v>
      </c>
      <c r="F17" s="40">
        <f t="shared" si="1"/>
        <v>1.2699999999999999E-2</v>
      </c>
    </row>
    <row r="18" spans="2:9">
      <c r="B18" s="90" t="s">
        <v>268</v>
      </c>
      <c r="C18" s="21">
        <v>64</v>
      </c>
      <c r="D18" s="31">
        <f t="shared" si="0"/>
        <v>127</v>
      </c>
      <c r="E18" s="29">
        <v>100</v>
      </c>
      <c r="F18" s="40">
        <f t="shared" si="1"/>
        <v>1.2699999999999999E-2</v>
      </c>
    </row>
    <row r="19" spans="2:9">
      <c r="B19" s="90" t="s">
        <v>269</v>
      </c>
      <c r="C19" s="21">
        <v>64</v>
      </c>
      <c r="D19" s="31">
        <f t="shared" si="0"/>
        <v>127</v>
      </c>
      <c r="E19" s="29">
        <v>100</v>
      </c>
      <c r="F19" s="40">
        <f t="shared" si="1"/>
        <v>1.2699999999999999E-2</v>
      </c>
    </row>
    <row r="20" spans="2:9" ht="15" thickBot="1">
      <c r="B20" s="91" t="s">
        <v>270</v>
      </c>
      <c r="C20" s="21">
        <v>64</v>
      </c>
      <c r="D20" s="31">
        <f t="shared" si="0"/>
        <v>127</v>
      </c>
      <c r="E20" s="29">
        <v>100</v>
      </c>
      <c r="F20" s="40">
        <f t="shared" si="1"/>
        <v>1.2699999999999999E-2</v>
      </c>
    </row>
    <row r="21" spans="2:9" ht="15" thickBot="1">
      <c r="B21" s="158" t="s">
        <v>189</v>
      </c>
      <c r="C21" s="159"/>
      <c r="D21" s="172">
        <f>SUM(D7:D20)</f>
        <v>1778</v>
      </c>
      <c r="E21" s="173"/>
      <c r="F21" s="174"/>
    </row>
    <row r="22" spans="2:9" ht="15" thickBot="1">
      <c r="B22" s="158" t="s">
        <v>271</v>
      </c>
      <c r="C22" s="185"/>
      <c r="D22" s="186">
        <f>SUM(E7:E20)</f>
        <v>770</v>
      </c>
      <c r="E22" s="187"/>
      <c r="F22" s="188"/>
    </row>
    <row r="23" spans="2:9" ht="15" thickBot="1">
      <c r="B23" s="160" t="s">
        <v>272</v>
      </c>
      <c r="C23" s="161"/>
      <c r="D23" s="189">
        <f>SUMPRODUCT(D7:D20,E7:E20)</f>
        <v>97790</v>
      </c>
      <c r="E23" s="190"/>
      <c r="F23" s="191"/>
    </row>
    <row r="24" spans="2:9">
      <c r="F24" s="4"/>
    </row>
    <row r="28" spans="2:9">
      <c r="I28" s="35"/>
    </row>
  </sheetData>
  <mergeCells count="10">
    <mergeCell ref="B22:C22"/>
    <mergeCell ref="D22:F22"/>
    <mergeCell ref="B23:C23"/>
    <mergeCell ref="D23:F23"/>
    <mergeCell ref="Q3:T4"/>
    <mergeCell ref="L3:M5"/>
    <mergeCell ref="H6:J6"/>
    <mergeCell ref="L7:M9"/>
    <mergeCell ref="B21:C21"/>
    <mergeCell ref="D21:F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2D79683E53C54487C52F6B780FF89E" ma:contentTypeVersion="8" ma:contentTypeDescription="Create a new document." ma:contentTypeScope="" ma:versionID="d8ec729c9faba7db9973b9f98c5fb05b">
  <xsd:schema xmlns:xsd="http://www.w3.org/2001/XMLSchema" xmlns:xs="http://www.w3.org/2001/XMLSchema" xmlns:p="http://schemas.microsoft.com/office/2006/metadata/properties" xmlns:ns2="ee787fcd-4da0-4c02-91d2-6958282dbc1c" xmlns:ns3="aaf688c8-c419-4a64-8ee6-3ef5dc7a5abf" targetNamespace="http://schemas.microsoft.com/office/2006/metadata/properties" ma:root="true" ma:fieldsID="fc65bf2ce56fa5dfe44af70b9071e7da" ns2:_="" ns3:_="">
    <xsd:import namespace="ee787fcd-4da0-4c02-91d2-6958282dbc1c"/>
    <xsd:import namespace="aaf688c8-c419-4a64-8ee6-3ef5dc7a5ab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787fcd-4da0-4c02-91d2-6958282d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f688c8-c419-4a64-8ee6-3ef5dc7a5a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84C0AB-FA40-4D08-A51E-A6E605EEAA82}"/>
</file>

<file path=customXml/itemProps2.xml><?xml version="1.0" encoding="utf-8"?>
<ds:datastoreItem xmlns:ds="http://schemas.openxmlformats.org/officeDocument/2006/customXml" ds:itemID="{03D8071E-94CB-4155-BCCE-252E27AC3B6E}"/>
</file>

<file path=customXml/itemProps3.xml><?xml version="1.0" encoding="utf-8"?>
<ds:datastoreItem xmlns:ds="http://schemas.openxmlformats.org/officeDocument/2006/customXml" ds:itemID="{8FE65539-9FE1-4166-91BE-1FCA461AAD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Josef Lysaght</dc:creator>
  <cp:keywords/>
  <dc:description/>
  <cp:lastModifiedBy>Jonathan Fernandez Hee</cp:lastModifiedBy>
  <cp:revision/>
  <dcterms:created xsi:type="dcterms:W3CDTF">2018-06-07T08:51:25Z</dcterms:created>
  <dcterms:modified xsi:type="dcterms:W3CDTF">2018-07-05T12:02:55Z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0x010100382D79683E53C54487C52F6B780FF89E</vt:lpwstr>
  </property>
</Properties>
</file>