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Y:\Finanzas y Contabilidad\Créditos y Cobranzas\José Montero\COMISION NACIONAL\ENERO\FT Y PAGOS\CREDITO\"/>
    </mc:Choice>
  </mc:AlternateContent>
  <xr:revisionPtr revIDLastSave="0" documentId="13_ncr:1_{22D13EFD-40F5-4FCF-B373-EF6B3B9668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OFICIAL" sheetId="1" r:id="rId1"/>
    <sheet name="SIN PAGO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2" i="1" l="1" a="1"/>
  <c r="V2" i="1"/>
  <c r="V3" i="1" a="1"/>
  <c r="V3" i="1" s="1"/>
  <c r="V4" i="1" a="1"/>
  <c r="V4" i="1" s="1"/>
  <c r="V5" i="1" a="1"/>
  <c r="V5" i="1"/>
  <c r="V6" i="1" a="1"/>
  <c r="V6" i="1" s="1"/>
  <c r="V7" i="1" a="1"/>
  <c r="V7" i="1" s="1"/>
  <c r="V8" i="1" a="1"/>
  <c r="V8" i="1" s="1"/>
  <c r="V9" i="1" a="1"/>
  <c r="V9" i="1" s="1"/>
  <c r="V10" i="1" a="1"/>
  <c r="V10" i="1" s="1"/>
  <c r="V11" i="1" a="1"/>
  <c r="V11" i="1" s="1"/>
  <c r="V12" i="1" a="1"/>
  <c r="V12" i="1" s="1"/>
  <c r="V13" i="1" a="1"/>
  <c r="V13" i="1" s="1"/>
  <c r="V14" i="1" a="1"/>
  <c r="V14" i="1" s="1"/>
  <c r="V15" i="1" a="1"/>
  <c r="V15" i="1" s="1"/>
  <c r="V16" i="1" a="1"/>
  <c r="V16" i="1" s="1"/>
  <c r="V17" i="1" a="1"/>
  <c r="V17" i="1" s="1"/>
  <c r="V18" i="1" a="1"/>
  <c r="V18" i="1" s="1"/>
  <c r="V19" i="1" a="1"/>
  <c r="V19" i="1" s="1"/>
  <c r="V20" i="1" a="1"/>
  <c r="V20" i="1" s="1"/>
  <c r="V21" i="1" a="1"/>
  <c r="V21" i="1" s="1"/>
  <c r="V22" i="1" a="1"/>
  <c r="V22" i="1" s="1"/>
  <c r="V23" i="1" a="1"/>
  <c r="V23" i="1" s="1"/>
  <c r="V24" i="1" a="1"/>
  <c r="V24" i="1" s="1"/>
  <c r="V25" i="1" a="1"/>
  <c r="V25" i="1" s="1"/>
  <c r="V26" i="1" a="1"/>
  <c r="V26" i="1" s="1"/>
  <c r="V27" i="1" a="1"/>
  <c r="V27" i="1" s="1"/>
  <c r="V28" i="1" a="1"/>
  <c r="V28" i="1" s="1"/>
  <c r="V29" i="1" a="1"/>
  <c r="V29" i="1" s="1"/>
  <c r="V30" i="1" a="1"/>
  <c r="V30" i="1" s="1"/>
  <c r="V31" i="1" a="1"/>
  <c r="V31" i="1" s="1"/>
  <c r="V32" i="1" a="1"/>
  <c r="V32" i="1" s="1"/>
  <c r="V33" i="1" a="1"/>
  <c r="V33" i="1" s="1"/>
  <c r="V34" i="1" a="1"/>
  <c r="V34" i="1" s="1"/>
  <c r="V35" i="1" a="1"/>
  <c r="V35" i="1" s="1"/>
  <c r="V36" i="1" a="1"/>
  <c r="V36" i="1" s="1"/>
  <c r="V37" i="1" a="1"/>
  <c r="V37" i="1" s="1"/>
  <c r="V38" i="1" a="1"/>
  <c r="V38" i="1" s="1"/>
  <c r="V39" i="1" a="1"/>
  <c r="V39" i="1" s="1"/>
  <c r="V40" i="1" a="1"/>
  <c r="V40" i="1" s="1"/>
  <c r="V41" i="1" a="1"/>
  <c r="V41" i="1" s="1"/>
  <c r="V42" i="1" a="1"/>
  <c r="V42" i="1" s="1"/>
  <c r="V43" i="1" a="1"/>
  <c r="V43" i="1" s="1"/>
  <c r="V44" i="1" a="1"/>
  <c r="V44" i="1" s="1"/>
  <c r="V45" i="1" a="1"/>
  <c r="V45" i="1" s="1"/>
  <c r="V46" i="1" a="1"/>
  <c r="V46" i="1" s="1"/>
  <c r="V47" i="1" a="1"/>
  <c r="V47" i="1" s="1"/>
  <c r="V48" i="1" a="1"/>
  <c r="V48" i="1" s="1"/>
  <c r="V49" i="1" a="1"/>
  <c r="V49" i="1" s="1"/>
  <c r="V50" i="1" a="1"/>
  <c r="V50" i="1" s="1"/>
  <c r="V51" i="1" a="1"/>
  <c r="V51" i="1" s="1"/>
  <c r="V52" i="1" a="1"/>
  <c r="V52" i="1" s="1"/>
  <c r="V53" i="1" a="1"/>
  <c r="V53" i="1" s="1"/>
  <c r="V54" i="1" a="1"/>
  <c r="V54" i="1" s="1"/>
  <c r="V55" i="1" a="1"/>
  <c r="V55" i="1" s="1"/>
  <c r="V56" i="1" a="1"/>
  <c r="V56" i="1" s="1"/>
  <c r="V57" i="1" a="1"/>
  <c r="V57" i="1" s="1"/>
  <c r="V58" i="1" a="1"/>
  <c r="V58" i="1" s="1"/>
  <c r="V59" i="1" a="1"/>
  <c r="V59" i="1" s="1"/>
  <c r="V60" i="1" a="1"/>
  <c r="V60" i="1" s="1"/>
  <c r="Z42" i="1"/>
  <c r="X2" i="1"/>
  <c r="Z58" i="1"/>
  <c r="Z59" i="1"/>
  <c r="Z60" i="1"/>
  <c r="Z52" i="1"/>
  <c r="Z53" i="1"/>
  <c r="Z54" i="1"/>
  <c r="Z55" i="1"/>
  <c r="Z56" i="1"/>
  <c r="Z57" i="1"/>
  <c r="Z43" i="1"/>
  <c r="Z44" i="1"/>
  <c r="Z45" i="1"/>
  <c r="Z46" i="1"/>
  <c r="Z47" i="1"/>
  <c r="Z48" i="1"/>
  <c r="Z49" i="1"/>
  <c r="Z50" i="1"/>
  <c r="Z51" i="1"/>
  <c r="Z38" i="1"/>
  <c r="Z39" i="1"/>
  <c r="Z40" i="1"/>
  <c r="Z41" i="1"/>
  <c r="Z34" i="1"/>
  <c r="Z35" i="1"/>
  <c r="Z36" i="1"/>
  <c r="Z37" i="1"/>
  <c r="Z32" i="1"/>
  <c r="Z33" i="1"/>
  <c r="Z31" i="1"/>
  <c r="Z29" i="1"/>
  <c r="Z30" i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X58" i="1"/>
  <c r="X59" i="1"/>
  <c r="X60" i="1"/>
  <c r="X52" i="1"/>
  <c r="X53" i="1"/>
  <c r="X54" i="1"/>
  <c r="X55" i="1"/>
  <c r="X56" i="1"/>
  <c r="X57" i="1"/>
  <c r="X42" i="1"/>
  <c r="X43" i="1"/>
  <c r="X44" i="1"/>
  <c r="X45" i="1"/>
  <c r="X46" i="1"/>
  <c r="X47" i="1"/>
  <c r="X48" i="1"/>
  <c r="X49" i="1"/>
  <c r="X50" i="1"/>
  <c r="X51" i="1"/>
  <c r="X38" i="1"/>
  <c r="X39" i="1"/>
  <c r="X40" i="1"/>
  <c r="X41" i="1"/>
  <c r="X34" i="1"/>
  <c r="X35" i="1"/>
  <c r="X36" i="1"/>
  <c r="X37" i="1"/>
  <c r="X32" i="1"/>
  <c r="X33" i="1"/>
  <c r="X31" i="1"/>
  <c r="X29" i="1"/>
  <c r="X30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P58" i="1" l="1"/>
  <c r="P59" i="1"/>
  <c r="P60" i="1"/>
  <c r="P52" i="1"/>
  <c r="P53" i="1"/>
  <c r="P54" i="1"/>
  <c r="P55" i="1"/>
  <c r="P56" i="1"/>
  <c r="P57" i="1"/>
  <c r="P42" i="1"/>
  <c r="P43" i="1"/>
  <c r="P44" i="1"/>
  <c r="P45" i="1"/>
  <c r="P46" i="1"/>
  <c r="P47" i="1"/>
  <c r="P48" i="1"/>
  <c r="P49" i="1"/>
  <c r="P50" i="1"/>
  <c r="P51" i="1"/>
  <c r="P38" i="1"/>
  <c r="P39" i="1"/>
  <c r="P40" i="1"/>
  <c r="P41" i="1"/>
  <c r="P34" i="1"/>
  <c r="P35" i="1"/>
  <c r="P36" i="1"/>
  <c r="P37" i="1"/>
  <c r="P32" i="1"/>
  <c r="P33" i="1"/>
  <c r="P31" i="1"/>
  <c r="P29" i="1"/>
  <c r="P30" i="1"/>
  <c r="P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7" i="1"/>
  <c r="P18" i="1"/>
  <c r="P21" i="1"/>
  <c r="P22" i="1"/>
  <c r="P23" i="1"/>
  <c r="P24" i="1"/>
  <c r="P25" i="1"/>
  <c r="P26" i="1"/>
  <c r="P27" i="1"/>
  <c r="P28" i="1"/>
  <c r="D58" i="1"/>
  <c r="D59" i="1"/>
  <c r="D60" i="1"/>
  <c r="D52" i="1"/>
  <c r="D53" i="1"/>
  <c r="D54" i="1"/>
  <c r="D55" i="1"/>
  <c r="D56" i="1"/>
  <c r="D57" i="1"/>
  <c r="D42" i="1"/>
  <c r="D43" i="1"/>
  <c r="D44" i="1"/>
  <c r="D45" i="1"/>
  <c r="D46" i="1"/>
  <c r="D47" i="1"/>
  <c r="D48" i="1"/>
  <c r="D49" i="1"/>
  <c r="D50" i="1"/>
  <c r="D51" i="1"/>
  <c r="D38" i="1"/>
  <c r="D39" i="1"/>
  <c r="D40" i="1"/>
  <c r="D41" i="1"/>
  <c r="D34" i="1"/>
  <c r="D35" i="1"/>
  <c r="D36" i="1"/>
  <c r="D37" i="1"/>
  <c r="D32" i="1"/>
  <c r="D33" i="1"/>
  <c r="D31" i="1"/>
  <c r="D29" i="1"/>
  <c r="D30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M20" i="1"/>
  <c r="L18" i="1"/>
  <c r="L19" i="1"/>
  <c r="N19" i="1" s="1"/>
  <c r="M19" i="1"/>
  <c r="N16" i="1"/>
  <c r="L28" i="1"/>
  <c r="L27" i="1"/>
  <c r="L26" i="1"/>
  <c r="L25" i="1"/>
  <c r="L24" i="1"/>
  <c r="L23" i="1"/>
  <c r="L22" i="1"/>
  <c r="L21" i="1"/>
  <c r="L20" i="1"/>
  <c r="N20" i="1" s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P19" i="1" l="1"/>
  <c r="P20" i="1"/>
  <c r="P16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CADCBCCF-3374-41E1-ACF9-05580EEA0298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5BA64052-EE21-40F2-807F-9BE91F8FED94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3D694205-4BC0-4901-A81B-4BC08FC495BA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José Montero</author>
  </authors>
  <commentList>
    <comment ref="V1" authorId="0" shapeId="0" xr:uid="{B75AEC61-47F8-4EC6-9754-F6B2CBB0A8C4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0.5% Clientes asignados</t>
        </r>
      </text>
    </comment>
    <comment ref="X1" authorId="0" shapeId="0" xr:uid="{31393333-5D2F-4218-B1F4-ECCE6DD919A6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1.25% Clientes asignados</t>
        </r>
      </text>
    </comment>
    <comment ref="Z1" authorId="0" shapeId="0" xr:uid="{3A467726-F1E8-4775-AD17-8E946A1AB84F}">
      <text>
        <r>
          <rPr>
            <b/>
            <sz val="9"/>
            <color indexed="81"/>
            <rFont val="Tahoma"/>
            <family val="2"/>
          </rPr>
          <t>José Montero:</t>
        </r>
        <r>
          <rPr>
            <sz val="9"/>
            <color indexed="81"/>
            <rFont val="Tahoma"/>
            <family val="2"/>
          </rPr>
          <t xml:space="preserve">
0.2% Venta División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<sst xmlns="http://schemas.openxmlformats.org/spreadsheetml/2006/main" count="1121" uniqueCount="195">
  <si>
    <t>20514564087</t>
  </si>
  <si>
    <t>H &amp; P DISTRIBUCIONES Y REPRESENTACIONES SOCIEDAD ANONIMA CERRADA</t>
  </si>
  <si>
    <t>S00356</t>
  </si>
  <si>
    <t>F F01-00000100</t>
  </si>
  <si>
    <t>31287PER00002</t>
  </si>
  <si>
    <t>XELAMEC COMBI SPOT ON X 5 PIP</t>
  </si>
  <si>
    <t>PETMEDICA</t>
  </si>
  <si>
    <t>Unidades</t>
  </si>
  <si>
    <t>CAMPO VALVERDE, DEYSI MARICIELO</t>
  </si>
  <si>
    <t>RIOS GERMAN, STEFANNY MARIANELLA</t>
  </si>
  <si>
    <t>PETMEDICA/LIMA 1</t>
  </si>
  <si>
    <t>31287PER00003</t>
  </si>
  <si>
    <t>31230PER00003</t>
  </si>
  <si>
    <t>XELAMEC SPOT ON X 5 PIP</t>
  </si>
  <si>
    <t>20100269113</t>
  </si>
  <si>
    <t>AGROPEC SOCIEDAD COMERCIAL DE RESPONSABILIDAD LIMITADA</t>
  </si>
  <si>
    <t>S00305</t>
  </si>
  <si>
    <t>F F01-00000092</t>
  </si>
  <si>
    <t>31230PER00002</t>
  </si>
  <si>
    <t>35000PER00311</t>
  </si>
  <si>
    <t>VETPRO DERMACARE MICONAZOLE + CHLORHEXIDINE SHAMPOO</t>
  </si>
  <si>
    <t>32000PER00006</t>
  </si>
  <si>
    <t>BIOCAN PUPPY</t>
  </si>
  <si>
    <t>32000PER00003</t>
  </si>
  <si>
    <t>BIOCAN DHPPI + LR</t>
  </si>
  <si>
    <t>33000PER00133</t>
  </si>
  <si>
    <t>JERINGA DESCARTABLE VETPRO X 3 ML</t>
  </si>
  <si>
    <t>42000PER00012</t>
  </si>
  <si>
    <t>BIOCAN CARTILLAS DE VACUNACION SIMPLES</t>
  </si>
  <si>
    <t>20602952640</t>
  </si>
  <si>
    <t>AGRICOTRAMG LL&amp;C E.I.R.L.</t>
  </si>
  <si>
    <t>S00306</t>
  </si>
  <si>
    <t>F F01-00000087</t>
  </si>
  <si>
    <t>31218PER00005</t>
  </si>
  <si>
    <t>ULTRAMETRIN 600</t>
  </si>
  <si>
    <t>AGROVET</t>
  </si>
  <si>
    <t>SANCHEZ CHAMPI, KEVIN</t>
  </si>
  <si>
    <t>BRAVO PEREZ, MANUEL FEDERICO</t>
  </si>
  <si>
    <t>AGROVET/LIMA METROPOLITANA - SUR</t>
  </si>
  <si>
    <t>31185PER00003</t>
  </si>
  <si>
    <t>PROBIOLYTE WS</t>
  </si>
  <si>
    <t>AVIVET</t>
  </si>
  <si>
    <t>31210PER00004</t>
  </si>
  <si>
    <t>TRIVERFEN 22.2</t>
  </si>
  <si>
    <t>31097PER00003</t>
  </si>
  <si>
    <t>ECTONIL POUR ON</t>
  </si>
  <si>
    <t>35000PER00034</t>
  </si>
  <si>
    <t>PEN-STREP 20/20</t>
  </si>
  <si>
    <t>35000PER00036</t>
  </si>
  <si>
    <t>35000PER00040</t>
  </si>
  <si>
    <t>PEN DUO STREP 250/200</t>
  </si>
  <si>
    <t>31028PER00002</t>
  </si>
  <si>
    <t>BOLDEMAX A.P.</t>
  </si>
  <si>
    <t>31139PER00004</t>
  </si>
  <si>
    <t>IRON-DEX 200 B12</t>
  </si>
  <si>
    <t>31050PER00003</t>
  </si>
  <si>
    <t>CATOFOS B9+B12</t>
  </si>
  <si>
    <t>20602674488</t>
  </si>
  <si>
    <t>GRUPO ISAMISA S.A.C.</t>
  </si>
  <si>
    <t>S00072</t>
  </si>
  <si>
    <t>F F01-00000013</t>
  </si>
  <si>
    <t>31058PER00005</t>
  </si>
  <si>
    <t>CHICK BOOSTER CON NUCLEOTIDOS OS</t>
  </si>
  <si>
    <t>JAIMES ROJAS, ORLANDO FRANCO</t>
  </si>
  <si>
    <t>AVIVET/LIMA Y AREQUIPA</t>
  </si>
  <si>
    <t>31062PER00003</t>
  </si>
  <si>
    <t>CHICKLYTE WS</t>
  </si>
  <si>
    <t>31165PER00001</t>
  </si>
  <si>
    <t>MYOSELEN E</t>
  </si>
  <si>
    <t>31192PER00001</t>
  </si>
  <si>
    <t>RESPIBIOTIC 48 HORAS</t>
  </si>
  <si>
    <t>20221084684</t>
  </si>
  <si>
    <t>REDONDOS S A</t>
  </si>
  <si>
    <t>S00016</t>
  </si>
  <si>
    <t>F F01-00000004</t>
  </si>
  <si>
    <t>20100154308</t>
  </si>
  <si>
    <t>SAN FERNANDO S.A.</t>
  </si>
  <si>
    <t>S00015</t>
  </si>
  <si>
    <t>F F01-00000003</t>
  </si>
  <si>
    <t>31176PER00002</t>
  </si>
  <si>
    <t>OXYTO-SYNT 10</t>
  </si>
  <si>
    <t>S00014</t>
  </si>
  <si>
    <t>F F01-00000002</t>
  </si>
  <si>
    <t>31189PER00002</t>
  </si>
  <si>
    <t>PROXIFEN 23 L.A.</t>
  </si>
  <si>
    <t>S00012</t>
  </si>
  <si>
    <t>F F01-00000001</t>
  </si>
  <si>
    <t>35000PER00060</t>
  </si>
  <si>
    <t>CURABICHERAS KERKUS PLATA</t>
  </si>
  <si>
    <t>20136241789</t>
  </si>
  <si>
    <t>GRANJAS AMAZONICAS S.A.C</t>
  </si>
  <si>
    <t>S00010</t>
  </si>
  <si>
    <t>E 001-00000159</t>
  </si>
  <si>
    <t>31126PER00003</t>
  </si>
  <si>
    <t>HEMATOFOS B12</t>
  </si>
  <si>
    <t>20555772859</t>
  </si>
  <si>
    <t>PUBLIRUTS 78 S.A.C.</t>
  </si>
  <si>
    <t>S00005</t>
  </si>
  <si>
    <t>E 001-00000154</t>
  </si>
  <si>
    <t>35000PER00136</t>
  </si>
  <si>
    <t>VIRODINE S</t>
  </si>
  <si>
    <t>S00003</t>
  </si>
  <si>
    <t>E 001-00000153</t>
  </si>
  <si>
    <t>S00004</t>
  </si>
  <si>
    <t>E 001-00000152</t>
  </si>
  <si>
    <t>31139PER00002</t>
  </si>
  <si>
    <t>F.E</t>
  </si>
  <si>
    <t>F.V</t>
  </si>
  <si>
    <t>F.PAGO</t>
  </si>
  <si>
    <t>Dias de Atraso</t>
  </si>
  <si>
    <t>RUC</t>
  </si>
  <si>
    <t>Socio</t>
  </si>
  <si>
    <t>OV</t>
  </si>
  <si>
    <t>Factura</t>
  </si>
  <si>
    <t>P.U</t>
  </si>
  <si>
    <t>Cant</t>
  </si>
  <si>
    <t>Sub Total x Producto</t>
  </si>
  <si>
    <t>Total x Producto</t>
  </si>
  <si>
    <t>SubTotal</t>
  </si>
  <si>
    <t>Total General</t>
  </si>
  <si>
    <t>Monto Pagado</t>
  </si>
  <si>
    <t>Difenrencia</t>
  </si>
  <si>
    <t>Codigo de Producto</t>
  </si>
  <si>
    <t>Nombre de Producto2</t>
  </si>
  <si>
    <t>Linea Comercial</t>
  </si>
  <si>
    <t>Und</t>
  </si>
  <si>
    <t>Vendedor</t>
  </si>
  <si>
    <t>Gerente</t>
  </si>
  <si>
    <t>Linea Comercial Zona</t>
  </si>
  <si>
    <t>F010-00025901</t>
  </si>
  <si>
    <t>F010-00026537</t>
  </si>
  <si>
    <t>F010-00026551</t>
  </si>
  <si>
    <t>F010-00026561</t>
  </si>
  <si>
    <t>F010-00026643</t>
  </si>
  <si>
    <t>F010-00026669</t>
  </si>
  <si>
    <t>F010-00026671</t>
  </si>
  <si>
    <t>F010-00026691</t>
  </si>
  <si>
    <t>F010-00026737</t>
  </si>
  <si>
    <t>F010-00026820</t>
  </si>
  <si>
    <t>F010-00026997</t>
  </si>
  <si>
    <t>AGROPEC S.R.L.</t>
  </si>
  <si>
    <t>ANIMALIA REPRESENTACIONES E.I.R.L.</t>
  </si>
  <si>
    <t>CORPORACIÓN RICO S.A.C.</t>
  </si>
  <si>
    <t>AGROPECUARIA LA PROVIDENCIA SAC</t>
  </si>
  <si>
    <t>LA CALERA S.A.C.</t>
  </si>
  <si>
    <t>GRANJAS AMAZONICAS S.A.</t>
  </si>
  <si>
    <t>AGROPECUARIA BUJIRO YONEZAWA S.A.C.</t>
  </si>
  <si>
    <t>31355PER00003</t>
  </si>
  <si>
    <t>ATREVIA ONE MEDIUM CJA 24 UND X 1 TAB</t>
  </si>
  <si>
    <t>32000PER00026</t>
  </si>
  <si>
    <t>BIOCAN DHPPI + LR BLISTER 10 UND X 1 DOSIS</t>
  </si>
  <si>
    <t>31354PER00003</t>
  </si>
  <si>
    <t>ATREVIA ONE SMALL CJA 24 UND X 1 TAB</t>
  </si>
  <si>
    <t>31357PER00003</t>
  </si>
  <si>
    <t>ATREVIA XR MINI CJA 24 UND X 1 TAB</t>
  </si>
  <si>
    <t>35000PER00188</t>
  </si>
  <si>
    <t>PEN-STREP 20/20 CJA 6 UND X 250 ML</t>
  </si>
  <si>
    <t>31192PER00008</t>
  </si>
  <si>
    <t>RESPIBIOTIC 48 HORAS CJA 12 UND X 100 ML</t>
  </si>
  <si>
    <t>31165PER00003</t>
  </si>
  <si>
    <t>MYOSELEN E CJA 12 UND X 100 ML</t>
  </si>
  <si>
    <t>31176PER00006</t>
  </si>
  <si>
    <t>OXYTO-SYNT 10 CJA 36 UND X 20 ML</t>
  </si>
  <si>
    <t>31099PER00003</t>
  </si>
  <si>
    <t>ENROFLOX 20 L.A. CJA 12 UND X 100 ML</t>
  </si>
  <si>
    <t>31139PER00006</t>
  </si>
  <si>
    <t>IRON-DEX 200 B12 CJA 12 UND X 100 ML</t>
  </si>
  <si>
    <t>31189PER00004</t>
  </si>
  <si>
    <t>PROXIFEN 23 L.A. CJA 12 UND X 100 ML</t>
  </si>
  <si>
    <t>31139PER00003</t>
  </si>
  <si>
    <t>IRON-DEX 200 B12 X 100 ML</t>
  </si>
  <si>
    <t>38000PER00080</t>
  </si>
  <si>
    <t>GO NATIVE CHICKEN WITH POTATO AND BROCCOLI X 12 KG</t>
  </si>
  <si>
    <t>35000PER00177</t>
  </si>
  <si>
    <t>PEN DUO STREP 250/200 CJA 10 UND X 100 ML</t>
  </si>
  <si>
    <t>35000PER00231</t>
  </si>
  <si>
    <t>CURABICHERAS KERKUS X 400 ML X 12 UND</t>
  </si>
  <si>
    <t>31097PER00005</t>
  </si>
  <si>
    <t>ECTONIL POUR ON X 5 L</t>
  </si>
  <si>
    <t>PROBIOLYTE WS CJA 20 BOLSAS X 1 KG</t>
  </si>
  <si>
    <t>35000PER00266</t>
  </si>
  <si>
    <t>PEN L.A. 15/15 CJA 6 UND X 250 ML</t>
  </si>
  <si>
    <t>31058PER00012</t>
  </si>
  <si>
    <t>CHICK BOOSTER CON NUCLEOTIDOS OS CJA 12 UND X 1 L</t>
  </si>
  <si>
    <t>35000PER00180</t>
  </si>
  <si>
    <t>PEN-STREP 20/20 CJA 12 UND X 100 ML</t>
  </si>
  <si>
    <t>31010PER00004</t>
  </si>
  <si>
    <t>AGROGENTA 11 CJA 12 UND X 100 ML</t>
  </si>
  <si>
    <t>PEDRO CALDERON</t>
  </si>
  <si>
    <t>PET NUTRISCIENCE</t>
  </si>
  <si>
    <t>Calculo comision Vendedor</t>
  </si>
  <si>
    <t xml:space="preserve"> Jefe Comercial</t>
  </si>
  <si>
    <t>Calculo comision Jefe Comercial/Tecnico</t>
  </si>
  <si>
    <t>Calculo comision Gerente AGROVET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</si>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</sst>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-* #,##0.00_-;\-* #,##0.00_-;_-* &quot;-&quot;??_-;_-@_-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4" fontId="0" fillId="0" borderId="0" xfId="0" applyNumberFormat="1"/>
    <xf numFmtId="14" fontId="0" fillId="0" borderId="0" xfId="0" applyNumberFormat="1"/>
    <xf numFmtId="43" fontId="0" fillId="0" borderId="0" xfId="1" applyFont="1"/>
    <xf numFmtId="14" fontId="1" fillId="0" borderId="0" xfId="0" applyNumberFormat="1" applyFont="1"/>
    <xf numFmtId="4" fontId="1" fillId="0" borderId="0" xfId="0" applyNumberFormat="1" applyFont="1"/>
    <xf numFmtId="43" fontId="1" fillId="0" borderId="0" xfId="1" applyFont="1"/>
    <xf numFmtId="14" fontId="0" fillId="0" borderId="1" xfId="0" applyNumberFormat="1" applyBorder="1"/>
    <xf numFmtId="4" fontId="0" fillId="0" borderId="1" xfId="0" applyNumberFormat="1" applyBorder="1"/>
    <xf numFmtId="0" fontId="5" fillId="2" borderId="0" xfId="0" applyFont="1" applyFill="1"/>
    <xf numFmtId="14" fontId="0" fillId="0" borderId="3" xfId="0" applyNumberFormat="1" applyBorder="1"/>
    <xf numFmtId="14" fontId="0" fillId="0" borderId="2" xfId="0" applyNumberFormat="1" applyBorder="1"/>
    <xf numFmtId="0" fontId="0" fillId="0" borderId="2" xfId="0" applyBorder="1"/>
    <xf numFmtId="4" fontId="0" fillId="0" borderId="2" xfId="0" applyNumberFormat="1" applyBorder="1"/>
    <xf numFmtId="43" fontId="1" fillId="0" borderId="2" xfId="1" applyFont="1" applyBorder="1"/>
    <xf numFmtId="43" fontId="0" fillId="0" borderId="2" xfId="1" applyFont="1" applyBorder="1"/>
    <xf numFmtId="4" fontId="1" fillId="0" borderId="2" xfId="0" applyNumberFormat="1" applyFont="1" applyBorder="1"/>
    <xf numFmtId="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6" xfId="0" applyBorder="1"/>
    <xf numFmtId="4" fontId="0" fillId="0" borderId="6" xfId="0" applyNumberFormat="1" applyBorder="1"/>
    <xf numFmtId="43" fontId="1" fillId="0" borderId="6" xfId="1" applyFont="1" applyBorder="1"/>
    <xf numFmtId="43" fontId="0" fillId="0" borderId="6" xfId="1" applyFont="1" applyBorder="1"/>
    <xf numFmtId="4" fontId="1" fillId="0" borderId="6" xfId="0" applyNumberFormat="1" applyFont="1" applyBorder="1"/>
  </cellXfs>
  <cellStyles count="2">
    <cellStyle name="Millares" xfId="1" builtinId="3"/>
    <cellStyle name="Normal" xfId="0" builtinId="0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5" formatCode="_-* #,##0.00_-;\-* #,##0.00_-;_-* &quot;-&quot;??_-;_-@_-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4" formatCode="#,##0.00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 style="thin">
          <color theme="1"/>
        </left>
        <right/>
        <top style="thin">
          <color theme="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/mm/yyyy"/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1"/>
        </left>
        <right style="thin">
          <color theme="1"/>
        </right>
        <top style="thin">
          <color theme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</dxf>
    <dxf>
      <numFmt numFmtId="4" formatCode="#,##0.00"/>
      <alignment horizontal="general" vertical="bottom" textRotation="0" wrapText="0" indent="0" justifyLastLine="0" shrinkToFit="0" readingOrder="0"/>
    </dxf>
    <dxf>
      <numFmt numFmtId="0" formatCode="General"/>
    </dxf>
    <dxf>
      <numFmt numFmtId="4" formatCode="#,##0.00"/>
    </dxf>
    <dxf>
      <numFmt numFmtId="4" formatCode="#,##0.0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</dxf>
    <dxf>
      <numFmt numFmtId="4" formatCode="#,##0.00"/>
    </dxf>
    <dxf>
      <numFmt numFmtId="4" formatCode="#,##0.00"/>
      <alignment horizontal="general" vertical="bottom" textRotation="0" wrapText="0" indent="0" justifyLastLine="0" shrinkToFit="0" readingOrder="0"/>
    </dxf>
    <dxf>
      <font>
        <b/>
      </font>
      <numFmt numFmtId="4" formatCode="#,##0.00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</font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4" formatCode="#,##0.00"/>
      <alignment horizontal="general" vertical="bottom" textRotation="0" wrapText="0" indent="0" justifyLastLine="0" shrinkToFit="0" readingOrder="0"/>
    </dxf>
    <dxf>
      <numFmt numFmtId="0" formatCode="General"/>
    </dxf>
    <dxf>
      <numFmt numFmtId="19" formatCode="d/mm/yyyy"/>
    </dxf>
    <dxf>
      <numFmt numFmtId="19" formatCode="d/mm/yyyy"/>
      <alignment horizontal="general" vertical="bottom" textRotation="0" wrapText="0" indent="0" justifyLastLine="0" shrinkToFit="0" readingOrder="0"/>
    </dxf>
    <dxf>
      <numFmt numFmtId="19" formatCode="d/mm/yyyy"/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1" defaultTableStyle="TableStyleMedium9" defaultPivotStyle="PivotStyleLight16">
    <tableStyle name="Invisible" pivot="0" table="0" count="0" xr9:uid="{5A5692BC-3F80-463C-8633-1A63DEE0D46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008CB6-2351-4069-AD85-36B95C0AA673}" name="Tabla1" displayName="Tabla1" ref="A1:AA60" totalsRowShown="0" headerRowDxfId="58" dataDxfId="57">
  <autoFilter ref="A1:AA60" xr:uid="{16008CB6-2351-4069-AD85-36B95C0AA673}"/>
  <sortState xmlns:xlrd2="http://schemas.microsoft.com/office/spreadsheetml/2017/richdata2" ref="A2:AA60">
    <sortCondition ref="A1:A60"/>
  </sortState>
  <tableColumns count="27">
    <tableColumn id="1" xr3:uid="{59B0F4BB-C123-438E-BBCD-AF0EAA00BA0C}" name="F.E" dataDxfId="56"/>
    <tableColumn id="2" xr3:uid="{889BC020-00C7-46C0-B559-047D0796E1B7}" name="F.V" dataDxfId="55"/>
    <tableColumn id="21" xr3:uid="{65873B04-1EC4-47F3-B6B1-5D565DAB00DD}" name="F.PAGO" dataDxfId="54"/>
    <tableColumn id="20" xr3:uid="{D29DBC4F-70DA-41B4-B1FF-F4A7D6DC415E}" name="Dias de Atraso" dataDxfId="53">
      <calculatedColumnFormula>+IFERROR(Tabla1[[#This Row],[F.PAGO]]-Tabla1[[#This Row],[F.V]],"")</calculatedColumnFormula>
    </tableColumn>
    <tableColumn id="3" xr3:uid="{EA24926A-7A37-4EB5-8B34-191F733E274F}" name="RUC" dataDxfId="52"/>
    <tableColumn id="4" xr3:uid="{2F9DF714-C7BA-42E1-AF70-DEC1C01BE58E}" name="Socio" dataDxfId="51"/>
    <tableColumn id="5" xr3:uid="{B540004D-E037-4C9C-9B11-841677D8E2A8}" name="OV" dataDxfId="50"/>
    <tableColumn id="6" xr3:uid="{A499EA18-9602-48FF-B976-73676DBFCF7D}" name="Factura" dataDxfId="49"/>
    <tableColumn id="7" xr3:uid="{05CF8D9D-431A-4442-AEF3-04CF6CD3DC3E}" name="P.U" dataDxfId="48"/>
    <tableColumn id="8" xr3:uid="{CAEB075F-E941-4395-84A0-5AFF2641EC2F}" name="Cant" dataDxfId="47"/>
    <tableColumn id="9" xr3:uid="{3E963A03-BA6B-4C51-9E3E-6FB252E1FB71}" name="Sub Total x Producto" dataDxfId="46" dataCellStyle="Millares"/>
    <tableColumn id="10" xr3:uid="{B464BD0D-81E7-4F1D-B645-813BB5F8CA67}" name="Total x Producto" dataDxfId="45" dataCellStyle="Millares"/>
    <tableColumn id="11" xr3:uid="{D63C14B7-8817-4984-AE72-455F2234E352}" name="SubTotal" dataDxfId="44"/>
    <tableColumn id="12" xr3:uid="{69B3322C-4B89-44B1-BCC6-6A83ECE0007A}" name="Total General" dataDxfId="43"/>
    <tableColumn id="23" xr3:uid="{FA264A57-9731-46A7-A241-A0DF16192BC2}" name="Monto Pagado" dataDxfId="42"/>
    <tableColumn id="22" xr3:uid="{2478E56E-6305-4C96-9D37-8BDFFFB7CCBF}" name="Difenrencia" dataDxfId="41">
      <calculatedColumnFormula>+IFERROR(Tabla1[[#This Row],[Monto Pagado]]+Tabla1[[#This Row],[Total General]],"")</calculatedColumnFormula>
    </tableColumn>
    <tableColumn id="13" xr3:uid="{73745A78-2FB7-4E77-9904-1F9EF0A71F4C}" name="Codigo de Producto" dataDxfId="40"/>
    <tableColumn id="14" xr3:uid="{8B7AAC20-CB1A-442F-B210-8B8EDC993427}" name="Nombre de Producto2" dataDxfId="39"/>
    <tableColumn id="15" xr3:uid="{354B3A7D-366D-4420-8032-761FAC047734}" name="Linea Comercial" dataDxfId="38"/>
    <tableColumn id="16" xr3:uid="{C2023145-5B27-4B3E-86F3-AB63D4D45EDF}" name="Und" dataDxfId="37"/>
    <tableColumn id="17" xr3:uid="{8DEAFB65-CC9B-4F14-B2A0-51BCE830E5C0}" name="Vendedor" dataDxfId="36"/>
    <tableColumn id="26" xr3:uid="{C1636C28-D19B-4E1A-810B-AED82F427181}" name="Calculo comision Vendedor" dataDxfId="35">
      <calculatedColumnFormula array="1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calculatedColumnFormula>
    </tableColumn>
    <tableColumn id="25" xr3:uid="{90620D1B-B9DA-41AA-9E9C-FDD7154C2686}" name=" Jefe Comercial" dataDxfId="34"/>
    <tableColumn id="24" xr3:uid="{5366A99B-FCE9-4540-A604-C67832200EFE}" name="Calculo comision Jefe Comercial/Tecnico" dataDxfId="33">
      <calculatedColumnFormula>+IF(Tabla1[[#This Row],[ Jefe Comercial]]="","",Tabla1[[#This Row],[Sub Total x Producto]]*0.0125)</calculatedColumnFormula>
    </tableColumn>
    <tableColumn id="18" xr3:uid="{6DA16C5F-1D97-4EA8-BECD-EA61D17E7E15}" name="Gerente" dataDxfId="32"/>
    <tableColumn id="27" xr3:uid="{233498D8-CFE8-4CA0-8D83-01E4FA15ED82}" name="Calculo comision Gerente AGROVET" dataDxfId="31">
      <calculatedColumnFormula>+IF(Tabla1[[#This Row],[Gerente]]="","",Tabla1[[#This Row],[Sub Total x Producto]]*0.002)</calculatedColumnFormula>
    </tableColumn>
    <tableColumn id="19" xr3:uid="{CA4A6676-B512-47D9-B70C-6898F38895FA}" name="Linea Comercial Zona" dataDxfId="30"/>
  </tableColumns>
  <tableStyleInfo name="TableStyleLight8" showFirstColumn="0" showLastColumn="0" showRowStripes="1" showColumnStripes="1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90EFAD9-1BC1-4017-80F0-7D2A1787B96D}" name="Tabla2" displayName="Tabla2" ref="A1:AA33" totalsRowShown="0" headerRowDxfId="29" dataDxfId="28" tableBorderDxfId="27">
  <autoFilter ref="A1:AA33" xr:uid="{390EFAD9-1BC1-4017-80F0-7D2A1787B96D}"/>
  <sortState xmlns:xlrd2="http://schemas.microsoft.com/office/spreadsheetml/2017/richdata2" ref="A2:AA9">
    <sortCondition ref="H1:H33"/>
  </sortState>
  <tableColumns count="27">
    <tableColumn id="1" xr3:uid="{2E0D5316-90FB-4D66-9CB6-61981951584D}" name="F.E" dataDxfId="26"/>
    <tableColumn id="2" xr3:uid="{177DBF9E-1805-4259-86BF-F752E493F133}" name="F.V" dataDxfId="25"/>
    <tableColumn id="3" xr3:uid="{95D92EBF-54C2-45E8-AF89-6C8A0D7F96DB}" name="F.PAGO" dataDxfId="24"/>
    <tableColumn id="4" xr3:uid="{9B2175EF-442F-4771-8494-7A0E352DB57E}" name="Dias de Atraso" dataDxfId="23"/>
    <tableColumn id="5" xr3:uid="{839B143B-2442-4441-9EDA-9245EEFFFBAD}" name="RUC" dataDxfId="22"/>
    <tableColumn id="6" xr3:uid="{347521E8-15DF-4B4C-97BC-863A03639E30}" name="Socio" dataDxfId="21"/>
    <tableColumn id="7" xr3:uid="{CE749A1E-E3C8-405D-A393-30055D8A6A84}" name="OV" dataDxfId="20"/>
    <tableColumn id="8" xr3:uid="{256A9122-6755-46A1-ACEA-44FB179B94DD}" name="Factura" dataDxfId="19"/>
    <tableColumn id="9" xr3:uid="{B37DBE53-36E1-4EA4-951D-623DFE5C36C9}" name="P.U" dataDxfId="18"/>
    <tableColumn id="10" xr3:uid="{5786430D-614F-4893-A008-0C6EC7E9494D}" name="Cant" dataDxfId="17"/>
    <tableColumn id="11" xr3:uid="{16ECE66C-0527-4487-985B-7CBB4978E286}" name="Sub Total x Producto" dataDxfId="16" dataCellStyle="Millares"/>
    <tableColumn id="12" xr3:uid="{4015645E-72F3-4408-8AD9-07F8F4799816}" name="Total x Producto" dataDxfId="15" dataCellStyle="Millares"/>
    <tableColumn id="13" xr3:uid="{113BFA32-7130-4C3B-8433-289A56BAAFF0}" name="SubTotal" dataDxfId="14"/>
    <tableColumn id="14" xr3:uid="{7B101DC2-01B6-4E27-8734-FF5E2254DE19}" name="Total General" dataDxfId="13"/>
    <tableColumn id="15" xr3:uid="{27129956-1F71-49BD-BBE1-D285346140BE}" name="Monto Pagado" dataDxfId="12"/>
    <tableColumn id="16" xr3:uid="{23FB433D-9034-4AA5-9366-8A12CA3C58F8}" name="Difenrencia" dataDxfId="11"/>
    <tableColumn id="17" xr3:uid="{9675DF52-FB61-47E4-9E7B-910A4BC93E07}" name="Codigo de Producto" dataDxfId="10"/>
    <tableColumn id="18" xr3:uid="{DCA14180-611E-47CF-AF50-90812679FD95}" name="Nombre de Producto2" dataDxfId="9"/>
    <tableColumn id="19" xr3:uid="{76231F82-7D99-4443-845C-AE23C33281E1}" name="Linea Comercial" dataDxfId="8"/>
    <tableColumn id="20" xr3:uid="{AC40DC48-ADD3-4115-8D2A-9C8A38A31B4A}" name="Und" dataDxfId="7"/>
    <tableColumn id="21" xr3:uid="{96EA1490-34FE-4123-B601-74548E673B3A}" name="Vendedor" dataDxfId="6"/>
    <tableColumn id="22" xr3:uid="{A9EE0A3B-BDA9-446C-9EA6-199D0431289F}" name="Calculo comision Vendedor" dataDxfId="5"/>
    <tableColumn id="23" xr3:uid="{8EC2B5C7-53C0-45BF-AA54-12866CCD3BC1}" name=" Jefe Comercial" dataDxfId="4"/>
    <tableColumn id="24" xr3:uid="{5B4557F8-A853-44C1-B81F-B26C892CD4BA}" name="Calculo comision Jefe Comercial/Tecnico" dataDxfId="3"/>
    <tableColumn id="25" xr3:uid="{101F13C9-70B4-4F55-BBD2-8AC650F8AED5}" name="Gerente" dataDxfId="2"/>
    <tableColumn id="26" xr3:uid="{EAE56200-AD3D-4EA8-BF43-6ED74C490004}" name="Calculo comision Gerente AGROVET" dataDxfId="1"/>
    <tableColumn id="27" xr3:uid="{A1FBB44C-3CF9-4C8F-AF5B-371B818893B7}" name="Linea Comercial Zon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table" Target="../tables/table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0"/>
  <sheetViews>
    <sheetView tabSelected="1" workbookViewId="0">
      <selection activeCell="R8" sqref="C8:R9"/>
    </sheetView>
  </sheetViews>
  <sheetFormatPr baseColWidth="10" defaultColWidth="12.42578125" defaultRowHeight="15" x14ac:dyDescent="0.25"/>
  <cols>
    <col min="1" max="2" width="10.7109375" bestFit="1" customWidth="1"/>
    <col min="3" max="3" width="11" customWidth="1"/>
    <col min="4" max="4" width="12.7109375" customWidth="1"/>
    <col min="5" max="5" width="12" bestFit="1" customWidth="1"/>
    <col min="6" max="6" width="43.42578125" customWidth="1"/>
    <col min="7" max="7" width="7" bestFit="1" customWidth="1"/>
    <col min="8" max="8" width="14.140625" bestFit="1" customWidth="1"/>
    <col min="9" max="9" width="8.140625" bestFit="1" customWidth="1"/>
    <col min="10" max="10" width="7.28515625" bestFit="1" customWidth="1"/>
    <col min="11" max="11" width="21.42578125" bestFit="1" customWidth="1"/>
    <col min="12" max="12" width="17.5703125" bestFit="1" customWidth="1"/>
    <col min="13" max="13" width="11" bestFit="1" customWidth="1"/>
    <col min="14" max="14" width="15.28515625" bestFit="1" customWidth="1"/>
    <col min="15" max="15" width="16.140625" bestFit="1" customWidth="1"/>
    <col min="16" max="16" width="13.5703125" bestFit="1" customWidth="1"/>
    <col min="17" max="17" width="20.7109375" bestFit="1" customWidth="1"/>
    <col min="18" max="18" width="58.7109375" bestFit="1" customWidth="1"/>
    <col min="19" max="19" width="17.28515625" bestFit="1" customWidth="1"/>
    <col min="20" max="20" width="9.28515625" bestFit="1" customWidth="1"/>
    <col min="21" max="21" width="33.85546875" bestFit="1" customWidth="1"/>
    <col min="22" max="24" width="33.85546875" customWidth="1"/>
    <col min="25" max="25" width="36" bestFit="1" customWidth="1"/>
    <col min="26" max="26" width="36" customWidth="1"/>
    <col min="27" max="27" width="36" bestFit="1" customWidth="1"/>
  </cols>
  <sheetData>
    <row r="1" spans="1:27" x14ac:dyDescent="0.25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115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120</v>
      </c>
      <c r="P1" s="1" t="s">
        <v>121</v>
      </c>
      <c r="Q1" s="1" t="s">
        <v>122</v>
      </c>
      <c r="R1" s="1" t="s">
        <v>123</v>
      </c>
      <c r="S1" s="1" t="s">
        <v>124</v>
      </c>
      <c r="T1" s="1" t="s">
        <v>125</v>
      </c>
      <c r="U1" s="1" t="s">
        <v>126</v>
      </c>
      <c r="V1" s="1" t="s">
        <v>190</v>
      </c>
      <c r="W1" s="1" t="s">
        <v>191</v>
      </c>
      <c r="X1" s="1" t="s">
        <v>192</v>
      </c>
      <c r="Y1" s="1" t="s">
        <v>127</v>
      </c>
      <c r="Z1" s="1" t="s">
        <v>193</v>
      </c>
      <c r="AA1" s="1" t="s">
        <v>128</v>
      </c>
    </row>
    <row r="2" spans="1:27" x14ac:dyDescent="0.25">
      <c r="A2" s="3">
        <v>45551</v>
      </c>
      <c r="B2" s="3">
        <v>45701</v>
      </c>
      <c r="C2" s="3">
        <v>45670</v>
      </c>
      <c r="D2">
        <f>+IFERROR(Tabla1[[#This Row],[F.PAGO]]-Tabla1[[#This Row],[F.V]],"")</f>
        <v>-31</v>
      </c>
      <c r="E2">
        <v>20100269113</v>
      </c>
      <c r="F2" t="s">
        <v>140</v>
      </c>
      <c r="G2" s="2"/>
      <c r="H2" s="2" t="s">
        <v>129</v>
      </c>
      <c r="I2">
        <v>0.13</v>
      </c>
      <c r="J2">
        <v>220</v>
      </c>
      <c r="K2" s="7">
        <v>0</v>
      </c>
      <c r="L2" s="4">
        <f>+Tabla1[[#This Row],[Sub Total x Producto]]*1.18</f>
        <v>0</v>
      </c>
      <c r="M2" s="6">
        <v>5062</v>
      </c>
      <c r="N2" s="2">
        <v>5973.16</v>
      </c>
      <c r="O2" s="2">
        <v>-5973.16</v>
      </c>
      <c r="P2" s="2">
        <f>+IFERROR(Tabla1[[#This Row],[Monto Pagado]]+Tabla1[[#This Row],[Total General]],"")</f>
        <v>0</v>
      </c>
      <c r="Q2" t="s">
        <v>25</v>
      </c>
      <c r="R2" t="s">
        <v>26</v>
      </c>
      <c r="S2" t="s">
        <v>6</v>
      </c>
      <c r="T2" s="2" t="s">
        <v>7</v>
      </c>
      <c r="U2" s="2"/>
      <c r="V2" s="2" cm="1">
        <f t="array" ref="V2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0</v>
      </c>
      <c r="W2" t="s">
        <v>188</v>
      </c>
      <c r="X2">
        <f>+IF(Tabla1[[#This Row],[ Jefe Comercial]]="","",Tabla1[[#This Row],[Sub Total x Producto]]*0.0125)</f>
        <v>0</v>
      </c>
      <c r="Y2" s="2" t="s">
        <v>37</v>
      </c>
      <c r="Z2" s="2">
        <f>+IF(Tabla1[[#This Row],[Gerente]]="","",Tabla1[[#This Row],[Sub Total x Producto]]*0.002)</f>
        <v>0</v>
      </c>
      <c r="AA2" s="2"/>
    </row>
    <row r="3" spans="1:27" x14ac:dyDescent="0.25">
      <c r="A3" s="3">
        <v>45551</v>
      </c>
      <c r="B3" s="3">
        <v>45701</v>
      </c>
      <c r="C3" s="3">
        <v>45670</v>
      </c>
      <c r="D3">
        <f>+IFERROR(Tabla1[[#This Row],[F.PAGO]]-Tabla1[[#This Row],[F.V]],"")</f>
        <v>-31</v>
      </c>
      <c r="E3">
        <v>20100269113</v>
      </c>
      <c r="F3" t="s">
        <v>140</v>
      </c>
      <c r="G3" s="2"/>
      <c r="H3" s="2" t="s">
        <v>129</v>
      </c>
      <c r="I3">
        <v>680</v>
      </c>
      <c r="J3">
        <v>1</v>
      </c>
      <c r="K3" s="7">
        <v>680</v>
      </c>
      <c r="L3" s="4">
        <f>+Tabla1[[#This Row],[Sub Total x Producto]]*1.18</f>
        <v>802.4</v>
      </c>
      <c r="M3" s="6">
        <v>5062</v>
      </c>
      <c r="N3" s="2">
        <v>5973.16</v>
      </c>
      <c r="O3" s="2">
        <v>-5973.16</v>
      </c>
      <c r="P3" s="2">
        <f>+IFERROR(Tabla1[[#This Row],[Monto Pagado]]+Tabla1[[#This Row],[Total General]],"")</f>
        <v>0</v>
      </c>
      <c r="Q3" t="s">
        <v>147</v>
      </c>
      <c r="R3" t="s">
        <v>148</v>
      </c>
      <c r="S3" t="s">
        <v>6</v>
      </c>
      <c r="T3" s="2" t="s">
        <v>7</v>
      </c>
      <c r="U3" s="2"/>
      <c r="V3" s="2" cm="1">
        <f t="array" ref="V3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10.199999999999999</v>
      </c>
      <c r="W3" t="s">
        <v>188</v>
      </c>
      <c r="X3">
        <f>+IF(Tabla1[[#This Row],[ Jefe Comercial]]="","",Tabla1[[#This Row],[Sub Total x Producto]]*0.0125)</f>
        <v>8.5</v>
      </c>
      <c r="Y3" s="2" t="s">
        <v>37</v>
      </c>
      <c r="Z3" s="2">
        <f>+IF(Tabla1[[#This Row],[Gerente]]="","",Tabla1[[#This Row],[Sub Total x Producto]]*0.002)</f>
        <v>1.36</v>
      </c>
      <c r="AA3" s="2"/>
    </row>
    <row r="4" spans="1:27" x14ac:dyDescent="0.25">
      <c r="A4" s="3">
        <v>45551</v>
      </c>
      <c r="B4" s="3">
        <v>45701</v>
      </c>
      <c r="C4" s="3">
        <v>45670</v>
      </c>
      <c r="D4">
        <f>+IFERROR(Tabla1[[#This Row],[F.PAGO]]-Tabla1[[#This Row],[F.V]],"")</f>
        <v>-31</v>
      </c>
      <c r="E4">
        <v>20100269113</v>
      </c>
      <c r="F4" t="s">
        <v>140</v>
      </c>
      <c r="G4" s="2"/>
      <c r="H4" s="2" t="s">
        <v>129</v>
      </c>
      <c r="I4">
        <v>118</v>
      </c>
      <c r="J4">
        <v>22</v>
      </c>
      <c r="K4" s="7">
        <v>2596</v>
      </c>
      <c r="L4" s="4">
        <f>+Tabla1[[#This Row],[Sub Total x Producto]]*1.18</f>
        <v>3063.2799999999997</v>
      </c>
      <c r="M4" s="6">
        <v>5062</v>
      </c>
      <c r="N4" s="2">
        <v>5973.16</v>
      </c>
      <c r="O4" s="2">
        <v>-5973.16</v>
      </c>
      <c r="P4" s="2">
        <f>+IFERROR(Tabla1[[#This Row],[Monto Pagado]]+Tabla1[[#This Row],[Total General]],"")</f>
        <v>0</v>
      </c>
      <c r="Q4" t="s">
        <v>149</v>
      </c>
      <c r="R4" t="s">
        <v>150</v>
      </c>
      <c r="S4" t="s">
        <v>6</v>
      </c>
      <c r="T4" s="2" t="s">
        <v>7</v>
      </c>
      <c r="U4" s="2"/>
      <c r="V4" s="2" cm="1">
        <f t="array" ref="V4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38.94</v>
      </c>
      <c r="W4" t="s">
        <v>188</v>
      </c>
      <c r="X4">
        <f>+IF(Tabla1[[#This Row],[ Jefe Comercial]]="","",Tabla1[[#This Row],[Sub Total x Producto]]*0.0125)</f>
        <v>32.450000000000003</v>
      </c>
      <c r="Y4" s="2" t="s">
        <v>37</v>
      </c>
      <c r="Z4" s="2">
        <f>+IF(Tabla1[[#This Row],[Gerente]]="","",Tabla1[[#This Row],[Sub Total x Producto]]*0.002)</f>
        <v>5.1920000000000002</v>
      </c>
      <c r="AA4" s="2"/>
    </row>
    <row r="5" spans="1:27" x14ac:dyDescent="0.25">
      <c r="A5" s="3">
        <v>45551</v>
      </c>
      <c r="B5" s="3">
        <v>45701</v>
      </c>
      <c r="C5" s="3">
        <v>45670</v>
      </c>
      <c r="D5">
        <f>+IFERROR(Tabla1[[#This Row],[F.PAGO]]-Tabla1[[#This Row],[F.V]],"")</f>
        <v>-31</v>
      </c>
      <c r="E5">
        <v>20100269113</v>
      </c>
      <c r="F5" t="s">
        <v>140</v>
      </c>
      <c r="G5" s="2"/>
      <c r="H5" s="2" t="s">
        <v>129</v>
      </c>
      <c r="I5">
        <v>576</v>
      </c>
      <c r="J5">
        <v>1</v>
      </c>
      <c r="K5" s="7">
        <v>576</v>
      </c>
      <c r="L5" s="4">
        <f>+Tabla1[[#This Row],[Sub Total x Producto]]*1.18</f>
        <v>679.68</v>
      </c>
      <c r="M5" s="6">
        <v>5062</v>
      </c>
      <c r="N5" s="2">
        <v>5973.16</v>
      </c>
      <c r="O5" s="2">
        <v>-5973.16</v>
      </c>
      <c r="P5" s="2">
        <f>+IFERROR(Tabla1[[#This Row],[Monto Pagado]]+Tabla1[[#This Row],[Total General]],"")</f>
        <v>0</v>
      </c>
      <c r="Q5" t="s">
        <v>151</v>
      </c>
      <c r="R5" t="s">
        <v>152</v>
      </c>
      <c r="S5" t="s">
        <v>6</v>
      </c>
      <c r="T5" s="2" t="s">
        <v>7</v>
      </c>
      <c r="U5" s="2"/>
      <c r="V5" s="2" cm="1">
        <f t="array" ref="V5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8.64</v>
      </c>
      <c r="W5" t="s">
        <v>188</v>
      </c>
      <c r="X5">
        <f>+IF(Tabla1[[#This Row],[ Jefe Comercial]]="","",Tabla1[[#This Row],[Sub Total x Producto]]*0.0125)</f>
        <v>7.2</v>
      </c>
      <c r="Y5" s="2" t="s">
        <v>37</v>
      </c>
      <c r="Z5" s="2">
        <f>+IF(Tabla1[[#This Row],[Gerente]]="","",Tabla1[[#This Row],[Sub Total x Producto]]*0.002)</f>
        <v>1.1520000000000001</v>
      </c>
      <c r="AA5" s="2"/>
    </row>
    <row r="6" spans="1:27" x14ac:dyDescent="0.25">
      <c r="A6" s="3">
        <v>45551</v>
      </c>
      <c r="B6" s="3">
        <v>45701</v>
      </c>
      <c r="C6" s="3">
        <v>45670</v>
      </c>
      <c r="D6">
        <f>+IFERROR(Tabla1[[#This Row],[F.PAGO]]-Tabla1[[#This Row],[F.V]],"")</f>
        <v>-31</v>
      </c>
      <c r="E6">
        <v>20100269113</v>
      </c>
      <c r="F6" t="s">
        <v>140</v>
      </c>
      <c r="G6" s="2"/>
      <c r="H6" s="2" t="s">
        <v>129</v>
      </c>
      <c r="I6">
        <v>0.1</v>
      </c>
      <c r="J6">
        <v>220</v>
      </c>
      <c r="K6" s="7">
        <v>0</v>
      </c>
      <c r="L6" s="4">
        <f>+Tabla1[[#This Row],[Sub Total x Producto]]*1.18</f>
        <v>0</v>
      </c>
      <c r="M6" s="6">
        <v>5062</v>
      </c>
      <c r="N6" s="2">
        <v>5973.16</v>
      </c>
      <c r="O6" s="2">
        <v>-5973.16</v>
      </c>
      <c r="P6" s="2">
        <f>+IFERROR(Tabla1[[#This Row],[Monto Pagado]]+Tabla1[[#This Row],[Total General]],"")</f>
        <v>0</v>
      </c>
      <c r="Q6" t="s">
        <v>27</v>
      </c>
      <c r="R6" t="s">
        <v>28</v>
      </c>
      <c r="S6" t="s">
        <v>6</v>
      </c>
      <c r="T6" s="2" t="s">
        <v>7</v>
      </c>
      <c r="U6" s="2"/>
      <c r="V6" s="2" cm="1">
        <f t="array" ref="V6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0</v>
      </c>
      <c r="W6" t="s">
        <v>188</v>
      </c>
      <c r="X6">
        <f>+IF(Tabla1[[#This Row],[ Jefe Comercial]]="","",Tabla1[[#This Row],[Sub Total x Producto]]*0.0125)</f>
        <v>0</v>
      </c>
      <c r="Y6" s="2" t="s">
        <v>37</v>
      </c>
      <c r="Z6" s="2">
        <f>+IF(Tabla1[[#This Row],[Gerente]]="","",Tabla1[[#This Row],[Sub Total x Producto]]*0.002)</f>
        <v>0</v>
      </c>
      <c r="AA6" s="2"/>
    </row>
    <row r="7" spans="1:27" x14ac:dyDescent="0.25">
      <c r="A7" s="3">
        <v>45551</v>
      </c>
      <c r="B7" s="3">
        <v>45701</v>
      </c>
      <c r="C7" s="3">
        <v>45670</v>
      </c>
      <c r="D7">
        <f>+IFERROR(Tabla1[[#This Row],[F.PAGO]]-Tabla1[[#This Row],[F.V]],"")</f>
        <v>-31</v>
      </c>
      <c r="E7">
        <v>20100269113</v>
      </c>
      <c r="F7" t="s">
        <v>140</v>
      </c>
      <c r="G7" s="2"/>
      <c r="H7" s="2" t="s">
        <v>129</v>
      </c>
      <c r="I7">
        <v>1210</v>
      </c>
      <c r="J7">
        <v>1</v>
      </c>
      <c r="K7" s="7">
        <v>1210</v>
      </c>
      <c r="L7" s="4">
        <f>+Tabla1[[#This Row],[Sub Total x Producto]]*1.18</f>
        <v>1427.8</v>
      </c>
      <c r="M7" s="6">
        <v>5062</v>
      </c>
      <c r="N7" s="2">
        <v>5973.16</v>
      </c>
      <c r="O7" s="2">
        <v>-5973.16</v>
      </c>
      <c r="P7" s="2">
        <f>+IFERROR(Tabla1[[#This Row],[Monto Pagado]]+Tabla1[[#This Row],[Total General]],"")</f>
        <v>0</v>
      </c>
      <c r="Q7" t="s">
        <v>153</v>
      </c>
      <c r="R7" t="s">
        <v>154</v>
      </c>
      <c r="S7" t="s">
        <v>6</v>
      </c>
      <c r="T7" s="2" t="s">
        <v>7</v>
      </c>
      <c r="U7" s="2"/>
      <c r="V7" s="2" cm="1">
        <f t="array" ref="V7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18.149999999999999</v>
      </c>
      <c r="W7" t="s">
        <v>188</v>
      </c>
      <c r="X7">
        <f>+IF(Tabla1[[#This Row],[ Jefe Comercial]]="","",Tabla1[[#This Row],[Sub Total x Producto]]*0.0125)</f>
        <v>15.125</v>
      </c>
      <c r="Y7" s="2" t="s">
        <v>37</v>
      </c>
      <c r="Z7" s="2">
        <f>+IF(Tabla1[[#This Row],[Gerente]]="","",Tabla1[[#This Row],[Sub Total x Producto]]*0.002)</f>
        <v>2.42</v>
      </c>
      <c r="AA7" s="2"/>
    </row>
    <row r="8" spans="1:27" x14ac:dyDescent="0.25">
      <c r="A8" s="3">
        <v>45616</v>
      </c>
      <c r="B8" s="3">
        <v>45661</v>
      </c>
      <c r="C8" s="3">
        <v>45659</v>
      </c>
      <c r="D8">
        <f>+IFERROR(Tabla1[[#This Row],[F.PAGO]]-Tabla1[[#This Row],[F.V]],"")</f>
        <v>-2</v>
      </c>
      <c r="E8">
        <v>20602674488</v>
      </c>
      <c r="F8" t="s">
        <v>58</v>
      </c>
      <c r="G8" s="2"/>
      <c r="H8" s="2" t="s">
        <v>130</v>
      </c>
      <c r="I8">
        <v>465</v>
      </c>
      <c r="J8">
        <v>6</v>
      </c>
      <c r="K8" s="7">
        <v>2790</v>
      </c>
      <c r="L8" s="4">
        <f>+Tabla1[[#This Row],[Sub Total x Producto]]*1.18</f>
        <v>3292.2</v>
      </c>
      <c r="M8" s="6">
        <v>5830.5</v>
      </c>
      <c r="N8" s="2">
        <v>6879.99</v>
      </c>
      <c r="O8" s="2">
        <v>-6879.99</v>
      </c>
      <c r="P8" s="2">
        <f>+IFERROR(Tabla1[[#This Row],[Monto Pagado]]+Tabla1[[#This Row],[Total General]],"")</f>
        <v>0</v>
      </c>
      <c r="Q8" t="s">
        <v>155</v>
      </c>
      <c r="R8" t="s">
        <v>156</v>
      </c>
      <c r="S8" t="s">
        <v>35</v>
      </c>
      <c r="T8" s="2" t="s">
        <v>7</v>
      </c>
      <c r="U8" s="2" t="s">
        <v>63</v>
      </c>
      <c r="V8" s="2" cm="1">
        <f t="array" ref="V8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13.950000000000001</v>
      </c>
      <c r="W8" s="2"/>
      <c r="X8" s="2" t="str">
        <f>+IF(Tabla1[[#This Row],[ Jefe Comercial]]="","",Tabla1[[#This Row],[Sub Total x Producto]]*0.0125)</f>
        <v/>
      </c>
      <c r="Y8" s="2"/>
      <c r="Z8" s="2" t="str">
        <f>+IF(Tabla1[[#This Row],[Gerente]]="","",Tabla1[[#This Row],[Sub Total x Producto]]*0.002)</f>
        <v/>
      </c>
      <c r="AA8" s="2"/>
    </row>
    <row r="9" spans="1:27" x14ac:dyDescent="0.25">
      <c r="A9" s="3">
        <v>45616</v>
      </c>
      <c r="B9" s="3">
        <v>45661</v>
      </c>
      <c r="C9" s="3">
        <v>45659</v>
      </c>
      <c r="D9">
        <f>+IFERROR(Tabla1[[#This Row],[F.PAGO]]-Tabla1[[#This Row],[F.V]],"")</f>
        <v>-2</v>
      </c>
      <c r="E9">
        <v>20602674488</v>
      </c>
      <c r="F9" t="s">
        <v>58</v>
      </c>
      <c r="G9" s="2"/>
      <c r="H9" s="2" t="s">
        <v>130</v>
      </c>
      <c r="I9">
        <v>661.5</v>
      </c>
      <c r="J9">
        <v>4</v>
      </c>
      <c r="K9" s="7">
        <v>2646</v>
      </c>
      <c r="L9" s="4">
        <f>+Tabla1[[#This Row],[Sub Total x Producto]]*1.18</f>
        <v>3122.2799999999997</v>
      </c>
      <c r="M9" s="6">
        <v>5830.5</v>
      </c>
      <c r="N9" s="2">
        <v>6879.99</v>
      </c>
      <c r="O9" s="2">
        <v>-6879.99</v>
      </c>
      <c r="P9" s="2">
        <f>+IFERROR(Tabla1[[#This Row],[Monto Pagado]]+Tabla1[[#This Row],[Total General]],"")</f>
        <v>0</v>
      </c>
      <c r="Q9" t="s">
        <v>157</v>
      </c>
      <c r="R9" t="s">
        <v>158</v>
      </c>
      <c r="S9" t="s">
        <v>35</v>
      </c>
      <c r="T9" s="2" t="s">
        <v>7</v>
      </c>
      <c r="U9" s="2" t="s">
        <v>63</v>
      </c>
      <c r="V9" s="2" cm="1">
        <f t="array" ref="V9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13.23</v>
      </c>
      <c r="W9" s="2"/>
      <c r="X9" s="2" t="str">
        <f>+IF(Tabla1[[#This Row],[ Jefe Comercial]]="","",Tabla1[[#This Row],[Sub Total x Producto]]*0.0125)</f>
        <v/>
      </c>
      <c r="Y9" s="2"/>
      <c r="Z9" s="2" t="str">
        <f>+IF(Tabla1[[#This Row],[Gerente]]="","",Tabla1[[#This Row],[Sub Total x Producto]]*0.002)</f>
        <v/>
      </c>
      <c r="AA9" s="2"/>
    </row>
    <row r="10" spans="1:27" x14ac:dyDescent="0.25">
      <c r="A10" s="3">
        <v>45616</v>
      </c>
      <c r="B10" s="3">
        <v>45661</v>
      </c>
      <c r="C10" s="3">
        <v>45659</v>
      </c>
      <c r="D10">
        <f>+IFERROR(Tabla1[[#This Row],[F.PAGO]]-Tabla1[[#This Row],[F.V]],"")</f>
        <v>-2</v>
      </c>
      <c r="E10">
        <v>20602674488</v>
      </c>
      <c r="F10" t="s">
        <v>58</v>
      </c>
      <c r="G10" s="2"/>
      <c r="H10" s="2" t="s">
        <v>130</v>
      </c>
      <c r="I10">
        <v>394.5</v>
      </c>
      <c r="J10">
        <v>1</v>
      </c>
      <c r="K10" s="7">
        <v>394.5</v>
      </c>
      <c r="L10" s="4">
        <f>+Tabla1[[#This Row],[Sub Total x Producto]]*1.18</f>
        <v>465.51</v>
      </c>
      <c r="M10" s="6">
        <v>5830.5</v>
      </c>
      <c r="N10" s="2">
        <v>6879.99</v>
      </c>
      <c r="O10" s="2">
        <v>-6879.99</v>
      </c>
      <c r="P10" s="2">
        <f>+IFERROR(Tabla1[[#This Row],[Monto Pagado]]+Tabla1[[#This Row],[Total General]],"")</f>
        <v>0</v>
      </c>
      <c r="Q10" t="s">
        <v>159</v>
      </c>
      <c r="R10" t="s">
        <v>160</v>
      </c>
      <c r="S10" t="s">
        <v>35</v>
      </c>
      <c r="T10" s="2" t="s">
        <v>7</v>
      </c>
      <c r="U10" s="2" t="s">
        <v>63</v>
      </c>
      <c r="V10" s="2" cm="1">
        <f t="array" ref="V10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1.9725000000000001</v>
      </c>
      <c r="W10" s="2"/>
      <c r="X10" s="2" t="str">
        <f>+IF(Tabla1[[#This Row],[ Jefe Comercial]]="","",Tabla1[[#This Row],[Sub Total x Producto]]*0.0125)</f>
        <v/>
      </c>
      <c r="Y10" s="2"/>
      <c r="Z10" s="2" t="str">
        <f>+IF(Tabla1[[#This Row],[Gerente]]="","",Tabla1[[#This Row],[Sub Total x Producto]]*0.002)</f>
        <v/>
      </c>
      <c r="AA10" s="2"/>
    </row>
    <row r="11" spans="1:27" x14ac:dyDescent="0.25">
      <c r="A11" s="3">
        <v>45617</v>
      </c>
      <c r="B11" s="3">
        <v>45662</v>
      </c>
      <c r="C11" s="3">
        <v>45674</v>
      </c>
      <c r="D11">
        <f>+IFERROR(Tabla1[[#This Row],[F.PAGO]]-Tabla1[[#This Row],[F.V]],"")</f>
        <v>12</v>
      </c>
      <c r="E11">
        <v>20100154308</v>
      </c>
      <c r="F11" t="s">
        <v>76</v>
      </c>
      <c r="G11" s="2"/>
      <c r="H11" s="2" t="s">
        <v>131</v>
      </c>
      <c r="I11">
        <v>300.5</v>
      </c>
      <c r="J11">
        <v>1</v>
      </c>
      <c r="K11" s="7">
        <v>300.5</v>
      </c>
      <c r="L11" s="4">
        <f>+Tabla1[[#This Row],[Sub Total x Producto]]*1.18</f>
        <v>354.59</v>
      </c>
      <c r="M11" s="6">
        <v>3355.5</v>
      </c>
      <c r="N11" s="2">
        <v>3959.49</v>
      </c>
      <c r="O11" s="2">
        <v>-3959.49</v>
      </c>
      <c r="P11" s="2">
        <f>+IFERROR(Tabla1[[#This Row],[Monto Pagado]]+Tabla1[[#This Row],[Total General]],"")</f>
        <v>0</v>
      </c>
      <c r="Q11" t="s">
        <v>161</v>
      </c>
      <c r="R11" t="s">
        <v>162</v>
      </c>
      <c r="S11" t="s">
        <v>35</v>
      </c>
      <c r="T11" s="2" t="s">
        <v>7</v>
      </c>
      <c r="U11" s="2" t="s">
        <v>63</v>
      </c>
      <c r="V11" s="2" cm="1">
        <f t="array" ref="V11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1.5024999999999999</v>
      </c>
      <c r="W11" s="2"/>
      <c r="X11" s="2" t="str">
        <f>+IF(Tabla1[[#This Row],[ Jefe Comercial]]="","",Tabla1[[#This Row],[Sub Total x Producto]]*0.0125)</f>
        <v/>
      </c>
      <c r="Y11" s="2"/>
      <c r="Z11" s="2" t="str">
        <f>+IF(Tabla1[[#This Row],[Gerente]]="","",Tabla1[[#This Row],[Sub Total x Producto]]*0.002)</f>
        <v/>
      </c>
      <c r="AA11" s="2"/>
    </row>
    <row r="12" spans="1:27" x14ac:dyDescent="0.25">
      <c r="A12" s="3">
        <v>45617</v>
      </c>
      <c r="B12" s="3">
        <v>45662</v>
      </c>
      <c r="C12" s="3">
        <v>45674</v>
      </c>
      <c r="D12">
        <f>+IFERROR(Tabla1[[#This Row],[F.PAGO]]-Tabla1[[#This Row],[F.V]],"")</f>
        <v>12</v>
      </c>
      <c r="E12">
        <v>20100154308</v>
      </c>
      <c r="F12" t="s">
        <v>76</v>
      </c>
      <c r="G12" s="2"/>
      <c r="H12" s="2" t="s">
        <v>131</v>
      </c>
      <c r="I12">
        <v>318</v>
      </c>
      <c r="J12">
        <v>2</v>
      </c>
      <c r="K12" s="7">
        <v>636</v>
      </c>
      <c r="L12" s="4">
        <f>+Tabla1[[#This Row],[Sub Total x Producto]]*1.18</f>
        <v>750.4799999999999</v>
      </c>
      <c r="M12" s="6">
        <v>3355.5</v>
      </c>
      <c r="N12" s="2">
        <v>3959.49</v>
      </c>
      <c r="O12" s="2">
        <v>-3959.49</v>
      </c>
      <c r="P12" s="2">
        <f>+IFERROR(Tabla1[[#This Row],[Monto Pagado]]+Tabla1[[#This Row],[Total General]],"")</f>
        <v>0</v>
      </c>
      <c r="Q12" t="s">
        <v>163</v>
      </c>
      <c r="R12" t="s">
        <v>164</v>
      </c>
      <c r="S12" t="s">
        <v>35</v>
      </c>
      <c r="T12" s="2" t="s">
        <v>7</v>
      </c>
      <c r="U12" s="2" t="s">
        <v>63</v>
      </c>
      <c r="V12" s="2" cm="1">
        <f t="array" ref="V12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3.18</v>
      </c>
      <c r="W12" s="2"/>
      <c r="X12" s="2" t="str">
        <f>+IF(Tabla1[[#This Row],[ Jefe Comercial]]="","",Tabla1[[#This Row],[Sub Total x Producto]]*0.0125)</f>
        <v/>
      </c>
      <c r="Y12" s="2"/>
      <c r="Z12" s="2" t="str">
        <f>+IF(Tabla1[[#This Row],[Gerente]]="","",Tabla1[[#This Row],[Sub Total x Producto]]*0.002)</f>
        <v/>
      </c>
      <c r="AA12" s="2"/>
    </row>
    <row r="13" spans="1:27" x14ac:dyDescent="0.25">
      <c r="A13" s="3">
        <v>45617</v>
      </c>
      <c r="B13" s="3">
        <v>45662</v>
      </c>
      <c r="C13" s="3">
        <v>45674</v>
      </c>
      <c r="D13">
        <f>+IFERROR(Tabla1[[#This Row],[F.PAGO]]-Tabla1[[#This Row],[F.V]],"")</f>
        <v>12</v>
      </c>
      <c r="E13">
        <v>20100154308</v>
      </c>
      <c r="F13" t="s">
        <v>76</v>
      </c>
      <c r="G13" s="2"/>
      <c r="H13" s="2" t="s">
        <v>131</v>
      </c>
      <c r="I13">
        <v>246</v>
      </c>
      <c r="J13">
        <v>8</v>
      </c>
      <c r="K13" s="7">
        <v>1968</v>
      </c>
      <c r="L13" s="4">
        <f>+Tabla1[[#This Row],[Sub Total x Producto]]*1.18</f>
        <v>2322.2399999999998</v>
      </c>
      <c r="M13" s="6">
        <v>3355.5</v>
      </c>
      <c r="N13" s="2">
        <v>3959.49</v>
      </c>
      <c r="O13" s="2">
        <v>-3959.49</v>
      </c>
      <c r="P13" s="2">
        <f>+IFERROR(Tabla1[[#This Row],[Monto Pagado]]+Tabla1[[#This Row],[Total General]],"")</f>
        <v>0</v>
      </c>
      <c r="Q13" t="s">
        <v>165</v>
      </c>
      <c r="R13" t="s">
        <v>166</v>
      </c>
      <c r="S13" t="s">
        <v>41</v>
      </c>
      <c r="T13" s="2" t="s">
        <v>7</v>
      </c>
      <c r="U13" s="2" t="s">
        <v>63</v>
      </c>
      <c r="V13" s="2" cm="1">
        <f t="array" ref="V13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9.84</v>
      </c>
      <c r="W13" s="2"/>
      <c r="X13" s="2" t="str">
        <f>+IF(Tabla1[[#This Row],[ Jefe Comercial]]="","",Tabla1[[#This Row],[Sub Total x Producto]]*0.0125)</f>
        <v/>
      </c>
      <c r="Y13" s="2"/>
      <c r="Z13" s="2" t="str">
        <f>+IF(Tabla1[[#This Row],[Gerente]]="","",Tabla1[[#This Row],[Sub Total x Producto]]*0.002)</f>
        <v/>
      </c>
      <c r="AA13" s="2"/>
    </row>
    <row r="14" spans="1:27" x14ac:dyDescent="0.25">
      <c r="A14" s="3">
        <v>45617</v>
      </c>
      <c r="B14" s="3">
        <v>45662</v>
      </c>
      <c r="C14" s="3">
        <v>45674</v>
      </c>
      <c r="D14">
        <f>+IFERROR(Tabla1[[#This Row],[F.PAGO]]-Tabla1[[#This Row],[F.V]],"")</f>
        <v>12</v>
      </c>
      <c r="E14">
        <v>20100154308</v>
      </c>
      <c r="F14" t="s">
        <v>76</v>
      </c>
      <c r="G14" s="2"/>
      <c r="H14" s="2" t="s">
        <v>131</v>
      </c>
      <c r="I14">
        <v>369</v>
      </c>
      <c r="J14">
        <v>1</v>
      </c>
      <c r="K14" s="7">
        <v>369</v>
      </c>
      <c r="L14" s="4">
        <f>+Tabla1[[#This Row],[Sub Total x Producto]]*1.18</f>
        <v>435.41999999999996</v>
      </c>
      <c r="M14" s="6">
        <v>3355.5</v>
      </c>
      <c r="N14" s="2">
        <v>3959.49</v>
      </c>
      <c r="O14" s="2">
        <v>-3959.49</v>
      </c>
      <c r="P14" s="2">
        <f>+IFERROR(Tabla1[[#This Row],[Monto Pagado]]+Tabla1[[#This Row],[Total General]],"")</f>
        <v>0</v>
      </c>
      <c r="Q14" t="s">
        <v>167</v>
      </c>
      <c r="R14" t="s">
        <v>168</v>
      </c>
      <c r="S14" t="s">
        <v>35</v>
      </c>
      <c r="T14" s="2" t="s">
        <v>7</v>
      </c>
      <c r="U14" s="2" t="s">
        <v>63</v>
      </c>
      <c r="V14" s="2" cm="1">
        <f t="array" ref="V14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1.845</v>
      </c>
      <c r="W14" s="2"/>
      <c r="X14" s="2" t="str">
        <f>+IF(Tabla1[[#This Row],[ Jefe Comercial]]="","",Tabla1[[#This Row],[Sub Total x Producto]]*0.0125)</f>
        <v/>
      </c>
      <c r="Y14" s="2"/>
      <c r="Z14" s="2" t="str">
        <f>+IF(Tabla1[[#This Row],[Gerente]]="","",Tabla1[[#This Row],[Sub Total x Producto]]*0.002)</f>
        <v/>
      </c>
      <c r="AA14" s="2"/>
    </row>
    <row r="15" spans="1:27" x14ac:dyDescent="0.25">
      <c r="A15" s="3">
        <v>45617</v>
      </c>
      <c r="B15" s="3">
        <v>45662</v>
      </c>
      <c r="C15" s="3">
        <v>45674</v>
      </c>
      <c r="D15">
        <f>+IFERROR(Tabla1[[#This Row],[F.PAGO]]-Tabla1[[#This Row],[F.V]],"")</f>
        <v>12</v>
      </c>
      <c r="E15">
        <v>20100154308</v>
      </c>
      <c r="F15" t="s">
        <v>76</v>
      </c>
      <c r="G15" s="2"/>
      <c r="H15" s="2" t="s">
        <v>131</v>
      </c>
      <c r="I15">
        <v>20.5</v>
      </c>
      <c r="J15">
        <v>4</v>
      </c>
      <c r="K15" s="7">
        <v>82</v>
      </c>
      <c r="L15" s="4">
        <f>+Tabla1[[#This Row],[Sub Total x Producto]]*1.18</f>
        <v>96.759999999999991</v>
      </c>
      <c r="M15" s="6">
        <v>3355.5</v>
      </c>
      <c r="N15" s="2">
        <v>3959.49</v>
      </c>
      <c r="O15" s="2">
        <v>-3959.49</v>
      </c>
      <c r="P15" s="2">
        <f>+IFERROR(Tabla1[[#This Row],[Monto Pagado]]+Tabla1[[#This Row],[Total General]],"")</f>
        <v>0</v>
      </c>
      <c r="Q15" t="s">
        <v>169</v>
      </c>
      <c r="R15" t="s">
        <v>170</v>
      </c>
      <c r="S15" t="s">
        <v>41</v>
      </c>
      <c r="T15" s="2" t="s">
        <v>7</v>
      </c>
      <c r="U15" s="2" t="s">
        <v>63</v>
      </c>
      <c r="V15" s="2" cm="1">
        <f t="array" ref="V15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0.41000000000000003</v>
      </c>
      <c r="W15" s="2"/>
      <c r="X15" s="2" t="str">
        <f>+IF(Tabla1[[#This Row],[ Jefe Comercial]]="","",Tabla1[[#This Row],[Sub Total x Producto]]*0.0125)</f>
        <v/>
      </c>
      <c r="Y15" s="2"/>
      <c r="Z15" s="2" t="str">
        <f>+IF(Tabla1[[#This Row],[Gerente]]="","",Tabla1[[#This Row],[Sub Total x Producto]]*0.002)</f>
        <v/>
      </c>
      <c r="AA15" s="2"/>
    </row>
    <row r="16" spans="1:27" x14ac:dyDescent="0.25">
      <c r="A16" s="3">
        <v>45618</v>
      </c>
      <c r="B16" s="3">
        <v>45648</v>
      </c>
      <c r="C16" s="3">
        <v>45659</v>
      </c>
      <c r="D16">
        <f>+IFERROR(Tabla1[[#This Row],[F.PAGO]]-Tabla1[[#This Row],[F.V]],"")</f>
        <v>11</v>
      </c>
      <c r="E16">
        <v>20601501962</v>
      </c>
      <c r="F16" t="s">
        <v>141</v>
      </c>
      <c r="G16" s="2"/>
      <c r="H16" s="2" t="s">
        <v>132</v>
      </c>
      <c r="I16">
        <v>300</v>
      </c>
      <c r="J16">
        <v>3</v>
      </c>
      <c r="K16" s="7">
        <v>900</v>
      </c>
      <c r="L16" s="4">
        <f>+Tabla1[[#This Row],[Sub Total x Producto]]*1.18</f>
        <v>1062</v>
      </c>
      <c r="M16" s="1">
        <v>900</v>
      </c>
      <c r="N16" s="2">
        <f>+Tabla1[[#This Row],[Sub Total x Producto]]*1.18</f>
        <v>1062</v>
      </c>
      <c r="O16" s="2">
        <v>-1062</v>
      </c>
      <c r="P16" s="2">
        <f>+IFERROR(Tabla1[[#This Row],[Monto Pagado]]+Tabla1[[#This Row],[Total General]],"")</f>
        <v>0</v>
      </c>
      <c r="Q16" t="s">
        <v>171</v>
      </c>
      <c r="R16" t="s">
        <v>172</v>
      </c>
      <c r="S16" t="s">
        <v>189</v>
      </c>
      <c r="T16" s="2" t="s">
        <v>7</v>
      </c>
      <c r="V16" s="2" cm="1">
        <f t="array" ref="V16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13.5</v>
      </c>
      <c r="X16" t="str">
        <f>+IF(Tabla1[[#This Row],[ Jefe Comercial]]="","",Tabla1[[#This Row],[Sub Total x Producto]]*0.0125)</f>
        <v/>
      </c>
      <c r="Y16" s="2"/>
      <c r="Z16" s="2" t="str">
        <f>+IF(Tabla1[[#This Row],[Gerente]]="","",Tabla1[[#This Row],[Sub Total x Producto]]*0.002)</f>
        <v/>
      </c>
      <c r="AA16" s="2"/>
    </row>
    <row r="17" spans="1:27" x14ac:dyDescent="0.25">
      <c r="A17" s="3">
        <v>45625</v>
      </c>
      <c r="B17" s="3">
        <v>45670</v>
      </c>
      <c r="C17" s="3">
        <v>45681</v>
      </c>
      <c r="D17">
        <f>+IFERROR(Tabla1[[#This Row],[F.PAGO]]-Tabla1[[#This Row],[F.V]],"")</f>
        <v>11</v>
      </c>
      <c r="E17">
        <v>20506421781</v>
      </c>
      <c r="F17" t="s">
        <v>142</v>
      </c>
      <c r="G17" s="2"/>
      <c r="H17" s="2" t="s">
        <v>133</v>
      </c>
      <c r="I17">
        <v>661.5</v>
      </c>
      <c r="J17">
        <v>50</v>
      </c>
      <c r="K17" s="7">
        <v>33075</v>
      </c>
      <c r="L17" s="4">
        <f>+Tabla1[[#This Row],[Sub Total x Producto]]*1.18</f>
        <v>39028.5</v>
      </c>
      <c r="M17" s="6">
        <v>33075</v>
      </c>
      <c r="N17" s="2">
        <v>39028.5</v>
      </c>
      <c r="O17" s="2">
        <v>-39028.5</v>
      </c>
      <c r="P17" s="2">
        <f>+IFERROR(Tabla1[[#This Row],[Monto Pagado]]+Tabla1[[#This Row],[Total General]],"")</f>
        <v>0</v>
      </c>
      <c r="Q17" t="s">
        <v>157</v>
      </c>
      <c r="R17" t="s">
        <v>158</v>
      </c>
      <c r="S17" t="s">
        <v>35</v>
      </c>
      <c r="T17" s="2" t="s">
        <v>7</v>
      </c>
      <c r="U17" s="2" t="s">
        <v>63</v>
      </c>
      <c r="V17" s="2" cm="1">
        <f t="array" ref="V17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165.375</v>
      </c>
      <c r="W17" s="2"/>
      <c r="X17" s="2" t="str">
        <f>+IF(Tabla1[[#This Row],[ Jefe Comercial]]="","",Tabla1[[#This Row],[Sub Total x Producto]]*0.0125)</f>
        <v/>
      </c>
      <c r="Y17" s="2"/>
      <c r="Z17" s="2" t="str">
        <f>+IF(Tabla1[[#This Row],[Gerente]]="","",Tabla1[[#This Row],[Sub Total x Producto]]*0.002)</f>
        <v/>
      </c>
      <c r="AA17" s="2"/>
    </row>
    <row r="18" spans="1:27" x14ac:dyDescent="0.25">
      <c r="A18" s="3">
        <v>45628</v>
      </c>
      <c r="B18" s="3">
        <v>45673</v>
      </c>
      <c r="C18" s="3">
        <v>45688</v>
      </c>
      <c r="D18">
        <f>+IFERROR(Tabla1[[#This Row],[F.PAGO]]-Tabla1[[#This Row],[F.V]],"")</f>
        <v>15</v>
      </c>
      <c r="E18">
        <v>20100154308</v>
      </c>
      <c r="F18" t="s">
        <v>76</v>
      </c>
      <c r="G18" s="2"/>
      <c r="H18" s="2" t="s">
        <v>134</v>
      </c>
      <c r="I18">
        <v>317.5</v>
      </c>
      <c r="J18">
        <v>12</v>
      </c>
      <c r="K18" s="7">
        <v>3810</v>
      </c>
      <c r="L18" s="4">
        <f>+Tabla1[[#This Row],[Sub Total x Producto]]*1.18</f>
        <v>4495.8</v>
      </c>
      <c r="M18" s="6">
        <v>3810</v>
      </c>
      <c r="N18" s="2">
        <v>4495.8</v>
      </c>
      <c r="O18" s="2">
        <v>-4495.8</v>
      </c>
      <c r="P18" s="2">
        <f>+IFERROR(Tabla1[[#This Row],[Monto Pagado]]+Tabla1[[#This Row],[Total General]],"")</f>
        <v>0</v>
      </c>
      <c r="Q18" t="s">
        <v>173</v>
      </c>
      <c r="R18" t="s">
        <v>174</v>
      </c>
      <c r="S18" t="s">
        <v>35</v>
      </c>
      <c r="T18" s="2" t="s">
        <v>7</v>
      </c>
      <c r="U18" s="2" t="s">
        <v>63</v>
      </c>
      <c r="V18" s="2" cm="1">
        <f t="array" ref="V18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19.05</v>
      </c>
      <c r="W18" s="2"/>
      <c r="X18" s="2" t="str">
        <f>+IF(Tabla1[[#This Row],[ Jefe Comercial]]="","",Tabla1[[#This Row],[Sub Total x Producto]]*0.0125)</f>
        <v/>
      </c>
      <c r="Y18" s="2"/>
      <c r="Z18" s="2" t="str">
        <f>+IF(Tabla1[[#This Row],[Gerente]]="","",Tabla1[[#This Row],[Sub Total x Producto]]*0.002)</f>
        <v/>
      </c>
      <c r="AA18" s="2"/>
    </row>
    <row r="19" spans="1:27" x14ac:dyDescent="0.25">
      <c r="A19" s="3">
        <v>45628</v>
      </c>
      <c r="B19" s="5">
        <v>45673</v>
      </c>
      <c r="C19" s="5">
        <v>45673</v>
      </c>
      <c r="D19" s="1">
        <f>+IFERROR(Tabla1[[#This Row],[F.PAGO]]-Tabla1[[#This Row],[F.V]],"")</f>
        <v>0</v>
      </c>
      <c r="E19" s="1">
        <v>20534068582</v>
      </c>
      <c r="F19" s="1" t="s">
        <v>143</v>
      </c>
      <c r="G19" s="6"/>
      <c r="H19" s="6" t="s">
        <v>135</v>
      </c>
      <c r="I19" s="1">
        <v>197.79</v>
      </c>
      <c r="J19" s="1">
        <v>6</v>
      </c>
      <c r="K19" s="7">
        <v>1186.74</v>
      </c>
      <c r="L19" s="7">
        <f>+Tabla1[[#This Row],[Sub Total x Producto]]*1.18</f>
        <v>1400.3532</v>
      </c>
      <c r="M19" s="6">
        <f>+SUM(K19)</f>
        <v>1186.74</v>
      </c>
      <c r="N19" s="6">
        <f>+SUM(L19)</f>
        <v>1400.3532</v>
      </c>
      <c r="O19" s="6">
        <v>-2098.5100000000002</v>
      </c>
      <c r="P19" s="6">
        <f>+IFERROR(Tabla1[[#This Row],[Monto Pagado]]+Tabla1[[#This Row],[Total General]],"")</f>
        <v>-698.1568000000002</v>
      </c>
      <c r="Q19" s="1" t="s">
        <v>175</v>
      </c>
      <c r="R19" s="1" t="s">
        <v>176</v>
      </c>
      <c r="S19" s="1" t="s">
        <v>35</v>
      </c>
      <c r="T19" s="6" t="s">
        <v>7</v>
      </c>
      <c r="U19" s="6" t="s">
        <v>63</v>
      </c>
      <c r="V19" s="6" cm="1">
        <f t="array" ref="V19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5.9337</v>
      </c>
      <c r="W19" s="6"/>
      <c r="X19" s="6" t="str">
        <f>+IF(Tabla1[[#This Row],[ Jefe Comercial]]="","",Tabla1[[#This Row],[Sub Total x Producto]]*0.0125)</f>
        <v/>
      </c>
      <c r="Y19" s="6"/>
      <c r="Z19" s="6" t="str">
        <f>+IF(Tabla1[[#This Row],[Gerente]]="","",Tabla1[[#This Row],[Sub Total x Producto]]*0.002)</f>
        <v/>
      </c>
      <c r="AA19" s="6"/>
    </row>
    <row r="20" spans="1:27" x14ac:dyDescent="0.25">
      <c r="A20" s="3">
        <v>45630</v>
      </c>
      <c r="B20" s="3">
        <v>45660</v>
      </c>
      <c r="C20" s="3">
        <v>45674</v>
      </c>
      <c r="D20">
        <f>+IFERROR(Tabla1[[#This Row],[F.PAGO]]-Tabla1[[#This Row],[F.V]],"")</f>
        <v>14</v>
      </c>
      <c r="E20">
        <v>20452614767</v>
      </c>
      <c r="F20" t="s">
        <v>144</v>
      </c>
      <c r="G20" s="2"/>
      <c r="H20" s="2" t="s">
        <v>136</v>
      </c>
      <c r="I20">
        <v>344.58</v>
      </c>
      <c r="J20">
        <v>40</v>
      </c>
      <c r="K20" s="7">
        <v>13783.2</v>
      </c>
      <c r="L20" s="4">
        <f>+Tabla1[[#This Row],[Sub Total x Producto]]*1.18</f>
        <v>16264.175999999999</v>
      </c>
      <c r="M20" s="6">
        <f>+SUM(K20)</f>
        <v>13783.2</v>
      </c>
      <c r="N20" s="2">
        <f>+SUM(L20)</f>
        <v>16264.175999999999</v>
      </c>
      <c r="O20" s="2">
        <v>-16264.18</v>
      </c>
      <c r="P20" s="2">
        <f>+IFERROR(Tabla1[[#This Row],[Monto Pagado]]+Tabla1[[#This Row],[Total General]],"")</f>
        <v>-4.0000000008149073E-3</v>
      </c>
      <c r="Q20" t="s">
        <v>177</v>
      </c>
      <c r="R20" t="s">
        <v>178</v>
      </c>
      <c r="S20" t="s">
        <v>35</v>
      </c>
      <c r="T20" s="2" t="s">
        <v>7</v>
      </c>
      <c r="U20" s="2" t="s">
        <v>63</v>
      </c>
      <c r="V20" s="2" cm="1">
        <f t="array" ref="V20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68.916000000000011</v>
      </c>
      <c r="W20" s="2"/>
      <c r="X20" s="2" t="str">
        <f>+IF(Tabla1[[#This Row],[ Jefe Comercial]]="","",Tabla1[[#This Row],[Sub Total x Producto]]*0.0125)</f>
        <v/>
      </c>
      <c r="Y20" s="2"/>
      <c r="Z20" s="2" t="str">
        <f>+IF(Tabla1[[#This Row],[Gerente]]="","",Tabla1[[#This Row],[Sub Total x Producto]]*0.002)</f>
        <v/>
      </c>
      <c r="AA20" s="2"/>
    </row>
    <row r="21" spans="1:27" x14ac:dyDescent="0.25">
      <c r="A21" s="3">
        <v>45636</v>
      </c>
      <c r="B21" s="3">
        <v>45666</v>
      </c>
      <c r="C21" s="3">
        <v>45668</v>
      </c>
      <c r="D21">
        <f>+IFERROR(Tabla1[[#This Row],[F.PAGO]]-Tabla1[[#This Row],[F.V]],"")</f>
        <v>2</v>
      </c>
      <c r="E21">
        <v>20136241789</v>
      </c>
      <c r="F21" t="s">
        <v>145</v>
      </c>
      <c r="G21" s="2"/>
      <c r="H21" s="2" t="s">
        <v>137</v>
      </c>
      <c r="I21">
        <v>1166.4000000000001</v>
      </c>
      <c r="J21">
        <v>2</v>
      </c>
      <c r="K21" s="7">
        <v>2332.8000000000002</v>
      </c>
      <c r="L21" s="4">
        <f>+Tabla1[[#This Row],[Sub Total x Producto]]*1.18</f>
        <v>2752.7040000000002</v>
      </c>
      <c r="M21" s="6">
        <v>3025.8</v>
      </c>
      <c r="N21" s="2">
        <v>3570.4440000000004</v>
      </c>
      <c r="O21" s="2">
        <v>-3570.44</v>
      </c>
      <c r="P21" s="2">
        <f>+IFERROR(Tabla1[[#This Row],[Monto Pagado]]+Tabla1[[#This Row],[Total General]],"")</f>
        <v>4.0000000003601599E-3</v>
      </c>
      <c r="Q21" t="s">
        <v>39</v>
      </c>
      <c r="R21" t="s">
        <v>179</v>
      </c>
      <c r="S21" t="s">
        <v>41</v>
      </c>
      <c r="T21" s="2" t="s">
        <v>7</v>
      </c>
      <c r="U21" s="2" t="s">
        <v>63</v>
      </c>
      <c r="V21" s="2" cm="1">
        <f t="array" ref="V21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11.664000000000001</v>
      </c>
      <c r="W21" s="2"/>
      <c r="X21" s="2" t="str">
        <f>+IF(Tabla1[[#This Row],[ Jefe Comercial]]="","",Tabla1[[#This Row],[Sub Total x Producto]]*0.0125)</f>
        <v/>
      </c>
      <c r="Y21" s="2"/>
      <c r="Z21" s="2" t="str">
        <f>+IF(Tabla1[[#This Row],[Gerente]]="","",Tabla1[[#This Row],[Sub Total x Producto]]*0.002)</f>
        <v/>
      </c>
      <c r="AA21" s="2"/>
    </row>
    <row r="22" spans="1:27" x14ac:dyDescent="0.25">
      <c r="A22" s="3">
        <v>45636</v>
      </c>
      <c r="B22" s="3">
        <v>45666</v>
      </c>
      <c r="C22" s="3">
        <v>45668</v>
      </c>
      <c r="D22">
        <f>+IFERROR(Tabla1[[#This Row],[F.PAGO]]-Tabla1[[#This Row],[F.V]],"")</f>
        <v>2</v>
      </c>
      <c r="E22">
        <v>20136241789</v>
      </c>
      <c r="F22" t="s">
        <v>145</v>
      </c>
      <c r="G22" s="2"/>
      <c r="H22" s="2" t="s">
        <v>137</v>
      </c>
      <c r="I22">
        <v>346.5</v>
      </c>
      <c r="J22">
        <v>2</v>
      </c>
      <c r="K22" s="7">
        <v>693</v>
      </c>
      <c r="L22" s="4">
        <f>+Tabla1[[#This Row],[Sub Total x Producto]]*1.18</f>
        <v>817.74</v>
      </c>
      <c r="M22" s="6">
        <v>3025.8</v>
      </c>
      <c r="N22" s="2">
        <v>3570.4440000000004</v>
      </c>
      <c r="O22" s="2">
        <v>-3570.44</v>
      </c>
      <c r="P22" s="2">
        <f>+IFERROR(Tabla1[[#This Row],[Monto Pagado]]+Tabla1[[#This Row],[Total General]],"")</f>
        <v>4.0000000003601599E-3</v>
      </c>
      <c r="Q22" t="s">
        <v>180</v>
      </c>
      <c r="R22" t="s">
        <v>181</v>
      </c>
      <c r="S22" t="s">
        <v>35</v>
      </c>
      <c r="T22" s="2" t="s">
        <v>7</v>
      </c>
      <c r="U22" s="2" t="s">
        <v>63</v>
      </c>
      <c r="V22" s="2" cm="1">
        <f t="array" ref="V22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3.4649999999999999</v>
      </c>
      <c r="W22" s="2"/>
      <c r="X22" s="2" t="str">
        <f>+IF(Tabla1[[#This Row],[ Jefe Comercial]]="","",Tabla1[[#This Row],[Sub Total x Producto]]*0.0125)</f>
        <v/>
      </c>
      <c r="Y22" s="2"/>
      <c r="Z22" s="2" t="str">
        <f>+IF(Tabla1[[#This Row],[Gerente]]="","",Tabla1[[#This Row],[Sub Total x Producto]]*0.002)</f>
        <v/>
      </c>
      <c r="AA22" s="2"/>
    </row>
    <row r="23" spans="1:27" x14ac:dyDescent="0.25">
      <c r="A23" s="3">
        <v>45643</v>
      </c>
      <c r="B23" s="3">
        <v>45688</v>
      </c>
      <c r="C23" s="3">
        <v>45687</v>
      </c>
      <c r="D23">
        <f>+IFERROR(Tabla1[[#This Row],[F.PAGO]]-Tabla1[[#This Row],[F.V]],"")</f>
        <v>-1</v>
      </c>
      <c r="E23">
        <v>20602674488</v>
      </c>
      <c r="F23" t="s">
        <v>58</v>
      </c>
      <c r="G23" s="2"/>
      <c r="H23" s="2" t="s">
        <v>138</v>
      </c>
      <c r="I23">
        <v>534.4</v>
      </c>
      <c r="J23">
        <v>2</v>
      </c>
      <c r="K23" s="7">
        <v>1068.8</v>
      </c>
      <c r="L23" s="4">
        <f>+Tabla1[[#This Row],[Sub Total x Producto]]*1.18</f>
        <v>1261.184</v>
      </c>
      <c r="M23" s="6">
        <v>4643.7</v>
      </c>
      <c r="N23" s="2">
        <v>5479.5659999999998</v>
      </c>
      <c r="O23" s="2">
        <v>-5479.57</v>
      </c>
      <c r="P23" s="2">
        <f>+IFERROR(Tabla1[[#This Row],[Monto Pagado]]+Tabla1[[#This Row],[Total General]],"")</f>
        <v>-3.9999999999054126E-3</v>
      </c>
      <c r="Q23" t="s">
        <v>182</v>
      </c>
      <c r="R23" t="s">
        <v>183</v>
      </c>
      <c r="S23" t="s">
        <v>41</v>
      </c>
      <c r="T23" s="2" t="s">
        <v>7</v>
      </c>
      <c r="U23" s="2" t="s">
        <v>63</v>
      </c>
      <c r="V23" s="2" cm="1">
        <f t="array" ref="V23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5.3440000000000003</v>
      </c>
      <c r="W23" s="2"/>
      <c r="X23" s="2" t="str">
        <f>+IF(Tabla1[[#This Row],[ Jefe Comercial]]="","",Tabla1[[#This Row],[Sub Total x Producto]]*0.0125)</f>
        <v/>
      </c>
      <c r="Y23" s="2"/>
      <c r="Z23" s="2" t="str">
        <f>+IF(Tabla1[[#This Row],[Gerente]]="","",Tabla1[[#This Row],[Sub Total x Producto]]*0.002)</f>
        <v/>
      </c>
      <c r="AA23" s="2"/>
    </row>
    <row r="24" spans="1:27" x14ac:dyDescent="0.25">
      <c r="A24" s="3">
        <v>45643</v>
      </c>
      <c r="B24" s="3">
        <v>45688</v>
      </c>
      <c r="C24" s="3">
        <v>45687</v>
      </c>
      <c r="D24">
        <f>+IFERROR(Tabla1[[#This Row],[F.PAGO]]-Tabla1[[#This Row],[F.V]],"")</f>
        <v>-1</v>
      </c>
      <c r="E24">
        <v>20602674488</v>
      </c>
      <c r="F24" t="s">
        <v>58</v>
      </c>
      <c r="G24" s="2"/>
      <c r="H24" s="2" t="s">
        <v>138</v>
      </c>
      <c r="I24">
        <v>394.5</v>
      </c>
      <c r="J24">
        <v>1</v>
      </c>
      <c r="K24" s="7">
        <v>394.5</v>
      </c>
      <c r="L24" s="4">
        <f>+Tabla1[[#This Row],[Sub Total x Producto]]*1.18</f>
        <v>465.51</v>
      </c>
      <c r="M24" s="6">
        <v>4643.7</v>
      </c>
      <c r="N24" s="2">
        <v>5479.5659999999998</v>
      </c>
      <c r="O24" s="2">
        <v>-5479.57</v>
      </c>
      <c r="P24" s="2">
        <f>+IFERROR(Tabla1[[#This Row],[Monto Pagado]]+Tabla1[[#This Row],[Total General]],"")</f>
        <v>-3.9999999999054126E-3</v>
      </c>
      <c r="Q24" t="s">
        <v>159</v>
      </c>
      <c r="R24" t="s">
        <v>160</v>
      </c>
      <c r="S24" t="s">
        <v>35</v>
      </c>
      <c r="T24" s="2" t="s">
        <v>7</v>
      </c>
      <c r="U24" s="2" t="s">
        <v>63</v>
      </c>
      <c r="V24" s="2" cm="1">
        <f t="array" ref="V24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1.9725000000000001</v>
      </c>
      <c r="W24" s="2"/>
      <c r="X24" s="2" t="str">
        <f>+IF(Tabla1[[#This Row],[ Jefe Comercial]]="","",Tabla1[[#This Row],[Sub Total x Producto]]*0.0125)</f>
        <v/>
      </c>
      <c r="Y24" s="2"/>
      <c r="Z24" s="2" t="str">
        <f>+IF(Tabla1[[#This Row],[Gerente]]="","",Tabla1[[#This Row],[Sub Total x Producto]]*0.002)</f>
        <v/>
      </c>
      <c r="AA24" s="2"/>
    </row>
    <row r="25" spans="1:27" x14ac:dyDescent="0.25">
      <c r="A25" s="3">
        <v>45643</v>
      </c>
      <c r="B25" s="3">
        <v>45688</v>
      </c>
      <c r="C25" s="3">
        <v>45687</v>
      </c>
      <c r="D25">
        <f>+IFERROR(Tabla1[[#This Row],[F.PAGO]]-Tabla1[[#This Row],[F.V]],"")</f>
        <v>-1</v>
      </c>
      <c r="E25">
        <v>20602674488</v>
      </c>
      <c r="F25" t="s">
        <v>58</v>
      </c>
      <c r="G25" s="2"/>
      <c r="H25" s="2" t="s">
        <v>138</v>
      </c>
      <c r="I25">
        <v>534.4</v>
      </c>
      <c r="J25">
        <v>1</v>
      </c>
      <c r="K25" s="7">
        <v>534.4</v>
      </c>
      <c r="L25" s="4">
        <f>+Tabla1[[#This Row],[Sub Total x Producto]]*1.18</f>
        <v>630.59199999999998</v>
      </c>
      <c r="M25" s="6">
        <v>4643.7</v>
      </c>
      <c r="N25" s="2">
        <v>5479.5659999999998</v>
      </c>
      <c r="O25" s="2">
        <v>-5479.57</v>
      </c>
      <c r="P25" s="2">
        <f>+IFERROR(Tabla1[[#This Row],[Monto Pagado]]+Tabla1[[#This Row],[Total General]],"")</f>
        <v>-3.9999999999054126E-3</v>
      </c>
      <c r="Q25" t="s">
        <v>182</v>
      </c>
      <c r="R25" t="s">
        <v>183</v>
      </c>
      <c r="S25" t="s">
        <v>41</v>
      </c>
      <c r="T25" s="2" t="s">
        <v>7</v>
      </c>
      <c r="U25" s="2" t="s">
        <v>63</v>
      </c>
      <c r="V25" s="2" cm="1">
        <f t="array" ref="V25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2.6720000000000002</v>
      </c>
      <c r="W25" s="2"/>
      <c r="X25" s="2" t="str">
        <f>+IF(Tabla1[[#This Row],[ Jefe Comercial]]="","",Tabla1[[#This Row],[Sub Total x Producto]]*0.0125)</f>
        <v/>
      </c>
      <c r="Y25" s="2"/>
      <c r="Z25" s="2" t="str">
        <f>+IF(Tabla1[[#This Row],[Gerente]]="","",Tabla1[[#This Row],[Sub Total x Producto]]*0.002)</f>
        <v/>
      </c>
      <c r="AA25" s="2"/>
    </row>
    <row r="26" spans="1:27" x14ac:dyDescent="0.25">
      <c r="A26" s="3">
        <v>45643</v>
      </c>
      <c r="B26" s="3">
        <v>45688</v>
      </c>
      <c r="C26" s="3">
        <v>45687</v>
      </c>
      <c r="D26">
        <f>+IFERROR(Tabla1[[#This Row],[F.PAGO]]-Tabla1[[#This Row],[F.V]],"")</f>
        <v>-1</v>
      </c>
      <c r="E26">
        <v>20602674488</v>
      </c>
      <c r="F26" t="s">
        <v>58</v>
      </c>
      <c r="G26" s="2"/>
      <c r="H26" s="2" t="s">
        <v>138</v>
      </c>
      <c r="I26">
        <v>661.5</v>
      </c>
      <c r="J26">
        <v>4</v>
      </c>
      <c r="K26" s="7">
        <v>2646</v>
      </c>
      <c r="L26" s="4">
        <f>+Tabla1[[#This Row],[Sub Total x Producto]]*1.18</f>
        <v>3122.2799999999997</v>
      </c>
      <c r="M26" s="6">
        <v>4643.7</v>
      </c>
      <c r="N26" s="2">
        <v>5479.5659999999998</v>
      </c>
      <c r="O26" s="2">
        <v>-5479.57</v>
      </c>
      <c r="P26" s="2">
        <f>+IFERROR(Tabla1[[#This Row],[Monto Pagado]]+Tabla1[[#This Row],[Total General]],"")</f>
        <v>-3.9999999999054126E-3</v>
      </c>
      <c r="Q26" t="s">
        <v>157</v>
      </c>
      <c r="R26" t="s">
        <v>158</v>
      </c>
      <c r="S26" t="s">
        <v>35</v>
      </c>
      <c r="T26" s="2" t="s">
        <v>7</v>
      </c>
      <c r="U26" s="2" t="s">
        <v>63</v>
      </c>
      <c r="V26" s="2" cm="1">
        <f t="array" ref="V26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13.23</v>
      </c>
      <c r="W26" s="2"/>
      <c r="X26" s="2" t="str">
        <f>+IF(Tabla1[[#This Row],[ Jefe Comercial]]="","",Tabla1[[#This Row],[Sub Total x Producto]]*0.0125)</f>
        <v/>
      </c>
      <c r="Y26" s="2"/>
      <c r="Z26" s="2" t="str">
        <f>+IF(Tabla1[[#This Row],[Gerente]]="","",Tabla1[[#This Row],[Sub Total x Producto]]*0.002)</f>
        <v/>
      </c>
      <c r="AA26" s="2"/>
    </row>
    <row r="27" spans="1:27" x14ac:dyDescent="0.25">
      <c r="A27" s="3">
        <v>45656</v>
      </c>
      <c r="B27" s="3">
        <v>45686</v>
      </c>
      <c r="C27" s="3">
        <v>45678</v>
      </c>
      <c r="D27">
        <f>+IFERROR(Tabla1[[#This Row],[F.PAGO]]-Tabla1[[#This Row],[F.V]],"")</f>
        <v>-8</v>
      </c>
      <c r="E27">
        <v>20320658218</v>
      </c>
      <c r="F27" t="s">
        <v>146</v>
      </c>
      <c r="G27" s="2"/>
      <c r="H27" s="2" t="s">
        <v>139</v>
      </c>
      <c r="I27">
        <v>450</v>
      </c>
      <c r="J27">
        <v>7</v>
      </c>
      <c r="K27" s="7">
        <v>3150</v>
      </c>
      <c r="L27" s="4">
        <f>+Tabla1[[#This Row],[Sub Total x Producto]]*1.18</f>
        <v>3717</v>
      </c>
      <c r="M27" s="6">
        <v>3468</v>
      </c>
      <c r="N27" s="2">
        <v>4092.24</v>
      </c>
      <c r="O27" s="2">
        <v>-4092.24</v>
      </c>
      <c r="P27" s="2">
        <f>+IFERROR(Tabla1[[#This Row],[Monto Pagado]]+Tabla1[[#This Row],[Total General]],"")</f>
        <v>0</v>
      </c>
      <c r="Q27" t="s">
        <v>184</v>
      </c>
      <c r="R27" t="s">
        <v>185</v>
      </c>
      <c r="S27" t="s">
        <v>35</v>
      </c>
      <c r="T27" s="2" t="s">
        <v>7</v>
      </c>
      <c r="U27" s="2" t="s">
        <v>63</v>
      </c>
      <c r="V27" s="2" cm="1">
        <f t="array" ref="V27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15.75</v>
      </c>
      <c r="W27" s="2"/>
      <c r="X27" s="2" t="str">
        <f>+IF(Tabla1[[#This Row],[ Jefe Comercial]]="","",Tabla1[[#This Row],[Sub Total x Producto]]*0.0125)</f>
        <v/>
      </c>
      <c r="Y27" s="2"/>
      <c r="Z27" s="2" t="str">
        <f>+IF(Tabla1[[#This Row],[Gerente]]="","",Tabla1[[#This Row],[Sub Total x Producto]]*0.002)</f>
        <v/>
      </c>
      <c r="AA27" s="2"/>
    </row>
    <row r="28" spans="1:27" x14ac:dyDescent="0.25">
      <c r="A28" s="3">
        <v>45656</v>
      </c>
      <c r="B28" s="3">
        <v>45686</v>
      </c>
      <c r="C28" s="3">
        <v>45678</v>
      </c>
      <c r="D28">
        <f>+IFERROR(Tabla1[[#This Row],[F.PAGO]]-Tabla1[[#This Row],[F.V]],"")</f>
        <v>-8</v>
      </c>
      <c r="E28">
        <v>20320658218</v>
      </c>
      <c r="F28" t="s">
        <v>146</v>
      </c>
      <c r="G28" s="2"/>
      <c r="H28" s="2" t="s">
        <v>139</v>
      </c>
      <c r="I28">
        <v>318</v>
      </c>
      <c r="J28">
        <v>1</v>
      </c>
      <c r="K28" s="7">
        <v>318</v>
      </c>
      <c r="L28" s="4">
        <f>+Tabla1[[#This Row],[Sub Total x Producto]]*1.18</f>
        <v>375.23999999999995</v>
      </c>
      <c r="M28" s="6">
        <v>3468</v>
      </c>
      <c r="N28" s="2">
        <v>4092.24</v>
      </c>
      <c r="O28" s="2">
        <v>-4092.24</v>
      </c>
      <c r="P28" s="2">
        <f>+IFERROR(Tabla1[[#This Row],[Monto Pagado]]+Tabla1[[#This Row],[Total General]],"")</f>
        <v>0</v>
      </c>
      <c r="Q28" t="s">
        <v>186</v>
      </c>
      <c r="R28" t="s">
        <v>187</v>
      </c>
      <c r="S28" t="s">
        <v>35</v>
      </c>
      <c r="T28" s="2" t="s">
        <v>7</v>
      </c>
      <c r="U28" s="2" t="s">
        <v>63</v>
      </c>
      <c r="V28" s="2" cm="1">
        <f t="array" ref="V28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1.59</v>
      </c>
      <c r="W28" s="2"/>
      <c r="X28" s="2" t="str">
        <f>+IF(Tabla1[[#This Row],[ Jefe Comercial]]="","",Tabla1[[#This Row],[Sub Total x Producto]]*0.0125)</f>
        <v/>
      </c>
      <c r="Y28" s="2"/>
      <c r="Z28" s="2" t="str">
        <f>+IF(Tabla1[[#This Row],[Gerente]]="","",Tabla1[[#This Row],[Sub Total x Producto]]*0.002)</f>
        <v/>
      </c>
      <c r="AA28" s="2"/>
    </row>
    <row r="29" spans="1:27" x14ac:dyDescent="0.25">
      <c r="A29" s="3">
        <v>45660</v>
      </c>
      <c r="B29" s="3">
        <v>45705</v>
      </c>
      <c r="C29" s="3" t="s">
        <v>194</v>
      </c>
      <c r="D29" t="str">
        <f>+IFERROR(Tabla1[[#This Row],[F.PAGO]]-Tabla1[[#This Row],[F.V]],"")</f>
        <v/>
      </c>
      <c r="E29" s="2" t="s">
        <v>75</v>
      </c>
      <c r="F29" s="2" t="s">
        <v>76</v>
      </c>
      <c r="G29" s="2" t="s">
        <v>101</v>
      </c>
      <c r="H29" s="2" t="s">
        <v>102</v>
      </c>
      <c r="I29" s="2">
        <v>31.75</v>
      </c>
      <c r="J29" s="2">
        <v>190</v>
      </c>
      <c r="K29" s="7">
        <v>6032.5</v>
      </c>
      <c r="L29" s="4">
        <v>7118.35</v>
      </c>
      <c r="M29" s="6">
        <v>6032.5</v>
      </c>
      <c r="N29" s="2">
        <v>7118.35</v>
      </c>
      <c r="O29" s="2" t="s">
        <v>194</v>
      </c>
      <c r="P29" s="2" t="str">
        <f>+IFERROR(Tabla1[[#This Row],[Monto Pagado]]+Tabla1[[#This Row],[Total General]],"")</f>
        <v/>
      </c>
      <c r="Q29" s="2" t="s">
        <v>49</v>
      </c>
      <c r="R29" s="2" t="s">
        <v>50</v>
      </c>
      <c r="S29" s="2" t="s">
        <v>35</v>
      </c>
      <c r="T29" s="2" t="s">
        <v>7</v>
      </c>
      <c r="U29" s="2" t="s">
        <v>63</v>
      </c>
      <c r="V29" s="2" cm="1">
        <f t="array" ref="V29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30.162500000000001</v>
      </c>
      <c r="W29" s="2"/>
      <c r="X29" s="2" t="str">
        <f>+IF(Tabla1[[#This Row],[ Jefe Comercial]]="","",Tabla1[[#This Row],[Sub Total x Producto]]*0.0125)</f>
        <v/>
      </c>
      <c r="Y29" s="2"/>
      <c r="Z29" s="2" t="str">
        <f>+IF(Tabla1[[#This Row],[Gerente]]="","",Tabla1[[#This Row],[Sub Total x Producto]]*0.002)</f>
        <v/>
      </c>
      <c r="AA29" s="2" t="s">
        <v>64</v>
      </c>
    </row>
    <row r="30" spans="1:27" x14ac:dyDescent="0.25">
      <c r="A30" s="3">
        <v>45660</v>
      </c>
      <c r="B30" s="3">
        <v>45705</v>
      </c>
      <c r="C30" s="3" t="s">
        <v>194</v>
      </c>
      <c r="D30" t="str">
        <f>+IFERROR(Tabla1[[#This Row],[F.PAGO]]-Tabla1[[#This Row],[F.V]],"")</f>
        <v/>
      </c>
      <c r="E30" s="2" t="s">
        <v>75</v>
      </c>
      <c r="F30" s="2" t="s">
        <v>76</v>
      </c>
      <c r="G30" s="2" t="s">
        <v>103</v>
      </c>
      <c r="H30" s="2" t="s">
        <v>104</v>
      </c>
      <c r="I30" s="2">
        <v>10.25</v>
      </c>
      <c r="J30" s="2">
        <v>170</v>
      </c>
      <c r="K30" s="7">
        <v>1742.5</v>
      </c>
      <c r="L30" s="4">
        <v>2056.15</v>
      </c>
      <c r="M30" s="6">
        <v>1742.5</v>
      </c>
      <c r="N30" s="2">
        <v>2056.15</v>
      </c>
      <c r="O30" s="2" t="s">
        <v>194</v>
      </c>
      <c r="P30" s="2" t="str">
        <f>+IFERROR(Tabla1[[#This Row],[Monto Pagado]]+Tabla1[[#This Row],[Total General]],"")</f>
        <v/>
      </c>
      <c r="Q30" s="2" t="s">
        <v>105</v>
      </c>
      <c r="R30" s="2" t="s">
        <v>54</v>
      </c>
      <c r="S30" s="2" t="s">
        <v>41</v>
      </c>
      <c r="T30" s="2" t="s">
        <v>7</v>
      </c>
      <c r="U30" s="2" t="s">
        <v>63</v>
      </c>
      <c r="V30" s="2" cm="1">
        <f t="array" ref="V30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8.7125000000000004</v>
      </c>
      <c r="W30" s="2"/>
      <c r="X30" s="2" t="str">
        <f>+IF(Tabla1[[#This Row],[ Jefe Comercial]]="","",Tabla1[[#This Row],[Sub Total x Producto]]*0.0125)</f>
        <v/>
      </c>
      <c r="Y30" s="2"/>
      <c r="Z30" s="2" t="str">
        <f>+IF(Tabla1[[#This Row],[Gerente]]="","",Tabla1[[#This Row],[Sub Total x Producto]]*0.002)</f>
        <v/>
      </c>
      <c r="AA30" s="2" t="s">
        <v>64</v>
      </c>
    </row>
    <row r="31" spans="1:27" x14ac:dyDescent="0.25">
      <c r="A31" s="3">
        <v>45665</v>
      </c>
      <c r="B31" s="3">
        <v>45695</v>
      </c>
      <c r="C31" s="3" t="s">
        <v>194</v>
      </c>
      <c r="D31" t="str">
        <f>+IFERROR(Tabla1[[#This Row],[F.PAGO]]-Tabla1[[#This Row],[F.V]],"")</f>
        <v/>
      </c>
      <c r="E31" s="2" t="s">
        <v>95</v>
      </c>
      <c r="F31" s="2" t="s">
        <v>96</v>
      </c>
      <c r="G31" s="2" t="s">
        <v>97</v>
      </c>
      <c r="H31" s="2" t="s">
        <v>98</v>
      </c>
      <c r="I31" s="2">
        <v>260</v>
      </c>
      <c r="J31" s="2">
        <v>8</v>
      </c>
      <c r="K31" s="7">
        <v>2080</v>
      </c>
      <c r="L31" s="4">
        <v>2454.4</v>
      </c>
      <c r="M31" s="6">
        <v>2080</v>
      </c>
      <c r="N31" s="2">
        <v>2454.4</v>
      </c>
      <c r="O31" s="2" t="s">
        <v>194</v>
      </c>
      <c r="P31" s="2" t="str">
        <f>+IFERROR(Tabla1[[#This Row],[Monto Pagado]]+Tabla1[[#This Row],[Total General]],"")</f>
        <v/>
      </c>
      <c r="Q31" s="2" t="s">
        <v>99</v>
      </c>
      <c r="R31" s="2" t="s">
        <v>100</v>
      </c>
      <c r="S31" s="2" t="s">
        <v>41</v>
      </c>
      <c r="T31" s="2" t="s">
        <v>7</v>
      </c>
      <c r="U31" s="2" t="s">
        <v>63</v>
      </c>
      <c r="V31" s="2" cm="1">
        <f t="array" ref="V31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10.4</v>
      </c>
      <c r="W31" s="2"/>
      <c r="X31" s="2" t="str">
        <f>+IF(Tabla1[[#This Row],[ Jefe Comercial]]="","",Tabla1[[#This Row],[Sub Total x Producto]]*0.0125)</f>
        <v/>
      </c>
      <c r="Y31" s="2"/>
      <c r="Z31" s="2" t="str">
        <f>+IF(Tabla1[[#This Row],[Gerente]]="","",Tabla1[[#This Row],[Sub Total x Producto]]*0.002)</f>
        <v/>
      </c>
      <c r="AA31" s="2" t="s">
        <v>64</v>
      </c>
    </row>
    <row r="32" spans="1:27" x14ac:dyDescent="0.25">
      <c r="A32" s="3">
        <v>45673</v>
      </c>
      <c r="B32" s="3">
        <v>45703</v>
      </c>
      <c r="C32" s="3" t="s">
        <v>194</v>
      </c>
      <c r="D32" t="str">
        <f>+IFERROR(Tabla1[[#This Row],[F.PAGO]]-Tabla1[[#This Row],[F.V]],"")</f>
        <v/>
      </c>
      <c r="E32" s="2" t="s">
        <v>89</v>
      </c>
      <c r="F32" s="2" t="s">
        <v>90</v>
      </c>
      <c r="G32" s="2" t="s">
        <v>91</v>
      </c>
      <c r="H32" s="2" t="s">
        <v>92</v>
      </c>
      <c r="I32" s="2">
        <v>1166.4000000000001</v>
      </c>
      <c r="J32" s="2">
        <v>2</v>
      </c>
      <c r="K32" s="7">
        <v>2332.8000000000002</v>
      </c>
      <c r="L32" s="4">
        <v>2752.7</v>
      </c>
      <c r="M32" s="6">
        <v>3096.36</v>
      </c>
      <c r="N32" s="2">
        <v>3653.7</v>
      </c>
      <c r="O32" s="2" t="s">
        <v>194</v>
      </c>
      <c r="P32" s="2" t="str">
        <f>+IFERROR(Tabla1[[#This Row],[Monto Pagado]]+Tabla1[[#This Row],[Total General]],"")</f>
        <v/>
      </c>
      <c r="Q32" s="2" t="s">
        <v>39</v>
      </c>
      <c r="R32" s="2" t="s">
        <v>40</v>
      </c>
      <c r="S32" s="2" t="s">
        <v>41</v>
      </c>
      <c r="T32" s="2" t="s">
        <v>7</v>
      </c>
      <c r="U32" s="2" t="s">
        <v>63</v>
      </c>
      <c r="V32" s="2" cm="1">
        <f t="array" ref="V32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11.664000000000001</v>
      </c>
      <c r="W32" s="2"/>
      <c r="X32" s="2" t="str">
        <f>+IF(Tabla1[[#This Row],[ Jefe Comercial]]="","",Tabla1[[#This Row],[Sub Total x Producto]]*0.0125)</f>
        <v/>
      </c>
      <c r="Y32" s="2"/>
      <c r="Z32" s="2" t="str">
        <f>+IF(Tabla1[[#This Row],[Gerente]]="","",Tabla1[[#This Row],[Sub Total x Producto]]*0.002)</f>
        <v/>
      </c>
      <c r="AA32" s="2" t="s">
        <v>64</v>
      </c>
    </row>
    <row r="33" spans="1:27" x14ac:dyDescent="0.25">
      <c r="A33" s="3">
        <v>45673</v>
      </c>
      <c r="B33" s="3">
        <v>45703</v>
      </c>
      <c r="C33" s="3" t="s">
        <v>194</v>
      </c>
      <c r="D33" t="str">
        <f>+IFERROR(Tabla1[[#This Row],[F.PAGO]]-Tabla1[[#This Row],[F.V]],"")</f>
        <v/>
      </c>
      <c r="E33" s="2" t="s">
        <v>89</v>
      </c>
      <c r="F33" s="2" t="s">
        <v>90</v>
      </c>
      <c r="G33" s="2" t="s">
        <v>91</v>
      </c>
      <c r="H33" s="2" t="s">
        <v>92</v>
      </c>
      <c r="I33" s="2">
        <v>21.21</v>
      </c>
      <c r="J33" s="2">
        <v>36</v>
      </c>
      <c r="K33" s="7">
        <v>763.56</v>
      </c>
      <c r="L33" s="4">
        <v>901</v>
      </c>
      <c r="M33" s="6">
        <v>3096.36</v>
      </c>
      <c r="N33" s="2">
        <v>3653.7</v>
      </c>
      <c r="O33" s="2" t="s">
        <v>194</v>
      </c>
      <c r="P33" s="2" t="str">
        <f>+IFERROR(Tabla1[[#This Row],[Monto Pagado]]+Tabla1[[#This Row],[Total General]],"")</f>
        <v/>
      </c>
      <c r="Q33" s="2" t="s">
        <v>93</v>
      </c>
      <c r="R33" s="2" t="s">
        <v>94</v>
      </c>
      <c r="S33" s="2" t="s">
        <v>35</v>
      </c>
      <c r="T33" s="2" t="s">
        <v>7</v>
      </c>
      <c r="U33" s="2" t="s">
        <v>63</v>
      </c>
      <c r="V33" s="2" cm="1">
        <f t="array" ref="V33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3.8177999999999996</v>
      </c>
      <c r="W33" s="2"/>
      <c r="X33" s="2" t="str">
        <f>+IF(Tabla1[[#This Row],[ Jefe Comercial]]="","",Tabla1[[#This Row],[Sub Total x Producto]]*0.0125)</f>
        <v/>
      </c>
      <c r="Y33" s="2"/>
      <c r="Z33" s="2" t="str">
        <f>+IF(Tabla1[[#This Row],[Gerente]]="","",Tabla1[[#This Row],[Sub Total x Producto]]*0.002)</f>
        <v/>
      </c>
      <c r="AA33" s="2"/>
    </row>
    <row r="34" spans="1:27" x14ac:dyDescent="0.25">
      <c r="A34" s="8">
        <v>45674</v>
      </c>
      <c r="B34" s="3">
        <v>45734</v>
      </c>
      <c r="C34" s="3" t="s">
        <v>194</v>
      </c>
      <c r="D34" t="str">
        <f>+IFERROR(Tabla1[[#This Row],[F.PAGO]]-Tabla1[[#This Row],[F.V]],"")</f>
        <v/>
      </c>
      <c r="E34" s="2" t="s">
        <v>71</v>
      </c>
      <c r="F34" s="2" t="s">
        <v>72</v>
      </c>
      <c r="G34" s="2" t="s">
        <v>73</v>
      </c>
      <c r="H34" s="2" t="s">
        <v>74</v>
      </c>
      <c r="I34" s="2">
        <v>1166.4000000000001</v>
      </c>
      <c r="J34" s="2">
        <v>5</v>
      </c>
      <c r="K34" s="7">
        <v>5832</v>
      </c>
      <c r="L34" s="4">
        <v>6881.76</v>
      </c>
      <c r="M34" s="6">
        <v>5832</v>
      </c>
      <c r="N34" s="2">
        <v>6881.76</v>
      </c>
      <c r="O34" s="2" t="s">
        <v>194</v>
      </c>
      <c r="P34" s="2" t="str">
        <f>+IFERROR(Tabla1[[#This Row],[Monto Pagado]]+Tabla1[[#This Row],[Total General]],"")</f>
        <v/>
      </c>
      <c r="Q34" s="2" t="s">
        <v>39</v>
      </c>
      <c r="R34" s="2" t="s">
        <v>40</v>
      </c>
      <c r="S34" s="2" t="s">
        <v>41</v>
      </c>
      <c r="T34" s="2" t="s">
        <v>7</v>
      </c>
      <c r="U34" s="2" t="s">
        <v>63</v>
      </c>
      <c r="V34" s="2" cm="1">
        <f t="array" ref="V34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29.16</v>
      </c>
      <c r="W34" s="2"/>
      <c r="X34" s="2" t="str">
        <f>+IF(Tabla1[[#This Row],[ Jefe Comercial]]="","",Tabla1[[#This Row],[Sub Total x Producto]]*0.0125)</f>
        <v/>
      </c>
      <c r="Y34" s="2"/>
      <c r="Z34" s="2" t="str">
        <f>+IF(Tabla1[[#This Row],[Gerente]]="","",Tabla1[[#This Row],[Sub Total x Producto]]*0.002)</f>
        <v/>
      </c>
      <c r="AA34" s="2" t="s">
        <v>64</v>
      </c>
    </row>
    <row r="35" spans="1:27" x14ac:dyDescent="0.25">
      <c r="A35" s="8">
        <v>45674</v>
      </c>
      <c r="B35" s="3">
        <v>45719</v>
      </c>
      <c r="C35" s="3" t="s">
        <v>194</v>
      </c>
      <c r="D35" t="str">
        <f>+IFERROR(Tabla1[[#This Row],[F.PAGO]]-Tabla1[[#This Row],[F.V]],"")</f>
        <v/>
      </c>
      <c r="E35" s="2" t="s">
        <v>75</v>
      </c>
      <c r="F35" s="2" t="s">
        <v>76</v>
      </c>
      <c r="G35" s="2" t="s">
        <v>77</v>
      </c>
      <c r="H35" s="2" t="s">
        <v>78</v>
      </c>
      <c r="I35" s="2">
        <v>8.35</v>
      </c>
      <c r="J35" s="2">
        <v>36</v>
      </c>
      <c r="K35" s="7">
        <v>300.60000000000002</v>
      </c>
      <c r="L35" s="4">
        <v>354.71</v>
      </c>
      <c r="M35" s="6">
        <v>300.60000000000002</v>
      </c>
      <c r="N35" s="2">
        <v>354.71</v>
      </c>
      <c r="O35" s="2" t="s">
        <v>194</v>
      </c>
      <c r="P35" s="2" t="str">
        <f>+IFERROR(Tabla1[[#This Row],[Monto Pagado]]+Tabla1[[#This Row],[Total General]],"")</f>
        <v/>
      </c>
      <c r="Q35" s="2" t="s">
        <v>79</v>
      </c>
      <c r="R35" s="2" t="s">
        <v>80</v>
      </c>
      <c r="S35" s="2" t="s">
        <v>35</v>
      </c>
      <c r="T35" s="2" t="s">
        <v>7</v>
      </c>
      <c r="U35" s="2" t="s">
        <v>63</v>
      </c>
      <c r="V35" s="2" cm="1">
        <f t="array" ref="V35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1.5030000000000001</v>
      </c>
      <c r="W35" s="2"/>
      <c r="X35" s="2" t="str">
        <f>+IF(Tabla1[[#This Row],[ Jefe Comercial]]="","",Tabla1[[#This Row],[Sub Total x Producto]]*0.0125)</f>
        <v/>
      </c>
      <c r="Y35" s="2"/>
      <c r="Z35" s="2" t="str">
        <f>+IF(Tabla1[[#This Row],[Gerente]]="","",Tabla1[[#This Row],[Sub Total x Producto]]*0.002)</f>
        <v/>
      </c>
      <c r="AA35" s="2" t="s">
        <v>64</v>
      </c>
    </row>
    <row r="36" spans="1:27" x14ac:dyDescent="0.25">
      <c r="A36" s="8">
        <v>45674</v>
      </c>
      <c r="B36" s="3">
        <v>45719</v>
      </c>
      <c r="C36" s="3" t="s">
        <v>194</v>
      </c>
      <c r="D36" t="str">
        <f>+IFERROR(Tabla1[[#This Row],[F.PAGO]]-Tabla1[[#This Row],[F.V]],"")</f>
        <v/>
      </c>
      <c r="E36" s="2" t="s">
        <v>75</v>
      </c>
      <c r="F36" s="2" t="s">
        <v>76</v>
      </c>
      <c r="G36" s="2" t="s">
        <v>81</v>
      </c>
      <c r="H36" s="2" t="s">
        <v>82</v>
      </c>
      <c r="I36" s="2">
        <v>30.75</v>
      </c>
      <c r="J36" s="2">
        <v>6</v>
      </c>
      <c r="K36" s="7">
        <v>184.5</v>
      </c>
      <c r="L36" s="4">
        <v>217.71</v>
      </c>
      <c r="M36" s="6">
        <v>184.5</v>
      </c>
      <c r="N36" s="2">
        <v>217.71</v>
      </c>
      <c r="O36" s="2" t="s">
        <v>194</v>
      </c>
      <c r="P36" s="2" t="str">
        <f>+IFERROR(Tabla1[[#This Row],[Monto Pagado]]+Tabla1[[#This Row],[Total General]],"")</f>
        <v/>
      </c>
      <c r="Q36" s="2" t="s">
        <v>83</v>
      </c>
      <c r="R36" s="2" t="s">
        <v>84</v>
      </c>
      <c r="S36" s="2" t="s">
        <v>35</v>
      </c>
      <c r="T36" s="2" t="s">
        <v>7</v>
      </c>
      <c r="U36" s="2" t="s">
        <v>63</v>
      </c>
      <c r="V36" s="2" cm="1">
        <f t="array" ref="V36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0.92249999999999999</v>
      </c>
      <c r="W36" s="2"/>
      <c r="X36" s="2" t="str">
        <f>+IF(Tabla1[[#This Row],[ Jefe Comercial]]="","",Tabla1[[#This Row],[Sub Total x Producto]]*0.0125)</f>
        <v/>
      </c>
      <c r="Y36" s="2"/>
      <c r="Z36" s="2" t="str">
        <f>+IF(Tabla1[[#This Row],[Gerente]]="","",Tabla1[[#This Row],[Sub Total x Producto]]*0.002)</f>
        <v/>
      </c>
      <c r="AA36" s="2" t="s">
        <v>64</v>
      </c>
    </row>
    <row r="37" spans="1:27" x14ac:dyDescent="0.25">
      <c r="A37" s="8">
        <v>45674</v>
      </c>
      <c r="B37" s="3">
        <v>45719</v>
      </c>
      <c r="C37" s="3" t="s">
        <v>194</v>
      </c>
      <c r="D37" t="str">
        <f>+IFERROR(Tabla1[[#This Row],[F.PAGO]]-Tabla1[[#This Row],[F.V]],"")</f>
        <v/>
      </c>
      <c r="E37" s="2" t="s">
        <v>75</v>
      </c>
      <c r="F37" s="2" t="s">
        <v>76</v>
      </c>
      <c r="G37" s="2" t="s">
        <v>85</v>
      </c>
      <c r="H37" s="2" t="s">
        <v>86</v>
      </c>
      <c r="I37" s="2">
        <v>18.79</v>
      </c>
      <c r="J37" s="2">
        <v>36</v>
      </c>
      <c r="K37" s="7">
        <v>676.44</v>
      </c>
      <c r="L37" s="4">
        <v>798.2</v>
      </c>
      <c r="M37" s="6">
        <v>676.44</v>
      </c>
      <c r="N37" s="2">
        <v>798.2</v>
      </c>
      <c r="O37" s="2" t="s">
        <v>194</v>
      </c>
      <c r="P37" s="2" t="str">
        <f>+IFERROR(Tabla1[[#This Row],[Monto Pagado]]+Tabla1[[#This Row],[Total General]],"")</f>
        <v/>
      </c>
      <c r="Q37" s="2" t="s">
        <v>87</v>
      </c>
      <c r="R37" s="2" t="s">
        <v>88</v>
      </c>
      <c r="S37" s="2" t="s">
        <v>35</v>
      </c>
      <c r="T37" s="2" t="s">
        <v>7</v>
      </c>
      <c r="U37" s="2" t="s">
        <v>63</v>
      </c>
      <c r="V37" s="2" cm="1">
        <f t="array" ref="V37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3.3822000000000005</v>
      </c>
      <c r="W37" s="2"/>
      <c r="X37" s="2" t="str">
        <f>+IF(Tabla1[[#This Row],[ Jefe Comercial]]="","",Tabla1[[#This Row],[Sub Total x Producto]]*0.0125)</f>
        <v/>
      </c>
      <c r="Y37" s="2"/>
      <c r="Z37" s="2" t="str">
        <f>+IF(Tabla1[[#This Row],[Gerente]]="","",Tabla1[[#This Row],[Sub Total x Producto]]*0.002)</f>
        <v/>
      </c>
      <c r="AA37" s="2" t="s">
        <v>64</v>
      </c>
    </row>
    <row r="38" spans="1:27" x14ac:dyDescent="0.25">
      <c r="A38" s="8">
        <v>45679</v>
      </c>
      <c r="B38" s="3">
        <v>45724</v>
      </c>
      <c r="C38" s="3" t="s">
        <v>194</v>
      </c>
      <c r="D38" t="str">
        <f>+IFERROR(Tabla1[[#This Row],[F.PAGO]]-Tabla1[[#This Row],[F.V]],"")</f>
        <v/>
      </c>
      <c r="E38" s="2" t="s">
        <v>57</v>
      </c>
      <c r="F38" s="2" t="s">
        <v>58</v>
      </c>
      <c r="G38" s="2" t="s">
        <v>59</v>
      </c>
      <c r="H38" s="2" t="s">
        <v>60</v>
      </c>
      <c r="I38" s="2">
        <v>44.53</v>
      </c>
      <c r="J38" s="2">
        <v>5</v>
      </c>
      <c r="K38" s="7">
        <v>222.65</v>
      </c>
      <c r="L38" s="4">
        <v>262.73</v>
      </c>
      <c r="M38" s="6">
        <v>8535.77</v>
      </c>
      <c r="N38" s="2">
        <v>10072.209999999999</v>
      </c>
      <c r="O38" s="2" t="s">
        <v>194</v>
      </c>
      <c r="P38" s="2" t="str">
        <f>+IFERROR(Tabla1[[#This Row],[Monto Pagado]]+Tabla1[[#This Row],[Total General]],"")</f>
        <v/>
      </c>
      <c r="Q38" s="2" t="s">
        <v>61</v>
      </c>
      <c r="R38" s="2" t="s">
        <v>62</v>
      </c>
      <c r="S38" s="2" t="s">
        <v>41</v>
      </c>
      <c r="T38" s="2" t="s">
        <v>7</v>
      </c>
      <c r="U38" s="2" t="s">
        <v>63</v>
      </c>
      <c r="V38" s="2" cm="1">
        <f t="array" ref="V38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1.1132500000000001</v>
      </c>
      <c r="W38" s="2"/>
      <c r="X38" s="2" t="str">
        <f>+IF(Tabla1[[#This Row],[ Jefe Comercial]]="","",Tabla1[[#This Row],[Sub Total x Producto]]*0.0125)</f>
        <v/>
      </c>
      <c r="Y38" s="2"/>
      <c r="Z38" s="2" t="str">
        <f>+IF(Tabla1[[#This Row],[Gerente]]="","",Tabla1[[#This Row],[Sub Total x Producto]]*0.002)</f>
        <v/>
      </c>
      <c r="AA38" s="2" t="s">
        <v>64</v>
      </c>
    </row>
    <row r="39" spans="1:27" x14ac:dyDescent="0.25">
      <c r="A39" s="8">
        <v>45679</v>
      </c>
      <c r="B39" s="3">
        <v>45724</v>
      </c>
      <c r="C39" s="3" t="s">
        <v>194</v>
      </c>
      <c r="D39" t="str">
        <f>+IFERROR(Tabla1[[#This Row],[F.PAGO]]-Tabla1[[#This Row],[F.V]],"")</f>
        <v/>
      </c>
      <c r="E39" s="2" t="s">
        <v>57</v>
      </c>
      <c r="F39" s="2" t="s">
        <v>58</v>
      </c>
      <c r="G39" s="2" t="s">
        <v>59</v>
      </c>
      <c r="H39" s="2" t="s">
        <v>60</v>
      </c>
      <c r="I39" s="2">
        <v>37.200000000000003</v>
      </c>
      <c r="J39" s="2">
        <v>60</v>
      </c>
      <c r="K39" s="7">
        <v>2232</v>
      </c>
      <c r="L39" s="4">
        <v>2633.76</v>
      </c>
      <c r="M39" s="6">
        <v>8535.77</v>
      </c>
      <c r="N39" s="2">
        <v>10072.209999999999</v>
      </c>
      <c r="O39" s="2" t="s">
        <v>194</v>
      </c>
      <c r="P39" s="2" t="str">
        <f>+IFERROR(Tabla1[[#This Row],[Monto Pagado]]+Tabla1[[#This Row],[Total General]],"")</f>
        <v/>
      </c>
      <c r="Q39" s="2" t="s">
        <v>65</v>
      </c>
      <c r="R39" s="2" t="s">
        <v>66</v>
      </c>
      <c r="S39" s="2" t="s">
        <v>41</v>
      </c>
      <c r="T39" s="2" t="s">
        <v>7</v>
      </c>
      <c r="U39" s="2" t="s">
        <v>63</v>
      </c>
      <c r="V39" s="2" cm="1">
        <f t="array" ref="V39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11.16</v>
      </c>
      <c r="W39" s="2"/>
      <c r="X39" s="2" t="str">
        <f>+IF(Tabla1[[#This Row],[ Jefe Comercial]]="","",Tabla1[[#This Row],[Sub Total x Producto]]*0.0125)</f>
        <v/>
      </c>
      <c r="Y39" s="2"/>
      <c r="Z39" s="2" t="str">
        <f>+IF(Tabla1[[#This Row],[Gerente]]="","",Tabla1[[#This Row],[Sub Total x Producto]]*0.002)</f>
        <v/>
      </c>
      <c r="AA39" s="2"/>
    </row>
    <row r="40" spans="1:27" x14ac:dyDescent="0.25">
      <c r="A40" s="8">
        <v>45679</v>
      </c>
      <c r="B40" s="3">
        <v>45724</v>
      </c>
      <c r="C40" s="3" t="s">
        <v>194</v>
      </c>
      <c r="D40" t="str">
        <f>+IFERROR(Tabla1[[#This Row],[F.PAGO]]-Tabla1[[#This Row],[F.V]],"")</f>
        <v/>
      </c>
      <c r="E40" s="2" t="s">
        <v>57</v>
      </c>
      <c r="F40" s="2" t="s">
        <v>58</v>
      </c>
      <c r="G40" s="2" t="s">
        <v>59</v>
      </c>
      <c r="H40" s="2" t="s">
        <v>60</v>
      </c>
      <c r="I40" s="2">
        <v>32.880000000000003</v>
      </c>
      <c r="J40" s="2">
        <v>24</v>
      </c>
      <c r="K40" s="7">
        <v>789.12</v>
      </c>
      <c r="L40" s="4">
        <v>931.16</v>
      </c>
      <c r="M40" s="6">
        <v>8535.77</v>
      </c>
      <c r="N40" s="2">
        <v>10072.209999999999</v>
      </c>
      <c r="O40" s="2" t="s">
        <v>194</v>
      </c>
      <c r="P40" s="2" t="str">
        <f>+IFERROR(Tabla1[[#This Row],[Monto Pagado]]+Tabla1[[#This Row],[Total General]],"")</f>
        <v/>
      </c>
      <c r="Q40" s="2" t="s">
        <v>67</v>
      </c>
      <c r="R40" s="2" t="s">
        <v>68</v>
      </c>
      <c r="S40" s="2" t="s">
        <v>35</v>
      </c>
      <c r="T40" s="2" t="s">
        <v>7</v>
      </c>
      <c r="U40" s="2" t="s">
        <v>63</v>
      </c>
      <c r="V40" s="2" cm="1">
        <f t="array" ref="V40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3.9456000000000002</v>
      </c>
      <c r="W40" s="2"/>
      <c r="X40" s="2" t="str">
        <f>+IF(Tabla1[[#This Row],[ Jefe Comercial]]="","",Tabla1[[#This Row],[Sub Total x Producto]]*0.0125)</f>
        <v/>
      </c>
      <c r="Y40" s="2"/>
      <c r="Z40" s="2" t="str">
        <f>+IF(Tabla1[[#This Row],[Gerente]]="","",Tabla1[[#This Row],[Sub Total x Producto]]*0.002)</f>
        <v/>
      </c>
      <c r="AA40" s="2"/>
    </row>
    <row r="41" spans="1:27" x14ac:dyDescent="0.25">
      <c r="A41" s="8">
        <v>45679</v>
      </c>
      <c r="B41" s="3">
        <v>45724</v>
      </c>
      <c r="C41" s="3" t="s">
        <v>194</v>
      </c>
      <c r="D41" t="str">
        <f>+IFERROR(Tabla1[[#This Row],[F.PAGO]]-Tabla1[[#This Row],[F.V]],"")</f>
        <v/>
      </c>
      <c r="E41" s="2" t="s">
        <v>57</v>
      </c>
      <c r="F41" s="2" t="s">
        <v>58</v>
      </c>
      <c r="G41" s="2" t="s">
        <v>59</v>
      </c>
      <c r="H41" s="2" t="s">
        <v>60</v>
      </c>
      <c r="I41" s="2">
        <v>55.125</v>
      </c>
      <c r="J41" s="2">
        <v>96</v>
      </c>
      <c r="K41" s="7">
        <v>5292</v>
      </c>
      <c r="L41" s="4">
        <v>6244.56</v>
      </c>
      <c r="M41" s="6">
        <v>8535.77</v>
      </c>
      <c r="N41" s="2">
        <v>10072.209999999999</v>
      </c>
      <c r="O41" s="2" t="s">
        <v>194</v>
      </c>
      <c r="P41" s="2" t="str">
        <f>+IFERROR(Tabla1[[#This Row],[Monto Pagado]]+Tabla1[[#This Row],[Total General]],"")</f>
        <v/>
      </c>
      <c r="Q41" s="2" t="s">
        <v>69</v>
      </c>
      <c r="R41" s="2" t="s">
        <v>70</v>
      </c>
      <c r="S41" s="2" t="s">
        <v>35</v>
      </c>
      <c r="T41" s="2" t="s">
        <v>7</v>
      </c>
      <c r="U41" s="2" t="s">
        <v>63</v>
      </c>
      <c r="V41" s="2" cm="1">
        <f t="array" ref="V41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26.46</v>
      </c>
      <c r="W41" s="2"/>
      <c r="X41" s="2" t="str">
        <f>+IF(Tabla1[[#This Row],[ Jefe Comercial]]="","",Tabla1[[#This Row],[Sub Total x Producto]]*0.0125)</f>
        <v/>
      </c>
      <c r="Y41" s="2"/>
      <c r="Z41" s="2" t="str">
        <f>+IF(Tabla1[[#This Row],[Gerente]]="","",Tabla1[[#This Row],[Sub Total x Producto]]*0.002)</f>
        <v/>
      </c>
      <c r="AA41" s="2"/>
    </row>
    <row r="42" spans="1:27" x14ac:dyDescent="0.25">
      <c r="A42" s="8">
        <v>45686</v>
      </c>
      <c r="B42" s="3">
        <v>45746</v>
      </c>
      <c r="C42" s="3" t="s">
        <v>194</v>
      </c>
      <c r="D42" t="str">
        <f>+IFERROR(Tabla1[[#This Row],[F.PAGO]]-Tabla1[[#This Row],[F.V]],"")</f>
        <v/>
      </c>
      <c r="E42" s="2" t="s">
        <v>29</v>
      </c>
      <c r="F42" s="2" t="s">
        <v>30</v>
      </c>
      <c r="G42" s="2" t="s">
        <v>31</v>
      </c>
      <c r="H42" s="2" t="s">
        <v>32</v>
      </c>
      <c r="I42" s="2">
        <v>203.33</v>
      </c>
      <c r="J42" s="2">
        <v>48</v>
      </c>
      <c r="K42" s="7">
        <v>3903.94</v>
      </c>
      <c r="L42" s="4">
        <v>4606.6499999999996</v>
      </c>
      <c r="M42" s="6">
        <v>12477.55</v>
      </c>
      <c r="N42" s="2">
        <v>14723.5</v>
      </c>
      <c r="O42" s="2" t="s">
        <v>194</v>
      </c>
      <c r="P42" s="2" t="str">
        <f>+IFERROR(Tabla1[[#This Row],[Monto Pagado]]+Tabla1[[#This Row],[Total General]],"")</f>
        <v/>
      </c>
      <c r="Q42" s="2" t="s">
        <v>33</v>
      </c>
      <c r="R42" s="2" t="s">
        <v>34</v>
      </c>
      <c r="S42" s="2" t="s">
        <v>35</v>
      </c>
      <c r="T42" s="2" t="s">
        <v>7</v>
      </c>
      <c r="U42" s="2" t="s">
        <v>36</v>
      </c>
      <c r="V42" s="2" cm="1">
        <f t="array" ref="V42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39.039400000000001</v>
      </c>
      <c r="W42" s="2"/>
      <c r="X42" s="2" t="str">
        <f>+IF(Tabla1[[#This Row],[ Jefe Comercial]]="","",Tabla1[[#This Row],[Sub Total x Producto]]*0.0125)</f>
        <v/>
      </c>
      <c r="Y42" s="2" t="s">
        <v>37</v>
      </c>
      <c r="Z42" s="2">
        <f>+IF(Tabla1[[#This Row],[Gerente]]="","",Tabla1[[#This Row],[Sub Total x Producto]]*0.002)</f>
        <v>7.8078799999999999</v>
      </c>
      <c r="AA42" s="2" t="s">
        <v>38</v>
      </c>
    </row>
    <row r="43" spans="1:27" x14ac:dyDescent="0.25">
      <c r="A43" s="8">
        <v>45686</v>
      </c>
      <c r="B43" s="3">
        <v>45746</v>
      </c>
      <c r="C43" s="3" t="s">
        <v>194</v>
      </c>
      <c r="D43" t="str">
        <f>+IFERROR(Tabla1[[#This Row],[F.PAGO]]-Tabla1[[#This Row],[F.V]],"")</f>
        <v/>
      </c>
      <c r="E43" s="2" t="s">
        <v>29</v>
      </c>
      <c r="F43" s="2" t="s">
        <v>30</v>
      </c>
      <c r="G43" s="2" t="s">
        <v>31</v>
      </c>
      <c r="H43" s="2" t="s">
        <v>32</v>
      </c>
      <c r="I43" s="2">
        <v>2916</v>
      </c>
      <c r="J43" s="2">
        <v>1</v>
      </c>
      <c r="K43" s="7">
        <v>1166.4000000000001</v>
      </c>
      <c r="L43" s="4">
        <v>1376.35</v>
      </c>
      <c r="M43" s="6">
        <v>12477.55</v>
      </c>
      <c r="N43" s="2">
        <v>14723.5</v>
      </c>
      <c r="O43" s="2" t="s">
        <v>194</v>
      </c>
      <c r="P43" s="2" t="str">
        <f>+IFERROR(Tabla1[[#This Row],[Monto Pagado]]+Tabla1[[#This Row],[Total General]],"")</f>
        <v/>
      </c>
      <c r="Q43" s="2" t="s">
        <v>39</v>
      </c>
      <c r="R43" s="2" t="s">
        <v>40</v>
      </c>
      <c r="S43" s="2" t="s">
        <v>41</v>
      </c>
      <c r="T43" s="2" t="s">
        <v>7</v>
      </c>
      <c r="U43" s="2" t="s">
        <v>36</v>
      </c>
      <c r="V43" s="2" cm="1">
        <f t="array" ref="V43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11.664000000000001</v>
      </c>
      <c r="W43" s="2"/>
      <c r="X43" s="2" t="str">
        <f>+IF(Tabla1[[#This Row],[ Jefe Comercial]]="","",Tabla1[[#This Row],[Sub Total x Producto]]*0.0125)</f>
        <v/>
      </c>
      <c r="Y43" s="2" t="s">
        <v>37</v>
      </c>
      <c r="Z43" s="2">
        <f>+IF(Tabla1[[#This Row],[Gerente]]="","",Tabla1[[#This Row],[Sub Total x Producto]]*0.002)</f>
        <v>2.3328000000000002</v>
      </c>
      <c r="AA43" s="2"/>
    </row>
    <row r="44" spans="1:27" x14ac:dyDescent="0.25">
      <c r="A44" s="8">
        <v>45686</v>
      </c>
      <c r="B44" s="3">
        <v>45746</v>
      </c>
      <c r="C44" s="3" t="s">
        <v>194</v>
      </c>
      <c r="D44" t="str">
        <f>+IFERROR(Tabla1[[#This Row],[F.PAGO]]-Tabla1[[#This Row],[F.V]],"")</f>
        <v/>
      </c>
      <c r="E44" s="2" t="s">
        <v>29</v>
      </c>
      <c r="F44" s="2" t="s">
        <v>30</v>
      </c>
      <c r="G44" s="2" t="s">
        <v>31</v>
      </c>
      <c r="H44" s="2" t="s">
        <v>32</v>
      </c>
      <c r="I44" s="2">
        <v>293.25</v>
      </c>
      <c r="J44" s="2">
        <v>12</v>
      </c>
      <c r="K44" s="7">
        <v>1407.6</v>
      </c>
      <c r="L44" s="4">
        <v>1660.97</v>
      </c>
      <c r="M44" s="6">
        <v>12477.55</v>
      </c>
      <c r="N44" s="2">
        <v>14723.5</v>
      </c>
      <c r="O44" s="2" t="s">
        <v>194</v>
      </c>
      <c r="P44" s="2" t="str">
        <f>+IFERROR(Tabla1[[#This Row],[Monto Pagado]]+Tabla1[[#This Row],[Total General]],"")</f>
        <v/>
      </c>
      <c r="Q44" s="2" t="s">
        <v>42</v>
      </c>
      <c r="R44" s="2" t="s">
        <v>43</v>
      </c>
      <c r="S44" s="2" t="s">
        <v>35</v>
      </c>
      <c r="T44" s="2" t="s">
        <v>7</v>
      </c>
      <c r="U44" s="2" t="s">
        <v>36</v>
      </c>
      <c r="V44" s="2" cm="1">
        <f t="array" ref="V44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14.075999999999999</v>
      </c>
      <c r="W44" s="2"/>
      <c r="X44" s="2" t="str">
        <f>+IF(Tabla1[[#This Row],[ Jefe Comercial]]="","",Tabla1[[#This Row],[Sub Total x Producto]]*0.0125)</f>
        <v/>
      </c>
      <c r="Y44" s="2" t="s">
        <v>37</v>
      </c>
      <c r="Z44" s="2">
        <f>+IF(Tabla1[[#This Row],[Gerente]]="","",Tabla1[[#This Row],[Sub Total x Producto]]*0.002)</f>
        <v>2.8151999999999999</v>
      </c>
      <c r="AA44" s="2"/>
    </row>
    <row r="45" spans="1:27" x14ac:dyDescent="0.25">
      <c r="A45" s="8">
        <v>45686</v>
      </c>
      <c r="B45" s="3">
        <v>45746</v>
      </c>
      <c r="C45" s="3" t="s">
        <v>194</v>
      </c>
      <c r="D45" t="str">
        <f>+IFERROR(Tabla1[[#This Row],[F.PAGO]]-Tabla1[[#This Row],[F.V]],"")</f>
        <v/>
      </c>
      <c r="E45" s="2" t="s">
        <v>29</v>
      </c>
      <c r="F45" s="2" t="s">
        <v>30</v>
      </c>
      <c r="G45" s="2" t="s">
        <v>31</v>
      </c>
      <c r="H45" s="2" t="s">
        <v>32</v>
      </c>
      <c r="I45" s="2">
        <v>85</v>
      </c>
      <c r="J45" s="2">
        <v>20</v>
      </c>
      <c r="K45" s="7">
        <v>680</v>
      </c>
      <c r="L45" s="4">
        <v>802.4</v>
      </c>
      <c r="M45" s="6">
        <v>12477.55</v>
      </c>
      <c r="N45" s="2">
        <v>14723.5</v>
      </c>
      <c r="O45" s="2" t="s">
        <v>194</v>
      </c>
      <c r="P45" s="2" t="str">
        <f>+IFERROR(Tabla1[[#This Row],[Monto Pagado]]+Tabla1[[#This Row],[Total General]],"")</f>
        <v/>
      </c>
      <c r="Q45" s="2" t="s">
        <v>44</v>
      </c>
      <c r="R45" s="2" t="s">
        <v>45</v>
      </c>
      <c r="S45" s="2" t="s">
        <v>35</v>
      </c>
      <c r="T45" s="2" t="s">
        <v>7</v>
      </c>
      <c r="U45" s="2" t="s">
        <v>36</v>
      </c>
      <c r="V45" s="2" cm="1">
        <f t="array" ref="V45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6.8</v>
      </c>
      <c r="W45" s="2"/>
      <c r="X45" s="2" t="str">
        <f>+IF(Tabla1[[#This Row],[ Jefe Comercial]]="","",Tabla1[[#This Row],[Sub Total x Producto]]*0.0125)</f>
        <v/>
      </c>
      <c r="Y45" s="2" t="s">
        <v>37</v>
      </c>
      <c r="Z45" s="2">
        <f>+IF(Tabla1[[#This Row],[Gerente]]="","",Tabla1[[#This Row],[Sub Total x Producto]]*0.002)</f>
        <v>1.36</v>
      </c>
      <c r="AA45" s="2"/>
    </row>
    <row r="46" spans="1:27" x14ac:dyDescent="0.25">
      <c r="A46" s="8">
        <v>45686</v>
      </c>
      <c r="B46" s="3">
        <v>45746</v>
      </c>
      <c r="C46" s="3" t="s">
        <v>194</v>
      </c>
      <c r="D46" t="str">
        <f>+IFERROR(Tabla1[[#This Row],[F.PAGO]]-Tabla1[[#This Row],[F.V]],"")</f>
        <v/>
      </c>
      <c r="E46" s="2" t="s">
        <v>29</v>
      </c>
      <c r="F46" s="2" t="s">
        <v>30</v>
      </c>
      <c r="G46" s="2" t="s">
        <v>31</v>
      </c>
      <c r="H46" s="2" t="s">
        <v>32</v>
      </c>
      <c r="I46" s="2">
        <v>45</v>
      </c>
      <c r="J46" s="2">
        <v>24</v>
      </c>
      <c r="K46" s="7">
        <v>432</v>
      </c>
      <c r="L46" s="4">
        <v>509.76</v>
      </c>
      <c r="M46" s="6">
        <v>12477.55</v>
      </c>
      <c r="N46" s="2">
        <v>14723.5</v>
      </c>
      <c r="O46" s="2" t="s">
        <v>194</v>
      </c>
      <c r="P46" s="2" t="str">
        <f>+IFERROR(Tabla1[[#This Row],[Monto Pagado]]+Tabla1[[#This Row],[Total General]],"")</f>
        <v/>
      </c>
      <c r="Q46" s="2" t="s">
        <v>46</v>
      </c>
      <c r="R46" s="2" t="s">
        <v>47</v>
      </c>
      <c r="S46" s="2" t="s">
        <v>35</v>
      </c>
      <c r="T46" s="2" t="s">
        <v>7</v>
      </c>
      <c r="U46" s="2" t="s">
        <v>36</v>
      </c>
      <c r="V46" s="2" cm="1">
        <f t="array" ref="V46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4.32</v>
      </c>
      <c r="W46" s="2"/>
      <c r="X46" s="2" t="str">
        <f>+IF(Tabla1[[#This Row],[ Jefe Comercial]]="","",Tabla1[[#This Row],[Sub Total x Producto]]*0.0125)</f>
        <v/>
      </c>
      <c r="Y46" s="2" t="s">
        <v>37</v>
      </c>
      <c r="Z46" s="2">
        <f>+IF(Tabla1[[#This Row],[Gerente]]="","",Tabla1[[#This Row],[Sub Total x Producto]]*0.002)</f>
        <v>0.86399999999999999</v>
      </c>
      <c r="AA46" s="2"/>
    </row>
    <row r="47" spans="1:27" x14ac:dyDescent="0.25">
      <c r="A47" s="8">
        <v>45686</v>
      </c>
      <c r="B47" s="3">
        <v>45746</v>
      </c>
      <c r="C47" s="3" t="s">
        <v>194</v>
      </c>
      <c r="D47" t="str">
        <f>+IFERROR(Tabla1[[#This Row],[F.PAGO]]-Tabla1[[#This Row],[F.V]],"")</f>
        <v/>
      </c>
      <c r="E47" s="2" t="s">
        <v>29</v>
      </c>
      <c r="F47" s="2" t="s">
        <v>30</v>
      </c>
      <c r="G47" s="2" t="s">
        <v>31</v>
      </c>
      <c r="H47" s="2" t="s">
        <v>32</v>
      </c>
      <c r="I47" s="2">
        <v>155</v>
      </c>
      <c r="J47" s="2">
        <v>24</v>
      </c>
      <c r="K47" s="7">
        <v>1488</v>
      </c>
      <c r="L47" s="4">
        <v>1755.84</v>
      </c>
      <c r="M47" s="6">
        <v>12477.55</v>
      </c>
      <c r="N47" s="2">
        <v>14723.5</v>
      </c>
      <c r="O47" s="2" t="s">
        <v>194</v>
      </c>
      <c r="P47" s="2" t="str">
        <f>+IFERROR(Tabla1[[#This Row],[Monto Pagado]]+Tabla1[[#This Row],[Total General]],"")</f>
        <v/>
      </c>
      <c r="Q47" s="2" t="s">
        <v>48</v>
      </c>
      <c r="R47" s="2" t="s">
        <v>47</v>
      </c>
      <c r="S47" s="2" t="s">
        <v>35</v>
      </c>
      <c r="T47" s="2" t="s">
        <v>7</v>
      </c>
      <c r="U47" s="2" t="s">
        <v>36</v>
      </c>
      <c r="V47" s="2" cm="1">
        <f t="array" ref="V47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14.88</v>
      </c>
      <c r="W47" s="2"/>
      <c r="X47" s="2" t="str">
        <f>+IF(Tabla1[[#This Row],[ Jefe Comercial]]="","",Tabla1[[#This Row],[Sub Total x Producto]]*0.0125)</f>
        <v/>
      </c>
      <c r="Y47" s="2" t="s">
        <v>37</v>
      </c>
      <c r="Z47" s="2">
        <f>+IF(Tabla1[[#This Row],[Gerente]]="","",Tabla1[[#This Row],[Sub Total x Producto]]*0.002)</f>
        <v>2.976</v>
      </c>
      <c r="AA47" s="2"/>
    </row>
    <row r="48" spans="1:27" x14ac:dyDescent="0.25">
      <c r="A48" s="8">
        <v>45686</v>
      </c>
      <c r="B48" s="3">
        <v>45746</v>
      </c>
      <c r="C48" s="3" t="s">
        <v>194</v>
      </c>
      <c r="D48" t="str">
        <f>+IFERROR(Tabla1[[#This Row],[F.PAGO]]-Tabla1[[#This Row],[F.V]],"")</f>
        <v/>
      </c>
      <c r="E48" s="2" t="s">
        <v>29</v>
      </c>
      <c r="F48" s="2" t="s">
        <v>30</v>
      </c>
      <c r="G48" s="2" t="s">
        <v>31</v>
      </c>
      <c r="H48" s="2" t="s">
        <v>32</v>
      </c>
      <c r="I48" s="2">
        <v>63.5</v>
      </c>
      <c r="J48" s="2">
        <v>60</v>
      </c>
      <c r="K48" s="7">
        <v>1524</v>
      </c>
      <c r="L48" s="4">
        <v>1798.32</v>
      </c>
      <c r="M48" s="6">
        <v>12477.55</v>
      </c>
      <c r="N48" s="2">
        <v>14723.5</v>
      </c>
      <c r="O48" s="2" t="s">
        <v>194</v>
      </c>
      <c r="P48" s="2" t="str">
        <f>+IFERROR(Tabla1[[#This Row],[Monto Pagado]]+Tabla1[[#This Row],[Total General]],"")</f>
        <v/>
      </c>
      <c r="Q48" s="2" t="s">
        <v>49</v>
      </c>
      <c r="R48" s="2" t="s">
        <v>50</v>
      </c>
      <c r="S48" s="9" t="s">
        <v>35</v>
      </c>
      <c r="T48" s="2" t="s">
        <v>7</v>
      </c>
      <c r="U48" s="2" t="s">
        <v>36</v>
      </c>
      <c r="V48" s="2" cm="1">
        <f t="array" ref="V48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15.24</v>
      </c>
      <c r="W48" s="2"/>
      <c r="X48" s="2" t="str">
        <f>+IF(Tabla1[[#This Row],[ Jefe Comercial]]="","",Tabla1[[#This Row],[Sub Total x Producto]]*0.0125)</f>
        <v/>
      </c>
      <c r="Y48" s="2" t="s">
        <v>37</v>
      </c>
      <c r="Z48" s="2">
        <f>+IF(Tabla1[[#This Row],[Gerente]]="","",Tabla1[[#This Row],[Sub Total x Producto]]*0.002)</f>
        <v>3.048</v>
      </c>
      <c r="AA48" s="2"/>
    </row>
    <row r="49" spans="1:27" x14ac:dyDescent="0.25">
      <c r="A49" s="8">
        <v>45686</v>
      </c>
      <c r="B49" s="3">
        <v>45746</v>
      </c>
      <c r="C49" s="3" t="s">
        <v>194</v>
      </c>
      <c r="D49" t="str">
        <f>+IFERROR(Tabla1[[#This Row],[F.PAGO]]-Tabla1[[#This Row],[F.V]],"")</f>
        <v/>
      </c>
      <c r="E49" s="2" t="s">
        <v>29</v>
      </c>
      <c r="F49" s="2" t="s">
        <v>30</v>
      </c>
      <c r="G49" s="2" t="s">
        <v>31</v>
      </c>
      <c r="H49" s="2" t="s">
        <v>32</v>
      </c>
      <c r="I49" s="2">
        <v>110.25</v>
      </c>
      <c r="J49" s="2">
        <v>24</v>
      </c>
      <c r="K49" s="7">
        <v>1058.4000000000001</v>
      </c>
      <c r="L49" s="4">
        <v>1248.9100000000001</v>
      </c>
      <c r="M49" s="6">
        <v>12477.55</v>
      </c>
      <c r="N49" s="2">
        <v>14723.5</v>
      </c>
      <c r="O49" s="2" t="s">
        <v>194</v>
      </c>
      <c r="P49" s="2" t="str">
        <f>+IFERROR(Tabla1[[#This Row],[Monto Pagado]]+Tabla1[[#This Row],[Total General]],"")</f>
        <v/>
      </c>
      <c r="Q49" s="2" t="s">
        <v>51</v>
      </c>
      <c r="R49" s="2" t="s">
        <v>52</v>
      </c>
      <c r="S49" s="2" t="s">
        <v>35</v>
      </c>
      <c r="T49" s="2" t="s">
        <v>7</v>
      </c>
      <c r="U49" s="2" t="s">
        <v>36</v>
      </c>
      <c r="V49" s="2" cm="1">
        <f t="array" ref="V49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10.584000000000001</v>
      </c>
      <c r="W49" s="2"/>
      <c r="X49" s="2" t="str">
        <f>+IF(Tabla1[[#This Row],[ Jefe Comercial]]="","",Tabla1[[#This Row],[Sub Total x Producto]]*0.0125)</f>
        <v/>
      </c>
      <c r="Y49" s="2" t="s">
        <v>37</v>
      </c>
      <c r="Z49" s="2">
        <f>+IF(Tabla1[[#This Row],[Gerente]]="","",Tabla1[[#This Row],[Sub Total x Producto]]*0.002)</f>
        <v>2.1168</v>
      </c>
      <c r="AA49" s="2"/>
    </row>
    <row r="50" spans="1:27" x14ac:dyDescent="0.25">
      <c r="A50" s="8">
        <v>45686</v>
      </c>
      <c r="B50" s="3">
        <v>45746</v>
      </c>
      <c r="C50" s="3" t="s">
        <v>194</v>
      </c>
      <c r="D50" t="str">
        <f>+IFERROR(Tabla1[[#This Row],[F.PAGO]]-Tabla1[[#This Row],[F.V]],"")</f>
        <v/>
      </c>
      <c r="E50" s="2" t="s">
        <v>29</v>
      </c>
      <c r="F50" s="2" t="s">
        <v>30</v>
      </c>
      <c r="G50" s="2" t="s">
        <v>31</v>
      </c>
      <c r="H50" s="2" t="s">
        <v>32</v>
      </c>
      <c r="I50" s="2">
        <v>110.22</v>
      </c>
      <c r="J50" s="2">
        <v>18</v>
      </c>
      <c r="K50" s="7">
        <v>793.58</v>
      </c>
      <c r="L50" s="4">
        <v>936.42</v>
      </c>
      <c r="M50" s="6">
        <v>12477.55</v>
      </c>
      <c r="N50" s="2">
        <v>14723.5</v>
      </c>
      <c r="O50" s="2" t="s">
        <v>194</v>
      </c>
      <c r="P50" s="2" t="str">
        <f>+IFERROR(Tabla1[[#This Row],[Monto Pagado]]+Tabla1[[#This Row],[Total General]],"")</f>
        <v/>
      </c>
      <c r="Q50" s="2" t="s">
        <v>53</v>
      </c>
      <c r="R50" s="2" t="s">
        <v>54</v>
      </c>
      <c r="S50" s="2" t="s">
        <v>41</v>
      </c>
      <c r="T50" s="2" t="s">
        <v>7</v>
      </c>
      <c r="U50" s="2" t="s">
        <v>36</v>
      </c>
      <c r="V50" s="2" cm="1">
        <f t="array" ref="V50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7.9358000000000004</v>
      </c>
      <c r="W50" s="2"/>
      <c r="X50" s="2" t="str">
        <f>+IF(Tabla1[[#This Row],[ Jefe Comercial]]="","",Tabla1[[#This Row],[Sub Total x Producto]]*0.0125)</f>
        <v/>
      </c>
      <c r="Y50" s="2" t="s">
        <v>37</v>
      </c>
      <c r="Z50" s="2">
        <f>+IF(Tabla1[[#This Row],[Gerente]]="","",Tabla1[[#This Row],[Sub Total x Producto]]*0.002)</f>
        <v>1.5871600000000001</v>
      </c>
      <c r="AA50" s="2"/>
    </row>
    <row r="51" spans="1:27" x14ac:dyDescent="0.25">
      <c r="A51" s="8">
        <v>45686</v>
      </c>
      <c r="B51" s="3">
        <v>45746</v>
      </c>
      <c r="C51" s="3" t="s">
        <v>194</v>
      </c>
      <c r="D51" t="str">
        <f>+IFERROR(Tabla1[[#This Row],[F.PAGO]]-Tabla1[[#This Row],[F.V]],"")</f>
        <v/>
      </c>
      <c r="E51" s="2" t="s">
        <v>29</v>
      </c>
      <c r="F51" s="2" t="s">
        <v>30</v>
      </c>
      <c r="G51" s="2" t="s">
        <v>31</v>
      </c>
      <c r="H51" s="2" t="s">
        <v>32</v>
      </c>
      <c r="I51" s="2">
        <v>59.08</v>
      </c>
      <c r="J51" s="2">
        <v>1</v>
      </c>
      <c r="K51" s="7">
        <v>23.63</v>
      </c>
      <c r="L51" s="4">
        <v>27.88</v>
      </c>
      <c r="M51" s="6">
        <v>12477.55</v>
      </c>
      <c r="N51" s="2">
        <v>14723.5</v>
      </c>
      <c r="O51" s="2" t="s">
        <v>194</v>
      </c>
      <c r="P51" s="2" t="str">
        <f>+IFERROR(Tabla1[[#This Row],[Monto Pagado]]+Tabla1[[#This Row],[Total General]],"")</f>
        <v/>
      </c>
      <c r="Q51" s="2" t="s">
        <v>55</v>
      </c>
      <c r="R51" s="2" t="s">
        <v>56</v>
      </c>
      <c r="S51" s="2" t="s">
        <v>35</v>
      </c>
      <c r="T51" s="2" t="s">
        <v>7</v>
      </c>
      <c r="U51" s="2" t="s">
        <v>36</v>
      </c>
      <c r="V51" s="2" cm="1">
        <f t="array" ref="V51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0.23629999999999998</v>
      </c>
      <c r="W51" s="2"/>
      <c r="X51" s="2" t="str">
        <f>+IF(Tabla1[[#This Row],[ Jefe Comercial]]="","",Tabla1[[#This Row],[Sub Total x Producto]]*0.0125)</f>
        <v/>
      </c>
      <c r="Y51" s="2" t="s">
        <v>37</v>
      </c>
      <c r="Z51" s="2">
        <f>+IF(Tabla1[[#This Row],[Gerente]]="","",Tabla1[[#This Row],[Sub Total x Producto]]*0.002)</f>
        <v>4.7259999999999996E-2</v>
      </c>
      <c r="AA51" s="2"/>
    </row>
    <row r="52" spans="1:27" x14ac:dyDescent="0.25">
      <c r="A52" s="8">
        <v>45687</v>
      </c>
      <c r="B52" s="3">
        <v>45747</v>
      </c>
      <c r="C52" s="3" t="s">
        <v>194</v>
      </c>
      <c r="D52" t="str">
        <f>+IFERROR(Tabla1[[#This Row],[F.PAGO]]-Tabla1[[#This Row],[F.V]],"")</f>
        <v/>
      </c>
      <c r="E52" s="2" t="s">
        <v>14</v>
      </c>
      <c r="F52" s="2" t="s">
        <v>15</v>
      </c>
      <c r="G52" s="2" t="s">
        <v>16</v>
      </c>
      <c r="H52" s="2" t="s">
        <v>17</v>
      </c>
      <c r="I52" s="2">
        <v>168.75</v>
      </c>
      <c r="J52" s="2">
        <v>24</v>
      </c>
      <c r="K52" s="7">
        <v>1620</v>
      </c>
      <c r="L52" s="4">
        <v>1911.6</v>
      </c>
      <c r="M52" s="6">
        <v>4649.62</v>
      </c>
      <c r="N52" s="2">
        <v>5486.55</v>
      </c>
      <c r="O52" s="2" t="s">
        <v>194</v>
      </c>
      <c r="P52" s="2" t="str">
        <f>+IFERROR(Tabla1[[#This Row],[Monto Pagado]]+Tabla1[[#This Row],[Total General]],"")</f>
        <v/>
      </c>
      <c r="Q52" s="2" t="s">
        <v>18</v>
      </c>
      <c r="R52" s="2" t="s">
        <v>13</v>
      </c>
      <c r="S52" s="2" t="s">
        <v>6</v>
      </c>
      <c r="T52" s="2" t="s">
        <v>7</v>
      </c>
      <c r="U52" s="2" t="s">
        <v>8</v>
      </c>
      <c r="V52" s="2" cm="1">
        <f t="array" ref="V52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48.6</v>
      </c>
      <c r="W52" s="2"/>
      <c r="X52" s="2" t="str">
        <f>+IF(Tabla1[[#This Row],[ Jefe Comercial]]="","",Tabla1[[#This Row],[Sub Total x Producto]]*0.0125)</f>
        <v/>
      </c>
      <c r="Y52" s="2" t="s">
        <v>9</v>
      </c>
      <c r="Z52" s="2">
        <f>+IF(Tabla1[[#This Row],[Gerente]]="","",Tabla1[[#This Row],[Sub Total x Producto]]*0.002)</f>
        <v>3.24</v>
      </c>
      <c r="AA52" s="2" t="s">
        <v>10</v>
      </c>
    </row>
    <row r="53" spans="1:27" x14ac:dyDescent="0.25">
      <c r="A53" s="8">
        <v>45687</v>
      </c>
      <c r="B53" s="3">
        <v>45747</v>
      </c>
      <c r="C53" s="3" t="s">
        <v>194</v>
      </c>
      <c r="D53" t="str">
        <f>+IFERROR(Tabla1[[#This Row],[F.PAGO]]-Tabla1[[#This Row],[F.V]],"")</f>
        <v/>
      </c>
      <c r="E53" s="2" t="s">
        <v>14</v>
      </c>
      <c r="F53" s="2" t="s">
        <v>15</v>
      </c>
      <c r="G53" s="2" t="s">
        <v>16</v>
      </c>
      <c r="H53" s="2" t="s">
        <v>17</v>
      </c>
      <c r="I53" s="2">
        <v>74.17</v>
      </c>
      <c r="J53" s="2">
        <v>12</v>
      </c>
      <c r="K53" s="7">
        <v>356.02</v>
      </c>
      <c r="L53" s="4">
        <v>420.1</v>
      </c>
      <c r="M53" s="6">
        <v>4649.62</v>
      </c>
      <c r="N53" s="2">
        <v>5486.55</v>
      </c>
      <c r="O53" s="2" t="s">
        <v>194</v>
      </c>
      <c r="P53" s="2" t="str">
        <f>+IFERROR(Tabla1[[#This Row],[Monto Pagado]]+Tabla1[[#This Row],[Total General]],"")</f>
        <v/>
      </c>
      <c r="Q53" s="2" t="s">
        <v>19</v>
      </c>
      <c r="R53" s="2" t="s">
        <v>20</v>
      </c>
      <c r="S53" s="2" t="s">
        <v>6</v>
      </c>
      <c r="T53" s="2" t="s">
        <v>7</v>
      </c>
      <c r="U53" s="2" t="s">
        <v>8</v>
      </c>
      <c r="V53" s="2" cm="1">
        <f t="array" ref="V53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10.680599999999998</v>
      </c>
      <c r="W53" s="2"/>
      <c r="X53" s="2" t="str">
        <f>+IF(Tabla1[[#This Row],[ Jefe Comercial]]="","",Tabla1[[#This Row],[Sub Total x Producto]]*0.0125)</f>
        <v/>
      </c>
      <c r="Y53" s="2" t="s">
        <v>9</v>
      </c>
      <c r="Z53" s="2">
        <f>+IF(Tabla1[[#This Row],[Gerente]]="","",Tabla1[[#This Row],[Sub Total x Producto]]*0.002)</f>
        <v>0.71204000000000001</v>
      </c>
      <c r="AA53" s="2"/>
    </row>
    <row r="54" spans="1:27" x14ac:dyDescent="0.25">
      <c r="A54" s="8">
        <v>45687</v>
      </c>
      <c r="B54" s="3">
        <v>45747</v>
      </c>
      <c r="C54" s="3" t="s">
        <v>194</v>
      </c>
      <c r="D54" t="str">
        <f>+IFERROR(Tabla1[[#This Row],[F.PAGO]]-Tabla1[[#This Row],[F.V]],"")</f>
        <v/>
      </c>
      <c r="E54" s="2" t="s">
        <v>14</v>
      </c>
      <c r="F54" s="2" t="s">
        <v>15</v>
      </c>
      <c r="G54" s="2" t="s">
        <v>16</v>
      </c>
      <c r="H54" s="2" t="s">
        <v>17</v>
      </c>
      <c r="I54" s="2">
        <v>26.2</v>
      </c>
      <c r="J54" s="2">
        <v>120</v>
      </c>
      <c r="K54" s="7">
        <v>1257.5999999999999</v>
      </c>
      <c r="L54" s="4">
        <v>1483.97</v>
      </c>
      <c r="M54" s="6">
        <v>4649.62</v>
      </c>
      <c r="N54" s="2">
        <v>5486.55</v>
      </c>
      <c r="O54" s="2" t="s">
        <v>194</v>
      </c>
      <c r="P54" s="2" t="str">
        <f>+IFERROR(Tabla1[[#This Row],[Monto Pagado]]+Tabla1[[#This Row],[Total General]],"")</f>
        <v/>
      </c>
      <c r="Q54" s="2" t="s">
        <v>21</v>
      </c>
      <c r="R54" s="2" t="s">
        <v>22</v>
      </c>
      <c r="S54" s="2" t="s">
        <v>6</v>
      </c>
      <c r="T54" s="2" t="s">
        <v>7</v>
      </c>
      <c r="U54" s="2" t="s">
        <v>8</v>
      </c>
      <c r="V54" s="2" cm="1">
        <f t="array" ref="V54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37.727999999999994</v>
      </c>
      <c r="W54" s="2"/>
      <c r="X54" s="2" t="str">
        <f>+IF(Tabla1[[#This Row],[ Jefe Comercial]]="","",Tabla1[[#This Row],[Sub Total x Producto]]*0.0125)</f>
        <v/>
      </c>
      <c r="Y54" s="2" t="s">
        <v>9</v>
      </c>
      <c r="Z54" s="2">
        <f>+IF(Tabla1[[#This Row],[Gerente]]="","",Tabla1[[#This Row],[Sub Total x Producto]]*0.002)</f>
        <v>2.5151999999999997</v>
      </c>
      <c r="AA54" s="2"/>
    </row>
    <row r="55" spans="1:27" x14ac:dyDescent="0.25">
      <c r="A55" s="8">
        <v>45687</v>
      </c>
      <c r="B55" s="3">
        <v>45747</v>
      </c>
      <c r="C55" s="3" t="s">
        <v>194</v>
      </c>
      <c r="D55" t="str">
        <f>+IFERROR(Tabla1[[#This Row],[F.PAGO]]-Tabla1[[#This Row],[F.V]],"")</f>
        <v/>
      </c>
      <c r="E55" s="2" t="s">
        <v>14</v>
      </c>
      <c r="F55" s="2" t="s">
        <v>15</v>
      </c>
      <c r="G55" s="2" t="s">
        <v>16</v>
      </c>
      <c r="H55" s="2" t="s">
        <v>17</v>
      </c>
      <c r="I55" s="2">
        <v>29.5</v>
      </c>
      <c r="J55" s="2">
        <v>120</v>
      </c>
      <c r="K55" s="7">
        <v>1416</v>
      </c>
      <c r="L55" s="4">
        <v>1670.88</v>
      </c>
      <c r="M55" s="6">
        <v>4649.62</v>
      </c>
      <c r="N55" s="2">
        <v>5486.55</v>
      </c>
      <c r="O55" s="2" t="s">
        <v>194</v>
      </c>
      <c r="P55" s="2" t="str">
        <f>+IFERROR(Tabla1[[#This Row],[Monto Pagado]]+Tabla1[[#This Row],[Total General]],"")</f>
        <v/>
      </c>
      <c r="Q55" s="2" t="s">
        <v>23</v>
      </c>
      <c r="R55" s="2" t="s">
        <v>24</v>
      </c>
      <c r="S55" s="2" t="s">
        <v>6</v>
      </c>
      <c r="T55" s="2" t="s">
        <v>7</v>
      </c>
      <c r="U55" s="2" t="s">
        <v>8</v>
      </c>
      <c r="V55" s="2" cm="1">
        <f t="array" ref="V55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42.48</v>
      </c>
      <c r="W55" s="2"/>
      <c r="X55" s="2" t="str">
        <f>+IF(Tabla1[[#This Row],[ Jefe Comercial]]="","",Tabla1[[#This Row],[Sub Total x Producto]]*0.0125)</f>
        <v/>
      </c>
      <c r="Y55" s="2" t="s">
        <v>9</v>
      </c>
      <c r="Z55" s="2">
        <f>+IF(Tabla1[[#This Row],[Gerente]]="","",Tabla1[[#This Row],[Sub Total x Producto]]*0.002)</f>
        <v>2.8319999999999999</v>
      </c>
      <c r="AA55" s="2"/>
    </row>
    <row r="56" spans="1:27" x14ac:dyDescent="0.25">
      <c r="A56" s="8">
        <v>45687</v>
      </c>
      <c r="B56" s="3">
        <v>45747</v>
      </c>
      <c r="C56" s="3" t="s">
        <v>194</v>
      </c>
      <c r="D56" t="str">
        <f>+IFERROR(Tabla1[[#This Row],[F.PAGO]]-Tabla1[[#This Row],[F.V]],"")</f>
        <v/>
      </c>
      <c r="E56" s="2" t="s">
        <v>14</v>
      </c>
      <c r="F56" s="2" t="s">
        <v>15</v>
      </c>
      <c r="G56" s="2" t="s">
        <v>16</v>
      </c>
      <c r="H56" s="2" t="s">
        <v>17</v>
      </c>
      <c r="I56" s="2">
        <v>0.13</v>
      </c>
      <c r="J56" s="2">
        <v>240</v>
      </c>
      <c r="K56" s="7">
        <v>12.48</v>
      </c>
      <c r="L56" s="4"/>
      <c r="M56" s="6">
        <v>4649.62</v>
      </c>
      <c r="N56" s="2">
        <v>5486.55</v>
      </c>
      <c r="O56" s="2" t="s">
        <v>194</v>
      </c>
      <c r="P56" s="2" t="str">
        <f>+IFERROR(Tabla1[[#This Row],[Monto Pagado]]+Tabla1[[#This Row],[Total General]],"")</f>
        <v/>
      </c>
      <c r="Q56" s="2" t="s">
        <v>25</v>
      </c>
      <c r="R56" s="2" t="s">
        <v>26</v>
      </c>
      <c r="S56" s="2" t="s">
        <v>6</v>
      </c>
      <c r="T56" s="2" t="s">
        <v>7</v>
      </c>
      <c r="U56" s="2" t="s">
        <v>8</v>
      </c>
      <c r="V56" s="2" cm="1">
        <f t="array" ref="V56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0.37440000000000001</v>
      </c>
      <c r="W56" s="2"/>
      <c r="X56" s="2" t="str">
        <f>+IF(Tabla1[[#This Row],[ Jefe Comercial]]="","",Tabla1[[#This Row],[Sub Total x Producto]]*0.0125)</f>
        <v/>
      </c>
      <c r="Y56" s="2" t="s">
        <v>9</v>
      </c>
      <c r="Z56" s="2">
        <f>+IF(Tabla1[[#This Row],[Gerente]]="","",Tabla1[[#This Row],[Sub Total x Producto]]*0.002)</f>
        <v>2.4960000000000003E-2</v>
      </c>
      <c r="AA56" s="2"/>
    </row>
    <row r="57" spans="1:27" x14ac:dyDescent="0.25">
      <c r="A57" s="8">
        <v>45687</v>
      </c>
      <c r="B57" s="3">
        <v>45747</v>
      </c>
      <c r="C57" s="3" t="s">
        <v>194</v>
      </c>
      <c r="D57" t="str">
        <f>+IFERROR(Tabla1[[#This Row],[F.PAGO]]-Tabla1[[#This Row],[F.V]],"")</f>
        <v/>
      </c>
      <c r="E57" s="2" t="s">
        <v>14</v>
      </c>
      <c r="F57" s="2" t="s">
        <v>15</v>
      </c>
      <c r="G57" s="2" t="s">
        <v>16</v>
      </c>
      <c r="H57" s="2" t="s">
        <v>17</v>
      </c>
      <c r="I57" s="2">
        <v>1</v>
      </c>
      <c r="J57" s="2">
        <v>240</v>
      </c>
      <c r="K57" s="7">
        <v>240</v>
      </c>
      <c r="L57" s="4"/>
      <c r="M57" s="6">
        <v>4649.62</v>
      </c>
      <c r="N57" s="2">
        <v>5486.55</v>
      </c>
      <c r="O57" s="2" t="s">
        <v>194</v>
      </c>
      <c r="P57" s="2" t="str">
        <f>+IFERROR(Tabla1[[#This Row],[Monto Pagado]]+Tabla1[[#This Row],[Total General]],"")</f>
        <v/>
      </c>
      <c r="Q57" s="2" t="s">
        <v>27</v>
      </c>
      <c r="R57" s="2" t="s">
        <v>28</v>
      </c>
      <c r="S57" s="2"/>
      <c r="T57" s="2" t="s">
        <v>7</v>
      </c>
      <c r="U57" s="2" t="s">
        <v>8</v>
      </c>
      <c r="V57" s="2" cm="1">
        <f t="array" ref="V57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7.1999999999999993</v>
      </c>
      <c r="W57" s="2"/>
      <c r="X57" s="2" t="str">
        <f>+IF(Tabla1[[#This Row],[ Jefe Comercial]]="","",Tabla1[[#This Row],[Sub Total x Producto]]*0.0125)</f>
        <v/>
      </c>
      <c r="Y57" s="2" t="s">
        <v>9</v>
      </c>
      <c r="Z57" s="2">
        <f>+IF(Tabla1[[#This Row],[Gerente]]="","",Tabla1[[#This Row],[Sub Total x Producto]]*0.002)</f>
        <v>0.48</v>
      </c>
      <c r="AA57" s="2"/>
    </row>
    <row r="58" spans="1:27" x14ac:dyDescent="0.25">
      <c r="A58" s="8">
        <v>45688</v>
      </c>
      <c r="B58" s="3">
        <v>45748</v>
      </c>
      <c r="C58" s="3" t="s">
        <v>194</v>
      </c>
      <c r="D58" t="str">
        <f>+IFERROR(Tabla1[[#This Row],[F.PAGO]]-Tabla1[[#This Row],[F.V]],"")</f>
        <v/>
      </c>
      <c r="E58" s="2" t="s">
        <v>0</v>
      </c>
      <c r="F58" s="2" t="s">
        <v>1</v>
      </c>
      <c r="G58" s="2" t="s">
        <v>2</v>
      </c>
      <c r="H58" s="2" t="s">
        <v>3</v>
      </c>
      <c r="I58" s="2">
        <v>225</v>
      </c>
      <c r="J58" s="2">
        <v>18</v>
      </c>
      <c r="K58" s="7">
        <v>1620</v>
      </c>
      <c r="L58" s="4">
        <v>1911.6</v>
      </c>
      <c r="M58" s="6">
        <v>4500</v>
      </c>
      <c r="N58" s="2">
        <v>5310</v>
      </c>
      <c r="O58" s="2" t="s">
        <v>194</v>
      </c>
      <c r="P58" s="2" t="str">
        <f>+IFERROR(Tabla1[[#This Row],[Monto Pagado]]+Tabla1[[#This Row],[Total General]],"")</f>
        <v/>
      </c>
      <c r="Q58" s="2" t="s">
        <v>4</v>
      </c>
      <c r="R58" s="2" t="s">
        <v>5</v>
      </c>
      <c r="S58" s="2" t="s">
        <v>6</v>
      </c>
      <c r="T58" s="2" t="s">
        <v>7</v>
      </c>
      <c r="U58" s="2" t="s">
        <v>8</v>
      </c>
      <c r="V58" s="2" cm="1">
        <f t="array" ref="V58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48.6</v>
      </c>
      <c r="W58" s="2"/>
      <c r="X58" s="2" t="str">
        <f>+IF(Tabla1[[#This Row],[ Jefe Comercial]]="","",Tabla1[[#This Row],[Sub Total x Producto]]*0.0125)</f>
        <v/>
      </c>
      <c r="Y58" s="2" t="s">
        <v>9</v>
      </c>
      <c r="Z58" s="2">
        <f>+IF(Tabla1[[#This Row],[Gerente]]="","",Tabla1[[#This Row],[Sub Total x Producto]]*0.002)</f>
        <v>3.24</v>
      </c>
      <c r="AA58" s="2" t="s">
        <v>10</v>
      </c>
    </row>
    <row r="59" spans="1:27" x14ac:dyDescent="0.25">
      <c r="A59" s="8">
        <v>45688</v>
      </c>
      <c r="B59" s="3">
        <v>45748</v>
      </c>
      <c r="C59" s="3" t="s">
        <v>194</v>
      </c>
      <c r="D59" t="str">
        <f>+IFERROR(Tabla1[[#This Row],[F.PAGO]]-Tabla1[[#This Row],[F.V]],"")</f>
        <v/>
      </c>
      <c r="E59" s="2" t="s">
        <v>0</v>
      </c>
      <c r="F59" s="2" t="s">
        <v>1</v>
      </c>
      <c r="G59" s="2" t="s">
        <v>2</v>
      </c>
      <c r="H59" s="2" t="s">
        <v>3</v>
      </c>
      <c r="I59" s="2">
        <v>262.5</v>
      </c>
      <c r="J59" s="2">
        <v>18</v>
      </c>
      <c r="K59" s="7">
        <v>1890</v>
      </c>
      <c r="L59" s="4">
        <v>2230.1999999999998</v>
      </c>
      <c r="M59" s="6">
        <v>4500</v>
      </c>
      <c r="N59" s="2">
        <v>5310</v>
      </c>
      <c r="O59" s="2" t="s">
        <v>194</v>
      </c>
      <c r="P59" s="2" t="str">
        <f>+IFERROR(Tabla1[[#This Row],[Monto Pagado]]+Tabla1[[#This Row],[Total General]],"")</f>
        <v/>
      </c>
      <c r="Q59" s="2" t="s">
        <v>11</v>
      </c>
      <c r="R59" s="2" t="s">
        <v>5</v>
      </c>
      <c r="S59" s="2" t="s">
        <v>6</v>
      </c>
      <c r="T59" s="2" t="s">
        <v>7</v>
      </c>
      <c r="U59" s="2" t="s">
        <v>8</v>
      </c>
      <c r="V59" s="2" cm="1">
        <f t="array" ref="V59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56.699999999999996</v>
      </c>
      <c r="W59" s="2"/>
      <c r="X59" s="2" t="str">
        <f>+IF(Tabla1[[#This Row],[ Jefe Comercial]]="","",Tabla1[[#This Row],[Sub Total x Producto]]*0.0125)</f>
        <v/>
      </c>
      <c r="Y59" s="2" t="s">
        <v>9</v>
      </c>
      <c r="Z59" s="2">
        <f>+IF(Tabla1[[#This Row],[Gerente]]="","",Tabla1[[#This Row],[Sub Total x Producto]]*0.002)</f>
        <v>3.7800000000000002</v>
      </c>
      <c r="AA59" s="2"/>
    </row>
    <row r="60" spans="1:27" x14ac:dyDescent="0.25">
      <c r="A60" s="8">
        <v>45688</v>
      </c>
      <c r="B60" s="3">
        <v>45748</v>
      </c>
      <c r="C60" s="3" t="s">
        <v>194</v>
      </c>
      <c r="D60" t="str">
        <f>+IFERROR(Tabla1[[#This Row],[F.PAGO]]-Tabla1[[#This Row],[F.V]],"")</f>
        <v/>
      </c>
      <c r="E60" s="2" t="s">
        <v>0</v>
      </c>
      <c r="F60" s="2" t="s">
        <v>1</v>
      </c>
      <c r="G60" s="2" t="s">
        <v>2</v>
      </c>
      <c r="H60" s="2" t="s">
        <v>3</v>
      </c>
      <c r="I60" s="2">
        <v>206.25</v>
      </c>
      <c r="J60" s="2">
        <v>12</v>
      </c>
      <c r="K60" s="7">
        <v>990</v>
      </c>
      <c r="L60" s="4">
        <v>1168.2</v>
      </c>
      <c r="M60" s="6">
        <v>4500</v>
      </c>
      <c r="N60" s="2">
        <v>5310</v>
      </c>
      <c r="O60" s="2" t="s">
        <v>194</v>
      </c>
      <c r="P60" s="2" t="str">
        <f>+IFERROR(Tabla1[[#This Row],[Monto Pagado]]+Tabla1[[#This Row],[Total General]],"")</f>
        <v/>
      </c>
      <c r="Q60" s="2" t="s">
        <v>12</v>
      </c>
      <c r="R60" s="2" t="s">
        <v>13</v>
      </c>
      <c r="S60" s="2" t="s">
        <v>6</v>
      </c>
      <c r="T60" s="2" t="s">
        <v>7</v>
      </c>
      <c r="U60" s="2" t="s">
        <v>8</v>
      </c>
      <c r="V60" s="2" cm="1">
        <f t="array" ref="V60">+_xlfn.IFNA(_xlfn.IFS(Tabla1[[#This Row],[Vendedor]]=$U$8,Tabla1[[#This Row],[Sub Total x Producto]]*0.005,Tabla1[[#This Row],[Vendedor]]=$U$42,Tabla1[[#This Row],[Sub Total x Producto]]*0.01,Tabla1[[#This Row],[Vendedor]]=$U$87,Tabla1[[#This Row],[Sub Total x Producto]]*0.015,Tabla1[[#This Row],[Vendedor]]=$U$52,Tabla1[[#This Row],[Sub Total x Producto]]*0.03,Tabla1[[#This Row],[Vendedor]]=$U$340,Tabla1[[#This Row],[Sub Total x Producto]]*0.015),"")</f>
        <v>29.7</v>
      </c>
      <c r="W60" s="2"/>
      <c r="X60" s="2" t="str">
        <f>+IF(Tabla1[[#This Row],[ Jefe Comercial]]="","",Tabla1[[#This Row],[Sub Total x Producto]]*0.0125)</f>
        <v/>
      </c>
      <c r="Y60" s="2" t="s">
        <v>9</v>
      </c>
      <c r="Z60" s="2">
        <f>+IF(Tabla1[[#This Row],[Gerente]]="","",Tabla1[[#This Row],[Sub Total x Producto]]*0.002)</f>
        <v>1.98</v>
      </c>
      <c r="AA60" s="2"/>
    </row>
  </sheetData>
  <conditionalFormatting sqref="D2:D60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B2D64-5D38-4900-9E06-92AED54EEAD6}">
  <dimension ref="A1:AA33"/>
  <sheetViews>
    <sheetView workbookViewId="0">
      <selection activeCell="D16" sqref="D16"/>
    </sheetView>
  </sheetViews>
  <sheetFormatPr baseColWidth="10" defaultRowHeight="15" x14ac:dyDescent="0.25"/>
  <sheetData>
    <row r="1" spans="1:27" x14ac:dyDescent="0.25">
      <c r="A1" s="10" t="s">
        <v>106</v>
      </c>
      <c r="B1" s="10" t="s">
        <v>107</v>
      </c>
      <c r="C1" s="10" t="s">
        <v>108</v>
      </c>
      <c r="D1" s="10" t="s">
        <v>109</v>
      </c>
      <c r="E1" s="10" t="s">
        <v>110</v>
      </c>
      <c r="F1" s="10" t="s">
        <v>111</v>
      </c>
      <c r="G1" s="10" t="s">
        <v>112</v>
      </c>
      <c r="H1" s="10" t="s">
        <v>113</v>
      </c>
      <c r="I1" s="10" t="s">
        <v>114</v>
      </c>
      <c r="J1" s="10" t="s">
        <v>115</v>
      </c>
      <c r="K1" s="10" t="s">
        <v>116</v>
      </c>
      <c r="L1" s="10" t="s">
        <v>117</v>
      </c>
      <c r="M1" s="10" t="s">
        <v>118</v>
      </c>
      <c r="N1" s="10" t="s">
        <v>119</v>
      </c>
      <c r="O1" s="10" t="s">
        <v>120</v>
      </c>
      <c r="P1" s="10" t="s">
        <v>121</v>
      </c>
      <c r="Q1" s="10" t="s">
        <v>122</v>
      </c>
      <c r="R1" s="10" t="s">
        <v>123</v>
      </c>
      <c r="S1" s="10" t="s">
        <v>124</v>
      </c>
      <c r="T1" s="10" t="s">
        <v>125</v>
      </c>
      <c r="U1" s="10" t="s">
        <v>126</v>
      </c>
      <c r="V1" s="10" t="s">
        <v>190</v>
      </c>
      <c r="W1" s="10" t="s">
        <v>191</v>
      </c>
      <c r="X1" s="10" t="s">
        <v>192</v>
      </c>
      <c r="Y1" s="10" t="s">
        <v>127</v>
      </c>
      <c r="Z1" s="10" t="s">
        <v>193</v>
      </c>
      <c r="AA1" s="10" t="s">
        <v>128</v>
      </c>
    </row>
    <row r="2" spans="1:27" x14ac:dyDescent="0.25">
      <c r="A2" s="11">
        <v>45660</v>
      </c>
      <c r="B2" s="12">
        <v>45705</v>
      </c>
      <c r="C2" s="12" t="s">
        <v>194</v>
      </c>
      <c r="D2" s="13" t="s">
        <v>194</v>
      </c>
      <c r="E2" s="14" t="s">
        <v>75</v>
      </c>
      <c r="F2" s="14" t="s">
        <v>76</v>
      </c>
      <c r="G2" s="14" t="s">
        <v>101</v>
      </c>
      <c r="H2" s="14" t="s">
        <v>102</v>
      </c>
      <c r="I2" s="14">
        <v>31.75</v>
      </c>
      <c r="J2" s="14">
        <v>190</v>
      </c>
      <c r="K2" s="15">
        <v>6032.5</v>
      </c>
      <c r="L2" s="16">
        <v>7118.35</v>
      </c>
      <c r="M2" s="17">
        <v>6032.5</v>
      </c>
      <c r="N2" s="14">
        <v>7118.35</v>
      </c>
      <c r="O2" s="14" t="s">
        <v>194</v>
      </c>
      <c r="P2" s="14" t="s">
        <v>194</v>
      </c>
      <c r="Q2" s="14" t="s">
        <v>49</v>
      </c>
      <c r="R2" s="14" t="s">
        <v>50</v>
      </c>
      <c r="S2" s="14" t="s">
        <v>35</v>
      </c>
      <c r="T2" s="14" t="s">
        <v>7</v>
      </c>
      <c r="U2" s="14" t="s">
        <v>63</v>
      </c>
      <c r="V2" s="2">
        <v>30.162500000000001</v>
      </c>
      <c r="W2" s="14"/>
      <c r="X2" s="14" t="s">
        <v>194</v>
      </c>
      <c r="Y2" s="14"/>
      <c r="Z2" s="14" t="s">
        <v>194</v>
      </c>
      <c r="AA2" s="14" t="s">
        <v>64</v>
      </c>
    </row>
    <row r="3" spans="1:27" x14ac:dyDescent="0.25">
      <c r="A3" s="11">
        <v>45660</v>
      </c>
      <c r="B3" s="12">
        <v>45705</v>
      </c>
      <c r="C3" s="12" t="s">
        <v>194</v>
      </c>
      <c r="D3" s="13" t="s">
        <v>194</v>
      </c>
      <c r="E3" s="14" t="s">
        <v>75</v>
      </c>
      <c r="F3" s="14" t="s">
        <v>76</v>
      </c>
      <c r="G3" s="14" t="s">
        <v>103</v>
      </c>
      <c r="H3" s="14" t="s">
        <v>104</v>
      </c>
      <c r="I3" s="14">
        <v>10.25</v>
      </c>
      <c r="J3" s="14">
        <v>170</v>
      </c>
      <c r="K3" s="15">
        <v>1742.5</v>
      </c>
      <c r="L3" s="16">
        <v>2056.15</v>
      </c>
      <c r="M3" s="17">
        <v>1742.5</v>
      </c>
      <c r="N3" s="14">
        <v>2056.15</v>
      </c>
      <c r="O3" s="14" t="s">
        <v>194</v>
      </c>
      <c r="P3" s="14" t="s">
        <v>194</v>
      </c>
      <c r="Q3" s="14" t="s">
        <v>105</v>
      </c>
      <c r="R3" s="14" t="s">
        <v>54</v>
      </c>
      <c r="S3" s="14" t="s">
        <v>41</v>
      </c>
      <c r="T3" s="14" t="s">
        <v>7</v>
      </c>
      <c r="U3" s="14" t="s">
        <v>63</v>
      </c>
      <c r="V3" s="2">
        <v>8.7125000000000004</v>
      </c>
      <c r="W3" s="14"/>
      <c r="X3" s="14" t="s">
        <v>194</v>
      </c>
      <c r="Y3" s="14"/>
      <c r="Z3" s="14" t="s">
        <v>194</v>
      </c>
      <c r="AA3" s="14" t="s">
        <v>64</v>
      </c>
    </row>
    <row r="4" spans="1:27" x14ac:dyDescent="0.25">
      <c r="A4" s="11">
        <v>45665</v>
      </c>
      <c r="B4" s="12">
        <v>45695</v>
      </c>
      <c r="C4" s="12" t="s">
        <v>194</v>
      </c>
      <c r="D4" s="13" t="s">
        <v>194</v>
      </c>
      <c r="E4" s="14" t="s">
        <v>95</v>
      </c>
      <c r="F4" s="14" t="s">
        <v>96</v>
      </c>
      <c r="G4" s="14" t="s">
        <v>97</v>
      </c>
      <c r="H4" s="14" t="s">
        <v>98</v>
      </c>
      <c r="I4" s="14">
        <v>260</v>
      </c>
      <c r="J4" s="14">
        <v>8</v>
      </c>
      <c r="K4" s="15">
        <v>2080</v>
      </c>
      <c r="L4" s="16">
        <v>2454.4</v>
      </c>
      <c r="M4" s="17">
        <v>2080</v>
      </c>
      <c r="N4" s="14">
        <v>2454.4</v>
      </c>
      <c r="O4" s="14" t="s">
        <v>194</v>
      </c>
      <c r="P4" s="14" t="s">
        <v>194</v>
      </c>
      <c r="Q4" s="14" t="s">
        <v>99</v>
      </c>
      <c r="R4" s="14" t="s">
        <v>100</v>
      </c>
      <c r="S4" s="14" t="s">
        <v>41</v>
      </c>
      <c r="T4" s="14" t="s">
        <v>7</v>
      </c>
      <c r="U4" s="14" t="s">
        <v>63</v>
      </c>
      <c r="V4" s="2">
        <v>10.4</v>
      </c>
      <c r="W4" s="14"/>
      <c r="X4" s="14" t="s">
        <v>194</v>
      </c>
      <c r="Y4" s="14"/>
      <c r="Z4" s="14" t="s">
        <v>194</v>
      </c>
      <c r="AA4" s="14" t="s">
        <v>64</v>
      </c>
    </row>
    <row r="5" spans="1:27" x14ac:dyDescent="0.25">
      <c r="A5" s="11">
        <v>45673</v>
      </c>
      <c r="B5" s="12">
        <v>45703</v>
      </c>
      <c r="C5" s="12" t="s">
        <v>194</v>
      </c>
      <c r="D5" s="13" t="s">
        <v>194</v>
      </c>
      <c r="E5" s="14" t="s">
        <v>89</v>
      </c>
      <c r="F5" s="14" t="s">
        <v>90</v>
      </c>
      <c r="G5" s="14" t="s">
        <v>91</v>
      </c>
      <c r="H5" s="14" t="s">
        <v>92</v>
      </c>
      <c r="I5" s="14">
        <v>1166.4000000000001</v>
      </c>
      <c r="J5" s="14">
        <v>2</v>
      </c>
      <c r="K5" s="15">
        <v>2332.8000000000002</v>
      </c>
      <c r="L5" s="16">
        <v>2752.7</v>
      </c>
      <c r="M5" s="17">
        <v>3096.36</v>
      </c>
      <c r="N5" s="14">
        <v>3653.7</v>
      </c>
      <c r="O5" s="14" t="s">
        <v>194</v>
      </c>
      <c r="P5" s="14" t="s">
        <v>194</v>
      </c>
      <c r="Q5" s="14" t="s">
        <v>39</v>
      </c>
      <c r="R5" s="14" t="s">
        <v>40</v>
      </c>
      <c r="S5" s="14" t="s">
        <v>41</v>
      </c>
      <c r="T5" s="14" t="s">
        <v>7</v>
      </c>
      <c r="U5" s="14" t="s">
        <v>63</v>
      </c>
      <c r="V5" s="2">
        <v>11.664000000000001</v>
      </c>
      <c r="W5" s="14"/>
      <c r="X5" s="14" t="s">
        <v>194</v>
      </c>
      <c r="Y5" s="14"/>
      <c r="Z5" s="14" t="s">
        <v>194</v>
      </c>
      <c r="AA5" s="14" t="s">
        <v>64</v>
      </c>
    </row>
    <row r="6" spans="1:27" x14ac:dyDescent="0.25">
      <c r="A6" s="11">
        <v>45673</v>
      </c>
      <c r="B6" s="12">
        <v>45703</v>
      </c>
      <c r="C6" s="12" t="s">
        <v>194</v>
      </c>
      <c r="D6" s="13" t="s">
        <v>194</v>
      </c>
      <c r="E6" s="14" t="s">
        <v>89</v>
      </c>
      <c r="F6" s="14" t="s">
        <v>90</v>
      </c>
      <c r="G6" s="14" t="s">
        <v>91</v>
      </c>
      <c r="H6" s="14" t="s">
        <v>92</v>
      </c>
      <c r="I6" s="14">
        <v>21.21</v>
      </c>
      <c r="J6" s="14">
        <v>36</v>
      </c>
      <c r="K6" s="15">
        <v>763.56</v>
      </c>
      <c r="L6" s="16">
        <v>901</v>
      </c>
      <c r="M6" s="17">
        <v>3096.36</v>
      </c>
      <c r="N6" s="14">
        <v>3653.7</v>
      </c>
      <c r="O6" s="14" t="s">
        <v>194</v>
      </c>
      <c r="P6" s="14" t="s">
        <v>194</v>
      </c>
      <c r="Q6" s="14" t="s">
        <v>93</v>
      </c>
      <c r="R6" s="14" t="s">
        <v>94</v>
      </c>
      <c r="S6" s="14" t="s">
        <v>35</v>
      </c>
      <c r="T6" s="14" t="s">
        <v>7</v>
      </c>
      <c r="U6" s="14" t="s">
        <v>63</v>
      </c>
      <c r="V6" s="2">
        <v>3.8177999999999996</v>
      </c>
      <c r="W6" s="14"/>
      <c r="X6" s="14" t="s">
        <v>194</v>
      </c>
      <c r="Y6" s="14"/>
      <c r="Z6" s="14" t="s">
        <v>194</v>
      </c>
      <c r="AA6" s="14"/>
    </row>
    <row r="7" spans="1:27" x14ac:dyDescent="0.25">
      <c r="A7" s="8">
        <v>45674</v>
      </c>
      <c r="B7" s="12">
        <v>45719</v>
      </c>
      <c r="C7" s="12" t="s">
        <v>194</v>
      </c>
      <c r="D7" s="13" t="s">
        <v>194</v>
      </c>
      <c r="E7" s="14" t="s">
        <v>75</v>
      </c>
      <c r="F7" s="14" t="s">
        <v>76</v>
      </c>
      <c r="G7" s="14" t="s">
        <v>85</v>
      </c>
      <c r="H7" s="14" t="s">
        <v>86</v>
      </c>
      <c r="I7" s="14">
        <v>18.79</v>
      </c>
      <c r="J7" s="14">
        <v>36</v>
      </c>
      <c r="K7" s="15">
        <v>676.44</v>
      </c>
      <c r="L7" s="16">
        <v>798.2</v>
      </c>
      <c r="M7" s="17">
        <v>676.44</v>
      </c>
      <c r="N7" s="14">
        <v>798.2</v>
      </c>
      <c r="O7" s="14" t="s">
        <v>194</v>
      </c>
      <c r="P7" s="14" t="s">
        <v>194</v>
      </c>
      <c r="Q7" s="14" t="s">
        <v>87</v>
      </c>
      <c r="R7" s="14" t="s">
        <v>88</v>
      </c>
      <c r="S7" s="14" t="s">
        <v>35</v>
      </c>
      <c r="T7" s="14" t="s">
        <v>7</v>
      </c>
      <c r="U7" s="14" t="s">
        <v>63</v>
      </c>
      <c r="V7" s="2"/>
      <c r="W7" s="14"/>
      <c r="X7" s="14" t="s">
        <v>194</v>
      </c>
      <c r="Y7" s="14"/>
      <c r="Z7" s="14" t="s">
        <v>194</v>
      </c>
      <c r="AA7" s="14" t="s">
        <v>64</v>
      </c>
    </row>
    <row r="8" spans="1:27" x14ac:dyDescent="0.25">
      <c r="A8" s="8">
        <v>45674</v>
      </c>
      <c r="B8" s="12">
        <v>45719</v>
      </c>
      <c r="C8" s="12" t="s">
        <v>194</v>
      </c>
      <c r="D8" s="13" t="s">
        <v>194</v>
      </c>
      <c r="E8" s="14" t="s">
        <v>75</v>
      </c>
      <c r="F8" s="14" t="s">
        <v>76</v>
      </c>
      <c r="G8" s="14" t="s">
        <v>81</v>
      </c>
      <c r="H8" s="14" t="s">
        <v>82</v>
      </c>
      <c r="I8" s="14">
        <v>30.75</v>
      </c>
      <c r="J8" s="14">
        <v>6</v>
      </c>
      <c r="K8" s="15">
        <v>184.5</v>
      </c>
      <c r="L8" s="16">
        <v>217.71</v>
      </c>
      <c r="M8" s="17">
        <v>184.5</v>
      </c>
      <c r="N8" s="14">
        <v>217.71</v>
      </c>
      <c r="O8" s="14" t="s">
        <v>194</v>
      </c>
      <c r="P8" s="14" t="s">
        <v>194</v>
      </c>
      <c r="Q8" s="14" t="s">
        <v>83</v>
      </c>
      <c r="R8" s="14" t="s">
        <v>84</v>
      </c>
      <c r="S8" s="14" t="s">
        <v>35</v>
      </c>
      <c r="T8" s="14" t="s">
        <v>7</v>
      </c>
      <c r="U8" s="14" t="s">
        <v>63</v>
      </c>
      <c r="V8" s="2"/>
      <c r="W8" s="14"/>
      <c r="X8" s="14" t="s">
        <v>194</v>
      </c>
      <c r="Y8" s="14"/>
      <c r="Z8" s="14" t="s">
        <v>194</v>
      </c>
      <c r="AA8" s="14" t="s">
        <v>64</v>
      </c>
    </row>
    <row r="9" spans="1:27" x14ac:dyDescent="0.25">
      <c r="A9" s="8">
        <v>45674</v>
      </c>
      <c r="B9" s="12">
        <v>45719</v>
      </c>
      <c r="C9" s="12" t="s">
        <v>194</v>
      </c>
      <c r="D9" s="13" t="s">
        <v>194</v>
      </c>
      <c r="E9" s="14" t="s">
        <v>75</v>
      </c>
      <c r="F9" s="14" t="s">
        <v>76</v>
      </c>
      <c r="G9" s="14" t="s">
        <v>77</v>
      </c>
      <c r="H9" s="14" t="s">
        <v>78</v>
      </c>
      <c r="I9" s="14">
        <v>8.35</v>
      </c>
      <c r="J9" s="14">
        <v>36</v>
      </c>
      <c r="K9" s="15">
        <v>300.60000000000002</v>
      </c>
      <c r="L9" s="16">
        <v>354.71</v>
      </c>
      <c r="M9" s="17">
        <v>300.60000000000002</v>
      </c>
      <c r="N9" s="14">
        <v>354.71</v>
      </c>
      <c r="O9" s="14" t="s">
        <v>194</v>
      </c>
      <c r="P9" s="14" t="s">
        <v>194</v>
      </c>
      <c r="Q9" s="14" t="s">
        <v>79</v>
      </c>
      <c r="R9" s="14" t="s">
        <v>80</v>
      </c>
      <c r="S9" s="14" t="s">
        <v>35</v>
      </c>
      <c r="T9" s="14" t="s">
        <v>7</v>
      </c>
      <c r="U9" s="14" t="s">
        <v>63</v>
      </c>
      <c r="V9" s="2"/>
      <c r="W9" s="14"/>
      <c r="X9" s="14" t="s">
        <v>194</v>
      </c>
      <c r="Y9" s="14"/>
      <c r="Z9" s="14" t="s">
        <v>194</v>
      </c>
      <c r="AA9" s="14" t="s">
        <v>64</v>
      </c>
    </row>
    <row r="10" spans="1:27" x14ac:dyDescent="0.25">
      <c r="A10" s="8">
        <v>45674</v>
      </c>
      <c r="B10" s="12">
        <v>45734</v>
      </c>
      <c r="C10" s="12" t="s">
        <v>194</v>
      </c>
      <c r="D10" s="13" t="s">
        <v>194</v>
      </c>
      <c r="E10" s="14" t="s">
        <v>71</v>
      </c>
      <c r="F10" s="14" t="s">
        <v>72</v>
      </c>
      <c r="G10" s="14" t="s">
        <v>73</v>
      </c>
      <c r="H10" s="14" t="s">
        <v>74</v>
      </c>
      <c r="I10" s="14">
        <v>1166.4000000000001</v>
      </c>
      <c r="J10" s="14">
        <v>5</v>
      </c>
      <c r="K10" s="15">
        <v>5832</v>
      </c>
      <c r="L10" s="16">
        <v>6881.76</v>
      </c>
      <c r="M10" s="17">
        <v>5832</v>
      </c>
      <c r="N10" s="14">
        <v>6881.76</v>
      </c>
      <c r="O10" s="14" t="s">
        <v>194</v>
      </c>
      <c r="P10" s="14" t="s">
        <v>194</v>
      </c>
      <c r="Q10" s="14" t="s">
        <v>39</v>
      </c>
      <c r="R10" s="14" t="s">
        <v>40</v>
      </c>
      <c r="S10" s="14" t="s">
        <v>41</v>
      </c>
      <c r="T10" s="14" t="s">
        <v>7</v>
      </c>
      <c r="U10" s="14" t="s">
        <v>63</v>
      </c>
      <c r="V10" s="2"/>
      <c r="W10" s="14"/>
      <c r="X10" s="14" t="s">
        <v>194</v>
      </c>
      <c r="Y10" s="14"/>
      <c r="Z10" s="14" t="s">
        <v>194</v>
      </c>
      <c r="AA10" s="14" t="s">
        <v>64</v>
      </c>
    </row>
    <row r="11" spans="1:27" x14ac:dyDescent="0.25">
      <c r="A11" s="8">
        <v>45679</v>
      </c>
      <c r="B11" s="12">
        <v>45724</v>
      </c>
      <c r="C11" s="12" t="s">
        <v>194</v>
      </c>
      <c r="D11" s="13" t="s">
        <v>194</v>
      </c>
      <c r="E11" s="14" t="s">
        <v>57</v>
      </c>
      <c r="F11" s="14" t="s">
        <v>58</v>
      </c>
      <c r="G11" s="14" t="s">
        <v>59</v>
      </c>
      <c r="H11" s="14" t="s">
        <v>60</v>
      </c>
      <c r="I11" s="14">
        <v>44.53</v>
      </c>
      <c r="J11" s="14">
        <v>5</v>
      </c>
      <c r="K11" s="15">
        <v>222.65</v>
      </c>
      <c r="L11" s="16">
        <v>262.73</v>
      </c>
      <c r="M11" s="17">
        <v>8535.77</v>
      </c>
      <c r="N11" s="14">
        <v>10072.209999999999</v>
      </c>
      <c r="O11" s="14" t="s">
        <v>194</v>
      </c>
      <c r="P11" s="14" t="s">
        <v>194</v>
      </c>
      <c r="Q11" s="14" t="s">
        <v>61</v>
      </c>
      <c r="R11" s="14" t="s">
        <v>62</v>
      </c>
      <c r="S11" s="14" t="s">
        <v>41</v>
      </c>
      <c r="T11" s="14" t="s">
        <v>7</v>
      </c>
      <c r="U11" s="14" t="s">
        <v>63</v>
      </c>
      <c r="V11" s="2"/>
      <c r="W11" s="14"/>
      <c r="X11" s="14" t="s">
        <v>194</v>
      </c>
      <c r="Y11" s="14"/>
      <c r="Z11" s="14" t="s">
        <v>194</v>
      </c>
      <c r="AA11" s="14" t="s">
        <v>64</v>
      </c>
    </row>
    <row r="12" spans="1:27" x14ac:dyDescent="0.25">
      <c r="A12" s="8">
        <v>45679</v>
      </c>
      <c r="B12" s="12">
        <v>45724</v>
      </c>
      <c r="C12" s="12" t="s">
        <v>194</v>
      </c>
      <c r="D12" s="13" t="s">
        <v>194</v>
      </c>
      <c r="E12" s="14" t="s">
        <v>57</v>
      </c>
      <c r="F12" s="14" t="s">
        <v>58</v>
      </c>
      <c r="G12" s="14" t="s">
        <v>59</v>
      </c>
      <c r="H12" s="14" t="s">
        <v>60</v>
      </c>
      <c r="I12" s="14">
        <v>37.200000000000003</v>
      </c>
      <c r="J12" s="14">
        <v>60</v>
      </c>
      <c r="K12" s="15">
        <v>2232</v>
      </c>
      <c r="L12" s="16">
        <v>2633.76</v>
      </c>
      <c r="M12" s="17">
        <v>8535.77</v>
      </c>
      <c r="N12" s="14">
        <v>10072.209999999999</v>
      </c>
      <c r="O12" s="14" t="s">
        <v>194</v>
      </c>
      <c r="P12" s="14" t="s">
        <v>194</v>
      </c>
      <c r="Q12" s="14" t="s">
        <v>65</v>
      </c>
      <c r="R12" s="14" t="s">
        <v>66</v>
      </c>
      <c r="S12" s="14" t="s">
        <v>41</v>
      </c>
      <c r="T12" s="14" t="s">
        <v>7</v>
      </c>
      <c r="U12" s="14" t="s">
        <v>63</v>
      </c>
      <c r="V12" s="2"/>
      <c r="W12" s="14"/>
      <c r="X12" s="14" t="s">
        <v>194</v>
      </c>
      <c r="Y12" s="14"/>
      <c r="Z12" s="14" t="s">
        <v>194</v>
      </c>
      <c r="AA12" s="14"/>
    </row>
    <row r="13" spans="1:27" x14ac:dyDescent="0.25">
      <c r="A13" s="8">
        <v>45679</v>
      </c>
      <c r="B13" s="12">
        <v>45724</v>
      </c>
      <c r="C13" s="12" t="s">
        <v>194</v>
      </c>
      <c r="D13" s="13" t="s">
        <v>194</v>
      </c>
      <c r="E13" s="14" t="s">
        <v>57</v>
      </c>
      <c r="F13" s="14" t="s">
        <v>58</v>
      </c>
      <c r="G13" s="14" t="s">
        <v>59</v>
      </c>
      <c r="H13" s="14" t="s">
        <v>60</v>
      </c>
      <c r="I13" s="14">
        <v>32.880000000000003</v>
      </c>
      <c r="J13" s="14">
        <v>24</v>
      </c>
      <c r="K13" s="15">
        <v>789.12</v>
      </c>
      <c r="L13" s="16">
        <v>931.16</v>
      </c>
      <c r="M13" s="17">
        <v>8535.77</v>
      </c>
      <c r="N13" s="14">
        <v>10072.209999999999</v>
      </c>
      <c r="O13" s="14" t="s">
        <v>194</v>
      </c>
      <c r="P13" s="14" t="s">
        <v>194</v>
      </c>
      <c r="Q13" s="14" t="s">
        <v>67</v>
      </c>
      <c r="R13" s="14" t="s">
        <v>68</v>
      </c>
      <c r="S13" s="14" t="s">
        <v>35</v>
      </c>
      <c r="T13" s="14" t="s">
        <v>7</v>
      </c>
      <c r="U13" s="14" t="s">
        <v>63</v>
      </c>
      <c r="V13" s="2"/>
      <c r="W13" s="14"/>
      <c r="X13" s="14" t="s">
        <v>194</v>
      </c>
      <c r="Y13" s="14"/>
      <c r="Z13" s="14" t="s">
        <v>194</v>
      </c>
      <c r="AA13" s="14"/>
    </row>
    <row r="14" spans="1:27" x14ac:dyDescent="0.25">
      <c r="A14" s="8">
        <v>45679</v>
      </c>
      <c r="B14" s="12">
        <v>45724</v>
      </c>
      <c r="C14" s="12" t="s">
        <v>194</v>
      </c>
      <c r="D14" s="13" t="s">
        <v>194</v>
      </c>
      <c r="E14" s="14" t="s">
        <v>57</v>
      </c>
      <c r="F14" s="14" t="s">
        <v>58</v>
      </c>
      <c r="G14" s="14" t="s">
        <v>59</v>
      </c>
      <c r="H14" s="14" t="s">
        <v>60</v>
      </c>
      <c r="I14" s="14">
        <v>55.125</v>
      </c>
      <c r="J14" s="14">
        <v>96</v>
      </c>
      <c r="K14" s="15">
        <v>5292</v>
      </c>
      <c r="L14" s="16">
        <v>6244.56</v>
      </c>
      <c r="M14" s="17">
        <v>8535.77</v>
      </c>
      <c r="N14" s="14">
        <v>10072.209999999999</v>
      </c>
      <c r="O14" s="14" t="s">
        <v>194</v>
      </c>
      <c r="P14" s="14" t="s">
        <v>194</v>
      </c>
      <c r="Q14" s="14" t="s">
        <v>69</v>
      </c>
      <c r="R14" s="14" t="s">
        <v>70</v>
      </c>
      <c r="S14" s="14" t="s">
        <v>35</v>
      </c>
      <c r="T14" s="14" t="s">
        <v>7</v>
      </c>
      <c r="U14" s="14" t="s">
        <v>63</v>
      </c>
      <c r="V14" s="2"/>
      <c r="W14" s="14"/>
      <c r="X14" s="14" t="s">
        <v>194</v>
      </c>
      <c r="Y14" s="14"/>
      <c r="Z14" s="14" t="s">
        <v>194</v>
      </c>
      <c r="AA14" s="14"/>
    </row>
    <row r="15" spans="1:27" x14ac:dyDescent="0.25">
      <c r="A15" s="8">
        <v>45686</v>
      </c>
      <c r="B15" s="12">
        <v>45746</v>
      </c>
      <c r="C15" s="12" t="s">
        <v>194</v>
      </c>
      <c r="D15" s="13" t="s">
        <v>194</v>
      </c>
      <c r="E15" s="14" t="s">
        <v>29</v>
      </c>
      <c r="F15" s="14" t="s">
        <v>30</v>
      </c>
      <c r="G15" s="14" t="s">
        <v>31</v>
      </c>
      <c r="H15" s="14" t="s">
        <v>32</v>
      </c>
      <c r="I15" s="14">
        <v>203.33</v>
      </c>
      <c r="J15" s="14">
        <v>48</v>
      </c>
      <c r="K15" s="15">
        <v>3903.94</v>
      </c>
      <c r="L15" s="16">
        <v>4606.6499999999996</v>
      </c>
      <c r="M15" s="17">
        <v>12477.55</v>
      </c>
      <c r="N15" s="14">
        <v>14723.5</v>
      </c>
      <c r="O15" s="14" t="s">
        <v>194</v>
      </c>
      <c r="P15" s="14" t="s">
        <v>194</v>
      </c>
      <c r="Q15" s="14" t="s">
        <v>33</v>
      </c>
      <c r="R15" s="14" t="s">
        <v>34</v>
      </c>
      <c r="S15" s="14" t="s">
        <v>35</v>
      </c>
      <c r="T15" s="14" t="s">
        <v>7</v>
      </c>
      <c r="U15" s="14" t="s">
        <v>36</v>
      </c>
      <c r="V15" s="2">
        <v>39.039400000000001</v>
      </c>
      <c r="W15" s="14"/>
      <c r="X15" s="14" t="s">
        <v>194</v>
      </c>
      <c r="Y15" s="14" t="s">
        <v>37</v>
      </c>
      <c r="Z15" s="14">
        <v>7.8078799999999999</v>
      </c>
      <c r="AA15" s="14" t="s">
        <v>38</v>
      </c>
    </row>
    <row r="16" spans="1:27" x14ac:dyDescent="0.25">
      <c r="A16" s="8">
        <v>45686</v>
      </c>
      <c r="B16" s="12">
        <v>45746</v>
      </c>
      <c r="C16" s="12" t="s">
        <v>194</v>
      </c>
      <c r="D16" s="13" t="s">
        <v>194</v>
      </c>
      <c r="E16" s="14" t="s">
        <v>29</v>
      </c>
      <c r="F16" s="14" t="s">
        <v>30</v>
      </c>
      <c r="G16" s="14" t="s">
        <v>31</v>
      </c>
      <c r="H16" s="14" t="s">
        <v>32</v>
      </c>
      <c r="I16" s="14">
        <v>2916</v>
      </c>
      <c r="J16" s="14">
        <v>1</v>
      </c>
      <c r="K16" s="15">
        <v>1166.4000000000001</v>
      </c>
      <c r="L16" s="16">
        <v>1376.35</v>
      </c>
      <c r="M16" s="17">
        <v>12477.55</v>
      </c>
      <c r="N16" s="14">
        <v>14723.5</v>
      </c>
      <c r="O16" s="14" t="s">
        <v>194</v>
      </c>
      <c r="P16" s="14" t="s">
        <v>194</v>
      </c>
      <c r="Q16" s="14" t="s">
        <v>39</v>
      </c>
      <c r="R16" s="14" t="s">
        <v>40</v>
      </c>
      <c r="S16" s="14" t="s">
        <v>41</v>
      </c>
      <c r="T16" s="14" t="s">
        <v>7</v>
      </c>
      <c r="U16" s="14" t="s">
        <v>36</v>
      </c>
      <c r="V16" s="2">
        <v>11.664000000000001</v>
      </c>
      <c r="W16" s="14"/>
      <c r="X16" s="14" t="s">
        <v>194</v>
      </c>
      <c r="Y16" s="14" t="s">
        <v>37</v>
      </c>
      <c r="Z16" s="14">
        <v>2.3328000000000002</v>
      </c>
      <c r="AA16" s="14"/>
    </row>
    <row r="17" spans="1:27" x14ac:dyDescent="0.25">
      <c r="A17" s="8">
        <v>45686</v>
      </c>
      <c r="B17" s="12">
        <v>45746</v>
      </c>
      <c r="C17" s="12" t="s">
        <v>194</v>
      </c>
      <c r="D17" s="13" t="s">
        <v>194</v>
      </c>
      <c r="E17" s="14" t="s">
        <v>29</v>
      </c>
      <c r="F17" s="14" t="s">
        <v>30</v>
      </c>
      <c r="G17" s="14" t="s">
        <v>31</v>
      </c>
      <c r="H17" s="14" t="s">
        <v>32</v>
      </c>
      <c r="I17" s="14">
        <v>293.25</v>
      </c>
      <c r="J17" s="14">
        <v>12</v>
      </c>
      <c r="K17" s="15">
        <v>1407.6</v>
      </c>
      <c r="L17" s="16">
        <v>1660.97</v>
      </c>
      <c r="M17" s="17">
        <v>12477.55</v>
      </c>
      <c r="N17" s="14">
        <v>14723.5</v>
      </c>
      <c r="O17" s="14" t="s">
        <v>194</v>
      </c>
      <c r="P17" s="14" t="s">
        <v>194</v>
      </c>
      <c r="Q17" s="14" t="s">
        <v>42</v>
      </c>
      <c r="R17" s="14" t="s">
        <v>43</v>
      </c>
      <c r="S17" s="14" t="s">
        <v>35</v>
      </c>
      <c r="T17" s="14" t="s">
        <v>7</v>
      </c>
      <c r="U17" s="14" t="s">
        <v>36</v>
      </c>
      <c r="V17" s="2">
        <v>14.075999999999999</v>
      </c>
      <c r="W17" s="14"/>
      <c r="X17" s="14" t="s">
        <v>194</v>
      </c>
      <c r="Y17" s="14" t="s">
        <v>37</v>
      </c>
      <c r="Z17" s="14">
        <v>2.8151999999999999</v>
      </c>
      <c r="AA17" s="14"/>
    </row>
    <row r="18" spans="1:27" x14ac:dyDescent="0.25">
      <c r="A18" s="8">
        <v>45686</v>
      </c>
      <c r="B18" s="12">
        <v>45746</v>
      </c>
      <c r="C18" s="12" t="s">
        <v>194</v>
      </c>
      <c r="D18" s="13" t="s">
        <v>194</v>
      </c>
      <c r="E18" s="14" t="s">
        <v>29</v>
      </c>
      <c r="F18" s="14" t="s">
        <v>30</v>
      </c>
      <c r="G18" s="14" t="s">
        <v>31</v>
      </c>
      <c r="H18" s="14" t="s">
        <v>32</v>
      </c>
      <c r="I18" s="14">
        <v>85</v>
      </c>
      <c r="J18" s="14">
        <v>20</v>
      </c>
      <c r="K18" s="15">
        <v>680</v>
      </c>
      <c r="L18" s="16">
        <v>802.4</v>
      </c>
      <c r="M18" s="17">
        <v>12477.55</v>
      </c>
      <c r="N18" s="14">
        <v>14723.5</v>
      </c>
      <c r="O18" s="14" t="s">
        <v>194</v>
      </c>
      <c r="P18" s="14" t="s">
        <v>194</v>
      </c>
      <c r="Q18" s="14" t="s">
        <v>44</v>
      </c>
      <c r="R18" s="14" t="s">
        <v>45</v>
      </c>
      <c r="S18" s="14" t="s">
        <v>35</v>
      </c>
      <c r="T18" s="14" t="s">
        <v>7</v>
      </c>
      <c r="U18" s="14" t="s">
        <v>36</v>
      </c>
      <c r="V18" s="2">
        <v>6.8</v>
      </c>
      <c r="W18" s="14"/>
      <c r="X18" s="14" t="s">
        <v>194</v>
      </c>
      <c r="Y18" s="14" t="s">
        <v>37</v>
      </c>
      <c r="Z18" s="14">
        <v>1.36</v>
      </c>
      <c r="AA18" s="14"/>
    </row>
    <row r="19" spans="1:27" x14ac:dyDescent="0.25">
      <c r="A19" s="8">
        <v>45686</v>
      </c>
      <c r="B19" s="12">
        <v>45746</v>
      </c>
      <c r="C19" s="12" t="s">
        <v>194</v>
      </c>
      <c r="D19" s="13" t="s">
        <v>194</v>
      </c>
      <c r="E19" s="14" t="s">
        <v>29</v>
      </c>
      <c r="F19" s="14" t="s">
        <v>30</v>
      </c>
      <c r="G19" s="14" t="s">
        <v>31</v>
      </c>
      <c r="H19" s="14" t="s">
        <v>32</v>
      </c>
      <c r="I19" s="14">
        <v>45</v>
      </c>
      <c r="J19" s="14">
        <v>24</v>
      </c>
      <c r="K19" s="15">
        <v>432</v>
      </c>
      <c r="L19" s="16">
        <v>509.76</v>
      </c>
      <c r="M19" s="17">
        <v>12477.55</v>
      </c>
      <c r="N19" s="14">
        <v>14723.5</v>
      </c>
      <c r="O19" s="14" t="s">
        <v>194</v>
      </c>
      <c r="P19" s="14" t="s">
        <v>194</v>
      </c>
      <c r="Q19" s="14" t="s">
        <v>46</v>
      </c>
      <c r="R19" s="14" t="s">
        <v>47</v>
      </c>
      <c r="S19" s="14" t="s">
        <v>35</v>
      </c>
      <c r="T19" s="14" t="s">
        <v>7</v>
      </c>
      <c r="U19" s="14" t="s">
        <v>36</v>
      </c>
      <c r="V19" s="2">
        <v>4.32</v>
      </c>
      <c r="W19" s="14"/>
      <c r="X19" s="14" t="s">
        <v>194</v>
      </c>
      <c r="Y19" s="14" t="s">
        <v>37</v>
      </c>
      <c r="Z19" s="14">
        <v>0.86399999999999999</v>
      </c>
      <c r="AA19" s="14"/>
    </row>
    <row r="20" spans="1:27" x14ac:dyDescent="0.25">
      <c r="A20" s="8">
        <v>45686</v>
      </c>
      <c r="B20" s="12">
        <v>45746</v>
      </c>
      <c r="C20" s="12" t="s">
        <v>194</v>
      </c>
      <c r="D20" s="13" t="s">
        <v>194</v>
      </c>
      <c r="E20" s="14" t="s">
        <v>29</v>
      </c>
      <c r="F20" s="14" t="s">
        <v>30</v>
      </c>
      <c r="G20" s="14" t="s">
        <v>31</v>
      </c>
      <c r="H20" s="14" t="s">
        <v>32</v>
      </c>
      <c r="I20" s="14">
        <v>155</v>
      </c>
      <c r="J20" s="14">
        <v>24</v>
      </c>
      <c r="K20" s="15">
        <v>1488</v>
      </c>
      <c r="L20" s="16">
        <v>1755.84</v>
      </c>
      <c r="M20" s="17">
        <v>12477.55</v>
      </c>
      <c r="N20" s="14">
        <v>14723.5</v>
      </c>
      <c r="O20" s="14" t="s">
        <v>194</v>
      </c>
      <c r="P20" s="14" t="s">
        <v>194</v>
      </c>
      <c r="Q20" s="14" t="s">
        <v>48</v>
      </c>
      <c r="R20" s="14" t="s">
        <v>47</v>
      </c>
      <c r="S20" s="14" t="s">
        <v>35</v>
      </c>
      <c r="T20" s="14" t="s">
        <v>7</v>
      </c>
      <c r="U20" s="14" t="s">
        <v>36</v>
      </c>
      <c r="V20" s="2">
        <v>14.88</v>
      </c>
      <c r="W20" s="14"/>
      <c r="X20" s="14" t="s">
        <v>194</v>
      </c>
      <c r="Y20" s="14" t="s">
        <v>37</v>
      </c>
      <c r="Z20" s="14">
        <v>2.976</v>
      </c>
      <c r="AA20" s="14"/>
    </row>
    <row r="21" spans="1:27" x14ac:dyDescent="0.25">
      <c r="A21" s="8">
        <v>45686</v>
      </c>
      <c r="B21" s="12">
        <v>45746</v>
      </c>
      <c r="C21" s="12" t="s">
        <v>194</v>
      </c>
      <c r="D21" s="13" t="s">
        <v>194</v>
      </c>
      <c r="E21" s="14" t="s">
        <v>29</v>
      </c>
      <c r="F21" s="14" t="s">
        <v>30</v>
      </c>
      <c r="G21" s="14" t="s">
        <v>31</v>
      </c>
      <c r="H21" s="14" t="s">
        <v>32</v>
      </c>
      <c r="I21" s="14">
        <v>63.5</v>
      </c>
      <c r="J21" s="14">
        <v>60</v>
      </c>
      <c r="K21" s="15">
        <v>1524</v>
      </c>
      <c r="L21" s="16">
        <v>1798.32</v>
      </c>
      <c r="M21" s="17">
        <v>12477.55</v>
      </c>
      <c r="N21" s="14">
        <v>14723.5</v>
      </c>
      <c r="O21" s="14" t="s">
        <v>194</v>
      </c>
      <c r="P21" s="14" t="s">
        <v>194</v>
      </c>
      <c r="Q21" s="14" t="s">
        <v>49</v>
      </c>
      <c r="R21" s="14" t="s">
        <v>50</v>
      </c>
      <c r="S21" s="18" t="s">
        <v>35</v>
      </c>
      <c r="T21" s="14" t="s">
        <v>7</v>
      </c>
      <c r="U21" s="14" t="s">
        <v>36</v>
      </c>
      <c r="V21" s="2">
        <v>15.24</v>
      </c>
      <c r="W21" s="14"/>
      <c r="X21" s="14" t="s">
        <v>194</v>
      </c>
      <c r="Y21" s="14" t="s">
        <v>37</v>
      </c>
      <c r="Z21" s="14">
        <v>3.048</v>
      </c>
      <c r="AA21" s="14"/>
    </row>
    <row r="22" spans="1:27" x14ac:dyDescent="0.25">
      <c r="A22" s="8">
        <v>45686</v>
      </c>
      <c r="B22" s="12">
        <v>45746</v>
      </c>
      <c r="C22" s="12" t="s">
        <v>194</v>
      </c>
      <c r="D22" s="13" t="s">
        <v>194</v>
      </c>
      <c r="E22" s="14" t="s">
        <v>29</v>
      </c>
      <c r="F22" s="14" t="s">
        <v>30</v>
      </c>
      <c r="G22" s="14" t="s">
        <v>31</v>
      </c>
      <c r="H22" s="14" t="s">
        <v>32</v>
      </c>
      <c r="I22" s="14">
        <v>110.25</v>
      </c>
      <c r="J22" s="14">
        <v>24</v>
      </c>
      <c r="K22" s="15">
        <v>1058.4000000000001</v>
      </c>
      <c r="L22" s="16">
        <v>1248.9100000000001</v>
      </c>
      <c r="M22" s="17">
        <v>12477.55</v>
      </c>
      <c r="N22" s="14">
        <v>14723.5</v>
      </c>
      <c r="O22" s="14" t="s">
        <v>194</v>
      </c>
      <c r="P22" s="14" t="s">
        <v>194</v>
      </c>
      <c r="Q22" s="14" t="s">
        <v>51</v>
      </c>
      <c r="R22" s="14" t="s">
        <v>52</v>
      </c>
      <c r="S22" s="14" t="s">
        <v>35</v>
      </c>
      <c r="T22" s="14" t="s">
        <v>7</v>
      </c>
      <c r="U22" s="14" t="s">
        <v>36</v>
      </c>
      <c r="V22" s="2">
        <v>10.584000000000001</v>
      </c>
      <c r="W22" s="14"/>
      <c r="X22" s="14" t="s">
        <v>194</v>
      </c>
      <c r="Y22" s="14" t="s">
        <v>37</v>
      </c>
      <c r="Z22" s="14">
        <v>2.1168</v>
      </c>
      <c r="AA22" s="14"/>
    </row>
    <row r="23" spans="1:27" x14ac:dyDescent="0.25">
      <c r="A23" s="8">
        <v>45686</v>
      </c>
      <c r="B23" s="12">
        <v>45746</v>
      </c>
      <c r="C23" s="12" t="s">
        <v>194</v>
      </c>
      <c r="D23" s="13" t="s">
        <v>194</v>
      </c>
      <c r="E23" s="14" t="s">
        <v>29</v>
      </c>
      <c r="F23" s="14" t="s">
        <v>30</v>
      </c>
      <c r="G23" s="14" t="s">
        <v>31</v>
      </c>
      <c r="H23" s="14" t="s">
        <v>32</v>
      </c>
      <c r="I23" s="14">
        <v>110.22</v>
      </c>
      <c r="J23" s="14">
        <v>18</v>
      </c>
      <c r="K23" s="15">
        <v>793.58</v>
      </c>
      <c r="L23" s="16">
        <v>936.42</v>
      </c>
      <c r="M23" s="17">
        <v>12477.55</v>
      </c>
      <c r="N23" s="14">
        <v>14723.5</v>
      </c>
      <c r="O23" s="14" t="s">
        <v>194</v>
      </c>
      <c r="P23" s="14" t="s">
        <v>194</v>
      </c>
      <c r="Q23" s="14" t="s">
        <v>53</v>
      </c>
      <c r="R23" s="14" t="s">
        <v>54</v>
      </c>
      <c r="S23" s="14" t="s">
        <v>41</v>
      </c>
      <c r="T23" s="14" t="s">
        <v>7</v>
      </c>
      <c r="U23" s="14" t="s">
        <v>36</v>
      </c>
      <c r="V23" s="2">
        <v>7.9358000000000004</v>
      </c>
      <c r="W23" s="14"/>
      <c r="X23" s="14" t="s">
        <v>194</v>
      </c>
      <c r="Y23" s="14" t="s">
        <v>37</v>
      </c>
      <c r="Z23" s="14">
        <v>1.5871600000000001</v>
      </c>
      <c r="AA23" s="14"/>
    </row>
    <row r="24" spans="1:27" x14ac:dyDescent="0.25">
      <c r="A24" s="8">
        <v>45686</v>
      </c>
      <c r="B24" s="12">
        <v>45746</v>
      </c>
      <c r="C24" s="12" t="s">
        <v>194</v>
      </c>
      <c r="D24" s="13" t="s">
        <v>194</v>
      </c>
      <c r="E24" s="14" t="s">
        <v>29</v>
      </c>
      <c r="F24" s="14" t="s">
        <v>30</v>
      </c>
      <c r="G24" s="14" t="s">
        <v>31</v>
      </c>
      <c r="H24" s="14" t="s">
        <v>32</v>
      </c>
      <c r="I24" s="14">
        <v>59.08</v>
      </c>
      <c r="J24" s="14">
        <v>1</v>
      </c>
      <c r="K24" s="15">
        <v>23.63</v>
      </c>
      <c r="L24" s="16">
        <v>27.88</v>
      </c>
      <c r="M24" s="17">
        <v>12477.55</v>
      </c>
      <c r="N24" s="14">
        <v>14723.5</v>
      </c>
      <c r="O24" s="14" t="s">
        <v>194</v>
      </c>
      <c r="P24" s="14" t="s">
        <v>194</v>
      </c>
      <c r="Q24" s="14" t="s">
        <v>55</v>
      </c>
      <c r="R24" s="14" t="s">
        <v>56</v>
      </c>
      <c r="S24" s="14" t="s">
        <v>35</v>
      </c>
      <c r="T24" s="14" t="s">
        <v>7</v>
      </c>
      <c r="U24" s="14" t="s">
        <v>36</v>
      </c>
      <c r="V24" s="2">
        <v>0.23629999999999998</v>
      </c>
      <c r="W24" s="14"/>
      <c r="X24" s="14" t="s">
        <v>194</v>
      </c>
      <c r="Y24" s="14" t="s">
        <v>37</v>
      </c>
      <c r="Z24" s="14">
        <v>4.7259999999999996E-2</v>
      </c>
      <c r="AA24" s="14"/>
    </row>
    <row r="25" spans="1:27" x14ac:dyDescent="0.25">
      <c r="A25" s="8">
        <v>45687</v>
      </c>
      <c r="B25" s="12">
        <v>45747</v>
      </c>
      <c r="C25" s="12" t="s">
        <v>194</v>
      </c>
      <c r="D25" s="13" t="s">
        <v>194</v>
      </c>
      <c r="E25" s="14" t="s">
        <v>14</v>
      </c>
      <c r="F25" s="14" t="s">
        <v>15</v>
      </c>
      <c r="G25" s="14" t="s">
        <v>16</v>
      </c>
      <c r="H25" s="14" t="s">
        <v>17</v>
      </c>
      <c r="I25" s="14">
        <v>168.75</v>
      </c>
      <c r="J25" s="14">
        <v>24</v>
      </c>
      <c r="K25" s="15">
        <v>1620</v>
      </c>
      <c r="L25" s="16">
        <v>1911.6</v>
      </c>
      <c r="M25" s="17">
        <v>4649.62</v>
      </c>
      <c r="N25" s="14">
        <v>5486.55</v>
      </c>
      <c r="O25" s="14" t="s">
        <v>194</v>
      </c>
      <c r="P25" s="14" t="s">
        <v>194</v>
      </c>
      <c r="Q25" s="14" t="s">
        <v>18</v>
      </c>
      <c r="R25" s="14" t="s">
        <v>13</v>
      </c>
      <c r="S25" s="14" t="s">
        <v>6</v>
      </c>
      <c r="T25" s="14" t="s">
        <v>7</v>
      </c>
      <c r="U25" s="14" t="s">
        <v>8</v>
      </c>
      <c r="V25" s="2">
        <v>48.6</v>
      </c>
      <c r="W25" s="14"/>
      <c r="X25" s="14" t="s">
        <v>194</v>
      </c>
      <c r="Y25" s="14" t="s">
        <v>9</v>
      </c>
      <c r="Z25" s="14">
        <v>3.24</v>
      </c>
      <c r="AA25" s="14" t="s">
        <v>10</v>
      </c>
    </row>
    <row r="26" spans="1:27" x14ac:dyDescent="0.25">
      <c r="A26" s="8">
        <v>45687</v>
      </c>
      <c r="B26" s="12">
        <v>45747</v>
      </c>
      <c r="C26" s="12" t="s">
        <v>194</v>
      </c>
      <c r="D26" s="13" t="s">
        <v>194</v>
      </c>
      <c r="E26" s="14" t="s">
        <v>14</v>
      </c>
      <c r="F26" s="14" t="s">
        <v>15</v>
      </c>
      <c r="G26" s="14" t="s">
        <v>16</v>
      </c>
      <c r="H26" s="14" t="s">
        <v>17</v>
      </c>
      <c r="I26" s="14">
        <v>74.17</v>
      </c>
      <c r="J26" s="14">
        <v>12</v>
      </c>
      <c r="K26" s="15">
        <v>356.02</v>
      </c>
      <c r="L26" s="16">
        <v>420.1</v>
      </c>
      <c r="M26" s="17">
        <v>4649.62</v>
      </c>
      <c r="N26" s="14">
        <v>5486.55</v>
      </c>
      <c r="O26" s="14" t="s">
        <v>194</v>
      </c>
      <c r="P26" s="14" t="s">
        <v>194</v>
      </c>
      <c r="Q26" s="14" t="s">
        <v>19</v>
      </c>
      <c r="R26" s="14" t="s">
        <v>20</v>
      </c>
      <c r="S26" s="14" t="s">
        <v>6</v>
      </c>
      <c r="T26" s="14" t="s">
        <v>7</v>
      </c>
      <c r="U26" s="14" t="s">
        <v>8</v>
      </c>
      <c r="V26" s="2">
        <v>10.680599999999998</v>
      </c>
      <c r="W26" s="14"/>
      <c r="X26" s="14" t="s">
        <v>194</v>
      </c>
      <c r="Y26" s="14" t="s">
        <v>9</v>
      </c>
      <c r="Z26" s="14">
        <v>0.71204000000000001</v>
      </c>
      <c r="AA26" s="14"/>
    </row>
    <row r="27" spans="1:27" x14ac:dyDescent="0.25">
      <c r="A27" s="8">
        <v>45687</v>
      </c>
      <c r="B27" s="12">
        <v>45747</v>
      </c>
      <c r="C27" s="12" t="s">
        <v>194</v>
      </c>
      <c r="D27" s="13" t="s">
        <v>194</v>
      </c>
      <c r="E27" s="14" t="s">
        <v>14</v>
      </c>
      <c r="F27" s="14" t="s">
        <v>15</v>
      </c>
      <c r="G27" s="14" t="s">
        <v>16</v>
      </c>
      <c r="H27" s="14" t="s">
        <v>17</v>
      </c>
      <c r="I27" s="14">
        <v>26.2</v>
      </c>
      <c r="J27" s="14">
        <v>120</v>
      </c>
      <c r="K27" s="15">
        <v>1257.5999999999999</v>
      </c>
      <c r="L27" s="16">
        <v>1483.97</v>
      </c>
      <c r="M27" s="17">
        <v>4649.62</v>
      </c>
      <c r="N27" s="14">
        <v>5486.55</v>
      </c>
      <c r="O27" s="14" t="s">
        <v>194</v>
      </c>
      <c r="P27" s="14" t="s">
        <v>194</v>
      </c>
      <c r="Q27" s="14" t="s">
        <v>21</v>
      </c>
      <c r="R27" s="14" t="s">
        <v>22</v>
      </c>
      <c r="S27" s="14" t="s">
        <v>6</v>
      </c>
      <c r="T27" s="14" t="s">
        <v>7</v>
      </c>
      <c r="U27" s="14" t="s">
        <v>8</v>
      </c>
      <c r="V27" s="2">
        <v>37.727999999999994</v>
      </c>
      <c r="W27" s="14"/>
      <c r="X27" s="14" t="s">
        <v>194</v>
      </c>
      <c r="Y27" s="14" t="s">
        <v>9</v>
      </c>
      <c r="Z27" s="14">
        <v>2.5151999999999997</v>
      </c>
      <c r="AA27" s="14"/>
    </row>
    <row r="28" spans="1:27" x14ac:dyDescent="0.25">
      <c r="A28" s="8">
        <v>45687</v>
      </c>
      <c r="B28" s="12">
        <v>45747</v>
      </c>
      <c r="C28" s="12" t="s">
        <v>194</v>
      </c>
      <c r="D28" s="13" t="s">
        <v>194</v>
      </c>
      <c r="E28" s="14" t="s">
        <v>14</v>
      </c>
      <c r="F28" s="14" t="s">
        <v>15</v>
      </c>
      <c r="G28" s="14" t="s">
        <v>16</v>
      </c>
      <c r="H28" s="14" t="s">
        <v>17</v>
      </c>
      <c r="I28" s="14">
        <v>29.5</v>
      </c>
      <c r="J28" s="14">
        <v>120</v>
      </c>
      <c r="K28" s="15">
        <v>1416</v>
      </c>
      <c r="L28" s="16">
        <v>1670.88</v>
      </c>
      <c r="M28" s="17">
        <v>4649.62</v>
      </c>
      <c r="N28" s="14">
        <v>5486.55</v>
      </c>
      <c r="O28" s="14" t="s">
        <v>194</v>
      </c>
      <c r="P28" s="14" t="s">
        <v>194</v>
      </c>
      <c r="Q28" s="14" t="s">
        <v>23</v>
      </c>
      <c r="R28" s="14" t="s">
        <v>24</v>
      </c>
      <c r="S28" s="14" t="s">
        <v>6</v>
      </c>
      <c r="T28" s="14" t="s">
        <v>7</v>
      </c>
      <c r="U28" s="14" t="s">
        <v>8</v>
      </c>
      <c r="V28" s="2">
        <v>42.48</v>
      </c>
      <c r="W28" s="14"/>
      <c r="X28" s="14" t="s">
        <v>194</v>
      </c>
      <c r="Y28" s="14" t="s">
        <v>9</v>
      </c>
      <c r="Z28" s="14">
        <v>2.8319999999999999</v>
      </c>
      <c r="AA28" s="14"/>
    </row>
    <row r="29" spans="1:27" x14ac:dyDescent="0.25">
      <c r="A29" s="8">
        <v>45687</v>
      </c>
      <c r="B29" s="12">
        <v>45747</v>
      </c>
      <c r="C29" s="12" t="s">
        <v>194</v>
      </c>
      <c r="D29" s="13" t="s">
        <v>194</v>
      </c>
      <c r="E29" s="14" t="s">
        <v>14</v>
      </c>
      <c r="F29" s="14" t="s">
        <v>15</v>
      </c>
      <c r="G29" s="14" t="s">
        <v>16</v>
      </c>
      <c r="H29" s="14" t="s">
        <v>17</v>
      </c>
      <c r="I29" s="14">
        <v>0.13</v>
      </c>
      <c r="J29" s="14">
        <v>240</v>
      </c>
      <c r="K29" s="15">
        <v>12.48</v>
      </c>
      <c r="L29" s="16"/>
      <c r="M29" s="17">
        <v>4649.62</v>
      </c>
      <c r="N29" s="14">
        <v>5486.55</v>
      </c>
      <c r="O29" s="14" t="s">
        <v>194</v>
      </c>
      <c r="P29" s="14" t="s">
        <v>194</v>
      </c>
      <c r="Q29" s="14" t="s">
        <v>25</v>
      </c>
      <c r="R29" s="14" t="s">
        <v>26</v>
      </c>
      <c r="S29" s="14" t="s">
        <v>6</v>
      </c>
      <c r="T29" s="14" t="s">
        <v>7</v>
      </c>
      <c r="U29" s="14" t="s">
        <v>8</v>
      </c>
      <c r="V29" s="2">
        <v>0.37440000000000001</v>
      </c>
      <c r="W29" s="14"/>
      <c r="X29" s="14" t="s">
        <v>194</v>
      </c>
      <c r="Y29" s="14" t="s">
        <v>9</v>
      </c>
      <c r="Z29" s="14">
        <v>2.4960000000000003E-2</v>
      </c>
      <c r="AA29" s="14"/>
    </row>
    <row r="30" spans="1:27" x14ac:dyDescent="0.25">
      <c r="A30" s="8">
        <v>45687</v>
      </c>
      <c r="B30" s="12">
        <v>45747</v>
      </c>
      <c r="C30" s="12" t="s">
        <v>194</v>
      </c>
      <c r="D30" s="13" t="s">
        <v>194</v>
      </c>
      <c r="E30" s="14" t="s">
        <v>14</v>
      </c>
      <c r="F30" s="14" t="s">
        <v>15</v>
      </c>
      <c r="G30" s="14" t="s">
        <v>16</v>
      </c>
      <c r="H30" s="14" t="s">
        <v>17</v>
      </c>
      <c r="I30" s="14">
        <v>1</v>
      </c>
      <c r="J30" s="14">
        <v>240</v>
      </c>
      <c r="K30" s="15">
        <v>240</v>
      </c>
      <c r="L30" s="16"/>
      <c r="M30" s="17">
        <v>4649.62</v>
      </c>
      <c r="N30" s="14">
        <v>5486.55</v>
      </c>
      <c r="O30" s="14" t="s">
        <v>194</v>
      </c>
      <c r="P30" s="14" t="s">
        <v>194</v>
      </c>
      <c r="Q30" s="14" t="s">
        <v>27</v>
      </c>
      <c r="R30" s="14" t="s">
        <v>28</v>
      </c>
      <c r="S30" s="14"/>
      <c r="T30" s="14" t="s">
        <v>7</v>
      </c>
      <c r="U30" s="14" t="s">
        <v>8</v>
      </c>
      <c r="V30" s="2">
        <v>7.1999999999999993</v>
      </c>
      <c r="W30" s="14"/>
      <c r="X30" s="14" t="s">
        <v>194</v>
      </c>
      <c r="Y30" s="14" t="s">
        <v>9</v>
      </c>
      <c r="Z30" s="14">
        <v>0.48</v>
      </c>
      <c r="AA30" s="14"/>
    </row>
    <row r="31" spans="1:27" x14ac:dyDescent="0.25">
      <c r="A31" s="8">
        <v>45688</v>
      </c>
      <c r="B31" s="12">
        <v>45748</v>
      </c>
      <c r="C31" s="12" t="s">
        <v>194</v>
      </c>
      <c r="D31" s="13" t="s">
        <v>194</v>
      </c>
      <c r="E31" s="14" t="s">
        <v>0</v>
      </c>
      <c r="F31" s="14" t="s">
        <v>1</v>
      </c>
      <c r="G31" s="14" t="s">
        <v>2</v>
      </c>
      <c r="H31" s="14" t="s">
        <v>3</v>
      </c>
      <c r="I31" s="14">
        <v>225</v>
      </c>
      <c r="J31" s="14">
        <v>18</v>
      </c>
      <c r="K31" s="15">
        <v>1620</v>
      </c>
      <c r="L31" s="16">
        <v>1911.6</v>
      </c>
      <c r="M31" s="17">
        <v>4500</v>
      </c>
      <c r="N31" s="14">
        <v>5310</v>
      </c>
      <c r="O31" s="14" t="s">
        <v>194</v>
      </c>
      <c r="P31" s="14" t="s">
        <v>194</v>
      </c>
      <c r="Q31" s="14" t="s">
        <v>4</v>
      </c>
      <c r="R31" s="14" t="s">
        <v>5</v>
      </c>
      <c r="S31" s="14" t="s">
        <v>6</v>
      </c>
      <c r="T31" s="14" t="s">
        <v>7</v>
      </c>
      <c r="U31" s="14" t="s">
        <v>8</v>
      </c>
      <c r="V31" s="2">
        <v>48.6</v>
      </c>
      <c r="W31" s="14"/>
      <c r="X31" s="14" t="s">
        <v>194</v>
      </c>
      <c r="Y31" s="14" t="s">
        <v>9</v>
      </c>
      <c r="Z31" s="14">
        <v>3.24</v>
      </c>
      <c r="AA31" s="14" t="s">
        <v>10</v>
      </c>
    </row>
    <row r="32" spans="1:27" x14ac:dyDescent="0.25">
      <c r="A32" s="8">
        <v>45688</v>
      </c>
      <c r="B32" s="12">
        <v>45748</v>
      </c>
      <c r="C32" s="12" t="s">
        <v>194</v>
      </c>
      <c r="D32" s="13" t="s">
        <v>194</v>
      </c>
      <c r="E32" s="14" t="s">
        <v>0</v>
      </c>
      <c r="F32" s="14" t="s">
        <v>1</v>
      </c>
      <c r="G32" s="14" t="s">
        <v>2</v>
      </c>
      <c r="H32" s="14" t="s">
        <v>3</v>
      </c>
      <c r="I32" s="14">
        <v>262.5</v>
      </c>
      <c r="J32" s="14">
        <v>18</v>
      </c>
      <c r="K32" s="15">
        <v>1890</v>
      </c>
      <c r="L32" s="16">
        <v>2230.1999999999998</v>
      </c>
      <c r="M32" s="17">
        <v>4500</v>
      </c>
      <c r="N32" s="14">
        <v>5310</v>
      </c>
      <c r="O32" s="14" t="s">
        <v>194</v>
      </c>
      <c r="P32" s="14" t="s">
        <v>194</v>
      </c>
      <c r="Q32" s="14" t="s">
        <v>11</v>
      </c>
      <c r="R32" s="14" t="s">
        <v>5</v>
      </c>
      <c r="S32" s="14" t="s">
        <v>6</v>
      </c>
      <c r="T32" s="14" t="s">
        <v>7</v>
      </c>
      <c r="U32" s="14" t="s">
        <v>8</v>
      </c>
      <c r="V32" s="2">
        <v>56.699999999999996</v>
      </c>
      <c r="W32" s="14"/>
      <c r="X32" s="14" t="s">
        <v>194</v>
      </c>
      <c r="Y32" s="14" t="s">
        <v>9</v>
      </c>
      <c r="Z32" s="14">
        <v>3.7800000000000002</v>
      </c>
      <c r="AA32" s="14"/>
    </row>
    <row r="33" spans="1:27" x14ac:dyDescent="0.25">
      <c r="A33" s="19">
        <v>45688</v>
      </c>
      <c r="B33" s="20">
        <v>45748</v>
      </c>
      <c r="C33" s="20" t="s">
        <v>194</v>
      </c>
      <c r="D33" s="21" t="s">
        <v>194</v>
      </c>
      <c r="E33" s="22" t="s">
        <v>0</v>
      </c>
      <c r="F33" s="22" t="s">
        <v>1</v>
      </c>
      <c r="G33" s="22" t="s">
        <v>2</v>
      </c>
      <c r="H33" s="22" t="s">
        <v>3</v>
      </c>
      <c r="I33" s="22">
        <v>206.25</v>
      </c>
      <c r="J33" s="22">
        <v>12</v>
      </c>
      <c r="K33" s="23">
        <v>990</v>
      </c>
      <c r="L33" s="24">
        <v>1168.2</v>
      </c>
      <c r="M33" s="25">
        <v>4500</v>
      </c>
      <c r="N33" s="22">
        <v>5310</v>
      </c>
      <c r="O33" s="22" t="s">
        <v>194</v>
      </c>
      <c r="P33" s="22" t="s">
        <v>194</v>
      </c>
      <c r="Q33" s="22" t="s">
        <v>12</v>
      </c>
      <c r="R33" s="22" t="s">
        <v>13</v>
      </c>
      <c r="S33" s="22" t="s">
        <v>6</v>
      </c>
      <c r="T33" s="22" t="s">
        <v>7</v>
      </c>
      <c r="U33" s="22" t="s">
        <v>8</v>
      </c>
      <c r="V33" s="2">
        <v>29.7</v>
      </c>
      <c r="W33" s="22"/>
      <c r="X33" s="22" t="s">
        <v>194</v>
      </c>
      <c r="Y33" s="22" t="s">
        <v>9</v>
      </c>
      <c r="Z33" s="22">
        <v>1.98</v>
      </c>
      <c r="AA33" s="22"/>
    </row>
  </sheetData>
  <conditionalFormatting sqref="D2:D3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OFICIAL</vt:lpstr>
      <vt:lpstr>SIN PAGOS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Montero</dc:creator>
  <cp:lastModifiedBy>San Luis 7</cp:lastModifiedBy>
  <dcterms:created xsi:type="dcterms:W3CDTF">2025-04-07T22:27:36Z</dcterms:created>
  <dcterms:modified xsi:type="dcterms:W3CDTF">2025-04-14T19:18:39Z</dcterms:modified>
</cp:coreProperties>
</file>