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Y:\Finanzas y Contabilidad\Créditos y Cobranzas\José Montero\COMISION NACIONAL\FEBRERO\FT Y PAGOS\CREDITO\"/>
    </mc:Choice>
  </mc:AlternateContent>
  <xr:revisionPtr revIDLastSave="0" documentId="13_ncr:1_{0F7E6E71-77E5-4168-B281-06BA48B0C1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/>
  <c r="Z3" i="1"/>
  <c r="Z4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V2" i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/>
  <c r="V9" i="1" a="1"/>
  <c r="V9" i="1" s="1"/>
  <c r="V10" i="1" a="1"/>
  <c r="V10" i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/>
  <c r="V37" i="1" a="1"/>
  <c r="V37" i="1" s="1"/>
  <c r="V38" i="1" a="1"/>
  <c r="V38" i="1" s="1"/>
  <c r="V39" i="1" a="1"/>
  <c r="V39" i="1" s="1"/>
  <c r="V40" i="1" a="1"/>
  <c r="V40" i="1" s="1"/>
  <c r="V41" i="1" a="1"/>
  <c r="V41" i="1"/>
  <c r="V42" i="1" a="1"/>
  <c r="V42" i="1" s="1"/>
  <c r="V43" i="1" a="1"/>
  <c r="V43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8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16" i="1" l="1"/>
  <c r="P20" i="1"/>
  <c r="P19" i="1" l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Montero</author>
  </authors>
  <commentList>
    <comment ref="V1" authorId="0" shapeId="0" xr:uid="{050374DD-87F9-4B9C-A656-4FF6CCAE3BD8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0.5% Clientes asignados
1.5% Clientes asignados País</t>
        </r>
      </text>
    </comment>
    <comment ref="X1" authorId="0" shapeId="0" xr:uid="{C39CBB9C-8B8B-433F-BC08-BFA764FDE2E6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1.25% Clientes asignados</t>
        </r>
      </text>
    </comment>
    <comment ref="Z1" authorId="0" shapeId="0" xr:uid="{7CCC2EB6-1C84-48D4-9662-AB8EEF4A3634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0.2% Venta División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Montero</author>
  </authors>
  <commentList>
    <comment ref="V1" authorId="0" shapeId="0" xr:uid="{030F476A-87A4-4EC7-9EE2-6ECD5A8D431E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0.5% Clientes asignados
1.5% Clientes asignados País</t>
        </r>
      </text>
    </comment>
    <comment ref="X1" authorId="0" shapeId="0" xr:uid="{253C1B5E-86B3-43F4-BF21-CE0823D43CB4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1.25% Clientes asignados</t>
        </r>
      </text>
    </comment>
    <comment ref="Z1" authorId="0" shapeId="0" xr:uid="{A5EA1411-9936-46C2-BA27-00CCF3AE2810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0.2% Venta División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<sst xmlns="http://schemas.openxmlformats.org/spreadsheetml/2006/main" count="606" uniqueCount="144">
  <si>
    <t>20601501962</t>
  </si>
  <si>
    <t>ANIMALIA REPRESENTACIONES E.I.R.L.</t>
  </si>
  <si>
    <t>S01284</t>
  </si>
  <si>
    <t>F F01-00000389</t>
  </si>
  <si>
    <t>38000PER00085</t>
  </si>
  <si>
    <t>GO NATIVE SALMON WITH SPINACH AND GINGER</t>
  </si>
  <si>
    <t>PET NUTRISCIENCE</t>
  </si>
  <si>
    <t>Unidades</t>
  </si>
  <si>
    <t>FRANCISCO PEREZ, SHARON</t>
  </si>
  <si>
    <t>RIOS GERMAN, STEFANNY MARIANELLA</t>
  </si>
  <si>
    <t>PET NUTRISCIENCE/LIMA NORTE Y NORTE DEL PAÍS</t>
  </si>
  <si>
    <t>38000PER00082</t>
  </si>
  <si>
    <t>GO NATIVE DUCK WITH APPLE AND CRANBERRY</t>
  </si>
  <si>
    <t>38000PER00088</t>
  </si>
  <si>
    <t>GO NATIVE ESSENTIALS TURKEY</t>
  </si>
  <si>
    <t>20602674488</t>
  </si>
  <si>
    <t>GRUPO ISAMISA S.A.C.</t>
  </si>
  <si>
    <t>S01315</t>
  </si>
  <si>
    <t>F F01-00000382</t>
  </si>
  <si>
    <t>31058PER00005</t>
  </si>
  <si>
    <t>CHICK BOOSTER CON NUCLEOTIDOS OS</t>
  </si>
  <si>
    <t>AVIVET</t>
  </si>
  <si>
    <t>JAIMES ROJAS, ORLANDO FRANCO</t>
  </si>
  <si>
    <t>AVIVET/LIMA Y AREQUIPA</t>
  </si>
  <si>
    <t>20136241789</t>
  </si>
  <si>
    <t>GRANJAS AMAZONICAS S.A.C</t>
  </si>
  <si>
    <t>S01212</t>
  </si>
  <si>
    <t>F F01-00000348</t>
  </si>
  <si>
    <t>35000PER00040</t>
  </si>
  <si>
    <t>PEN DUO STREP 250/200</t>
  </si>
  <si>
    <t>AGROVET</t>
  </si>
  <si>
    <t>AVIVET/NORTE</t>
  </si>
  <si>
    <t>S00949</t>
  </si>
  <si>
    <t>F F01-00000241</t>
  </si>
  <si>
    <t>35000PER00036</t>
  </si>
  <si>
    <t>PEN-STREP 20/20</t>
  </si>
  <si>
    <t>31062PER00001</t>
  </si>
  <si>
    <t>CHICKLYTE WS</t>
  </si>
  <si>
    <t>31165PER00001</t>
  </si>
  <si>
    <t>MYOSELEN E</t>
  </si>
  <si>
    <t>20505120702</t>
  </si>
  <si>
    <t>TECNICA AVICOLA S.A.</t>
  </si>
  <si>
    <t>S00824</t>
  </si>
  <si>
    <t>F F01-00000192</t>
  </si>
  <si>
    <t>S00818</t>
  </si>
  <si>
    <t>F F01-00000191</t>
  </si>
  <si>
    <t>S00515</t>
  </si>
  <si>
    <t>F F01-00000129</t>
  </si>
  <si>
    <t>31185PER00003</t>
  </si>
  <si>
    <t>PROBIOLYTE WS</t>
  </si>
  <si>
    <t>S00397</t>
  </si>
  <si>
    <t>F F01-00000115</t>
  </si>
  <si>
    <t>31058PER00004</t>
  </si>
  <si>
    <t>F.E</t>
  </si>
  <si>
    <t>F.V</t>
  </si>
  <si>
    <t>F.PAGO</t>
  </si>
  <si>
    <t>Dias de Atraso</t>
  </si>
  <si>
    <t>RUC</t>
  </si>
  <si>
    <t>Socio</t>
  </si>
  <si>
    <t>OV</t>
  </si>
  <si>
    <t>Factura</t>
  </si>
  <si>
    <t>P.U</t>
  </si>
  <si>
    <t>Cant</t>
  </si>
  <si>
    <t>Sub Total x Producto</t>
  </si>
  <si>
    <t>Total x Producto</t>
  </si>
  <si>
    <t>SubTotal</t>
  </si>
  <si>
    <t>Total General</t>
  </si>
  <si>
    <t>Monto Pagado</t>
  </si>
  <si>
    <t>Difenrencia</t>
  </si>
  <si>
    <t>Codigo de Producto</t>
  </si>
  <si>
    <t>Nombre de Producto2</t>
  </si>
  <si>
    <t>Linea Comercial</t>
  </si>
  <si>
    <t>Und</t>
  </si>
  <si>
    <t>Vendedor</t>
  </si>
  <si>
    <t>Calculo comision Vendedor</t>
  </si>
  <si>
    <t xml:space="preserve"> Jefe Comercial</t>
  </si>
  <si>
    <t>Calculo comision Jefe Comercial/Tecnico</t>
  </si>
  <si>
    <t>Gerente</t>
  </si>
  <si>
    <t>Calculo comision Gerente AGROVET</t>
  </si>
  <si>
    <t>Linea Comercial Zona</t>
  </si>
  <si>
    <t>F010-00025210</t>
  </si>
  <si>
    <t>F010-00026575</t>
  </si>
  <si>
    <t>F010-00026734</t>
  </si>
  <si>
    <t>DISTRIBUCIONES AGROVET GRANDEZ TARAPOTO S.R.L.</t>
  </si>
  <si>
    <t>REDONDOS S A</t>
  </si>
  <si>
    <t>31028PER00007</t>
  </si>
  <si>
    <t>BOLDEMAX A.P. CJA 9 UND X 250 ML</t>
  </si>
  <si>
    <t>31126PER00008</t>
  </si>
  <si>
    <t>HEMATOFOS B12 CJA 24 UND X 50 ML</t>
  </si>
  <si>
    <t>31210PER00006</t>
  </si>
  <si>
    <t>TRIVERFEN 22.2 CJA 50 JGAS DOSIFACIL X 30 ML</t>
  </si>
  <si>
    <t>35000PER00169</t>
  </si>
  <si>
    <t>VETAMOXYL 20 L.A. CJA 12 UND X 100 ML</t>
  </si>
  <si>
    <t>31126PER00010</t>
  </si>
  <si>
    <t>HEMATOFOS B12 CJA 9 UND X 250 ML</t>
  </si>
  <si>
    <t>31218PER00010</t>
  </si>
  <si>
    <t>ULTRAMETRIN 600 CJA 9 UND X 250 ML</t>
  </si>
  <si>
    <t>31028PER00008</t>
  </si>
  <si>
    <t>BOLDEMAX A.P. CJA 6 UND X 500 ML</t>
  </si>
  <si>
    <t>31235PER00006</t>
  </si>
  <si>
    <t>VIROGUARD 6 CJA 12 UND X 1 L</t>
  </si>
  <si>
    <t>31210PER00004</t>
  </si>
  <si>
    <t>TRIVERFEN 22.2 X 1 L</t>
  </si>
  <si>
    <t>31126PER00011</t>
  </si>
  <si>
    <t>HEMATOFOS B12 CJA 6 UND X 500 ML</t>
  </si>
  <si>
    <t>31086PER00006</t>
  </si>
  <si>
    <t>DORAMEC L.A. X 500 ML</t>
  </si>
  <si>
    <t>31134PER00006</t>
  </si>
  <si>
    <t>HEPATO-JECT CJA 12 UND X 100 ML</t>
  </si>
  <si>
    <t>31347PER00005</t>
  </si>
  <si>
    <t>TULAMYCIN K X 20 ML</t>
  </si>
  <si>
    <t>35000PER00179</t>
  </si>
  <si>
    <t>PEN-STREP 20/20 CJA 12 UND X 50 ML</t>
  </si>
  <si>
    <t>35000PER00180</t>
  </si>
  <si>
    <t>PEN-STREP 20/20 CJA 12 UND X 100 ML</t>
  </si>
  <si>
    <t>PROBIOLYTE WS CJA 20 BOLSAS X 1 KG</t>
  </si>
  <si>
    <t>31071PER00006</t>
  </si>
  <si>
    <t>COLOIDEX MULTIVITAMINADO CJA 12 UND X 100 ML</t>
  </si>
  <si>
    <t>31189PER00004</t>
  </si>
  <si>
    <t>PROXIFEN 23 L.A. CJA 12 UND X 100 ML</t>
  </si>
  <si>
    <t>31199PER00006</t>
  </si>
  <si>
    <t>TOLFEN L.A. 8% CJA 12 UND X 100 ML</t>
  </si>
  <si>
    <t>31176PER00008</t>
  </si>
  <si>
    <t>OXYTO-SYNT 10 CJA 12 UND X 100 ML</t>
  </si>
  <si>
    <t/>
  </si>
  <si>
    <t>CHINCHAY MAYORIA, ROMMEL</t>
  </si>
  <si>
    <t>20100154308</t>
  </si>
  <si>
    <t>SAN FERNANDO S.A.</t>
  </si>
  <si>
    <t>S00003</t>
  </si>
  <si>
    <t>E 001-00000153</t>
  </si>
  <si>
    <t>S00004</t>
  </si>
  <si>
    <t>E 001-00000152</t>
  </si>
  <si>
    <t>31139PER00002</t>
  </si>
  <si>
    <t>IRON-DEX 200 B12</t>
  </si>
  <si>
    <t>20555772859</t>
  </si>
  <si>
    <t>PUBLIRUTS 78 S.A.C.</t>
  </si>
  <si>
    <t>S00005</t>
  </si>
  <si>
    <t>E 001-00000154</t>
  </si>
  <si>
    <t>35000PER00136</t>
  </si>
  <si>
    <t>VIRODINE S</t>
  </si>
  <si>
    <t>S00010</t>
  </si>
  <si>
    <t>E 001-00000159</t>
  </si>
  <si>
    <t>31126PER00003</t>
  </si>
  <si>
    <t>HEMATOFOS 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</si>
</sst>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" fontId="0" fillId="0" borderId="0" xfId="0" applyNumberFormat="1"/>
    <xf numFmtId="14" fontId="0" fillId="0" borderId="0" xfId="0" applyNumberFormat="1"/>
    <xf numFmtId="43" fontId="0" fillId="0" borderId="0" xfId="1" applyFont="1"/>
    <xf numFmtId="4" fontId="0" fillId="0" borderId="0" xfId="1" applyNumberFormat="1" applyFont="1" applyAlignment="1"/>
    <xf numFmtId="4" fontId="2" fillId="0" borderId="0" xfId="1" applyNumberFormat="1" applyFont="1" applyAlignment="1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4" fontId="0" fillId="0" borderId="1" xfId="1" applyNumberFormat="1" applyFont="1" applyBorder="1" applyAlignment="1"/>
    <xf numFmtId="14" fontId="0" fillId="0" borderId="2" xfId="0" applyNumberFormat="1" applyBorder="1"/>
    <xf numFmtId="0" fontId="5" fillId="2" borderId="0" xfId="0" applyFont="1" applyFill="1"/>
  </cellXfs>
  <cellStyles count="2">
    <cellStyle name="Millares" xfId="1" builtinId="3"/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8BC584B-0091-472B-9696-C7A5BCF4B6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Finanzas%20y%20Contabilidad\Cr&#233;ditos%20y%20Cobranzas\Jos&#233;%20Montero\COMISION%20NACIONAL\ENERO\FT%20Y%20PAGOS\CREDITO\REPORTE%20DE%20COMISIONES%20NACIONAL%20FT%20CREDITO%20-ENERO.xlsx" TargetMode="External"/><Relationship Id="rId1" Type="http://schemas.openxmlformats.org/officeDocument/2006/relationships/externalLinkPath" Target="/Finanzas%20y%20Contabilidad/Cr&#233;ditos%20y%20Cobranzas/Jos&#233;%20Montero/COMISION%20NACIONAL/ENERO/FT%20Y%20PAGOS/CREDITO/REPORTE%20DE%20COMISIONES%20NACIONAL%20FT%20CREDITO%20-ENE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REPORTE DE COMISIONES NACIONAL 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97761-7C55-47E7-AC6B-385149447553}" name="Tabla1" displayName="Tabla1" ref="A1:AA43" totalsRowShown="0" headerRowDxfId="58" dataDxfId="57">
  <autoFilter ref="A1:AA43" xr:uid="{C1797761-7C55-47E7-AC6B-385149447553}">
    <filterColumn colId="2">
      <filters blank="1"/>
    </filterColumn>
  </autoFilter>
  <tableColumns count="27">
    <tableColumn id="1" xr3:uid="{BBA96ADB-7A9F-482F-B12F-C91790B87389}" name="F.E" dataDxfId="56"/>
    <tableColumn id="2" xr3:uid="{31240006-B423-4D5D-AD03-2477110F7CC9}" name="F.V" dataDxfId="55"/>
    <tableColumn id="21" xr3:uid="{AF067EC5-5883-4D79-9FCA-7AB3B736358F}" name="F.PAGO" dataDxfId="54"/>
    <tableColumn id="20" xr3:uid="{64BFFD28-4A80-415A-BC3C-FBD839E5DCB7}" name="Dias de Atraso" dataDxfId="53">
      <calculatedColumnFormula>+IFERROR(Tabla1[[#This Row],[F.PAGO]]-Tabla1[[#This Row],[F.V]],"")</calculatedColumnFormula>
    </tableColumn>
    <tableColumn id="3" xr3:uid="{405223E0-34F1-4A84-BB18-BB4614E7EB82}" name="RUC" dataDxfId="52"/>
    <tableColumn id="4" xr3:uid="{B485485B-E66E-4276-A7DC-4F9D7B55F832}" name="Socio" dataDxfId="51"/>
    <tableColumn id="5" xr3:uid="{B988EF6B-E362-45F3-97B2-85974790B6DA}" name="OV" dataDxfId="50"/>
    <tableColumn id="6" xr3:uid="{75AC710C-938D-45A9-8AC9-30F28D4E12F4}" name="Factura" dataDxfId="49"/>
    <tableColumn id="7" xr3:uid="{954D8095-FA1D-4BB3-96D2-6BF250D97DA1}" name="P.U" dataDxfId="48"/>
    <tableColumn id="8" xr3:uid="{B3D719B7-562E-41DC-BF4E-3D1840D0C821}" name="Cant" dataDxfId="47"/>
    <tableColumn id="9" xr3:uid="{D517D615-B3A7-48C9-8145-57B63421CE93}" name="Sub Total x Producto" dataDxfId="46"/>
    <tableColumn id="10" xr3:uid="{2C685FF3-3DC5-4639-AF91-64A393A60F39}" name="Total x Producto" dataDxfId="45"/>
    <tableColumn id="11" xr3:uid="{7DC088CC-2011-4E21-9A4E-643D243FF1F6}" name="SubTotal" dataDxfId="44"/>
    <tableColumn id="12" xr3:uid="{732FF6F9-C5C5-4756-8AA2-D00EA0C8AFBA}" name="Total General" dataDxfId="43"/>
    <tableColumn id="23" xr3:uid="{9936FC26-73C3-4F3A-92E0-28C2613631C9}" name="Monto Pagado" dataDxfId="42"/>
    <tableColumn id="22" xr3:uid="{AB7E4C99-552A-482C-B454-E8BF83FB4082}" name="Difenrencia" dataDxfId="41">
      <calculatedColumnFormula>+IFERROR([1]!Tabla1[[#This Row],[Monto Pagado]]+[1]!Tabla1[[#This Row],[Total General]],"")</calculatedColumnFormula>
    </tableColumn>
    <tableColumn id="13" xr3:uid="{4B82DFD2-F16E-4986-9B6B-BCE4385A0401}" name="Codigo de Producto" dataDxfId="40"/>
    <tableColumn id="14" xr3:uid="{B0B984FC-C047-46B3-9DEE-138B8D528A32}" name="Nombre de Producto2" dataDxfId="39"/>
    <tableColumn id="15" xr3:uid="{7E47F424-8F13-4314-BF4E-787442C248BD}" name="Linea Comercial" dataDxfId="38"/>
    <tableColumn id="16" xr3:uid="{589BC85B-D020-4228-ABA9-AFB643CF8694}" name="Und" dataDxfId="37"/>
    <tableColumn id="17" xr3:uid="{46D9BFC2-60BC-4A02-9B29-771A1BAB76C4}" name="Vendedor" dataDxfId="36"/>
    <tableColumn id="27" xr3:uid="{F316EE14-E67F-443F-B164-58815F4218C6}" name="Calculo comision Vendedor" dataDxfId="35">
      <calculatedColumnFormula array="1">+_xlfn.IFNA(_xlfn.IFS(Tabla1[[#This Row],[Vendedor]]=$U$2,Tabla1[[#This Row],[Sub Total x Producto]]*0.03,Tabla1[[#This Row],[Vendedor]]=$U$5,Tabla1[[#This Row],[Sub Total x Producto]]*0.015),"")</calculatedColumnFormula>
    </tableColumn>
    <tableColumn id="26" xr3:uid="{D05B1A74-BA28-4FB2-A650-53FBA704821C}" name=" Jefe Comercial" dataDxfId="34"/>
    <tableColumn id="25" xr3:uid="{A36790C6-0E8E-4B29-BC9B-BAD3ED157580}" name="Calculo comision Jefe Comercial/Tecnico" dataDxfId="33">
      <calculatedColumnFormula>+_xlfn.IFNA(IF(Tabla1[[#This Row],[ Jefe Comercial]]=$W$14,Tabla1[[#This Row],[Sub Total x Producto]]*0.0125),"")</calculatedColumnFormula>
    </tableColumn>
    <tableColumn id="18" xr3:uid="{7E1BA7A3-904B-4630-9B43-8BF3B2727F20}" name="Gerente" dataDxfId="32"/>
    <tableColumn id="24" xr3:uid="{77E8FE2C-FF0A-4588-85C8-2FBD5532F56D}" name="Calculo comision Gerente AGROVET" dataDxfId="31">
      <calculatedColumnFormula>+IF(Tabla1[[#This Row],[Gerente]]=$Y$2,Tabla1[[#This Row],[Sub Total x Producto]]*0.001)</calculatedColumnFormula>
    </tableColumn>
    <tableColumn id="19" xr3:uid="{8E663F1F-885A-4307-BA39-AFA1FDFBE5E4}" name="Linea Comercial Zona" dataDxfId="30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6A4071-C457-416E-9B6C-9A3316052211}" name="Tabla2" displayName="Tabla2" ref="A1:AA15" totalsRowShown="0" headerRowDxfId="29" dataDxfId="28" tableBorderDxfId="27">
  <autoFilter ref="A1:AA15" xr:uid="{E66A4071-C457-416E-9B6C-9A3316052211}">
    <filterColumn colId="7">
      <filters>
        <filter val="F F01-00000129"/>
        <filter val="F F01-00000191"/>
        <filter val="F F01-00000192"/>
        <filter val="F F01-00000348"/>
      </filters>
    </filterColumn>
  </autoFilter>
  <sortState xmlns:xlrd2="http://schemas.microsoft.com/office/spreadsheetml/2017/richdata2" ref="A6:AA12">
    <sortCondition ref="H1:H15"/>
  </sortState>
  <tableColumns count="27">
    <tableColumn id="1" xr3:uid="{81F4D3B0-B1B7-4EEB-9713-7A1DC05C40E9}" name="F.E" dataDxfId="26"/>
    <tableColumn id="2" xr3:uid="{BEA9E768-3315-40E9-BD62-63DBE3773AD8}" name="F.V" dataDxfId="25"/>
    <tableColumn id="3" xr3:uid="{301645BF-3F54-4A19-B964-D593C7CC70F2}" name="F.PAGO" dataDxfId="24"/>
    <tableColumn id="4" xr3:uid="{536650D8-E010-43A3-AF81-FB6E58BC05A6}" name="Dias de Atraso" dataDxfId="23"/>
    <tableColumn id="5" xr3:uid="{36A022B3-D395-47C8-BB6C-4BD31CB57114}" name="RUC" dataDxfId="22"/>
    <tableColumn id="6" xr3:uid="{5F4E90E7-154D-462D-8FA2-24CA1AB30C5C}" name="Socio" dataDxfId="21"/>
    <tableColumn id="7" xr3:uid="{066D04D5-E3E8-4750-821E-8F659D5C35A6}" name="OV" dataDxfId="20"/>
    <tableColumn id="8" xr3:uid="{E8C6DF16-FC7E-4C89-B8F6-F35FF357A604}" name="Factura" dataDxfId="19"/>
    <tableColumn id="9" xr3:uid="{3E58A801-7FCF-4F2F-9EF7-9B5B4C26CFDD}" name="P.U" dataDxfId="18"/>
    <tableColumn id="10" xr3:uid="{E71A915F-E7A5-4DBF-848B-9FA75E42DF7B}" name="Cant" dataDxfId="17"/>
    <tableColumn id="11" xr3:uid="{1C148664-B0FC-4115-92D0-EC9025BB07BC}" name="Sub Total x Producto" dataDxfId="16" dataCellStyle="Millares"/>
    <tableColumn id="12" xr3:uid="{B94A1DC7-B544-4FA8-8BFD-AEDCD5F445AC}" name="Total x Producto" dataDxfId="15" dataCellStyle="Millares"/>
    <tableColumn id="13" xr3:uid="{62846019-90B7-41B6-A94C-166E210F5031}" name="SubTotal" dataDxfId="14"/>
    <tableColumn id="14" xr3:uid="{88D685C6-3CFB-476D-81EB-24692D737F54}" name="Total General" dataDxfId="13"/>
    <tableColumn id="15" xr3:uid="{10AEC802-A48F-4F8B-9CE2-1BBCADA7D2C6}" name="Monto Pagado" dataDxfId="12"/>
    <tableColumn id="16" xr3:uid="{930A275D-0668-4C9C-B76D-776F4C06858B}" name="Difenrencia" dataDxfId="11"/>
    <tableColumn id="17" xr3:uid="{F0AE19FE-075B-432A-B56C-FEDDE6645CCC}" name="Codigo de Producto" dataDxfId="10"/>
    <tableColumn id="18" xr3:uid="{4F114AE1-C636-479A-8852-4E555AF1E2C4}" name="Nombre de Producto2" dataDxfId="9"/>
    <tableColumn id="19" xr3:uid="{50AFF018-AE8D-4E34-BB36-20109CE41E10}" name="Linea Comercial" dataDxfId="8"/>
    <tableColumn id="20" xr3:uid="{DD0E8938-405E-44A7-B183-85D46FEAEEC5}" name="Und" dataDxfId="7"/>
    <tableColumn id="21" xr3:uid="{734B33E4-1FF7-4712-99B2-6425C2D9B6F8}" name="Vendedor" dataDxfId="6"/>
    <tableColumn id="22" xr3:uid="{B8391D81-D831-49FC-BBEF-41A5309CC4D6}" name="Calculo comision Vendedor" dataDxfId="5"/>
    <tableColumn id="23" xr3:uid="{85236A8F-D6B9-4C0D-8966-5E6DE624DD6D}" name=" Jefe Comercial" dataDxfId="4"/>
    <tableColumn id="24" xr3:uid="{057FD7D1-FA21-4E05-B6DA-1D20E1A3ACE0}" name="Calculo comision Jefe Comercial/Tecnico" dataDxfId="3"/>
    <tableColumn id="25" xr3:uid="{9D49D47B-0321-43F1-A4A5-E07F1B2E0C68}" name="Gerente" dataDxfId="2"/>
    <tableColumn id="26" xr3:uid="{5F698C77-B7A9-466F-A64D-7016C8E9499C}" name="Calculo comision Gerente AGROVET" dataDxfId="1"/>
    <tableColumn id="27" xr3:uid="{6AB808F6-6F31-4689-A076-42DFC77DEE77}" name="Linea Comercial Zo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3" width="10.7109375" bestFit="1" customWidth="1"/>
    <col min="4" max="4" width="15.85546875" bestFit="1" customWidth="1"/>
    <col min="5" max="5" width="12" bestFit="1" customWidth="1"/>
    <col min="6" max="6" width="28.5703125" bestFit="1" customWidth="1"/>
    <col min="7" max="7" width="7" bestFit="1" customWidth="1"/>
    <col min="8" max="8" width="14.140625" bestFit="1" customWidth="1"/>
    <col min="9" max="9" width="9.5703125" bestFit="1" customWidth="1"/>
    <col min="10" max="10" width="7.28515625" bestFit="1" customWidth="1"/>
    <col min="11" max="11" width="21.42578125" bestFit="1" customWidth="1"/>
    <col min="12" max="12" width="17.5703125" bestFit="1" customWidth="1"/>
    <col min="13" max="13" width="11" bestFit="1" customWidth="1"/>
    <col min="14" max="14" width="15.28515625" bestFit="1" customWidth="1"/>
    <col min="15" max="15" width="16.140625" bestFit="1" customWidth="1"/>
    <col min="16" max="16" width="13.5703125" bestFit="1" customWidth="1"/>
    <col min="17" max="17" width="20.7109375" bestFit="1" customWidth="1"/>
    <col min="18" max="18" width="32.85546875" bestFit="1" customWidth="1"/>
    <col min="19" max="19" width="17.42578125" bestFit="1" customWidth="1"/>
    <col min="20" max="20" width="9.28515625" bestFit="1" customWidth="1"/>
    <col min="21" max="21" width="31.5703125" bestFit="1" customWidth="1"/>
    <col min="22" max="22" width="27.7109375" bestFit="1" customWidth="1"/>
    <col min="23" max="23" width="28.28515625" bestFit="1" customWidth="1"/>
    <col min="24" max="24" width="39.85546875" bestFit="1" customWidth="1"/>
    <col min="25" max="25" width="36" bestFit="1" customWidth="1"/>
    <col min="26" max="26" width="35.5703125" bestFit="1" customWidth="1"/>
    <col min="27" max="27" width="30.85546875" bestFit="1" customWidth="1"/>
  </cols>
  <sheetData>
    <row r="1" spans="1:27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</row>
    <row r="2" spans="1:27" x14ac:dyDescent="0.25">
      <c r="A2" s="3">
        <v>45716</v>
      </c>
      <c r="B2" s="3">
        <v>45746</v>
      </c>
      <c r="C2" s="3" t="s">
        <v>124</v>
      </c>
      <c r="D2" t="str">
        <f>+IFERROR(Tabla1[[#This Row],[F.PAGO]]-Tabla1[[#This Row],[F.V]],"")</f>
        <v/>
      </c>
      <c r="E2" s="2" t="s">
        <v>0</v>
      </c>
      <c r="F2" s="2" t="s">
        <v>1</v>
      </c>
      <c r="G2" s="2" t="s">
        <v>2</v>
      </c>
      <c r="H2" s="2" t="s">
        <v>3</v>
      </c>
      <c r="I2" s="2">
        <v>120</v>
      </c>
      <c r="J2" s="2">
        <v>3</v>
      </c>
      <c r="K2" s="2">
        <v>360</v>
      </c>
      <c r="L2" s="2">
        <v>424.8</v>
      </c>
      <c r="M2" s="2">
        <v>740</v>
      </c>
      <c r="N2" s="2">
        <v>873.2</v>
      </c>
      <c r="O2" s="2" t="s">
        <v>124</v>
      </c>
      <c r="P2" s="2" t="str">
        <f>+IFERROR([1]!Tabla1[[#This Row],[Monto Pagado]]+[1]!Tabla1[[#This Row],[Total General]],"")</f>
        <v/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cm="1">
        <f t="array" ref="V2">+_xlfn.IFNA(_xlfn.IFS(Tabla1[[#This Row],[Vendedor]]=$U$2,Tabla1[[#This Row],[Sub Total x Producto]]*0.03,Tabla1[[#This Row],[Vendedor]]=$U$5,Tabla1[[#This Row],[Sub Total x Producto]]*0.015),"")</f>
        <v>10.799999999999999</v>
      </c>
      <c r="W2" s="2"/>
      <c r="X2" s="2"/>
      <c r="Y2" s="2" t="s">
        <v>9</v>
      </c>
      <c r="Z2" s="2">
        <f>+IF(Tabla1[[#This Row],[Gerente]]=$Y$2,Tabla1[[#This Row],[Sub Total x Producto]]*0.001)</f>
        <v>0.36</v>
      </c>
      <c r="AA2" s="2" t="s">
        <v>10</v>
      </c>
    </row>
    <row r="3" spans="1:27" x14ac:dyDescent="0.25">
      <c r="A3" s="3">
        <v>45716</v>
      </c>
      <c r="B3" s="3">
        <v>45746</v>
      </c>
      <c r="C3" s="3" t="s">
        <v>124</v>
      </c>
      <c r="D3" t="str">
        <f>+IFERROR(Tabla1[[#This Row],[F.PAGO]]-Tabla1[[#This Row],[F.V]],"")</f>
        <v/>
      </c>
      <c r="E3" s="2" t="s">
        <v>0</v>
      </c>
      <c r="F3" s="2" t="s">
        <v>1</v>
      </c>
      <c r="G3" s="2" t="s">
        <v>2</v>
      </c>
      <c r="H3" s="2" t="s">
        <v>3</v>
      </c>
      <c r="I3" s="2">
        <v>120</v>
      </c>
      <c r="J3" s="2">
        <v>2</v>
      </c>
      <c r="K3" s="2">
        <v>240</v>
      </c>
      <c r="L3" s="2">
        <v>283.2</v>
      </c>
      <c r="M3" s="2">
        <v>740</v>
      </c>
      <c r="N3" s="2">
        <v>873.2</v>
      </c>
      <c r="O3" s="2" t="s">
        <v>124</v>
      </c>
      <c r="P3" s="2" t="str">
        <f>+IFERROR([1]!Tabla1[[#This Row],[Monto Pagado]]+[1]!Tabla1[[#This Row],[Total General]],"")</f>
        <v/>
      </c>
      <c r="Q3" s="2" t="s">
        <v>11</v>
      </c>
      <c r="R3" s="2" t="s">
        <v>12</v>
      </c>
      <c r="S3" s="2" t="s">
        <v>6</v>
      </c>
      <c r="T3" s="2" t="s">
        <v>7</v>
      </c>
      <c r="U3" s="2" t="s">
        <v>8</v>
      </c>
      <c r="V3" s="2" cm="1">
        <f t="array" ref="V3">+_xlfn.IFNA(_xlfn.IFS(Tabla1[[#This Row],[Vendedor]]=$U$2,Tabla1[[#This Row],[Sub Total x Producto]]*0.03,Tabla1[[#This Row],[Vendedor]]=$U$5,Tabla1[[#This Row],[Sub Total x Producto]]*0.015),"")</f>
        <v>7.1999999999999993</v>
      </c>
      <c r="W3" s="2"/>
      <c r="X3" s="2"/>
      <c r="Y3" s="2" t="s">
        <v>9</v>
      </c>
      <c r="Z3" s="2">
        <f>+IF(Tabla1[[#This Row],[Gerente]]=$Y$2,Tabla1[[#This Row],[Sub Total x Producto]]*0.001)</f>
        <v>0.24</v>
      </c>
      <c r="AA3" s="2"/>
    </row>
    <row r="4" spans="1:27" x14ac:dyDescent="0.25">
      <c r="A4" s="3">
        <v>45716</v>
      </c>
      <c r="B4" s="3">
        <v>45746</v>
      </c>
      <c r="C4" s="3" t="s">
        <v>124</v>
      </c>
      <c r="D4" t="str">
        <f>+IFERROR(Tabla1[[#This Row],[F.PAGO]]-Tabla1[[#This Row],[F.V]],"")</f>
        <v/>
      </c>
      <c r="E4" s="2" t="s">
        <v>0</v>
      </c>
      <c r="F4" s="2" t="s">
        <v>1</v>
      </c>
      <c r="G4" s="2" t="s">
        <v>2</v>
      </c>
      <c r="H4" s="2" t="s">
        <v>3</v>
      </c>
      <c r="I4" s="2">
        <v>14</v>
      </c>
      <c r="J4" s="2">
        <v>10</v>
      </c>
      <c r="K4" s="2">
        <v>140</v>
      </c>
      <c r="L4" s="2">
        <v>165.2</v>
      </c>
      <c r="M4" s="2">
        <v>740</v>
      </c>
      <c r="N4" s="2">
        <v>873.2</v>
      </c>
      <c r="O4" s="2" t="s">
        <v>124</v>
      </c>
      <c r="P4" s="2" t="str">
        <f>+IFERROR([1]!Tabla1[[#This Row],[Monto Pagado]]+[1]!Tabla1[[#This Row],[Total General]],"")</f>
        <v/>
      </c>
      <c r="Q4" s="2" t="s">
        <v>13</v>
      </c>
      <c r="R4" s="2" t="s">
        <v>14</v>
      </c>
      <c r="S4" s="2" t="s">
        <v>6</v>
      </c>
      <c r="T4" s="2" t="s">
        <v>7</v>
      </c>
      <c r="U4" s="2" t="s">
        <v>8</v>
      </c>
      <c r="V4" s="2" cm="1">
        <f t="array" ref="V4">+_xlfn.IFNA(_xlfn.IFS(Tabla1[[#This Row],[Vendedor]]=$U$2,Tabla1[[#This Row],[Sub Total x Producto]]*0.03,Tabla1[[#This Row],[Vendedor]]=$U$5,Tabla1[[#This Row],[Sub Total x Producto]]*0.015),"")</f>
        <v>4.2</v>
      </c>
      <c r="W4" s="2"/>
      <c r="X4" s="2"/>
      <c r="Y4" s="2" t="s">
        <v>9</v>
      </c>
      <c r="Z4" s="2">
        <f>+IF(Tabla1[[#This Row],[Gerente]]=$Y$2,Tabla1[[#This Row],[Sub Total x Producto]]*0.001)</f>
        <v>0.14000000000000001</v>
      </c>
      <c r="AA4" s="2"/>
    </row>
    <row r="5" spans="1:27" x14ac:dyDescent="0.25">
      <c r="A5" s="3">
        <v>45716</v>
      </c>
      <c r="B5" s="3">
        <v>45746</v>
      </c>
      <c r="C5" s="3" t="s">
        <v>124</v>
      </c>
      <c r="D5" t="str">
        <f>+IFERROR(Tabla1[[#This Row],[F.PAGO]]-Tabla1[[#This Row],[F.V]],"")</f>
        <v/>
      </c>
      <c r="E5" s="2" t="s">
        <v>15</v>
      </c>
      <c r="F5" s="2" t="s">
        <v>16</v>
      </c>
      <c r="G5" s="2" t="s">
        <v>17</v>
      </c>
      <c r="H5" s="2" t="s">
        <v>18</v>
      </c>
      <c r="I5" s="2">
        <v>44.531999999999996</v>
      </c>
      <c r="J5" s="2">
        <v>19</v>
      </c>
      <c r="K5" s="2">
        <v>846.11</v>
      </c>
      <c r="L5" s="2">
        <v>998.41</v>
      </c>
      <c r="M5" s="2">
        <v>846.11</v>
      </c>
      <c r="N5" s="2">
        <v>998.41</v>
      </c>
      <c r="O5" s="2" t="s">
        <v>124</v>
      </c>
      <c r="P5" s="2" t="str">
        <f>+IFERROR([1]!Tabla1[[#This Row],[Monto Pagado]]+[1]!Tabla1[[#This Row],[Total General]],"")</f>
        <v/>
      </c>
      <c r="Q5" s="2" t="s">
        <v>19</v>
      </c>
      <c r="R5" s="2" t="s">
        <v>20</v>
      </c>
      <c r="S5" s="2" t="s">
        <v>21</v>
      </c>
      <c r="T5" s="2" t="s">
        <v>7</v>
      </c>
      <c r="U5" s="2" t="s">
        <v>22</v>
      </c>
      <c r="V5" s="2" cm="1">
        <f t="array" ref="V5">+_xlfn.IFNA(_xlfn.IFS(Tabla1[[#This Row],[Vendedor]]=$U$2,Tabla1[[#This Row],[Sub Total x Producto]]*0.03,Tabla1[[#This Row],[Vendedor]]=$U$5,Tabla1[[#This Row],[Sub Total x Producto]]*0.015),"")</f>
        <v>12.691649999999999</v>
      </c>
      <c r="W5" s="2"/>
      <c r="X5" s="2"/>
      <c r="Y5" s="2"/>
      <c r="Z5" s="2"/>
      <c r="AA5" s="2" t="s">
        <v>23</v>
      </c>
    </row>
    <row r="6" spans="1:27" x14ac:dyDescent="0.25">
      <c r="A6" s="3">
        <v>45715</v>
      </c>
      <c r="B6" s="3">
        <v>45745</v>
      </c>
      <c r="C6" s="3" t="s">
        <v>124</v>
      </c>
      <c r="D6" t="str">
        <f>+IFERROR(Tabla1[[#This Row],[F.PAGO]]-Tabla1[[#This Row],[F.V]],"")</f>
        <v/>
      </c>
      <c r="E6" s="2" t="s">
        <v>24</v>
      </c>
      <c r="F6" s="2" t="s">
        <v>25</v>
      </c>
      <c r="G6" s="2" t="s">
        <v>26</v>
      </c>
      <c r="H6" s="2" t="s">
        <v>27</v>
      </c>
      <c r="I6" s="2">
        <v>31.75</v>
      </c>
      <c r="J6" s="2">
        <v>10</v>
      </c>
      <c r="K6" s="2">
        <v>317.5</v>
      </c>
      <c r="L6" s="2">
        <v>374.65</v>
      </c>
      <c r="M6" s="2">
        <v>317.5</v>
      </c>
      <c r="N6" s="2">
        <v>374.65</v>
      </c>
      <c r="O6" s="2" t="s">
        <v>124</v>
      </c>
      <c r="P6" s="2" t="str">
        <f>+IFERROR([1]!Tabla1[[#This Row],[Monto Pagado]]+[1]!Tabla1[[#This Row],[Total General]],"")</f>
        <v/>
      </c>
      <c r="Q6" s="2" t="s">
        <v>28</v>
      </c>
      <c r="R6" s="2" t="s">
        <v>29</v>
      </c>
      <c r="S6" s="2" t="s">
        <v>30</v>
      </c>
      <c r="T6" s="2" t="s">
        <v>7</v>
      </c>
      <c r="U6" s="2" t="s">
        <v>22</v>
      </c>
      <c r="V6" s="2" cm="1">
        <f t="array" ref="V6">+_xlfn.IFNA(_xlfn.IFS(Tabla1[[#This Row],[Vendedor]]=$U$2,Tabla1[[#This Row],[Sub Total x Producto]]*0.03,Tabla1[[#This Row],[Vendedor]]=$U$5,Tabla1[[#This Row],[Sub Total x Producto]]*0.015),"")</f>
        <v>4.7625000000000002</v>
      </c>
      <c r="W6" s="2"/>
      <c r="X6" s="2"/>
      <c r="Y6" s="2"/>
      <c r="Z6" s="2"/>
      <c r="AA6" s="2" t="s">
        <v>31</v>
      </c>
    </row>
    <row r="7" spans="1:27" x14ac:dyDescent="0.25">
      <c r="A7" s="3">
        <v>45706</v>
      </c>
      <c r="B7" s="3">
        <v>45751</v>
      </c>
      <c r="C7" s="3" t="s">
        <v>124</v>
      </c>
      <c r="D7" t="str">
        <f>+IFERROR(Tabla1[[#This Row],[F.PAGO]]-Tabla1[[#This Row],[F.V]],"")</f>
        <v/>
      </c>
      <c r="E7" s="2" t="s">
        <v>15</v>
      </c>
      <c r="F7" s="2" t="s">
        <v>16</v>
      </c>
      <c r="G7" s="2" t="s">
        <v>32</v>
      </c>
      <c r="H7" s="2" t="s">
        <v>33</v>
      </c>
      <c r="I7" s="2">
        <v>77.5</v>
      </c>
      <c r="J7" s="2">
        <v>12</v>
      </c>
      <c r="K7" s="2">
        <v>930</v>
      </c>
      <c r="L7" s="2">
        <v>1097.4000000000001</v>
      </c>
      <c r="M7" s="2">
        <v>3951</v>
      </c>
      <c r="N7" s="2">
        <v>4662.18</v>
      </c>
      <c r="O7" s="2" t="s">
        <v>124</v>
      </c>
      <c r="P7" s="2" t="str">
        <f>+IFERROR([1]!Tabla1[[#This Row],[Monto Pagado]]+[1]!Tabla1[[#This Row],[Total General]],"")</f>
        <v/>
      </c>
      <c r="Q7" s="2" t="s">
        <v>34</v>
      </c>
      <c r="R7" s="2" t="s">
        <v>35</v>
      </c>
      <c r="S7" s="2" t="s">
        <v>30</v>
      </c>
      <c r="T7" s="2" t="s">
        <v>7</v>
      </c>
      <c r="U7" s="2" t="s">
        <v>22</v>
      </c>
      <c r="V7" s="2" cm="1">
        <f t="array" ref="V7">+_xlfn.IFNA(_xlfn.IFS(Tabla1[[#This Row],[Vendedor]]=$U$2,Tabla1[[#This Row],[Sub Total x Producto]]*0.03,Tabla1[[#This Row],[Vendedor]]=$U$5,Tabla1[[#This Row],[Sub Total x Producto]]*0.015),"")</f>
        <v>13.95</v>
      </c>
      <c r="W7" s="2"/>
      <c r="X7" s="2"/>
      <c r="Y7" s="2"/>
      <c r="Z7" s="2"/>
      <c r="AA7" s="2" t="s">
        <v>23</v>
      </c>
    </row>
    <row r="8" spans="1:27" x14ac:dyDescent="0.25">
      <c r="A8" s="3">
        <v>45706</v>
      </c>
      <c r="B8" s="3">
        <v>45751</v>
      </c>
      <c r="C8" s="3" t="s">
        <v>124</v>
      </c>
      <c r="D8" t="str">
        <f>+IFERROR(Tabla1[[#This Row],[F.PAGO]]-Tabla1[[#This Row],[F.V]],"")</f>
        <v/>
      </c>
      <c r="E8" s="2" t="s">
        <v>15</v>
      </c>
      <c r="F8" s="2" t="s">
        <v>16</v>
      </c>
      <c r="G8" s="2" t="s">
        <v>32</v>
      </c>
      <c r="H8" s="2" t="s">
        <v>33</v>
      </c>
      <c r="I8" s="2">
        <v>744</v>
      </c>
      <c r="J8" s="2">
        <v>3</v>
      </c>
      <c r="K8" s="2">
        <v>2232</v>
      </c>
      <c r="L8" s="2">
        <v>2633.76</v>
      </c>
      <c r="M8" s="2">
        <v>3951</v>
      </c>
      <c r="N8" s="2">
        <v>4662.18</v>
      </c>
      <c r="O8" s="2" t="s">
        <v>124</v>
      </c>
      <c r="P8" s="2" t="str">
        <f>+IFERROR([1]!Tabla1[[#This Row],[Monto Pagado]]+[1]!Tabla1[[#This Row],[Total General]],"")</f>
        <v/>
      </c>
      <c r="Q8" s="2" t="s">
        <v>36</v>
      </c>
      <c r="R8" s="2" t="s">
        <v>37</v>
      </c>
      <c r="S8" s="2" t="s">
        <v>21</v>
      </c>
      <c r="T8" s="2" t="s">
        <v>7</v>
      </c>
      <c r="U8" s="2" t="s">
        <v>22</v>
      </c>
      <c r="V8" s="2" cm="1">
        <f t="array" ref="V8">+_xlfn.IFNA(_xlfn.IFS(Tabla1[[#This Row],[Vendedor]]=$U$2,Tabla1[[#This Row],[Sub Total x Producto]]*0.03,Tabla1[[#This Row],[Vendedor]]=$U$5,Tabla1[[#This Row],[Sub Total x Producto]]*0.015),"")</f>
        <v>33.479999999999997</v>
      </c>
      <c r="W8" s="2"/>
      <c r="X8" s="2"/>
      <c r="Y8" s="2"/>
      <c r="Z8" s="2"/>
      <c r="AA8" s="2"/>
    </row>
    <row r="9" spans="1:27" x14ac:dyDescent="0.25">
      <c r="A9" s="3">
        <v>45706</v>
      </c>
      <c r="B9" s="3">
        <v>45751</v>
      </c>
      <c r="C9" s="3" t="s">
        <v>124</v>
      </c>
      <c r="D9" t="str">
        <f>+IFERROR(Tabla1[[#This Row],[F.PAGO]]-Tabla1[[#This Row],[F.V]],"")</f>
        <v/>
      </c>
      <c r="E9" s="2" t="s">
        <v>15</v>
      </c>
      <c r="F9" s="2" t="s">
        <v>16</v>
      </c>
      <c r="G9" s="2" t="s">
        <v>32</v>
      </c>
      <c r="H9" s="2" t="s">
        <v>33</v>
      </c>
      <c r="I9" s="2">
        <v>32.875</v>
      </c>
      <c r="J9" s="2">
        <v>24</v>
      </c>
      <c r="K9" s="2">
        <v>789</v>
      </c>
      <c r="L9" s="2">
        <v>931.02</v>
      </c>
      <c r="M9" s="2">
        <v>3951</v>
      </c>
      <c r="N9" s="2">
        <v>4662.18</v>
      </c>
      <c r="O9" s="2" t="s">
        <v>124</v>
      </c>
      <c r="P9" s="2" t="str">
        <f>+IFERROR([1]!Tabla1[[#This Row],[Monto Pagado]]+[1]!Tabla1[[#This Row],[Total General]],"")</f>
        <v/>
      </c>
      <c r="Q9" s="2" t="s">
        <v>38</v>
      </c>
      <c r="R9" s="2" t="s">
        <v>39</v>
      </c>
      <c r="S9" s="2" t="s">
        <v>30</v>
      </c>
      <c r="T9" s="2" t="s">
        <v>7</v>
      </c>
      <c r="U9" s="2" t="s">
        <v>22</v>
      </c>
      <c r="V9" s="2" cm="1">
        <f t="array" ref="V9">+_xlfn.IFNA(_xlfn.IFS(Tabla1[[#This Row],[Vendedor]]=$U$2,Tabla1[[#This Row],[Sub Total x Producto]]*0.03,Tabla1[[#This Row],[Vendedor]]=$U$5,Tabla1[[#This Row],[Sub Total x Producto]]*0.015),"")</f>
        <v>11.834999999999999</v>
      </c>
      <c r="W9" s="2"/>
      <c r="X9" s="2"/>
      <c r="Y9" s="2"/>
      <c r="Z9" s="2"/>
      <c r="AA9" s="2"/>
    </row>
    <row r="10" spans="1:27" x14ac:dyDescent="0.25">
      <c r="A10" s="3">
        <v>45700</v>
      </c>
      <c r="B10" s="3">
        <v>45707</v>
      </c>
      <c r="C10" s="3" t="s">
        <v>124</v>
      </c>
      <c r="D10" t="str">
        <f>+IFERROR(Tabla1[[#This Row],[F.PAGO]]-Tabla1[[#This Row],[F.V]],"")</f>
        <v/>
      </c>
      <c r="E10" s="2" t="s">
        <v>40</v>
      </c>
      <c r="F10" s="2" t="s">
        <v>41</v>
      </c>
      <c r="G10" s="2" t="s">
        <v>42</v>
      </c>
      <c r="H10" s="2" t="s">
        <v>43</v>
      </c>
      <c r="I10" s="2">
        <v>44.533332999999999</v>
      </c>
      <c r="J10" s="2">
        <v>75</v>
      </c>
      <c r="K10" s="2">
        <v>3340</v>
      </c>
      <c r="L10" s="2">
        <v>3941.2</v>
      </c>
      <c r="M10" s="2">
        <v>3340</v>
      </c>
      <c r="N10" s="2">
        <v>3941.2</v>
      </c>
      <c r="O10" s="2" t="s">
        <v>124</v>
      </c>
      <c r="P10" s="2" t="str">
        <f>+IFERROR([1]!Tabla1[[#This Row],[Monto Pagado]]+[1]!Tabla1[[#This Row],[Total General]],"")</f>
        <v/>
      </c>
      <c r="Q10" s="2" t="s">
        <v>19</v>
      </c>
      <c r="R10" s="2" t="s">
        <v>20</v>
      </c>
      <c r="S10" s="2" t="s">
        <v>21</v>
      </c>
      <c r="T10" s="2" t="s">
        <v>7</v>
      </c>
      <c r="U10" s="2" t="s">
        <v>22</v>
      </c>
      <c r="V10" s="2" cm="1">
        <f t="array" ref="V10">+_xlfn.IFNA(_xlfn.IFS(Tabla1[[#This Row],[Vendedor]]=$U$2,Tabla1[[#This Row],[Sub Total x Producto]]*0.03,Tabla1[[#This Row],[Vendedor]]=$U$5,Tabla1[[#This Row],[Sub Total x Producto]]*0.015),"")</f>
        <v>50.1</v>
      </c>
      <c r="W10" s="2"/>
      <c r="X10" s="2"/>
      <c r="Y10" s="2"/>
      <c r="Z10" s="2"/>
      <c r="AA10" s="2" t="s">
        <v>31</v>
      </c>
    </row>
    <row r="11" spans="1:27" x14ac:dyDescent="0.25">
      <c r="A11" s="3">
        <v>45700</v>
      </c>
      <c r="B11" s="3">
        <v>45707</v>
      </c>
      <c r="C11" s="3" t="s">
        <v>124</v>
      </c>
      <c r="D11" t="str">
        <f>+IFERROR(Tabla1[[#This Row],[F.PAGO]]-Tabla1[[#This Row],[F.V]],"")</f>
        <v/>
      </c>
      <c r="E11" s="2" t="s">
        <v>40</v>
      </c>
      <c r="F11" s="2" t="s">
        <v>41</v>
      </c>
      <c r="G11" s="2" t="s">
        <v>44</v>
      </c>
      <c r="H11" s="2" t="s">
        <v>45</v>
      </c>
      <c r="I11" s="2">
        <v>44.533332999999999</v>
      </c>
      <c r="J11" s="2">
        <v>45</v>
      </c>
      <c r="K11" s="2">
        <v>2004</v>
      </c>
      <c r="L11" s="2">
        <v>2364.7199999999998</v>
      </c>
      <c r="M11" s="2">
        <v>2004</v>
      </c>
      <c r="N11" s="2">
        <v>2364.7199999999998</v>
      </c>
      <c r="O11" s="2" t="s">
        <v>124</v>
      </c>
      <c r="P11" s="2" t="str">
        <f>+IFERROR([1]!Tabla1[[#This Row],[Monto Pagado]]+[1]!Tabla1[[#This Row],[Total General]],"")</f>
        <v/>
      </c>
      <c r="Q11" s="2" t="s">
        <v>19</v>
      </c>
      <c r="R11" s="2" t="s">
        <v>20</v>
      </c>
      <c r="S11" s="2" t="s">
        <v>21</v>
      </c>
      <c r="T11" s="2" t="s">
        <v>7</v>
      </c>
      <c r="U11" s="2" t="s">
        <v>22</v>
      </c>
      <c r="V11" s="2" cm="1">
        <f t="array" ref="V11">+_xlfn.IFNA(_xlfn.IFS(Tabla1[[#This Row],[Vendedor]]=$U$2,Tabla1[[#This Row],[Sub Total x Producto]]*0.03,Tabla1[[#This Row],[Vendedor]]=$U$5,Tabla1[[#This Row],[Sub Total x Producto]]*0.015),"")</f>
        <v>30.06</v>
      </c>
      <c r="W11" s="2"/>
      <c r="X11" s="2"/>
      <c r="Y11" s="2"/>
      <c r="Z11" s="2"/>
      <c r="AA11" s="2" t="s">
        <v>31</v>
      </c>
    </row>
    <row r="12" spans="1:27" x14ac:dyDescent="0.25">
      <c r="A12" s="3">
        <v>45693</v>
      </c>
      <c r="B12" s="3">
        <v>45723</v>
      </c>
      <c r="C12" s="3" t="s">
        <v>124</v>
      </c>
      <c r="D12" t="str">
        <f>+IFERROR(Tabla1[[#This Row],[F.PAGO]]-Tabla1[[#This Row],[F.V]],"")</f>
        <v/>
      </c>
      <c r="E12" s="2" t="s">
        <v>24</v>
      </c>
      <c r="F12" s="2" t="s">
        <v>25</v>
      </c>
      <c r="G12" s="2" t="s">
        <v>46</v>
      </c>
      <c r="H12" s="2" t="s">
        <v>47</v>
      </c>
      <c r="I12" s="2">
        <v>1166.4000000000001</v>
      </c>
      <c r="J12" s="2">
        <v>2</v>
      </c>
      <c r="K12" s="2">
        <v>2332.8000000000002</v>
      </c>
      <c r="L12" s="2">
        <v>2752.7</v>
      </c>
      <c r="M12" s="2">
        <v>2332.8000000000002</v>
      </c>
      <c r="N12" s="2">
        <v>2752.7</v>
      </c>
      <c r="O12" s="2" t="s">
        <v>124</v>
      </c>
      <c r="P12" s="2" t="str">
        <f>+IFERROR([1]!Tabla1[[#This Row],[Monto Pagado]]+[1]!Tabla1[[#This Row],[Total General]],"")</f>
        <v/>
      </c>
      <c r="Q12" s="2" t="s">
        <v>48</v>
      </c>
      <c r="R12" s="2" t="s">
        <v>49</v>
      </c>
      <c r="S12" s="2" t="s">
        <v>21</v>
      </c>
      <c r="T12" s="2" t="s">
        <v>7</v>
      </c>
      <c r="U12" s="2" t="s">
        <v>22</v>
      </c>
      <c r="V12" s="2" cm="1">
        <f t="array" ref="V12">+_xlfn.IFNA(_xlfn.IFS(Tabla1[[#This Row],[Vendedor]]=$U$2,Tabla1[[#This Row],[Sub Total x Producto]]*0.03,Tabla1[[#This Row],[Vendedor]]=$U$5,Tabla1[[#This Row],[Sub Total x Producto]]*0.015),"")</f>
        <v>34.992000000000004</v>
      </c>
      <c r="W12" s="2"/>
      <c r="X12" s="2"/>
      <c r="Y12" s="2"/>
      <c r="Z12" s="2"/>
      <c r="AA12" s="2" t="s">
        <v>23</v>
      </c>
    </row>
    <row r="13" spans="1:27" hidden="1" x14ac:dyDescent="0.25">
      <c r="A13" s="3">
        <v>45691</v>
      </c>
      <c r="B13" s="3">
        <v>45698</v>
      </c>
      <c r="C13" s="3">
        <v>45708</v>
      </c>
      <c r="D13">
        <f>+IFERROR(Tabla1[[#This Row],[F.PAGO]]-Tabla1[[#This Row],[F.V]],"")</f>
        <v>10</v>
      </c>
      <c r="E13" s="2" t="s">
        <v>40</v>
      </c>
      <c r="F13" s="2" t="s">
        <v>41</v>
      </c>
      <c r="G13" s="2" t="s">
        <v>50</v>
      </c>
      <c r="H13" s="2" t="s">
        <v>51</v>
      </c>
      <c r="I13" s="2">
        <v>22.28</v>
      </c>
      <c r="J13" s="2">
        <v>24</v>
      </c>
      <c r="K13" s="2">
        <v>534.72</v>
      </c>
      <c r="L13" s="2">
        <v>630.97</v>
      </c>
      <c r="M13" s="2">
        <v>534.72</v>
      </c>
      <c r="N13" s="2">
        <v>630.97</v>
      </c>
      <c r="O13" s="2">
        <v>-630.97</v>
      </c>
      <c r="P13" s="2" t="str">
        <f>+IFERROR([1]!Tabla1[[#This Row],[Monto Pagado]]+[1]!Tabla1[[#This Row],[Total General]],"")</f>
        <v/>
      </c>
      <c r="Q13" s="2" t="s">
        <v>52</v>
      </c>
      <c r="R13" s="2" t="s">
        <v>20</v>
      </c>
      <c r="S13" s="2" t="s">
        <v>21</v>
      </c>
      <c r="T13" s="2" t="s">
        <v>7</v>
      </c>
      <c r="U13" s="2" t="s">
        <v>22</v>
      </c>
      <c r="V13" s="2" cm="1">
        <f t="array" ref="V13">+_xlfn.IFNA(_xlfn.IFS(Tabla1[[#This Row],[Vendedor]]=$U$2,Tabla1[[#This Row],[Sub Total x Producto]]*0.03,Tabla1[[#This Row],[Vendedor]]=$U$5,Tabla1[[#This Row],[Sub Total x Producto]]*0.015),"")</f>
        <v>8.0207999999999995</v>
      </c>
      <c r="W13" s="2"/>
      <c r="X13" s="2"/>
      <c r="Y13" s="2"/>
      <c r="Z13" s="2"/>
      <c r="AA13" s="2" t="s">
        <v>23</v>
      </c>
    </row>
    <row r="14" spans="1:27" hidden="1" x14ac:dyDescent="0.25">
      <c r="A14" s="3">
        <v>45471</v>
      </c>
      <c r="B14" s="3">
        <v>45746</v>
      </c>
      <c r="C14" s="3">
        <v>45706</v>
      </c>
      <c r="D14">
        <f>+IFERROR(Tabla1[[#This Row],[F.PAGO]]-Tabla1[[#This Row],[F.V]],"")</f>
        <v>-40</v>
      </c>
      <c r="E14">
        <v>20606722606</v>
      </c>
      <c r="F14" t="s">
        <v>83</v>
      </c>
      <c r="G14" s="2"/>
      <c r="H14" s="2" t="s">
        <v>80</v>
      </c>
      <c r="I14" s="4">
        <v>841.6</v>
      </c>
      <c r="J14">
        <v>1</v>
      </c>
      <c r="K14" s="4">
        <v>841.6</v>
      </c>
      <c r="L14" s="2">
        <f>+Tabla1[[#This Row],[Sub Total x Producto]]*1.18</f>
        <v>993.08799999999997</v>
      </c>
      <c r="M14" s="2">
        <v>8253.7999999999993</v>
      </c>
      <c r="N14" s="2">
        <v>9739.4840000000022</v>
      </c>
      <c r="O14" s="2">
        <v>-1621.63</v>
      </c>
      <c r="P14" s="2" t="str">
        <f>+IFERROR([1]!Tabla1[[#This Row],[Monto Pagado]]+[1]!Tabla1[[#This Row],[Total General]],"")</f>
        <v/>
      </c>
      <c r="Q14" t="s">
        <v>85</v>
      </c>
      <c r="R14" t="s">
        <v>86</v>
      </c>
      <c r="S14" t="s">
        <v>30</v>
      </c>
      <c r="T14" s="2" t="s">
        <v>7</v>
      </c>
      <c r="U14" s="2"/>
      <c r="V14" s="2" t="str" cm="1">
        <f t="array" ref="V14">+_xlfn.IFNA(_xlfn.IFS(Tabla1[[#This Row],[Vendedor]]=$U$2,Tabla1[[#This Row],[Sub Total x Producto]]*0.03,Tabla1[[#This Row],[Vendedor]]=$U$5,Tabla1[[#This Row],[Sub Total x Producto]]*0.015),"")</f>
        <v/>
      </c>
      <c r="W14" s="2" t="s">
        <v>125</v>
      </c>
      <c r="X14" s="2">
        <f>+_xlfn.IFNA(IF(Tabla1[[#This Row],[ Jefe Comercial]]=$W$14,Tabla1[[#This Row],[Sub Total x Producto]]*0.0125),"")</f>
        <v>10.520000000000001</v>
      </c>
      <c r="Y14" s="2"/>
      <c r="Z14" s="2"/>
      <c r="AA14" s="2"/>
    </row>
    <row r="15" spans="1:27" hidden="1" x14ac:dyDescent="0.25">
      <c r="A15" s="3">
        <v>45471</v>
      </c>
      <c r="B15" s="3">
        <v>45746</v>
      </c>
      <c r="C15" s="3">
        <v>45706</v>
      </c>
      <c r="D15">
        <f>+IFERROR(Tabla1[[#This Row],[F.PAGO]]-Tabla1[[#This Row],[F.V]],"")</f>
        <v>-40</v>
      </c>
      <c r="E15">
        <v>20606722606</v>
      </c>
      <c r="F15" t="s">
        <v>83</v>
      </c>
      <c r="G15" s="2"/>
      <c r="H15" s="2" t="s">
        <v>80</v>
      </c>
      <c r="I15" s="4">
        <v>258.8</v>
      </c>
      <c r="J15">
        <v>1</v>
      </c>
      <c r="K15" s="4">
        <v>258.8</v>
      </c>
      <c r="L15" s="2">
        <f>+Tabla1[[#This Row],[Sub Total x Producto]]*1.18</f>
        <v>305.38400000000001</v>
      </c>
      <c r="M15" s="2">
        <v>8253.7999999999993</v>
      </c>
      <c r="N15" s="2">
        <v>9739.4840000000022</v>
      </c>
      <c r="O15" s="2">
        <v>-1621.63</v>
      </c>
      <c r="P15" s="2" t="str">
        <f>+IFERROR([1]!Tabla1[[#This Row],[Monto Pagado]]+[1]!Tabla1[[#This Row],[Total General]],"")</f>
        <v/>
      </c>
      <c r="Q15" t="s">
        <v>87</v>
      </c>
      <c r="R15" t="s">
        <v>88</v>
      </c>
      <c r="S15" t="s">
        <v>30</v>
      </c>
      <c r="T15" s="2" t="s">
        <v>7</v>
      </c>
      <c r="U15" s="2"/>
      <c r="V15" s="2" t="str" cm="1">
        <f t="array" ref="V15">+_xlfn.IFNA(_xlfn.IFS(Tabla1[[#This Row],[Vendedor]]=$U$2,Tabla1[[#This Row],[Sub Total x Producto]]*0.03,Tabla1[[#This Row],[Vendedor]]=$U$5,Tabla1[[#This Row],[Sub Total x Producto]]*0.015),"")</f>
        <v/>
      </c>
      <c r="W15" s="2" t="s">
        <v>125</v>
      </c>
      <c r="X15" s="2">
        <f>+_xlfn.IFNA(IF(Tabla1[[#This Row],[ Jefe Comercial]]=$W$14,Tabla1[[#This Row],[Sub Total x Producto]]*0.0125),"")</f>
        <v>3.2350000000000003</v>
      </c>
      <c r="Y15" s="2"/>
      <c r="Z15" s="2"/>
      <c r="AA15" s="2"/>
    </row>
    <row r="16" spans="1:27" hidden="1" x14ac:dyDescent="0.25">
      <c r="A16" s="3">
        <v>45471</v>
      </c>
      <c r="B16" s="3">
        <v>45746</v>
      </c>
      <c r="C16" s="3">
        <v>45706</v>
      </c>
      <c r="D16">
        <f>+IFERROR(Tabla1[[#This Row],[F.PAGO]]-Tabla1[[#This Row],[F.V]],"")</f>
        <v>-40</v>
      </c>
      <c r="E16">
        <v>20606722606</v>
      </c>
      <c r="F16" t="s">
        <v>83</v>
      </c>
      <c r="G16" s="2"/>
      <c r="H16" s="2" t="s">
        <v>80</v>
      </c>
      <c r="I16" s="4">
        <v>303.60000000000002</v>
      </c>
      <c r="J16">
        <v>1</v>
      </c>
      <c r="K16" s="4">
        <v>303.60000000000002</v>
      </c>
      <c r="L16" s="2">
        <f>+Tabla1[[#This Row],[Sub Total x Producto]]*1.18</f>
        <v>358.24799999999999</v>
      </c>
      <c r="M16" s="2">
        <v>8253.7999999999993</v>
      </c>
      <c r="N16" s="2">
        <v>9739.4840000000022</v>
      </c>
      <c r="O16" s="2">
        <v>-1621.63</v>
      </c>
      <c r="P16" s="2" t="str">
        <f>+IFERROR([1]!Tabla1[[#This Row],[Monto Pagado]]+[1]!Tabla1[[#This Row],[Total General]],"")</f>
        <v/>
      </c>
      <c r="Q16" t="s">
        <v>89</v>
      </c>
      <c r="R16" t="s">
        <v>90</v>
      </c>
      <c r="S16" t="s">
        <v>30</v>
      </c>
      <c r="T16" s="2" t="s">
        <v>7</v>
      </c>
      <c r="U16" s="2"/>
      <c r="V16" s="2" t="str" cm="1">
        <f t="array" ref="V16">+_xlfn.IFNA(_xlfn.IFS(Tabla1[[#This Row],[Vendedor]]=$U$2,Tabla1[[#This Row],[Sub Total x Producto]]*0.03,Tabla1[[#This Row],[Vendedor]]=$U$5,Tabla1[[#This Row],[Sub Total x Producto]]*0.015),"")</f>
        <v/>
      </c>
      <c r="W16" s="2" t="s">
        <v>125</v>
      </c>
      <c r="X16" s="2">
        <f>+_xlfn.IFNA(IF(Tabla1[[#This Row],[ Jefe Comercial]]=$W$14,Tabla1[[#This Row],[Sub Total x Producto]]*0.0125),"")</f>
        <v>3.7950000000000004</v>
      </c>
      <c r="Y16" s="2"/>
      <c r="Z16" s="2"/>
      <c r="AA16" s="2"/>
    </row>
    <row r="17" spans="1:27" hidden="1" x14ac:dyDescent="0.25">
      <c r="A17" s="3">
        <v>45471</v>
      </c>
      <c r="B17" s="3">
        <v>45746</v>
      </c>
      <c r="C17" s="3">
        <v>45706</v>
      </c>
      <c r="D17">
        <f>+IFERROR(Tabla1[[#This Row],[F.PAGO]]-Tabla1[[#This Row],[F.V]],"")</f>
        <v>-40</v>
      </c>
      <c r="E17">
        <v>20606722606</v>
      </c>
      <c r="F17" t="s">
        <v>83</v>
      </c>
      <c r="G17" s="2"/>
      <c r="H17" s="2" t="s">
        <v>80</v>
      </c>
      <c r="I17" s="4">
        <v>254.4</v>
      </c>
      <c r="J17">
        <v>1</v>
      </c>
      <c r="K17" s="4">
        <v>254.4</v>
      </c>
      <c r="L17" s="2">
        <f>+Tabla1[[#This Row],[Sub Total x Producto]]*1.18</f>
        <v>300.19200000000001</v>
      </c>
      <c r="M17" s="2">
        <v>8253.7999999999993</v>
      </c>
      <c r="N17" s="2">
        <v>9739.4840000000022</v>
      </c>
      <c r="O17" s="2">
        <v>-1621.63</v>
      </c>
      <c r="P17" s="2" t="str">
        <f>+IFERROR([1]!Tabla1[[#This Row],[Monto Pagado]]+[1]!Tabla1[[#This Row],[Total General]],"")</f>
        <v/>
      </c>
      <c r="Q17" t="s">
        <v>91</v>
      </c>
      <c r="R17" t="s">
        <v>92</v>
      </c>
      <c r="S17" t="s">
        <v>30</v>
      </c>
      <c r="T17" s="2" t="s">
        <v>7</v>
      </c>
      <c r="U17" s="2"/>
      <c r="V17" s="2" t="str" cm="1">
        <f t="array" ref="V17">+_xlfn.IFNA(_xlfn.IFS(Tabla1[[#This Row],[Vendedor]]=$U$2,Tabla1[[#This Row],[Sub Total x Producto]]*0.03,Tabla1[[#This Row],[Vendedor]]=$U$5,Tabla1[[#This Row],[Sub Total x Producto]]*0.015),"")</f>
        <v/>
      </c>
      <c r="W17" s="2" t="s">
        <v>125</v>
      </c>
      <c r="X17" s="2">
        <f>+_xlfn.IFNA(IF(Tabla1[[#This Row],[ Jefe Comercial]]=$W$14,Tabla1[[#This Row],[Sub Total x Producto]]*0.0125),"")</f>
        <v>3.18</v>
      </c>
      <c r="Y17" s="2"/>
      <c r="Z17" s="2"/>
      <c r="AA17" s="2"/>
    </row>
    <row r="18" spans="1:27" hidden="1" x14ac:dyDescent="0.25">
      <c r="A18" s="3">
        <v>45471</v>
      </c>
      <c r="B18" s="3">
        <v>45746</v>
      </c>
      <c r="C18" s="3">
        <v>45706</v>
      </c>
      <c r="D18">
        <f>+IFERROR(Tabla1[[#This Row],[F.PAGO]]-Tabla1[[#This Row],[F.V]],"")</f>
        <v>-40</v>
      </c>
      <c r="E18">
        <v>20606722606</v>
      </c>
      <c r="F18" t="s">
        <v>83</v>
      </c>
      <c r="G18" s="2"/>
      <c r="H18" s="2" t="s">
        <v>80</v>
      </c>
      <c r="I18" s="4">
        <v>302.39999999999998</v>
      </c>
      <c r="J18">
        <v>1</v>
      </c>
      <c r="K18" s="4">
        <v>302.39999999999998</v>
      </c>
      <c r="L18" s="2">
        <f>+Tabla1[[#This Row],[Sub Total x Producto]]*1.18</f>
        <v>356.83199999999994</v>
      </c>
      <c r="M18" s="2">
        <v>8253.7999999999993</v>
      </c>
      <c r="N18" s="2">
        <v>9739.4840000000022</v>
      </c>
      <c r="O18" s="2">
        <v>-1621.63</v>
      </c>
      <c r="P18" s="2" t="str">
        <f>+IFERROR([1]!Tabla1[[#This Row],[Monto Pagado]]+[1]!Tabla1[[#This Row],[Total General]],"")</f>
        <v/>
      </c>
      <c r="Q18" t="s">
        <v>93</v>
      </c>
      <c r="R18" t="s">
        <v>94</v>
      </c>
      <c r="S18" t="s">
        <v>30</v>
      </c>
      <c r="T18" s="2" t="s">
        <v>7</v>
      </c>
      <c r="U18" s="2"/>
      <c r="V18" s="2" t="str" cm="1">
        <f t="array" ref="V18">+_xlfn.IFNA(_xlfn.IFS(Tabla1[[#This Row],[Vendedor]]=$U$2,Tabla1[[#This Row],[Sub Total x Producto]]*0.03,Tabla1[[#This Row],[Vendedor]]=$U$5,Tabla1[[#This Row],[Sub Total x Producto]]*0.015),"")</f>
        <v/>
      </c>
      <c r="W18" s="2" t="s">
        <v>125</v>
      </c>
      <c r="X18" s="2">
        <f>+_xlfn.IFNA(IF(Tabla1[[#This Row],[ Jefe Comercial]]=$W$14,Tabla1[[#This Row],[Sub Total x Producto]]*0.0125),"")</f>
        <v>3.78</v>
      </c>
      <c r="Y18" s="2"/>
      <c r="Z18" s="2"/>
      <c r="AA18" s="2"/>
    </row>
    <row r="19" spans="1:27" hidden="1" x14ac:dyDescent="0.25">
      <c r="A19" s="3">
        <v>45471</v>
      </c>
      <c r="B19" s="3">
        <v>45746</v>
      </c>
      <c r="C19" s="3">
        <v>45706</v>
      </c>
      <c r="D19">
        <f>+IFERROR(Tabla1[[#This Row],[F.PAGO]]-Tabla1[[#This Row],[F.V]],"")</f>
        <v>-40</v>
      </c>
      <c r="E19">
        <v>20606722606</v>
      </c>
      <c r="F19" t="s">
        <v>83</v>
      </c>
      <c r="G19" s="2"/>
      <c r="H19" s="2" t="s">
        <v>80</v>
      </c>
      <c r="I19" s="4">
        <v>212</v>
      </c>
      <c r="J19">
        <v>3</v>
      </c>
      <c r="K19" s="4">
        <v>636</v>
      </c>
      <c r="L19" s="2">
        <f>+Tabla1[[#This Row],[Sub Total x Producto]]*1.18</f>
        <v>750.4799999999999</v>
      </c>
      <c r="M19" s="2">
        <v>8253.7999999999993</v>
      </c>
      <c r="N19" s="2">
        <v>9739.4840000000022</v>
      </c>
      <c r="O19" s="2">
        <v>-1621.63</v>
      </c>
      <c r="P19" s="2" t="str">
        <f>+IFERROR([1]!Tabla1[[#This Row],[Monto Pagado]]+[1]!Tabla1[[#This Row],[Total General]],"")</f>
        <v/>
      </c>
      <c r="Q19" t="s">
        <v>95</v>
      </c>
      <c r="R19" t="s">
        <v>96</v>
      </c>
      <c r="S19" t="s">
        <v>30</v>
      </c>
      <c r="T19" s="2" t="s">
        <v>7</v>
      </c>
      <c r="U19" s="2"/>
      <c r="V19" s="2" t="str" cm="1">
        <f t="array" ref="V19">+_xlfn.IFNA(_xlfn.IFS(Tabla1[[#This Row],[Vendedor]]=$U$2,Tabla1[[#This Row],[Sub Total x Producto]]*0.03,Tabla1[[#This Row],[Vendedor]]=$U$5,Tabla1[[#This Row],[Sub Total x Producto]]*0.015),"")</f>
        <v/>
      </c>
      <c r="W19" s="2" t="s">
        <v>125</v>
      </c>
      <c r="X19" s="2">
        <f>+_xlfn.IFNA(IF(Tabla1[[#This Row],[ Jefe Comercial]]=$W$14,Tabla1[[#This Row],[Sub Total x Producto]]*0.0125),"")</f>
        <v>7.95</v>
      </c>
      <c r="Y19" s="2"/>
      <c r="Z19" s="2"/>
      <c r="AA19" s="2"/>
    </row>
    <row r="20" spans="1:27" hidden="1" x14ac:dyDescent="0.25">
      <c r="A20" s="3">
        <v>45471</v>
      </c>
      <c r="B20" s="3">
        <v>45746</v>
      </c>
      <c r="C20" s="3">
        <v>45706</v>
      </c>
      <c r="D20">
        <f>+IFERROR(Tabla1[[#This Row],[F.PAGO]]-Tabla1[[#This Row],[F.V]],"")</f>
        <v>-40</v>
      </c>
      <c r="E20">
        <v>20606722606</v>
      </c>
      <c r="F20" t="s">
        <v>83</v>
      </c>
      <c r="G20" s="2"/>
      <c r="H20" s="2" t="s">
        <v>80</v>
      </c>
      <c r="I20" s="4">
        <v>954</v>
      </c>
      <c r="J20">
        <v>1</v>
      </c>
      <c r="K20" s="4">
        <v>954</v>
      </c>
      <c r="L20" s="2">
        <f>+Tabla1[[#This Row],[Sub Total x Producto]]*1.18</f>
        <v>1125.72</v>
      </c>
      <c r="M20" s="2">
        <v>8253.7999999999993</v>
      </c>
      <c r="N20" s="2">
        <v>9739.4840000000022</v>
      </c>
      <c r="O20" s="2">
        <v>-1621.63</v>
      </c>
      <c r="P20" s="2" t="str">
        <f>+IFERROR([1]!Tabla1[[#This Row],[Monto Pagado]]+[1]!Tabla1[[#This Row],[Total General]],"")</f>
        <v/>
      </c>
      <c r="Q20" t="s">
        <v>97</v>
      </c>
      <c r="R20" t="s">
        <v>98</v>
      </c>
      <c r="S20" t="s">
        <v>30</v>
      </c>
      <c r="T20" s="2" t="s">
        <v>7</v>
      </c>
      <c r="U20" s="2"/>
      <c r="V20" s="2" t="str" cm="1">
        <f t="array" ref="V20">+_xlfn.IFNA(_xlfn.IFS(Tabla1[[#This Row],[Vendedor]]=$U$2,Tabla1[[#This Row],[Sub Total x Producto]]*0.03,Tabla1[[#This Row],[Vendedor]]=$U$5,Tabla1[[#This Row],[Sub Total x Producto]]*0.015),"")</f>
        <v/>
      </c>
      <c r="W20" s="2" t="s">
        <v>125</v>
      </c>
      <c r="X20" s="2">
        <f>+_xlfn.IFNA(IF(Tabla1[[#This Row],[ Jefe Comercial]]=$W$14,Tabla1[[#This Row],[Sub Total x Producto]]*0.0125),"")</f>
        <v>11.925000000000001</v>
      </c>
      <c r="Y20" s="2"/>
      <c r="Z20" s="2"/>
      <c r="AA20" s="2"/>
    </row>
    <row r="21" spans="1:27" hidden="1" x14ac:dyDescent="0.25">
      <c r="A21" s="3">
        <v>45471</v>
      </c>
      <c r="B21" s="3">
        <v>45746</v>
      </c>
      <c r="C21" s="3">
        <v>45706</v>
      </c>
      <c r="D21">
        <f>+IFERROR(Tabla1[[#This Row],[F.PAGO]]-Tabla1[[#This Row],[F.V]],"")</f>
        <v>-40</v>
      </c>
      <c r="E21">
        <v>20606722606</v>
      </c>
      <c r="F21" t="s">
        <v>83</v>
      </c>
      <c r="G21" s="2"/>
      <c r="H21" s="2" t="s">
        <v>80</v>
      </c>
      <c r="I21" s="4">
        <v>432.4</v>
      </c>
      <c r="J21">
        <v>1</v>
      </c>
      <c r="K21" s="4">
        <v>432.4</v>
      </c>
      <c r="L21" s="2">
        <f>+Tabla1[[#This Row],[Sub Total x Producto]]*1.18</f>
        <v>510.23199999999997</v>
      </c>
      <c r="M21" s="2">
        <v>8253.7999999999993</v>
      </c>
      <c r="N21" s="2">
        <v>9739.4840000000022</v>
      </c>
      <c r="O21" s="2">
        <v>-1621.63</v>
      </c>
      <c r="P21" s="2" t="str">
        <f>+IFERROR([1]!Tabla1[[#This Row],[Monto Pagado]]+[1]!Tabla1[[#This Row],[Total General]],"")</f>
        <v/>
      </c>
      <c r="Q21" t="s">
        <v>99</v>
      </c>
      <c r="R21" t="s">
        <v>100</v>
      </c>
      <c r="S21" t="s">
        <v>30</v>
      </c>
      <c r="T21" s="2" t="s">
        <v>7</v>
      </c>
      <c r="U21" s="2"/>
      <c r="V21" s="2" t="str" cm="1">
        <f t="array" ref="V21">+_xlfn.IFNA(_xlfn.IFS(Tabla1[[#This Row],[Vendedor]]=$U$2,Tabla1[[#This Row],[Sub Total x Producto]]*0.03,Tabla1[[#This Row],[Vendedor]]=$U$5,Tabla1[[#This Row],[Sub Total x Producto]]*0.015),"")</f>
        <v/>
      </c>
      <c r="W21" s="2" t="s">
        <v>125</v>
      </c>
      <c r="X21" s="2">
        <f>+_xlfn.IFNA(IF(Tabla1[[#This Row],[ Jefe Comercial]]=$W$14,Tabla1[[#This Row],[Sub Total x Producto]]*0.0125),"")</f>
        <v>5.4050000000000002</v>
      </c>
      <c r="Y21" s="2"/>
      <c r="Z21" s="2"/>
      <c r="AA21" s="2"/>
    </row>
    <row r="22" spans="1:27" hidden="1" x14ac:dyDescent="0.25">
      <c r="A22" s="3">
        <v>45471</v>
      </c>
      <c r="B22" s="3">
        <v>45746</v>
      </c>
      <c r="C22" s="3">
        <v>45706</v>
      </c>
      <c r="D22">
        <f>+IFERROR(Tabla1[[#This Row],[F.PAGO]]-Tabla1[[#This Row],[F.V]],"")</f>
        <v>-40</v>
      </c>
      <c r="E22">
        <v>20606722606</v>
      </c>
      <c r="F22" t="s">
        <v>83</v>
      </c>
      <c r="G22" s="2"/>
      <c r="H22" s="2" t="s">
        <v>80</v>
      </c>
      <c r="I22" s="4">
        <v>117.3</v>
      </c>
      <c r="J22">
        <v>2</v>
      </c>
      <c r="K22" s="4">
        <v>234.6</v>
      </c>
      <c r="L22" s="2">
        <f>+Tabla1[[#This Row],[Sub Total x Producto]]*1.18</f>
        <v>276.82799999999997</v>
      </c>
      <c r="M22" s="2">
        <v>8253.7999999999993</v>
      </c>
      <c r="N22" s="2">
        <v>9739.4840000000022</v>
      </c>
      <c r="O22" s="2">
        <v>-1621.63</v>
      </c>
      <c r="P22" s="2" t="str">
        <f>+IFERROR([1]!Tabla1[[#This Row],[Monto Pagado]]+[1]!Tabla1[[#This Row],[Total General]],"")</f>
        <v/>
      </c>
      <c r="Q22" t="s">
        <v>101</v>
      </c>
      <c r="R22" t="s">
        <v>102</v>
      </c>
      <c r="S22" t="s">
        <v>30</v>
      </c>
      <c r="T22" s="2" t="s">
        <v>7</v>
      </c>
      <c r="U22" s="2"/>
      <c r="V22" s="2" t="str" cm="1">
        <f t="array" ref="V22">+_xlfn.IFNA(_xlfn.IFS(Tabla1[[#This Row],[Vendedor]]=$U$2,Tabla1[[#This Row],[Sub Total x Producto]]*0.03,Tabla1[[#This Row],[Vendedor]]=$U$5,Tabla1[[#This Row],[Sub Total x Producto]]*0.015),"")</f>
        <v/>
      </c>
      <c r="W22" s="2" t="s">
        <v>125</v>
      </c>
      <c r="X22" s="2">
        <f>+_xlfn.IFNA(IF(Tabla1[[#This Row],[ Jefe Comercial]]=$W$14,Tabla1[[#This Row],[Sub Total x Producto]]*0.0125),"")</f>
        <v>2.9325000000000001</v>
      </c>
      <c r="Y22" s="2"/>
      <c r="Z22" s="2"/>
      <c r="AA22" s="2"/>
    </row>
    <row r="23" spans="1:27" hidden="1" x14ac:dyDescent="0.25">
      <c r="A23" s="3">
        <v>45471</v>
      </c>
      <c r="B23" s="3">
        <v>45746</v>
      </c>
      <c r="C23" s="3">
        <v>45706</v>
      </c>
      <c r="D23">
        <f>+IFERROR(Tabla1[[#This Row],[F.PAGO]]-Tabla1[[#This Row],[F.V]],"")</f>
        <v>-40</v>
      </c>
      <c r="E23">
        <v>20606722606</v>
      </c>
      <c r="F23" t="s">
        <v>83</v>
      </c>
      <c r="G23" s="2"/>
      <c r="H23" s="2" t="s">
        <v>80</v>
      </c>
      <c r="I23" s="4">
        <v>386.8</v>
      </c>
      <c r="J23">
        <v>2</v>
      </c>
      <c r="K23" s="4">
        <v>773.6</v>
      </c>
      <c r="L23" s="2">
        <f>+Tabla1[[#This Row],[Sub Total x Producto]]*1.18</f>
        <v>912.84799999999996</v>
      </c>
      <c r="M23" s="2">
        <v>8253.7999999999993</v>
      </c>
      <c r="N23" s="2">
        <v>9739.4840000000022</v>
      </c>
      <c r="O23" s="2">
        <v>-1621.63</v>
      </c>
      <c r="P23" s="2" t="str">
        <f>+IFERROR([1]!Tabla1[[#This Row],[Monto Pagado]]+[1]!Tabla1[[#This Row],[Total General]],"")</f>
        <v/>
      </c>
      <c r="Q23" t="s">
        <v>103</v>
      </c>
      <c r="R23" t="s">
        <v>104</v>
      </c>
      <c r="S23" t="s">
        <v>30</v>
      </c>
      <c r="T23" s="2" t="s">
        <v>7</v>
      </c>
      <c r="U23" s="2"/>
      <c r="V23" s="2" t="str" cm="1">
        <f t="array" ref="V23">+_xlfn.IFNA(_xlfn.IFS(Tabla1[[#This Row],[Vendedor]]=$U$2,Tabla1[[#This Row],[Sub Total x Producto]]*0.03,Tabla1[[#This Row],[Vendedor]]=$U$5,Tabla1[[#This Row],[Sub Total x Producto]]*0.015),"")</f>
        <v/>
      </c>
      <c r="W23" s="2" t="s">
        <v>125</v>
      </c>
      <c r="X23" s="2">
        <f>+_xlfn.IFNA(IF(Tabla1[[#This Row],[ Jefe Comercial]]=$W$14,Tabla1[[#This Row],[Sub Total x Producto]]*0.0125),"")</f>
        <v>9.6700000000000017</v>
      </c>
      <c r="Y23" s="2"/>
      <c r="Z23" s="2"/>
      <c r="AA23" s="2"/>
    </row>
    <row r="24" spans="1:27" hidden="1" x14ac:dyDescent="0.25">
      <c r="A24" s="3">
        <v>45471</v>
      </c>
      <c r="B24" s="3">
        <v>45746</v>
      </c>
      <c r="C24" s="3">
        <v>45706</v>
      </c>
      <c r="D24">
        <f>+IFERROR(Tabla1[[#This Row],[F.PAGO]]-Tabla1[[#This Row],[F.V]],"")</f>
        <v>-40</v>
      </c>
      <c r="E24">
        <v>20606722606</v>
      </c>
      <c r="F24" t="s">
        <v>83</v>
      </c>
      <c r="G24" s="2"/>
      <c r="H24" s="2" t="s">
        <v>80</v>
      </c>
      <c r="I24" s="4">
        <v>134.4</v>
      </c>
      <c r="J24">
        <v>5</v>
      </c>
      <c r="K24" s="4">
        <v>672</v>
      </c>
      <c r="L24" s="2">
        <f>+Tabla1[[#This Row],[Sub Total x Producto]]*1.18</f>
        <v>792.95999999999992</v>
      </c>
      <c r="M24" s="2">
        <v>8253.7999999999993</v>
      </c>
      <c r="N24" s="2">
        <v>9739.4840000000022</v>
      </c>
      <c r="O24" s="2">
        <v>-1621.63</v>
      </c>
      <c r="P24" s="2" t="str">
        <f>+IFERROR([1]!Tabla1[[#This Row],[Monto Pagado]]+[1]!Tabla1[[#This Row],[Total General]],"")</f>
        <v/>
      </c>
      <c r="Q24" t="s">
        <v>105</v>
      </c>
      <c r="R24" t="s">
        <v>106</v>
      </c>
      <c r="S24" t="s">
        <v>30</v>
      </c>
      <c r="T24" s="2" t="s">
        <v>7</v>
      </c>
      <c r="U24" s="2"/>
      <c r="V24" s="2" t="str" cm="1">
        <f t="array" ref="V24">+_xlfn.IFNA(_xlfn.IFS(Tabla1[[#This Row],[Vendedor]]=$U$2,Tabla1[[#This Row],[Sub Total x Producto]]*0.03,Tabla1[[#This Row],[Vendedor]]=$U$5,Tabla1[[#This Row],[Sub Total x Producto]]*0.015),"")</f>
        <v/>
      </c>
      <c r="W24" s="2" t="s">
        <v>125</v>
      </c>
      <c r="X24" s="2">
        <f>+_xlfn.IFNA(IF(Tabla1[[#This Row],[ Jefe Comercial]]=$W$14,Tabla1[[#This Row],[Sub Total x Producto]]*0.0125),"")</f>
        <v>8.4</v>
      </c>
      <c r="Y24" s="2"/>
      <c r="Z24" s="2"/>
      <c r="AA24" s="2"/>
    </row>
    <row r="25" spans="1:27" hidden="1" x14ac:dyDescent="0.25">
      <c r="A25" s="3">
        <v>45471</v>
      </c>
      <c r="B25" s="3">
        <v>45746</v>
      </c>
      <c r="C25" s="3">
        <v>45706</v>
      </c>
      <c r="D25">
        <f>+IFERROR(Tabla1[[#This Row],[F.PAGO]]-Tabla1[[#This Row],[F.V]],"")</f>
        <v>-40</v>
      </c>
      <c r="E25">
        <v>20606722606</v>
      </c>
      <c r="F25" t="s">
        <v>83</v>
      </c>
      <c r="G25" s="2"/>
      <c r="H25" s="2" t="s">
        <v>80</v>
      </c>
      <c r="I25" s="4">
        <v>363.2</v>
      </c>
      <c r="J25">
        <v>1</v>
      </c>
      <c r="K25" s="4">
        <v>363.2</v>
      </c>
      <c r="L25" s="2">
        <f>+Tabla1[[#This Row],[Sub Total x Producto]]*1.18</f>
        <v>428.57599999999996</v>
      </c>
      <c r="M25" s="2">
        <v>8253.7999999999993</v>
      </c>
      <c r="N25" s="2">
        <v>9739.4840000000022</v>
      </c>
      <c r="O25" s="2">
        <v>-1621.63</v>
      </c>
      <c r="P25" s="2" t="str">
        <f>+IFERROR([1]!Tabla1[[#This Row],[Monto Pagado]]+[1]!Tabla1[[#This Row],[Total General]],"")</f>
        <v/>
      </c>
      <c r="Q25" t="s">
        <v>107</v>
      </c>
      <c r="R25" t="s">
        <v>108</v>
      </c>
      <c r="S25" t="s">
        <v>30</v>
      </c>
      <c r="T25" s="2" t="s">
        <v>7</v>
      </c>
      <c r="U25" s="2"/>
      <c r="V25" s="2" t="str" cm="1">
        <f t="array" ref="V25">+_xlfn.IFNA(_xlfn.IFS(Tabla1[[#This Row],[Vendedor]]=$U$2,Tabla1[[#This Row],[Sub Total x Producto]]*0.03,Tabla1[[#This Row],[Vendedor]]=$U$5,Tabla1[[#This Row],[Sub Total x Producto]]*0.015),"")</f>
        <v/>
      </c>
      <c r="W25" s="2" t="s">
        <v>125</v>
      </c>
      <c r="X25" s="2">
        <f>+_xlfn.IFNA(IF(Tabla1[[#This Row],[ Jefe Comercial]]=$W$14,Tabla1[[#This Row],[Sub Total x Producto]]*0.0125),"")</f>
        <v>4.54</v>
      </c>
      <c r="Y25" s="2"/>
      <c r="Z25" s="2"/>
      <c r="AA25" s="2"/>
    </row>
    <row r="26" spans="1:27" hidden="1" x14ac:dyDescent="0.25">
      <c r="A26" s="3">
        <v>45471</v>
      </c>
      <c r="B26" s="3">
        <v>45746</v>
      </c>
      <c r="C26" s="3">
        <v>45706</v>
      </c>
      <c r="D26">
        <f>+IFERROR(Tabla1[[#This Row],[F.PAGO]]-Tabla1[[#This Row],[F.V]],"")</f>
        <v>-40</v>
      </c>
      <c r="E26">
        <v>20606722606</v>
      </c>
      <c r="F26" t="s">
        <v>83</v>
      </c>
      <c r="G26" s="2"/>
      <c r="H26" s="2" t="s">
        <v>80</v>
      </c>
      <c r="I26" s="4">
        <v>117.3</v>
      </c>
      <c r="J26">
        <v>4</v>
      </c>
      <c r="K26" s="4">
        <v>469.2</v>
      </c>
      <c r="L26" s="2">
        <f>+Tabla1[[#This Row],[Sub Total x Producto]]*1.18</f>
        <v>553.65599999999995</v>
      </c>
      <c r="M26" s="2">
        <v>8253.7999999999993</v>
      </c>
      <c r="N26" s="2">
        <v>9739.4840000000022</v>
      </c>
      <c r="O26" s="2">
        <v>-1621.63</v>
      </c>
      <c r="P26" s="2" t="str">
        <f>+IFERROR([1]!Tabla1[[#This Row],[Monto Pagado]]+[1]!Tabla1[[#This Row],[Total General]],"")</f>
        <v/>
      </c>
      <c r="Q26" t="s">
        <v>101</v>
      </c>
      <c r="R26" t="s">
        <v>102</v>
      </c>
      <c r="S26" t="s">
        <v>30</v>
      </c>
      <c r="T26" s="2" t="s">
        <v>7</v>
      </c>
      <c r="U26" s="2"/>
      <c r="V26" s="2" t="str" cm="1">
        <f t="array" ref="V26">+_xlfn.IFNA(_xlfn.IFS(Tabla1[[#This Row],[Vendedor]]=$U$2,Tabla1[[#This Row],[Sub Total x Producto]]*0.03,Tabla1[[#This Row],[Vendedor]]=$U$5,Tabla1[[#This Row],[Sub Total x Producto]]*0.015),"")</f>
        <v/>
      </c>
      <c r="W26" s="2" t="s">
        <v>125</v>
      </c>
      <c r="X26" s="2">
        <f>+_xlfn.IFNA(IF(Tabla1[[#This Row],[ Jefe Comercial]]=$W$14,Tabla1[[#This Row],[Sub Total x Producto]]*0.0125),"")</f>
        <v>5.8650000000000002</v>
      </c>
      <c r="Y26" s="2"/>
      <c r="Z26" s="2"/>
      <c r="AA26" s="2"/>
    </row>
    <row r="27" spans="1:27" hidden="1" x14ac:dyDescent="0.25">
      <c r="A27" s="3">
        <v>45471</v>
      </c>
      <c r="B27" s="3">
        <v>45746</v>
      </c>
      <c r="C27" s="3">
        <v>45706</v>
      </c>
      <c r="D27">
        <f>+IFERROR(Tabla1[[#This Row],[F.PAGO]]-Tabla1[[#This Row],[F.V]],"")</f>
        <v>-40</v>
      </c>
      <c r="E27">
        <v>20606722606</v>
      </c>
      <c r="F27" t="s">
        <v>83</v>
      </c>
      <c r="G27" s="2"/>
      <c r="H27" s="2" t="s">
        <v>80</v>
      </c>
      <c r="I27" s="4">
        <v>66</v>
      </c>
      <c r="J27">
        <v>7</v>
      </c>
      <c r="K27" s="4">
        <v>462</v>
      </c>
      <c r="L27" s="2">
        <f>+Tabla1[[#This Row],[Sub Total x Producto]]*1.18</f>
        <v>545.16</v>
      </c>
      <c r="M27" s="2">
        <v>8253.7999999999993</v>
      </c>
      <c r="N27" s="2">
        <v>9739.4840000000022</v>
      </c>
      <c r="O27" s="2">
        <v>-1621.63</v>
      </c>
      <c r="P27" s="2" t="str">
        <f>+IFERROR([1]!Tabla1[[#This Row],[Monto Pagado]]+[1]!Tabla1[[#This Row],[Total General]],"")</f>
        <v/>
      </c>
      <c r="Q27" t="s">
        <v>109</v>
      </c>
      <c r="R27" t="s">
        <v>110</v>
      </c>
      <c r="S27" t="s">
        <v>30</v>
      </c>
      <c r="T27" s="2" t="s">
        <v>7</v>
      </c>
      <c r="U27" s="2"/>
      <c r="V27" s="2" t="str" cm="1">
        <f t="array" ref="V27">+_xlfn.IFNA(_xlfn.IFS(Tabla1[[#This Row],[Vendedor]]=$U$2,Tabla1[[#This Row],[Sub Total x Producto]]*0.03,Tabla1[[#This Row],[Vendedor]]=$U$5,Tabla1[[#This Row],[Sub Total x Producto]]*0.015),"")</f>
        <v/>
      </c>
      <c r="W27" s="2" t="s">
        <v>125</v>
      </c>
      <c r="X27" s="2">
        <f>+_xlfn.IFNA(IF(Tabla1[[#This Row],[ Jefe Comercial]]=$W$14,Tabla1[[#This Row],[Sub Total x Producto]]*0.0125),"")</f>
        <v>5.7750000000000004</v>
      </c>
      <c r="Y27" s="2"/>
      <c r="Z27" s="2"/>
      <c r="AA27" s="2"/>
    </row>
    <row r="28" spans="1:27" hidden="1" x14ac:dyDescent="0.25">
      <c r="A28" s="3">
        <v>45471</v>
      </c>
      <c r="B28" s="3">
        <v>45746</v>
      </c>
      <c r="C28" s="3">
        <v>45706</v>
      </c>
      <c r="D28">
        <f>+IFERROR(Tabla1[[#This Row],[F.PAGO]]-Tabla1[[#This Row],[F.V]],"")</f>
        <v>-40</v>
      </c>
      <c r="E28">
        <v>20606722606</v>
      </c>
      <c r="F28" t="s">
        <v>83</v>
      </c>
      <c r="G28" s="2"/>
      <c r="H28" s="2" t="s">
        <v>80</v>
      </c>
      <c r="I28" s="4">
        <v>216</v>
      </c>
      <c r="J28">
        <v>6</v>
      </c>
      <c r="K28" s="4">
        <v>1296</v>
      </c>
      <c r="L28" s="2">
        <f>+Tabla1[[#This Row],[Sub Total x Producto]]*1.18</f>
        <v>1529.28</v>
      </c>
      <c r="M28" s="2">
        <v>8253.7999999999993</v>
      </c>
      <c r="N28" s="2">
        <v>9739.4840000000022</v>
      </c>
      <c r="O28" s="2">
        <v>-1621.63</v>
      </c>
      <c r="P28" s="2" t="str">
        <f>+IFERROR([1]!Tabla1[[#This Row],[Monto Pagado]]+[1]!Tabla1[[#This Row],[Total General]],"")</f>
        <v/>
      </c>
      <c r="Q28" t="s">
        <v>111</v>
      </c>
      <c r="R28" t="s">
        <v>112</v>
      </c>
      <c r="S28" t="s">
        <v>30</v>
      </c>
      <c r="T28" s="2" t="s">
        <v>7</v>
      </c>
      <c r="U28" s="2"/>
      <c r="V28" s="2" t="str" cm="1">
        <f t="array" ref="V28">+_xlfn.IFNA(_xlfn.IFS(Tabla1[[#This Row],[Vendedor]]=$U$2,Tabla1[[#This Row],[Sub Total x Producto]]*0.03,Tabla1[[#This Row],[Vendedor]]=$U$5,Tabla1[[#This Row],[Sub Total x Producto]]*0.015),"")</f>
        <v/>
      </c>
      <c r="W28" s="2" t="s">
        <v>125</v>
      </c>
      <c r="X28" s="2">
        <f>+_xlfn.IFNA(IF(Tabla1[[#This Row],[ Jefe Comercial]]=$W$14,Tabla1[[#This Row],[Sub Total x Producto]]*0.0125),"")</f>
        <v>16.2</v>
      </c>
      <c r="Y28" s="2"/>
      <c r="Z28" s="2"/>
      <c r="AA28" s="2"/>
    </row>
    <row r="29" spans="1:27" hidden="1" x14ac:dyDescent="0.25">
      <c r="A29" s="3">
        <v>45621</v>
      </c>
      <c r="B29" s="3">
        <v>45681</v>
      </c>
      <c r="C29" s="3">
        <v>45691</v>
      </c>
      <c r="D29">
        <f>+IFERROR(Tabla1[[#This Row],[F.PAGO]]-Tabla1[[#This Row],[F.V]],"")</f>
        <v>10</v>
      </c>
      <c r="E29">
        <v>20221084684</v>
      </c>
      <c r="F29" t="s">
        <v>84</v>
      </c>
      <c r="G29" s="2"/>
      <c r="H29" s="2" t="s">
        <v>81</v>
      </c>
      <c r="I29" s="4">
        <v>559.5</v>
      </c>
      <c r="J29">
        <v>20</v>
      </c>
      <c r="K29" s="4">
        <v>11190</v>
      </c>
      <c r="L29" s="2">
        <f>+Tabla1[[#This Row],[Sub Total x Producto]]*1.18</f>
        <v>13204.199999999999</v>
      </c>
      <c r="M29" s="2">
        <v>37291.72</v>
      </c>
      <c r="N29" s="2">
        <v>44004.229599999999</v>
      </c>
      <c r="O29" s="2">
        <v>-44004.23</v>
      </c>
      <c r="P29" s="2" t="str">
        <f>+IFERROR([1]!Tabla1[[#This Row],[Monto Pagado]]+[1]!Tabla1[[#This Row],[Total General]],"")</f>
        <v/>
      </c>
      <c r="Q29" t="s">
        <v>113</v>
      </c>
      <c r="R29" t="s">
        <v>114</v>
      </c>
      <c r="S29" t="s">
        <v>30</v>
      </c>
      <c r="T29" s="2" t="s">
        <v>7</v>
      </c>
      <c r="U29" s="2"/>
      <c r="V29" s="2" t="str" cm="1">
        <f t="array" ref="V29">+_xlfn.IFNA(_xlfn.IFS(Tabla1[[#This Row],[Vendedor]]=$U$2,Tabla1[[#This Row],[Sub Total x Producto]]*0.03,Tabla1[[#This Row],[Vendedor]]=$U$5,Tabla1[[#This Row],[Sub Total x Producto]]*0.015),"")</f>
        <v/>
      </c>
      <c r="W29" s="2"/>
      <c r="X29" s="2"/>
      <c r="Y29" s="2"/>
      <c r="Z29" s="2"/>
      <c r="AA29" s="2"/>
    </row>
    <row r="30" spans="1:27" hidden="1" x14ac:dyDescent="0.25">
      <c r="A30" s="3">
        <v>45621</v>
      </c>
      <c r="B30" s="3">
        <v>45681</v>
      </c>
      <c r="C30" s="3">
        <v>45691</v>
      </c>
      <c r="D30">
        <f>+IFERROR(Tabla1[[#This Row],[F.PAGO]]-Tabla1[[#This Row],[F.V]],"")</f>
        <v>10</v>
      </c>
      <c r="E30">
        <v>20221084684</v>
      </c>
      <c r="F30" t="s">
        <v>84</v>
      </c>
      <c r="G30" s="2"/>
      <c r="H30" s="2" t="s">
        <v>81</v>
      </c>
      <c r="I30" s="4">
        <v>1166.4000000000001</v>
      </c>
      <c r="J30">
        <v>3</v>
      </c>
      <c r="K30" s="4">
        <v>3499.2</v>
      </c>
      <c r="L30" s="2">
        <f>+Tabla1[[#This Row],[Sub Total x Producto]]*1.18</f>
        <v>4129.0559999999996</v>
      </c>
      <c r="M30" s="2">
        <v>37291.72</v>
      </c>
      <c r="N30" s="2">
        <v>44004.229599999999</v>
      </c>
      <c r="O30" s="2">
        <v>-44004.23</v>
      </c>
      <c r="P30" s="2" t="str">
        <f>+IFERROR([1]!Tabla1[[#This Row],[Monto Pagado]]+[1]!Tabla1[[#This Row],[Total General]],"")</f>
        <v/>
      </c>
      <c r="Q30" t="s">
        <v>48</v>
      </c>
      <c r="R30" t="s">
        <v>115</v>
      </c>
      <c r="S30" t="s">
        <v>21</v>
      </c>
      <c r="T30" s="2" t="s">
        <v>7</v>
      </c>
      <c r="U30" s="2" t="s">
        <v>22</v>
      </c>
      <c r="V30" s="2" cm="1">
        <f t="array" ref="V30">+_xlfn.IFNA(_xlfn.IFS(Tabla1[[#This Row],[Vendedor]]=$U$2,Tabla1[[#This Row],[Sub Total x Producto]]*0.03,Tabla1[[#This Row],[Vendedor]]=$U$5,Tabla1[[#This Row],[Sub Total x Producto]]*0.015),"")</f>
        <v>52.487999999999992</v>
      </c>
      <c r="W30" s="2"/>
      <c r="X30" s="2"/>
      <c r="Y30" s="2"/>
      <c r="Z30" s="2"/>
      <c r="AA30" s="2"/>
    </row>
    <row r="31" spans="1:27" hidden="1" x14ac:dyDescent="0.25">
      <c r="A31" s="3">
        <v>45621</v>
      </c>
      <c r="B31" s="3">
        <v>45681</v>
      </c>
      <c r="C31" s="3">
        <v>45691</v>
      </c>
      <c r="D31">
        <f>+IFERROR(Tabla1[[#This Row],[F.PAGO]]-Tabla1[[#This Row],[F.V]],"")</f>
        <v>10</v>
      </c>
      <c r="E31">
        <v>20221084684</v>
      </c>
      <c r="F31" t="s">
        <v>84</v>
      </c>
      <c r="G31" s="2"/>
      <c r="H31" s="2" t="s">
        <v>81</v>
      </c>
      <c r="I31" s="4">
        <v>288</v>
      </c>
      <c r="J31">
        <v>2</v>
      </c>
      <c r="K31" s="4">
        <v>576</v>
      </c>
      <c r="L31" s="2">
        <f>+Tabla1[[#This Row],[Sub Total x Producto]]*1.18</f>
        <v>679.68</v>
      </c>
      <c r="M31" s="2">
        <v>37291.72</v>
      </c>
      <c r="N31" s="2">
        <v>44004.229599999999</v>
      </c>
      <c r="O31" s="2">
        <v>-44004.23</v>
      </c>
      <c r="P31" s="2" t="str">
        <f>+IFERROR([1]!Tabla1[[#This Row],[Monto Pagado]]+[1]!Tabla1[[#This Row],[Total General]],"")</f>
        <v/>
      </c>
      <c r="Q31" t="s">
        <v>116</v>
      </c>
      <c r="R31" t="s">
        <v>117</v>
      </c>
      <c r="S31" t="s">
        <v>30</v>
      </c>
      <c r="T31" s="2" t="s">
        <v>7</v>
      </c>
      <c r="U31" s="2"/>
      <c r="V31" s="2" t="str" cm="1">
        <f t="array" ref="V31">+_xlfn.IFNA(_xlfn.IFS(Tabla1[[#This Row],[Vendedor]]=$U$2,Tabla1[[#This Row],[Sub Total x Producto]]*0.03,Tabla1[[#This Row],[Vendedor]]=$U$5,Tabla1[[#This Row],[Sub Total x Producto]]*0.015),"")</f>
        <v/>
      </c>
      <c r="W31" s="2"/>
      <c r="X31" s="2"/>
      <c r="Y31" s="2"/>
      <c r="Z31" s="2"/>
      <c r="AA31" s="2"/>
    </row>
    <row r="32" spans="1:27" hidden="1" x14ac:dyDescent="0.25">
      <c r="A32" s="3">
        <v>45621</v>
      </c>
      <c r="B32" s="3">
        <v>45681</v>
      </c>
      <c r="C32" s="3">
        <v>45691</v>
      </c>
      <c r="D32">
        <f>+IFERROR(Tabla1[[#This Row],[F.PAGO]]-Tabla1[[#This Row],[F.V]],"")</f>
        <v>10</v>
      </c>
      <c r="E32">
        <v>20221084684</v>
      </c>
      <c r="F32" t="s">
        <v>84</v>
      </c>
      <c r="G32" s="2"/>
      <c r="H32" s="2" t="s">
        <v>81</v>
      </c>
      <c r="I32" s="4">
        <v>369</v>
      </c>
      <c r="J32">
        <v>30</v>
      </c>
      <c r="K32" s="4">
        <v>11070</v>
      </c>
      <c r="L32" s="2">
        <f>+Tabla1[[#This Row],[Sub Total x Producto]]*1.18</f>
        <v>13062.599999999999</v>
      </c>
      <c r="M32" s="2">
        <v>37291.72</v>
      </c>
      <c r="N32" s="2">
        <v>44004.229599999999</v>
      </c>
      <c r="O32" s="2">
        <v>-44004.23</v>
      </c>
      <c r="P32" s="2" t="str">
        <f>+IFERROR([1]!Tabla1[[#This Row],[Monto Pagado]]+[1]!Tabla1[[#This Row],[Total General]],"")</f>
        <v/>
      </c>
      <c r="Q32" t="s">
        <v>118</v>
      </c>
      <c r="R32" t="s">
        <v>119</v>
      </c>
      <c r="S32" t="s">
        <v>30</v>
      </c>
      <c r="T32" s="2" t="s">
        <v>7</v>
      </c>
      <c r="U32" s="2"/>
      <c r="V32" s="2" t="str" cm="1">
        <f t="array" ref="V32">+_xlfn.IFNA(_xlfn.IFS(Tabla1[[#This Row],[Vendedor]]=$U$2,Tabla1[[#This Row],[Sub Total x Producto]]*0.03,Tabla1[[#This Row],[Vendedor]]=$U$5,Tabla1[[#This Row],[Sub Total x Producto]]*0.015),"")</f>
        <v/>
      </c>
      <c r="W32" s="2"/>
      <c r="X32" s="2"/>
      <c r="Y32" s="2"/>
      <c r="Z32" s="2"/>
      <c r="AA32" s="2"/>
    </row>
    <row r="33" spans="1:27" hidden="1" x14ac:dyDescent="0.25">
      <c r="A33" s="3">
        <v>45621</v>
      </c>
      <c r="B33" s="3">
        <v>45681</v>
      </c>
      <c r="C33" s="3">
        <v>45691</v>
      </c>
      <c r="D33">
        <f>+IFERROR(Tabla1[[#This Row],[F.PAGO]]-Tabla1[[#This Row],[F.V]],"")</f>
        <v>10</v>
      </c>
      <c r="E33">
        <v>20221084684</v>
      </c>
      <c r="F33" t="s">
        <v>84</v>
      </c>
      <c r="G33" s="2"/>
      <c r="H33" s="2" t="s">
        <v>81</v>
      </c>
      <c r="I33" s="4">
        <v>828.21</v>
      </c>
      <c r="J33">
        <v>12</v>
      </c>
      <c r="K33" s="4">
        <v>9938.52</v>
      </c>
      <c r="L33" s="2">
        <f>+Tabla1[[#This Row],[Sub Total x Producto]]*1.18</f>
        <v>11727.453600000001</v>
      </c>
      <c r="M33" s="2">
        <v>37291.72</v>
      </c>
      <c r="N33" s="2">
        <v>44004.229599999999</v>
      </c>
      <c r="O33" s="2">
        <v>-44004.23</v>
      </c>
      <c r="P33" s="2" t="str">
        <f>+IFERROR([1]!Tabla1[[#This Row],[Monto Pagado]]+[1]!Tabla1[[#This Row],[Total General]],"")</f>
        <v/>
      </c>
      <c r="Q33" t="s">
        <v>120</v>
      </c>
      <c r="R33" t="s">
        <v>121</v>
      </c>
      <c r="S33" t="s">
        <v>30</v>
      </c>
      <c r="T33" s="2" t="s">
        <v>7</v>
      </c>
      <c r="U33" s="2"/>
      <c r="V33" s="2" t="str" cm="1">
        <f t="array" ref="V33">+_xlfn.IFNA(_xlfn.IFS(Tabla1[[#This Row],[Vendedor]]=$U$2,Tabla1[[#This Row],[Sub Total x Producto]]*0.03,Tabla1[[#This Row],[Vendedor]]=$U$5,Tabla1[[#This Row],[Sub Total x Producto]]*0.015),"")</f>
        <v/>
      </c>
      <c r="W33" s="2"/>
      <c r="X33" s="2"/>
      <c r="Y33" s="2"/>
      <c r="Z33" s="2"/>
      <c r="AA33" s="2"/>
    </row>
    <row r="34" spans="1:27" hidden="1" x14ac:dyDescent="0.25">
      <c r="A34" s="3">
        <v>45621</v>
      </c>
      <c r="B34" s="3">
        <v>45681</v>
      </c>
      <c r="C34" s="3">
        <v>45691</v>
      </c>
      <c r="D34">
        <f>+IFERROR(Tabla1[[#This Row],[F.PAGO]]-Tabla1[[#This Row],[F.V]],"")</f>
        <v>10</v>
      </c>
      <c r="E34">
        <v>20221084684</v>
      </c>
      <c r="F34" t="s">
        <v>84</v>
      </c>
      <c r="G34" s="2"/>
      <c r="H34" s="2" t="s">
        <v>81</v>
      </c>
      <c r="I34" s="4">
        <v>254.5</v>
      </c>
      <c r="J34">
        <v>4</v>
      </c>
      <c r="K34" s="4">
        <v>1018</v>
      </c>
      <c r="L34" s="2">
        <f>+Tabla1[[#This Row],[Sub Total x Producto]]*1.18</f>
        <v>1201.24</v>
      </c>
      <c r="M34" s="2">
        <v>37291.72</v>
      </c>
      <c r="N34" s="2">
        <v>44004.229599999999</v>
      </c>
      <c r="O34" s="2">
        <v>-44004.23</v>
      </c>
      <c r="P34" s="2" t="str">
        <f>+IFERROR([1]!Tabla1[[#This Row],[Monto Pagado]]+[1]!Tabla1[[#This Row],[Total General]],"")</f>
        <v/>
      </c>
      <c r="Q34" t="s">
        <v>122</v>
      </c>
      <c r="R34" t="s">
        <v>123</v>
      </c>
      <c r="S34" t="s">
        <v>30</v>
      </c>
      <c r="T34" s="2" t="s">
        <v>7</v>
      </c>
      <c r="U34" s="2"/>
      <c r="V34" s="2" t="str" cm="1">
        <f t="array" ref="V34">+_xlfn.IFNA(_xlfn.IFS(Tabla1[[#This Row],[Vendedor]]=$U$2,Tabla1[[#This Row],[Sub Total x Producto]]*0.03,Tabla1[[#This Row],[Vendedor]]=$U$5,Tabla1[[#This Row],[Sub Total x Producto]]*0.015),"")</f>
        <v/>
      </c>
      <c r="W34" s="2"/>
      <c r="X34" s="2"/>
      <c r="Y34" s="2"/>
      <c r="Z34" s="2"/>
      <c r="AA34" s="2"/>
    </row>
    <row r="35" spans="1:27" hidden="1" x14ac:dyDescent="0.25">
      <c r="A35" s="3">
        <v>45636</v>
      </c>
      <c r="B35" s="3">
        <v>45696</v>
      </c>
      <c r="C35" s="3">
        <v>45705</v>
      </c>
      <c r="D35">
        <f>+IFERROR(Tabla1[[#This Row],[F.PAGO]]-Tabla1[[#This Row],[F.V]],"")</f>
        <v>9</v>
      </c>
      <c r="E35">
        <v>20221084684</v>
      </c>
      <c r="F35" t="s">
        <v>84</v>
      </c>
      <c r="G35" s="2"/>
      <c r="H35" s="2" t="s">
        <v>82</v>
      </c>
      <c r="I35" s="4">
        <v>1166.4000000000001</v>
      </c>
      <c r="J35">
        <v>1</v>
      </c>
      <c r="K35" s="4">
        <v>1166.4000000000001</v>
      </c>
      <c r="L35" s="2">
        <f>+Tabla1[[#This Row],[Sub Total x Producto]]*1.18</f>
        <v>1376.3520000000001</v>
      </c>
      <c r="M35" s="2">
        <v>21173.9</v>
      </c>
      <c r="N35" s="2">
        <v>24985.202000000001</v>
      </c>
      <c r="O35" s="2">
        <v>-24985.200000000001</v>
      </c>
      <c r="P35" s="2" t="str">
        <f>+IFERROR([1]!Tabla1[[#This Row],[Monto Pagado]]+[1]!Tabla1[[#This Row],[Total General]],"")</f>
        <v/>
      </c>
      <c r="Q35" t="s">
        <v>48</v>
      </c>
      <c r="R35" t="s">
        <v>115</v>
      </c>
      <c r="S35" t="s">
        <v>21</v>
      </c>
      <c r="T35" s="2" t="s">
        <v>7</v>
      </c>
      <c r="U35" s="2" t="s">
        <v>22</v>
      </c>
      <c r="V35" s="2" cm="1">
        <f t="array" ref="V35">+_xlfn.IFNA(_xlfn.IFS(Tabla1[[#This Row],[Vendedor]]=$U$2,Tabla1[[#This Row],[Sub Total x Producto]]*0.03,Tabla1[[#This Row],[Vendedor]]=$U$5,Tabla1[[#This Row],[Sub Total x Producto]]*0.015),"")</f>
        <v>17.496000000000002</v>
      </c>
      <c r="W35" s="2"/>
      <c r="X35" s="2"/>
      <c r="Y35" s="2"/>
      <c r="Z35" s="2"/>
      <c r="AA35" s="2"/>
    </row>
    <row r="36" spans="1:27" hidden="1" x14ac:dyDescent="0.25">
      <c r="A36" s="3">
        <v>45636</v>
      </c>
      <c r="B36" s="3">
        <v>45696</v>
      </c>
      <c r="C36" s="3">
        <v>45705</v>
      </c>
      <c r="D36">
        <f>+IFERROR(Tabla1[[#This Row],[F.PAGO]]-Tabla1[[#This Row],[F.V]],"")</f>
        <v>9</v>
      </c>
      <c r="E36">
        <v>20221084684</v>
      </c>
      <c r="F36" t="s">
        <v>84</v>
      </c>
      <c r="G36" s="2"/>
      <c r="H36" s="2" t="s">
        <v>82</v>
      </c>
      <c r="I36" s="4">
        <v>559.5</v>
      </c>
      <c r="J36">
        <v>21</v>
      </c>
      <c r="K36" s="4">
        <v>11749.5</v>
      </c>
      <c r="L36" s="2">
        <f>+Tabla1[[#This Row],[Sub Total x Producto]]*1.18</f>
        <v>13864.41</v>
      </c>
      <c r="M36" s="2">
        <v>21173.9</v>
      </c>
      <c r="N36" s="2">
        <v>24985.202000000001</v>
      </c>
      <c r="O36" s="2">
        <v>-24985.200000000001</v>
      </c>
      <c r="P36" s="2" t="str">
        <f>+IFERROR([1]!Tabla1[[#This Row],[Monto Pagado]]+[1]!Tabla1[[#This Row],[Total General]],"")</f>
        <v/>
      </c>
      <c r="Q36" t="s">
        <v>113</v>
      </c>
      <c r="R36" t="s">
        <v>114</v>
      </c>
      <c r="S36" t="s">
        <v>30</v>
      </c>
      <c r="T36" s="2" t="s">
        <v>7</v>
      </c>
      <c r="U36" s="2"/>
      <c r="V36" s="2" t="str" cm="1">
        <f t="array" ref="V36">+_xlfn.IFNA(_xlfn.IFS(Tabla1[[#This Row],[Vendedor]]=$U$2,Tabla1[[#This Row],[Sub Total x Producto]]*0.03,Tabla1[[#This Row],[Vendedor]]=$U$5,Tabla1[[#This Row],[Sub Total x Producto]]*0.015),"")</f>
        <v/>
      </c>
      <c r="W36" s="2"/>
      <c r="X36" s="2"/>
      <c r="Y36" s="2"/>
      <c r="Z36" s="2"/>
      <c r="AA36" s="2"/>
    </row>
    <row r="37" spans="1:27" hidden="1" x14ac:dyDescent="0.25">
      <c r="A37" s="3">
        <v>45636</v>
      </c>
      <c r="B37" s="3">
        <v>45696</v>
      </c>
      <c r="C37" s="3">
        <v>45705</v>
      </c>
      <c r="D37">
        <f>+IFERROR(Tabla1[[#This Row],[F.PAGO]]-Tabla1[[#This Row],[F.V]],"")</f>
        <v>9</v>
      </c>
      <c r="E37">
        <v>20221084684</v>
      </c>
      <c r="F37" t="s">
        <v>84</v>
      </c>
      <c r="G37" s="2"/>
      <c r="H37" s="2" t="s">
        <v>82</v>
      </c>
      <c r="I37" s="4">
        <v>369</v>
      </c>
      <c r="J37">
        <v>21</v>
      </c>
      <c r="K37" s="4">
        <v>7749</v>
      </c>
      <c r="L37" s="2">
        <f>+Tabla1[[#This Row],[Sub Total x Producto]]*1.18</f>
        <v>9143.82</v>
      </c>
      <c r="M37" s="2">
        <v>21173.9</v>
      </c>
      <c r="N37" s="2">
        <v>24985.202000000001</v>
      </c>
      <c r="O37" s="2">
        <v>-24985.200000000001</v>
      </c>
      <c r="P37" s="2" t="str">
        <f>+IFERROR([1]!Tabla1[[#This Row],[Monto Pagado]]+[1]!Tabla1[[#This Row],[Total General]],"")</f>
        <v/>
      </c>
      <c r="Q37" t="s">
        <v>118</v>
      </c>
      <c r="R37" t="s">
        <v>119</v>
      </c>
      <c r="S37" t="s">
        <v>30</v>
      </c>
      <c r="T37" s="2" t="s">
        <v>7</v>
      </c>
      <c r="U37" s="2"/>
      <c r="V37" s="2" t="str" cm="1">
        <f t="array" ref="V37">+_xlfn.IFNA(_xlfn.IFS(Tabla1[[#This Row],[Vendedor]]=$U$2,Tabla1[[#This Row],[Sub Total x Producto]]*0.03,Tabla1[[#This Row],[Vendedor]]=$U$5,Tabla1[[#This Row],[Sub Total x Producto]]*0.015),"")</f>
        <v/>
      </c>
      <c r="W37" s="2"/>
      <c r="X37" s="2"/>
      <c r="Y37" s="2"/>
      <c r="Z37" s="2"/>
      <c r="AA37" s="2"/>
    </row>
    <row r="38" spans="1:27" hidden="1" x14ac:dyDescent="0.25">
      <c r="A38" s="3">
        <v>45636</v>
      </c>
      <c r="B38" s="3">
        <v>45696</v>
      </c>
      <c r="C38" s="3">
        <v>45705</v>
      </c>
      <c r="D38">
        <f>+IFERROR(Tabla1[[#This Row],[F.PAGO]]-Tabla1[[#This Row],[F.V]],"")</f>
        <v>9</v>
      </c>
      <c r="E38">
        <v>20221084684</v>
      </c>
      <c r="F38" t="s">
        <v>84</v>
      </c>
      <c r="G38" s="2"/>
      <c r="H38" s="2" t="s">
        <v>82</v>
      </c>
      <c r="I38" s="4">
        <v>254.5</v>
      </c>
      <c r="J38">
        <v>2</v>
      </c>
      <c r="K38" s="4">
        <v>509</v>
      </c>
      <c r="L38" s="2">
        <f>+Tabla1[[#This Row],[Sub Total x Producto]]*1.18</f>
        <v>600.62</v>
      </c>
      <c r="M38" s="2">
        <v>21173.9</v>
      </c>
      <c r="N38" s="2">
        <v>24985.202000000001</v>
      </c>
      <c r="O38" s="2">
        <v>-24985.200000000001</v>
      </c>
      <c r="P38" s="2" t="str">
        <f>+IFERROR([1]!Tabla1[[#This Row],[Monto Pagado]]+[1]!Tabla1[[#This Row],[Total General]],"")</f>
        <v/>
      </c>
      <c r="Q38" t="s">
        <v>122</v>
      </c>
      <c r="R38" t="s">
        <v>123</v>
      </c>
      <c r="S38" t="s">
        <v>30</v>
      </c>
      <c r="T38" s="2" t="s">
        <v>7</v>
      </c>
      <c r="U38" s="2"/>
      <c r="V38" s="2" t="str" cm="1">
        <f t="array" ref="V38">+_xlfn.IFNA(_xlfn.IFS(Tabla1[[#This Row],[Vendedor]]=$U$2,Tabla1[[#This Row],[Sub Total x Producto]]*0.03,Tabla1[[#This Row],[Vendedor]]=$U$5,Tabla1[[#This Row],[Sub Total x Producto]]*0.015),"")</f>
        <v/>
      </c>
      <c r="W38" s="2"/>
      <c r="X38" s="2"/>
      <c r="Y38" s="2"/>
      <c r="Z38" s="2"/>
      <c r="AA38" s="2"/>
    </row>
    <row r="39" spans="1:27" x14ac:dyDescent="0.25">
      <c r="A39" s="3">
        <v>45660</v>
      </c>
      <c r="B39" s="3">
        <v>45705</v>
      </c>
      <c r="C39" s="3" t="s">
        <v>124</v>
      </c>
      <c r="D39" t="str">
        <f>+IFERROR(Tabla1[[#This Row],[F.PAGO]]-Tabla1[[#This Row],[F.V]],"")</f>
        <v/>
      </c>
      <c r="E39" s="2" t="s">
        <v>126</v>
      </c>
      <c r="F39" s="2" t="s">
        <v>127</v>
      </c>
      <c r="G39" s="2" t="s">
        <v>128</v>
      </c>
      <c r="H39" s="2" t="s">
        <v>129</v>
      </c>
      <c r="I39" s="2">
        <v>31.75</v>
      </c>
      <c r="J39" s="2">
        <v>190</v>
      </c>
      <c r="K39" s="6">
        <v>6032.5</v>
      </c>
      <c r="L39" s="5">
        <v>7118.35</v>
      </c>
      <c r="M39" s="2">
        <v>6032.5</v>
      </c>
      <c r="N39" s="2">
        <v>7118.35</v>
      </c>
      <c r="O39" s="2"/>
      <c r="P39" s="2" t="str">
        <f>+IFERROR([1]!Tabla1[[#This Row],[Monto Pagado]]+[1]!Tabla1[[#This Row],[Total General]],"")</f>
        <v/>
      </c>
      <c r="Q39" s="2" t="s">
        <v>28</v>
      </c>
      <c r="R39" s="2" t="s">
        <v>29</v>
      </c>
      <c r="S39" s="2" t="s">
        <v>30</v>
      </c>
      <c r="T39" s="2" t="s">
        <v>7</v>
      </c>
      <c r="U39" s="2" t="s">
        <v>22</v>
      </c>
      <c r="V39" s="2" cm="1">
        <f t="array" ref="V39">+_xlfn.IFNA(_xlfn.IFS(Tabla1[[#This Row],[Vendedor]]=$U$2,Tabla1[[#This Row],[Sub Total x Producto]]*0.03,Tabla1[[#This Row],[Vendedor]]=$U$5,Tabla1[[#This Row],[Sub Total x Producto]]*0.015),"")</f>
        <v>90.487499999999997</v>
      </c>
      <c r="W39" s="2"/>
      <c r="X39" s="2"/>
      <c r="Y39" s="2"/>
      <c r="Z39" s="2"/>
      <c r="AA39" s="2" t="s">
        <v>23</v>
      </c>
    </row>
    <row r="40" spans="1:27" x14ac:dyDescent="0.25">
      <c r="A40" s="3">
        <v>45660</v>
      </c>
      <c r="B40" s="3">
        <v>45705</v>
      </c>
      <c r="C40" s="3" t="s">
        <v>124</v>
      </c>
      <c r="D40" t="str">
        <f>+IFERROR(Tabla1[[#This Row],[F.PAGO]]-Tabla1[[#This Row],[F.V]],"")</f>
        <v/>
      </c>
      <c r="E40" s="2" t="s">
        <v>126</v>
      </c>
      <c r="F40" s="2" t="s">
        <v>127</v>
      </c>
      <c r="G40" s="2" t="s">
        <v>130</v>
      </c>
      <c r="H40" s="2" t="s">
        <v>131</v>
      </c>
      <c r="I40" s="2">
        <v>10.25</v>
      </c>
      <c r="J40" s="2">
        <v>170</v>
      </c>
      <c r="K40" s="6">
        <v>1742.5</v>
      </c>
      <c r="L40" s="5">
        <v>2056.15</v>
      </c>
      <c r="M40" s="2">
        <v>1742.5</v>
      </c>
      <c r="N40" s="2">
        <v>2056.15</v>
      </c>
      <c r="O40" s="2"/>
      <c r="P40" s="2" t="str">
        <f>+IFERROR([1]!Tabla1[[#This Row],[Monto Pagado]]+[1]!Tabla1[[#This Row],[Total General]],"")</f>
        <v/>
      </c>
      <c r="Q40" s="2" t="s">
        <v>132</v>
      </c>
      <c r="R40" s="2" t="s">
        <v>133</v>
      </c>
      <c r="S40" s="2" t="s">
        <v>21</v>
      </c>
      <c r="T40" s="2" t="s">
        <v>7</v>
      </c>
      <c r="U40" s="2" t="s">
        <v>22</v>
      </c>
      <c r="V40" s="2" cm="1">
        <f t="array" ref="V40">+_xlfn.IFNA(_xlfn.IFS(Tabla1[[#This Row],[Vendedor]]=$U$2,Tabla1[[#This Row],[Sub Total x Producto]]*0.03,Tabla1[[#This Row],[Vendedor]]=$U$5,Tabla1[[#This Row],[Sub Total x Producto]]*0.015),"")</f>
        <v>26.137499999999999</v>
      </c>
      <c r="W40" s="2"/>
      <c r="X40" s="2"/>
      <c r="Y40" s="2"/>
      <c r="Z40" s="2"/>
      <c r="AA40" s="2" t="s">
        <v>23</v>
      </c>
    </row>
    <row r="41" spans="1:27" x14ac:dyDescent="0.25">
      <c r="A41" s="3">
        <v>45665</v>
      </c>
      <c r="B41" s="3">
        <v>45695</v>
      </c>
      <c r="C41" s="3" t="s">
        <v>124</v>
      </c>
      <c r="D41" t="str">
        <f>+IFERROR(Tabla1[[#This Row],[F.PAGO]]-Tabla1[[#This Row],[F.V]],"")</f>
        <v/>
      </c>
      <c r="E41" s="2" t="s">
        <v>134</v>
      </c>
      <c r="F41" s="2" t="s">
        <v>135</v>
      </c>
      <c r="G41" s="2" t="s">
        <v>136</v>
      </c>
      <c r="H41" s="2" t="s">
        <v>137</v>
      </c>
      <c r="I41" s="2">
        <v>260</v>
      </c>
      <c r="J41" s="2">
        <v>8</v>
      </c>
      <c r="K41" s="6">
        <v>2080</v>
      </c>
      <c r="L41" s="5">
        <v>2454.4</v>
      </c>
      <c r="M41" s="2">
        <v>2080</v>
      </c>
      <c r="N41" s="2">
        <v>2454.4</v>
      </c>
      <c r="O41" s="2"/>
      <c r="P41" s="2" t="str">
        <f>+IFERROR([1]!Tabla1[[#This Row],[Monto Pagado]]+[1]!Tabla1[[#This Row],[Total General]],"")</f>
        <v/>
      </c>
      <c r="Q41" s="2" t="s">
        <v>138</v>
      </c>
      <c r="R41" s="2" t="s">
        <v>139</v>
      </c>
      <c r="S41" s="2" t="s">
        <v>21</v>
      </c>
      <c r="T41" s="2" t="s">
        <v>7</v>
      </c>
      <c r="U41" s="2" t="s">
        <v>22</v>
      </c>
      <c r="V41" s="2" cm="1">
        <f t="array" ref="V41">+_xlfn.IFNA(_xlfn.IFS(Tabla1[[#This Row],[Vendedor]]=$U$2,Tabla1[[#This Row],[Sub Total x Producto]]*0.03,Tabla1[[#This Row],[Vendedor]]=$U$5,Tabla1[[#This Row],[Sub Total x Producto]]*0.015),"")</f>
        <v>31.2</v>
      </c>
      <c r="W41" s="2"/>
      <c r="X41" s="2"/>
      <c r="Y41" s="2"/>
      <c r="Z41" s="2"/>
      <c r="AA41" s="2" t="s">
        <v>23</v>
      </c>
    </row>
    <row r="42" spans="1:27" hidden="1" x14ac:dyDescent="0.25">
      <c r="A42" s="3">
        <v>45673</v>
      </c>
      <c r="B42" s="3">
        <v>45703</v>
      </c>
      <c r="C42" s="3">
        <v>45713</v>
      </c>
      <c r="D42">
        <f>+IFERROR(Tabla1[[#This Row],[F.PAGO]]-Tabla1[[#This Row],[F.V]],"")</f>
        <v>10</v>
      </c>
      <c r="E42" s="2" t="s">
        <v>24</v>
      </c>
      <c r="F42" s="2" t="s">
        <v>25</v>
      </c>
      <c r="G42" s="2" t="s">
        <v>140</v>
      </c>
      <c r="H42" s="2" t="s">
        <v>141</v>
      </c>
      <c r="I42" s="2">
        <v>1166.4000000000001</v>
      </c>
      <c r="J42" s="2">
        <v>2</v>
      </c>
      <c r="K42" s="6">
        <v>2332.8000000000002</v>
      </c>
      <c r="L42" s="5">
        <v>2752.7</v>
      </c>
      <c r="M42" s="2">
        <v>3096.36</v>
      </c>
      <c r="N42" s="2">
        <v>3653.7</v>
      </c>
      <c r="O42" s="2">
        <v>-3653.7</v>
      </c>
      <c r="P42" s="2" t="str">
        <f>+IFERROR([1]!Tabla1[[#This Row],[Monto Pagado]]+[1]!Tabla1[[#This Row],[Total General]],"")</f>
        <v/>
      </c>
      <c r="Q42" s="2" t="s">
        <v>48</v>
      </c>
      <c r="R42" s="2" t="s">
        <v>49</v>
      </c>
      <c r="S42" s="2" t="s">
        <v>21</v>
      </c>
      <c r="T42" s="2" t="s">
        <v>7</v>
      </c>
      <c r="U42" s="2" t="s">
        <v>22</v>
      </c>
      <c r="V42" s="2" cm="1">
        <f t="array" ref="V42">+_xlfn.IFNA(_xlfn.IFS(Tabla1[[#This Row],[Vendedor]]=$U$2,Tabla1[[#This Row],[Sub Total x Producto]]*0.03,Tabla1[[#This Row],[Vendedor]]=$U$5,Tabla1[[#This Row],[Sub Total x Producto]]*0.015),"")</f>
        <v>34.992000000000004</v>
      </c>
      <c r="W42" s="2"/>
      <c r="X42" s="2"/>
      <c r="Y42" s="2"/>
      <c r="Z42" s="2"/>
      <c r="AA42" s="2" t="s">
        <v>23</v>
      </c>
    </row>
    <row r="43" spans="1:27" hidden="1" x14ac:dyDescent="0.25">
      <c r="A43" s="3">
        <v>45673</v>
      </c>
      <c r="B43" s="3">
        <v>45703</v>
      </c>
      <c r="C43" s="3">
        <v>45713</v>
      </c>
      <c r="D43">
        <f>+IFERROR(Tabla1[[#This Row],[F.PAGO]]-Tabla1[[#This Row],[F.V]],"")</f>
        <v>10</v>
      </c>
      <c r="E43" s="2" t="s">
        <v>24</v>
      </c>
      <c r="F43" s="2" t="s">
        <v>25</v>
      </c>
      <c r="G43" s="2" t="s">
        <v>140</v>
      </c>
      <c r="H43" s="2" t="s">
        <v>141</v>
      </c>
      <c r="I43" s="2">
        <v>21.21</v>
      </c>
      <c r="J43" s="2">
        <v>36</v>
      </c>
      <c r="K43" s="6">
        <v>763.56</v>
      </c>
      <c r="L43" s="5">
        <v>901</v>
      </c>
      <c r="M43" s="2">
        <v>3096.36</v>
      </c>
      <c r="N43" s="2">
        <v>3653.7</v>
      </c>
      <c r="O43" s="2">
        <v>-3653.7</v>
      </c>
      <c r="P43" s="2" t="str">
        <f>+IFERROR([1]!Tabla1[[#This Row],[Monto Pagado]]+[1]!Tabla1[[#This Row],[Total General]],"")</f>
        <v/>
      </c>
      <c r="Q43" s="2" t="s">
        <v>142</v>
      </c>
      <c r="R43" s="2" t="s">
        <v>143</v>
      </c>
      <c r="S43" s="2" t="s">
        <v>30</v>
      </c>
      <c r="T43" s="2" t="s">
        <v>7</v>
      </c>
      <c r="U43" s="2" t="s">
        <v>22</v>
      </c>
      <c r="V43" s="2" cm="1">
        <f t="array" ref="V43">+_xlfn.IFNA(_xlfn.IFS(Tabla1[[#This Row],[Vendedor]]=$U$2,Tabla1[[#This Row],[Sub Total x Producto]]*0.03,Tabla1[[#This Row],[Vendedor]]=$U$5,Tabla1[[#This Row],[Sub Total x Producto]]*0.015),"")</f>
        <v>11.453399999999998</v>
      </c>
      <c r="W43" s="2"/>
      <c r="X43" s="2"/>
      <c r="Y43" s="2"/>
      <c r="Z43" s="2"/>
      <c r="AA43" s="2"/>
    </row>
  </sheetData>
  <conditionalFormatting sqref="D2:D4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0C85-B3B8-4078-B64E-A5E95815AAF8}">
  <dimension ref="A1:AA15"/>
  <sheetViews>
    <sheetView workbookViewId="0">
      <selection activeCell="I16" sqref="I16"/>
    </sheetView>
  </sheetViews>
  <sheetFormatPr baseColWidth="10" defaultRowHeight="15" x14ac:dyDescent="0.25"/>
  <cols>
    <col min="4" max="4" width="15.7109375" customWidth="1"/>
    <col min="8" max="8" width="14.140625" bestFit="1" customWidth="1"/>
    <col min="11" max="11" width="21.140625" customWidth="1"/>
    <col min="12" max="12" width="17.42578125" customWidth="1"/>
    <col min="14" max="14" width="15.140625" customWidth="1"/>
    <col min="15" max="15" width="16" customWidth="1"/>
    <col min="16" max="16" width="13.42578125" customWidth="1"/>
    <col min="17" max="17" width="20.42578125" customWidth="1"/>
    <col min="18" max="18" width="22.5703125" customWidth="1"/>
    <col min="19" max="19" width="17.140625" customWidth="1"/>
    <col min="21" max="21" width="12" customWidth="1"/>
    <col min="22" max="22" width="27.28515625" customWidth="1"/>
    <col min="23" max="23" width="16.5703125" customWidth="1"/>
    <col min="24" max="24" width="39" customWidth="1"/>
    <col min="26" max="26" width="34.85546875" customWidth="1"/>
    <col min="27" max="27" width="21.85546875" customWidth="1"/>
  </cols>
  <sheetData>
    <row r="1" spans="1:27" x14ac:dyDescent="0.25">
      <c r="A1" s="12" t="s">
        <v>53</v>
      </c>
      <c r="B1" s="12" t="s">
        <v>54</v>
      </c>
      <c r="C1" s="12" t="s">
        <v>55</v>
      </c>
      <c r="D1" s="12" t="s">
        <v>56</v>
      </c>
      <c r="E1" s="12" t="s">
        <v>57</v>
      </c>
      <c r="F1" s="12" t="s">
        <v>58</v>
      </c>
      <c r="G1" s="12" t="s">
        <v>59</v>
      </c>
      <c r="H1" s="12" t="s">
        <v>60</v>
      </c>
      <c r="I1" s="12" t="s">
        <v>61</v>
      </c>
      <c r="J1" s="12" t="s">
        <v>62</v>
      </c>
      <c r="K1" s="12" t="s">
        <v>63</v>
      </c>
      <c r="L1" s="12" t="s">
        <v>64</v>
      </c>
      <c r="M1" s="12" t="s">
        <v>65</v>
      </c>
      <c r="N1" s="12" t="s">
        <v>66</v>
      </c>
      <c r="O1" s="12" t="s">
        <v>67</v>
      </c>
      <c r="P1" s="12" t="s">
        <v>68</v>
      </c>
      <c r="Q1" s="12" t="s">
        <v>69</v>
      </c>
      <c r="R1" s="12" t="s">
        <v>70</v>
      </c>
      <c r="S1" s="12" t="s">
        <v>71</v>
      </c>
      <c r="T1" s="12" t="s">
        <v>72</v>
      </c>
      <c r="U1" s="12" t="s">
        <v>73</v>
      </c>
      <c r="V1" s="12" t="s">
        <v>74</v>
      </c>
      <c r="W1" s="12" t="s">
        <v>75</v>
      </c>
      <c r="X1" s="12" t="s">
        <v>76</v>
      </c>
      <c r="Y1" s="12" t="s">
        <v>77</v>
      </c>
      <c r="Z1" s="12" t="s">
        <v>78</v>
      </c>
      <c r="AA1" s="12" t="s">
        <v>79</v>
      </c>
    </row>
    <row r="2" spans="1:27" hidden="1" x14ac:dyDescent="0.25">
      <c r="A2" s="11">
        <v>45716</v>
      </c>
      <c r="B2" s="8">
        <v>45746</v>
      </c>
      <c r="C2" s="8" t="s">
        <v>124</v>
      </c>
      <c r="D2" s="7" t="s">
        <v>124</v>
      </c>
      <c r="E2" s="9" t="s">
        <v>0</v>
      </c>
      <c r="F2" s="9" t="s">
        <v>1</v>
      </c>
      <c r="G2" s="9" t="s">
        <v>2</v>
      </c>
      <c r="H2" s="9" t="s">
        <v>3</v>
      </c>
      <c r="I2" s="9">
        <v>120</v>
      </c>
      <c r="J2" s="9">
        <v>3</v>
      </c>
      <c r="K2" s="9">
        <v>360</v>
      </c>
      <c r="L2" s="9">
        <v>424.8</v>
      </c>
      <c r="M2" s="9">
        <v>740</v>
      </c>
      <c r="N2" s="9">
        <v>873.2</v>
      </c>
      <c r="O2" s="9" t="s">
        <v>124</v>
      </c>
      <c r="P2" s="9" t="s">
        <v>124</v>
      </c>
      <c r="Q2" s="9" t="s">
        <v>4</v>
      </c>
      <c r="R2" s="9" t="s">
        <v>5</v>
      </c>
      <c r="S2" s="9" t="s">
        <v>6</v>
      </c>
      <c r="T2" s="9" t="s">
        <v>7</v>
      </c>
      <c r="U2" s="9" t="s">
        <v>8</v>
      </c>
      <c r="V2" s="2">
        <v>10.799999999999999</v>
      </c>
      <c r="W2" s="9"/>
      <c r="X2" s="9"/>
      <c r="Y2" s="9" t="s">
        <v>9</v>
      </c>
      <c r="Z2" s="9">
        <v>0.36</v>
      </c>
      <c r="AA2" s="9" t="s">
        <v>10</v>
      </c>
    </row>
    <row r="3" spans="1:27" hidden="1" x14ac:dyDescent="0.25">
      <c r="A3" s="11">
        <v>45716</v>
      </c>
      <c r="B3" s="8">
        <v>45746</v>
      </c>
      <c r="C3" s="8" t="s">
        <v>124</v>
      </c>
      <c r="D3" s="7" t="s">
        <v>124</v>
      </c>
      <c r="E3" s="9" t="s">
        <v>0</v>
      </c>
      <c r="F3" s="9" t="s">
        <v>1</v>
      </c>
      <c r="G3" s="9" t="s">
        <v>2</v>
      </c>
      <c r="H3" s="9" t="s">
        <v>3</v>
      </c>
      <c r="I3" s="9">
        <v>120</v>
      </c>
      <c r="J3" s="9">
        <v>2</v>
      </c>
      <c r="K3" s="9">
        <v>240</v>
      </c>
      <c r="L3" s="9">
        <v>283.2</v>
      </c>
      <c r="M3" s="9">
        <v>740</v>
      </c>
      <c r="N3" s="9">
        <v>873.2</v>
      </c>
      <c r="O3" s="9" t="s">
        <v>124</v>
      </c>
      <c r="P3" s="9" t="s">
        <v>124</v>
      </c>
      <c r="Q3" s="9" t="s">
        <v>11</v>
      </c>
      <c r="R3" s="9" t="s">
        <v>12</v>
      </c>
      <c r="S3" s="9" t="s">
        <v>6</v>
      </c>
      <c r="T3" s="9" t="s">
        <v>7</v>
      </c>
      <c r="U3" s="9" t="s">
        <v>8</v>
      </c>
      <c r="V3" s="2">
        <v>7.1999999999999993</v>
      </c>
      <c r="W3" s="9"/>
      <c r="X3" s="9"/>
      <c r="Y3" s="9" t="s">
        <v>9</v>
      </c>
      <c r="Z3" s="9">
        <v>0.24</v>
      </c>
      <c r="AA3" s="9"/>
    </row>
    <row r="4" spans="1:27" hidden="1" x14ac:dyDescent="0.25">
      <c r="A4" s="11">
        <v>45716</v>
      </c>
      <c r="B4" s="8">
        <v>45746</v>
      </c>
      <c r="C4" s="8" t="s">
        <v>124</v>
      </c>
      <c r="D4" s="7" t="s">
        <v>124</v>
      </c>
      <c r="E4" s="9" t="s">
        <v>0</v>
      </c>
      <c r="F4" s="9" t="s">
        <v>1</v>
      </c>
      <c r="G4" s="9" t="s">
        <v>2</v>
      </c>
      <c r="H4" s="9" t="s">
        <v>3</v>
      </c>
      <c r="I4" s="9">
        <v>14</v>
      </c>
      <c r="J4" s="9">
        <v>10</v>
      </c>
      <c r="K4" s="9">
        <v>140</v>
      </c>
      <c r="L4" s="9">
        <v>165.2</v>
      </c>
      <c r="M4" s="9">
        <v>740</v>
      </c>
      <c r="N4" s="9">
        <v>873.2</v>
      </c>
      <c r="O4" s="9" t="s">
        <v>124</v>
      </c>
      <c r="P4" s="9" t="s">
        <v>124</v>
      </c>
      <c r="Q4" s="9" t="s">
        <v>13</v>
      </c>
      <c r="R4" s="9" t="s">
        <v>14</v>
      </c>
      <c r="S4" s="9" t="s">
        <v>6</v>
      </c>
      <c r="T4" s="9" t="s">
        <v>7</v>
      </c>
      <c r="U4" s="9" t="s">
        <v>8</v>
      </c>
      <c r="V4" s="2">
        <v>4.2</v>
      </c>
      <c r="W4" s="9"/>
      <c r="X4" s="9"/>
      <c r="Y4" s="9" t="s">
        <v>9</v>
      </c>
      <c r="Z4" s="9">
        <v>0.14000000000000001</v>
      </c>
      <c r="AA4" s="9"/>
    </row>
    <row r="5" spans="1:27" hidden="1" x14ac:dyDescent="0.25">
      <c r="A5" s="11">
        <v>45716</v>
      </c>
      <c r="B5" s="8">
        <v>45746</v>
      </c>
      <c r="C5" s="8" t="s">
        <v>124</v>
      </c>
      <c r="D5" s="7" t="s">
        <v>124</v>
      </c>
      <c r="E5" s="9" t="s">
        <v>15</v>
      </c>
      <c r="F5" s="9" t="s">
        <v>16</v>
      </c>
      <c r="G5" s="9" t="s">
        <v>17</v>
      </c>
      <c r="H5" s="9" t="s">
        <v>18</v>
      </c>
      <c r="I5" s="9">
        <v>44.531999999999996</v>
      </c>
      <c r="J5" s="9">
        <v>19</v>
      </c>
      <c r="K5" s="9">
        <v>846.11</v>
      </c>
      <c r="L5" s="9">
        <v>998.41</v>
      </c>
      <c r="M5" s="9">
        <v>846.11</v>
      </c>
      <c r="N5" s="9">
        <v>998.41</v>
      </c>
      <c r="O5" s="9" t="s">
        <v>124</v>
      </c>
      <c r="P5" s="9" t="s">
        <v>124</v>
      </c>
      <c r="Q5" s="9" t="s">
        <v>19</v>
      </c>
      <c r="R5" s="9" t="s">
        <v>20</v>
      </c>
      <c r="S5" s="9" t="s">
        <v>21</v>
      </c>
      <c r="T5" s="9" t="s">
        <v>7</v>
      </c>
      <c r="U5" s="9" t="s">
        <v>22</v>
      </c>
      <c r="V5" s="2">
        <v>12.691649999999999</v>
      </c>
      <c r="W5" s="9"/>
      <c r="X5" s="9"/>
      <c r="Y5" s="9"/>
      <c r="Z5" s="9"/>
      <c r="AA5" s="9" t="s">
        <v>23</v>
      </c>
    </row>
    <row r="6" spans="1:27" x14ac:dyDescent="0.25">
      <c r="A6" s="11">
        <v>45693</v>
      </c>
      <c r="B6" s="8">
        <v>45723</v>
      </c>
      <c r="C6" s="8" t="s">
        <v>124</v>
      </c>
      <c r="D6" s="7" t="s">
        <v>124</v>
      </c>
      <c r="E6" s="9" t="s">
        <v>24</v>
      </c>
      <c r="F6" s="9" t="s">
        <v>25</v>
      </c>
      <c r="G6" s="9" t="s">
        <v>46</v>
      </c>
      <c r="H6" s="9" t="s">
        <v>47</v>
      </c>
      <c r="I6" s="9">
        <v>1166.4000000000001</v>
      </c>
      <c r="J6" s="9">
        <v>2</v>
      </c>
      <c r="K6" s="9">
        <v>2332.8000000000002</v>
      </c>
      <c r="L6" s="9">
        <v>2752.7</v>
      </c>
      <c r="M6" s="9">
        <v>2332.8000000000002</v>
      </c>
      <c r="N6" s="9">
        <v>2752.7</v>
      </c>
      <c r="O6" s="9" t="s">
        <v>124</v>
      </c>
      <c r="P6" s="9" t="s">
        <v>124</v>
      </c>
      <c r="Q6" s="9" t="s">
        <v>48</v>
      </c>
      <c r="R6" s="9" t="s">
        <v>49</v>
      </c>
      <c r="S6" s="9" t="s">
        <v>21</v>
      </c>
      <c r="T6" s="9" t="s">
        <v>7</v>
      </c>
      <c r="U6" s="9" t="s">
        <v>22</v>
      </c>
      <c r="V6" s="2">
        <v>34.992000000000004</v>
      </c>
      <c r="W6" s="9"/>
      <c r="X6" s="9"/>
      <c r="Y6" s="9"/>
      <c r="Z6" s="9"/>
      <c r="AA6" s="9" t="s">
        <v>23</v>
      </c>
    </row>
    <row r="7" spans="1:27" hidden="1" x14ac:dyDescent="0.25">
      <c r="A7" s="11">
        <v>45706</v>
      </c>
      <c r="B7" s="8">
        <v>45751</v>
      </c>
      <c r="C7" s="8" t="s">
        <v>124</v>
      </c>
      <c r="D7" s="7" t="s">
        <v>124</v>
      </c>
      <c r="E7" s="9" t="s">
        <v>15</v>
      </c>
      <c r="F7" s="9" t="s">
        <v>16</v>
      </c>
      <c r="G7" s="9" t="s">
        <v>32</v>
      </c>
      <c r="H7" s="9" t="s">
        <v>33</v>
      </c>
      <c r="I7" s="9">
        <v>77.5</v>
      </c>
      <c r="J7" s="9">
        <v>12</v>
      </c>
      <c r="K7" s="9">
        <v>930</v>
      </c>
      <c r="L7" s="9">
        <v>1097.4000000000001</v>
      </c>
      <c r="M7" s="9">
        <v>3951</v>
      </c>
      <c r="N7" s="9">
        <v>4662.18</v>
      </c>
      <c r="O7" s="9" t="s">
        <v>124</v>
      </c>
      <c r="P7" s="9" t="s">
        <v>124</v>
      </c>
      <c r="Q7" s="9" t="s">
        <v>34</v>
      </c>
      <c r="R7" s="9" t="s">
        <v>35</v>
      </c>
      <c r="S7" s="9" t="s">
        <v>30</v>
      </c>
      <c r="T7" s="9" t="s">
        <v>7</v>
      </c>
      <c r="U7" s="9" t="s">
        <v>22</v>
      </c>
      <c r="V7" s="2">
        <v>13.95</v>
      </c>
      <c r="W7" s="9"/>
      <c r="X7" s="9"/>
      <c r="Y7" s="9"/>
      <c r="Z7" s="9"/>
      <c r="AA7" s="9" t="s">
        <v>23</v>
      </c>
    </row>
    <row r="8" spans="1:27" hidden="1" x14ac:dyDescent="0.25">
      <c r="A8" s="11">
        <v>45706</v>
      </c>
      <c r="B8" s="8">
        <v>45751</v>
      </c>
      <c r="C8" s="8" t="s">
        <v>124</v>
      </c>
      <c r="D8" s="7" t="s">
        <v>124</v>
      </c>
      <c r="E8" s="9" t="s">
        <v>15</v>
      </c>
      <c r="F8" s="9" t="s">
        <v>16</v>
      </c>
      <c r="G8" s="9" t="s">
        <v>32</v>
      </c>
      <c r="H8" s="9" t="s">
        <v>33</v>
      </c>
      <c r="I8" s="9">
        <v>744</v>
      </c>
      <c r="J8" s="9">
        <v>3</v>
      </c>
      <c r="K8" s="9">
        <v>2232</v>
      </c>
      <c r="L8" s="9">
        <v>2633.76</v>
      </c>
      <c r="M8" s="9">
        <v>3951</v>
      </c>
      <c r="N8" s="9">
        <v>4662.18</v>
      </c>
      <c r="O8" s="9" t="s">
        <v>124</v>
      </c>
      <c r="P8" s="9" t="s">
        <v>124</v>
      </c>
      <c r="Q8" s="9" t="s">
        <v>36</v>
      </c>
      <c r="R8" s="9" t="s">
        <v>37</v>
      </c>
      <c r="S8" s="9" t="s">
        <v>21</v>
      </c>
      <c r="T8" s="9" t="s">
        <v>7</v>
      </c>
      <c r="U8" s="9" t="s">
        <v>22</v>
      </c>
      <c r="V8" s="2">
        <v>33.479999999999997</v>
      </c>
      <c r="W8" s="9"/>
      <c r="X8" s="9"/>
      <c r="Y8" s="9"/>
      <c r="Z8" s="9"/>
      <c r="AA8" s="9"/>
    </row>
    <row r="9" spans="1:27" hidden="1" x14ac:dyDescent="0.25">
      <c r="A9" s="11">
        <v>45706</v>
      </c>
      <c r="B9" s="8">
        <v>45751</v>
      </c>
      <c r="C9" s="8" t="s">
        <v>124</v>
      </c>
      <c r="D9" s="7" t="s">
        <v>124</v>
      </c>
      <c r="E9" s="9" t="s">
        <v>15</v>
      </c>
      <c r="F9" s="9" t="s">
        <v>16</v>
      </c>
      <c r="G9" s="9" t="s">
        <v>32</v>
      </c>
      <c r="H9" s="9" t="s">
        <v>33</v>
      </c>
      <c r="I9" s="9">
        <v>32.875</v>
      </c>
      <c r="J9" s="9">
        <v>24</v>
      </c>
      <c r="K9" s="9">
        <v>789</v>
      </c>
      <c r="L9" s="9">
        <v>931.02</v>
      </c>
      <c r="M9" s="9">
        <v>3951</v>
      </c>
      <c r="N9" s="9">
        <v>4662.18</v>
      </c>
      <c r="O9" s="9" t="s">
        <v>124</v>
      </c>
      <c r="P9" s="9" t="s">
        <v>124</v>
      </c>
      <c r="Q9" s="9" t="s">
        <v>38</v>
      </c>
      <c r="R9" s="9" t="s">
        <v>39</v>
      </c>
      <c r="S9" s="9" t="s">
        <v>30</v>
      </c>
      <c r="T9" s="9" t="s">
        <v>7</v>
      </c>
      <c r="U9" s="9" t="s">
        <v>22</v>
      </c>
      <c r="V9" s="2">
        <v>11.834999999999999</v>
      </c>
      <c r="W9" s="9"/>
      <c r="X9" s="9"/>
      <c r="Y9" s="9"/>
      <c r="Z9" s="9"/>
      <c r="AA9" s="9"/>
    </row>
    <row r="10" spans="1:27" x14ac:dyDescent="0.25">
      <c r="A10" s="11">
        <v>45700</v>
      </c>
      <c r="B10" s="8">
        <v>45707</v>
      </c>
      <c r="C10" s="8" t="s">
        <v>124</v>
      </c>
      <c r="D10" s="7" t="s">
        <v>124</v>
      </c>
      <c r="E10" s="9" t="s">
        <v>40</v>
      </c>
      <c r="F10" s="9" t="s">
        <v>41</v>
      </c>
      <c r="G10" s="9" t="s">
        <v>44</v>
      </c>
      <c r="H10" s="9" t="s">
        <v>45</v>
      </c>
      <c r="I10" s="9">
        <v>44.533332999999999</v>
      </c>
      <c r="J10" s="9">
        <v>45</v>
      </c>
      <c r="K10" s="9">
        <v>2004</v>
      </c>
      <c r="L10" s="9">
        <v>2364.7199999999998</v>
      </c>
      <c r="M10" s="9">
        <v>2004</v>
      </c>
      <c r="N10" s="9">
        <v>2364.7199999999998</v>
      </c>
      <c r="O10" s="9" t="s">
        <v>124</v>
      </c>
      <c r="P10" s="9" t="s">
        <v>124</v>
      </c>
      <c r="Q10" s="9" t="s">
        <v>19</v>
      </c>
      <c r="R10" s="9" t="s">
        <v>20</v>
      </c>
      <c r="S10" s="9" t="s">
        <v>21</v>
      </c>
      <c r="T10" s="9" t="s">
        <v>7</v>
      </c>
      <c r="U10" s="9" t="s">
        <v>22</v>
      </c>
      <c r="V10" s="2">
        <v>30.06</v>
      </c>
      <c r="W10" s="9"/>
      <c r="X10" s="9"/>
      <c r="Y10" s="9"/>
      <c r="Z10" s="9"/>
      <c r="AA10" s="9" t="s">
        <v>31</v>
      </c>
    </row>
    <row r="11" spans="1:27" x14ac:dyDescent="0.25">
      <c r="A11" s="11">
        <v>45700</v>
      </c>
      <c r="B11" s="8">
        <v>45707</v>
      </c>
      <c r="C11" s="8" t="s">
        <v>124</v>
      </c>
      <c r="D11" s="7" t="s">
        <v>124</v>
      </c>
      <c r="E11" s="9" t="s">
        <v>40</v>
      </c>
      <c r="F11" s="9" t="s">
        <v>41</v>
      </c>
      <c r="G11" s="9" t="s">
        <v>42</v>
      </c>
      <c r="H11" s="9" t="s">
        <v>43</v>
      </c>
      <c r="I11" s="9">
        <v>44.533332999999999</v>
      </c>
      <c r="J11" s="9">
        <v>75</v>
      </c>
      <c r="K11" s="9">
        <v>3340</v>
      </c>
      <c r="L11" s="9">
        <v>3941.2</v>
      </c>
      <c r="M11" s="9">
        <v>3340</v>
      </c>
      <c r="N11" s="9">
        <v>3941.2</v>
      </c>
      <c r="O11" s="9" t="s">
        <v>124</v>
      </c>
      <c r="P11" s="9" t="s">
        <v>124</v>
      </c>
      <c r="Q11" s="9" t="s">
        <v>19</v>
      </c>
      <c r="R11" s="9" t="s">
        <v>20</v>
      </c>
      <c r="S11" s="9" t="s">
        <v>21</v>
      </c>
      <c r="T11" s="9" t="s">
        <v>7</v>
      </c>
      <c r="U11" s="9" t="s">
        <v>22</v>
      </c>
      <c r="V11" s="2">
        <v>50.1</v>
      </c>
      <c r="W11" s="9"/>
      <c r="X11" s="9"/>
      <c r="Y11" s="9"/>
      <c r="Z11" s="9"/>
      <c r="AA11" s="9" t="s">
        <v>31</v>
      </c>
    </row>
    <row r="12" spans="1:27" x14ac:dyDescent="0.25">
      <c r="A12" s="11">
        <v>45715</v>
      </c>
      <c r="B12" s="8">
        <v>45745</v>
      </c>
      <c r="C12" s="8" t="s">
        <v>124</v>
      </c>
      <c r="D12" s="7" t="s">
        <v>124</v>
      </c>
      <c r="E12" s="9" t="s">
        <v>24</v>
      </c>
      <c r="F12" s="9" t="s">
        <v>25</v>
      </c>
      <c r="G12" s="9" t="s">
        <v>26</v>
      </c>
      <c r="H12" s="9" t="s">
        <v>27</v>
      </c>
      <c r="I12" s="9">
        <v>31.75</v>
      </c>
      <c r="J12" s="9">
        <v>10</v>
      </c>
      <c r="K12" s="9">
        <v>317.5</v>
      </c>
      <c r="L12" s="9">
        <v>374.65</v>
      </c>
      <c r="M12" s="9">
        <v>317.5</v>
      </c>
      <c r="N12" s="9">
        <v>374.65</v>
      </c>
      <c r="O12" s="9" t="s">
        <v>124</v>
      </c>
      <c r="P12" s="9" t="s">
        <v>124</v>
      </c>
      <c r="Q12" s="9" t="s">
        <v>28</v>
      </c>
      <c r="R12" s="9" t="s">
        <v>29</v>
      </c>
      <c r="S12" s="9" t="s">
        <v>30</v>
      </c>
      <c r="T12" s="9" t="s">
        <v>7</v>
      </c>
      <c r="U12" s="9" t="s">
        <v>22</v>
      </c>
      <c r="V12" s="2">
        <v>4.7625000000000002</v>
      </c>
      <c r="W12" s="9"/>
      <c r="X12" s="9"/>
      <c r="Y12" s="9"/>
      <c r="Z12" s="9"/>
      <c r="AA12" s="9" t="s">
        <v>31</v>
      </c>
    </row>
    <row r="13" spans="1:27" hidden="1" x14ac:dyDescent="0.25">
      <c r="A13" s="11">
        <v>45660</v>
      </c>
      <c r="B13" s="8">
        <v>45705</v>
      </c>
      <c r="C13" s="8" t="s">
        <v>124</v>
      </c>
      <c r="D13" s="7" t="s">
        <v>124</v>
      </c>
      <c r="E13" s="9" t="s">
        <v>126</v>
      </c>
      <c r="F13" s="9" t="s">
        <v>127</v>
      </c>
      <c r="G13" s="9" t="s">
        <v>128</v>
      </c>
      <c r="H13" s="9" t="s">
        <v>129</v>
      </c>
      <c r="I13" s="9">
        <v>31.75</v>
      </c>
      <c r="J13" s="9">
        <v>190</v>
      </c>
      <c r="K13" s="10">
        <v>6032.5</v>
      </c>
      <c r="L13" s="10">
        <v>7118.35</v>
      </c>
      <c r="M13" s="9">
        <v>6032.5</v>
      </c>
      <c r="N13" s="9">
        <v>7118.35</v>
      </c>
      <c r="O13" s="9"/>
      <c r="P13" s="9" t="s">
        <v>124</v>
      </c>
      <c r="Q13" s="9" t="s">
        <v>28</v>
      </c>
      <c r="R13" s="9" t="s">
        <v>29</v>
      </c>
      <c r="S13" s="9" t="s">
        <v>30</v>
      </c>
      <c r="T13" s="9" t="s">
        <v>7</v>
      </c>
      <c r="U13" s="9" t="s">
        <v>22</v>
      </c>
      <c r="V13" s="2">
        <v>90.487499999999997</v>
      </c>
      <c r="W13" s="9"/>
      <c r="X13" s="9"/>
      <c r="Y13" s="9"/>
      <c r="Z13" s="9"/>
      <c r="AA13" s="9" t="s">
        <v>23</v>
      </c>
    </row>
    <row r="14" spans="1:27" hidden="1" x14ac:dyDescent="0.25">
      <c r="A14" s="11">
        <v>45660</v>
      </c>
      <c r="B14" s="8">
        <v>45705</v>
      </c>
      <c r="C14" s="8" t="s">
        <v>124</v>
      </c>
      <c r="D14" s="7" t="s">
        <v>124</v>
      </c>
      <c r="E14" s="9" t="s">
        <v>126</v>
      </c>
      <c r="F14" s="9" t="s">
        <v>127</v>
      </c>
      <c r="G14" s="9" t="s">
        <v>130</v>
      </c>
      <c r="H14" s="9" t="s">
        <v>131</v>
      </c>
      <c r="I14" s="9">
        <v>10.25</v>
      </c>
      <c r="J14" s="9">
        <v>170</v>
      </c>
      <c r="K14" s="10">
        <v>1742.5</v>
      </c>
      <c r="L14" s="10">
        <v>2056.15</v>
      </c>
      <c r="M14" s="9">
        <v>1742.5</v>
      </c>
      <c r="N14" s="9">
        <v>2056.15</v>
      </c>
      <c r="O14" s="9"/>
      <c r="P14" s="9" t="s">
        <v>124</v>
      </c>
      <c r="Q14" s="9" t="s">
        <v>132</v>
      </c>
      <c r="R14" s="9" t="s">
        <v>133</v>
      </c>
      <c r="S14" s="9" t="s">
        <v>21</v>
      </c>
      <c r="T14" s="9" t="s">
        <v>7</v>
      </c>
      <c r="U14" s="9" t="s">
        <v>22</v>
      </c>
      <c r="V14" s="2">
        <v>26.137499999999999</v>
      </c>
      <c r="W14" s="9"/>
      <c r="X14" s="9"/>
      <c r="Y14" s="9"/>
      <c r="Z14" s="9"/>
      <c r="AA14" s="9" t="s">
        <v>23</v>
      </c>
    </row>
    <row r="15" spans="1:27" hidden="1" x14ac:dyDescent="0.25">
      <c r="A15" s="11">
        <v>45665</v>
      </c>
      <c r="B15" s="8">
        <v>45695</v>
      </c>
      <c r="C15" s="8" t="s">
        <v>124</v>
      </c>
      <c r="D15" s="7" t="s">
        <v>124</v>
      </c>
      <c r="E15" s="9" t="s">
        <v>134</v>
      </c>
      <c r="F15" s="9" t="s">
        <v>135</v>
      </c>
      <c r="G15" s="9" t="s">
        <v>136</v>
      </c>
      <c r="H15" s="9" t="s">
        <v>137</v>
      </c>
      <c r="I15" s="9">
        <v>260</v>
      </c>
      <c r="J15" s="9">
        <v>8</v>
      </c>
      <c r="K15" s="10">
        <v>2080</v>
      </c>
      <c r="L15" s="10">
        <v>2454.4</v>
      </c>
      <c r="M15" s="9">
        <v>2080</v>
      </c>
      <c r="N15" s="9">
        <v>2454.4</v>
      </c>
      <c r="O15" s="9"/>
      <c r="P15" s="9" t="s">
        <v>124</v>
      </c>
      <c r="Q15" s="9" t="s">
        <v>138</v>
      </c>
      <c r="R15" s="9" t="s">
        <v>139</v>
      </c>
      <c r="S15" s="9" t="s">
        <v>21</v>
      </c>
      <c r="T15" s="9" t="s">
        <v>7</v>
      </c>
      <c r="U15" s="9" t="s">
        <v>22</v>
      </c>
      <c r="V15" s="2">
        <v>31.2</v>
      </c>
      <c r="W15" s="9"/>
      <c r="X15" s="9"/>
      <c r="Y15" s="9"/>
      <c r="Z15" s="9"/>
      <c r="AA15" s="9" t="s">
        <v>23</v>
      </c>
    </row>
  </sheetData>
  <conditionalFormatting sqref="D2:D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Montero</dc:creator>
  <cp:lastModifiedBy>San Luis 7</cp:lastModifiedBy>
  <dcterms:created xsi:type="dcterms:W3CDTF">2025-04-08T20:31:17Z</dcterms:created>
  <dcterms:modified xsi:type="dcterms:W3CDTF">2025-04-16T15:07:55Z</dcterms:modified>
</cp:coreProperties>
</file>