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inanzas y Contabilidad\Créditos y Cobranzas\José Montero\COMISION NACIONAL\MARZO\FT Y PAGOS\CREDITO\"/>
    </mc:Choice>
  </mc:AlternateContent>
  <xr:revisionPtr revIDLastSave="0" documentId="13_ncr:1_{25F3FA3D-97B4-4B96-877B-D8E73D0967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O12" i="1"/>
  <c r="P12" i="1" s="1"/>
  <c r="O11" i="1"/>
  <c r="P11" i="1" s="1"/>
  <c r="O10" i="1"/>
  <c r="P10" i="1" s="1"/>
  <c r="O9" i="1"/>
  <c r="P9" i="1" s="1"/>
  <c r="O8" i="1"/>
  <c r="P8" i="1" s="1"/>
  <c r="C12" i="1"/>
  <c r="D12" i="1" s="1"/>
  <c r="C11" i="1"/>
  <c r="D11" i="1" s="1"/>
  <c r="C10" i="1"/>
  <c r="D10" i="1" s="1"/>
  <c r="C9" i="1"/>
  <c r="D9" i="1" s="1"/>
  <c r="C8" i="1"/>
  <c r="D8" i="1" s="1"/>
  <c r="C7" i="1" l="1"/>
  <c r="D7" i="1" s="1"/>
  <c r="C6" i="1"/>
  <c r="D6" i="1" s="1"/>
  <c r="C5" i="1"/>
  <c r="D5" i="1" s="1"/>
  <c r="O5" i="1"/>
  <c r="P5" i="1" s="1"/>
  <c r="O6" i="1"/>
  <c r="P6" i="1" s="1"/>
  <c r="O7" i="1"/>
  <c r="P7" i="1" s="1"/>
  <c r="O2" i="1" l="1"/>
  <c r="P2" i="1" s="1"/>
  <c r="O3" i="1"/>
  <c r="P3" i="1" s="1"/>
  <c r="O4" i="1"/>
  <c r="P4" i="1" s="1"/>
  <c r="C2" i="1"/>
  <c r="D2" i="1" s="1"/>
  <c r="C3" i="1"/>
  <c r="D3" i="1" s="1"/>
  <c r="C4" i="1"/>
  <c r="D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Montero</author>
  </authors>
  <commentList>
    <comment ref="V1" authorId="0" shapeId="0" xr:uid="{D15F06CE-DBE3-4F1A-8D66-B582101ABDB3}">
      <text>
        <r>
          <rPr>
            <b/>
            <sz val="9"/>
            <color indexed="81"/>
            <rFont val="Tahoma"/>
            <family val="2"/>
          </rPr>
          <t>José Montero:</t>
        </r>
        <r>
          <rPr>
            <sz val="9"/>
            <color indexed="81"/>
            <rFont val="Tahoma"/>
            <family val="2"/>
          </rPr>
          <t xml:space="preserve">
0.5% Clientes asignados
1.5% Clientes asignados País</t>
        </r>
      </text>
    </comment>
    <comment ref="X1" authorId="0" shapeId="0" xr:uid="{04E46513-EA4C-4A96-8941-992FC378EC78}">
      <text>
        <r>
          <rPr>
            <b/>
            <sz val="9"/>
            <color indexed="81"/>
            <rFont val="Tahoma"/>
            <family val="2"/>
          </rPr>
          <t>José Montero:</t>
        </r>
        <r>
          <rPr>
            <sz val="9"/>
            <color indexed="81"/>
            <rFont val="Tahoma"/>
            <family val="2"/>
          </rPr>
          <t xml:space="preserve">
1.25% Clientes asignados</t>
        </r>
      </text>
    </comment>
    <comment ref="Z1" authorId="0" shapeId="0" xr:uid="{2D081ACE-3EF3-4E05-8B22-34662EFA9799}">
      <text>
        <r>
          <rPr>
            <b/>
            <sz val="9"/>
            <color indexed="81"/>
            <rFont val="Tahoma"/>
            <family val="2"/>
          </rPr>
          <t>José Montero:</t>
        </r>
        <r>
          <rPr>
            <sz val="9"/>
            <color indexed="81"/>
            <rFont val="Tahoma"/>
            <family val="2"/>
          </rPr>
          <t xml:space="preserve">
0.2% Venta División</t>
        </r>
      </text>
    </comment>
  </commentList>
</comments>
</file>

<file path=xl/sharedStrings.xml><?xml version="1.0" encoding="utf-8"?>
<sst xmlns="http://schemas.openxmlformats.org/spreadsheetml/2006/main" count="232" uniqueCount="104">
  <si>
    <t>Unidades</t>
  </si>
  <si>
    <t>20320658218</t>
  </si>
  <si>
    <t>AGROPECUARIA BUJIRO YONEZAWA S.A.C.</t>
  </si>
  <si>
    <t>S01521</t>
  </si>
  <si>
    <t>F F01-00000451</t>
  </si>
  <si>
    <t>31010PER00001</t>
  </si>
  <si>
    <t>AGROGENTA 11</t>
  </si>
  <si>
    <t>AGROVET</t>
  </si>
  <si>
    <t>JAIMES ROJAS, ORLANDO FRANCO</t>
  </si>
  <si>
    <t>AVIVET/LIMA Y AREQUIPA</t>
  </si>
  <si>
    <t>35000PER00035</t>
  </si>
  <si>
    <t>PEN-STREP 20/20</t>
  </si>
  <si>
    <t>20505120702</t>
  </si>
  <si>
    <t>TECNICA AVICOLA S.A.</t>
  </si>
  <si>
    <t>S01673</t>
  </si>
  <si>
    <t>F F01-00000502</t>
  </si>
  <si>
    <t>31058PER00005</t>
  </si>
  <si>
    <t>CHICK BOOSTER CON NUCLEOTIDOS OS</t>
  </si>
  <si>
    <t>AVIVET</t>
  </si>
  <si>
    <t>F.E</t>
  </si>
  <si>
    <t>F.V</t>
  </si>
  <si>
    <t>F.PAGO</t>
  </si>
  <si>
    <t>Dias de Atraso</t>
  </si>
  <si>
    <t>RUC</t>
  </si>
  <si>
    <t>Socio</t>
  </si>
  <si>
    <t>OV</t>
  </si>
  <si>
    <t>Factura</t>
  </si>
  <si>
    <t>P.U</t>
  </si>
  <si>
    <t>Cant</t>
  </si>
  <si>
    <t>Sub Total x Producto</t>
  </si>
  <si>
    <t>Total x Producto</t>
  </si>
  <si>
    <t>SubTotal</t>
  </si>
  <si>
    <t>Total General</t>
  </si>
  <si>
    <t>Monto Pagado</t>
  </si>
  <si>
    <t>Difenrencia</t>
  </si>
  <si>
    <t>Codigo de Producto</t>
  </si>
  <si>
    <t>Nombre de Producto2</t>
  </si>
  <si>
    <t>Linea Comercial</t>
  </si>
  <si>
    <t>Und</t>
  </si>
  <si>
    <t>Vendedor</t>
  </si>
  <si>
    <t>Calculo comision Vendedor</t>
  </si>
  <si>
    <t xml:space="preserve"> Jefe Comercial</t>
  </si>
  <si>
    <t>Calculo comision Jefe Comercial/Tecnico</t>
  </si>
  <si>
    <t>Gerente</t>
  </si>
  <si>
    <t>Calculo comision Gerente AGROVET</t>
  </si>
  <si>
    <t>Linea Comercial Zona</t>
  </si>
  <si>
    <t/>
  </si>
  <si>
    <t>20100154308</t>
  </si>
  <si>
    <t>SAN FERNANDO S.A.</t>
  </si>
  <si>
    <t>S00003</t>
  </si>
  <si>
    <t>E 001-00000153</t>
  </si>
  <si>
    <t>35000PER00040</t>
  </si>
  <si>
    <t>PEN DUO STREP 250/200</t>
  </si>
  <si>
    <t>S00004</t>
  </si>
  <si>
    <t>E 001-00000152</t>
  </si>
  <si>
    <t>31139PER00002</t>
  </si>
  <si>
    <t>IRON-DEX 200 B12</t>
  </si>
  <si>
    <t>20555772859</t>
  </si>
  <si>
    <t>PUBLIRUTS 78 S.A.C.</t>
  </si>
  <si>
    <t>S00005</t>
  </si>
  <si>
    <t>E 001-00000154</t>
  </si>
  <si>
    <t>35000PER00136</t>
  </si>
  <si>
    <t>VIRODINE S</t>
  </si>
  <si>
    <t>20602674488</t>
  </si>
  <si>
    <t>GRUPO ISAMISA S.A.C.</t>
  </si>
  <si>
    <t>S01315</t>
  </si>
  <si>
    <t>F F01-00000382</t>
  </si>
  <si>
    <t>20136241789</t>
  </si>
  <si>
    <t>GRANJAS AMAZONICAS S.A.C</t>
  </si>
  <si>
    <t>S00515</t>
  </si>
  <si>
    <t>F F01-00000129</t>
  </si>
  <si>
    <t>31185PER00003</t>
  </si>
  <si>
    <t>PROBIOLYTE WS</t>
  </si>
  <si>
    <t>S00818</t>
  </si>
  <si>
    <t>F F01-00000191</t>
  </si>
  <si>
    <t>AVIVET/NORTE</t>
  </si>
  <si>
    <t>S00824</t>
  </si>
  <si>
    <t>F F01-00000192</t>
  </si>
  <si>
    <t>S01212</t>
  </si>
  <si>
    <t>F F01-00000348</t>
  </si>
  <si>
    <t>S00012</t>
  </si>
  <si>
    <t>F F01-00000001</t>
  </si>
  <si>
    <t>35000PER00060</t>
  </si>
  <si>
    <t>CURABICHERAS KERKUS PLATA</t>
  </si>
  <si>
    <t>S00014</t>
  </si>
  <si>
    <t>F F01-00000002</t>
  </si>
  <si>
    <t>31189PER00002</t>
  </si>
  <si>
    <t>PROXIFEN 23 L.A.</t>
  </si>
  <si>
    <t>S00015</t>
  </si>
  <si>
    <t>F F01-00000003</t>
  </si>
  <si>
    <t>31176PER00002</t>
  </si>
  <si>
    <t>OXYTO-SYNT 10</t>
  </si>
  <si>
    <t>20221084684</t>
  </si>
  <si>
    <t>REDONDOS S A</t>
  </si>
  <si>
    <t>S00016</t>
  </si>
  <si>
    <t>F F01-00000004</t>
  </si>
  <si>
    <t>S00072</t>
  </si>
  <si>
    <t>F F01-00000013</t>
  </si>
  <si>
    <t>31062PER00003</t>
  </si>
  <si>
    <t>CHICKLYTE WS</t>
  </si>
  <si>
    <t>31165PER00001</t>
  </si>
  <si>
    <t>MYOSELEN E</t>
  </si>
  <si>
    <t>31192PER00001</t>
  </si>
  <si>
    <t>RESPIBIOTIC 48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</si>
</sst>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4" fontId="4" fillId="0" borderId="0" xfId="1" applyNumberFormat="1" applyFont="1" applyAlignment="1"/>
    <xf numFmtId="4" fontId="0" fillId="0" borderId="0" xfId="1" applyNumberFormat="1" applyFont="1" applyAlignment="1"/>
    <xf numFmtId="14" fontId="0" fillId="0" borderId="0" xfId="0" applyNumberFormat="1" applyAlignment="1"/>
    <xf numFmtId="0" fontId="0" fillId="0" borderId="0" xfId="0" applyNumberFormat="1" applyAlignment="1"/>
    <xf numFmtId="4" fontId="0" fillId="0" borderId="0" xfId="0" applyNumberFormat="1" applyAlignment="1"/>
    <xf numFmtId="14" fontId="0" fillId="0" borderId="0" xfId="0" applyNumberFormat="1" applyBorder="1" applyAlignment="1"/>
    <xf numFmtId="0" fontId="0" fillId="0" borderId="1" xfId="0" applyNumberFormat="1" applyFont="1" applyBorder="1" applyAlignment="1"/>
    <xf numFmtId="4" fontId="0" fillId="0" borderId="0" xfId="0" applyNumberFormat="1" applyBorder="1" applyAlignment="1"/>
    <xf numFmtId="14" fontId="0" fillId="0" borderId="2" xfId="0" applyNumberFormat="1" applyBorder="1" applyAlignment="1"/>
    <xf numFmtId="14" fontId="0" fillId="0" borderId="1" xfId="0" applyNumberFormat="1" applyBorder="1" applyAlignment="1"/>
    <xf numFmtId="4" fontId="0" fillId="0" borderId="1" xfId="0" applyNumberFormat="1" applyBorder="1" applyAlignment="1"/>
    <xf numFmtId="14" fontId="0" fillId="0" borderId="3" xfId="0" applyNumberFormat="1" applyBorder="1" applyAlignment="1"/>
    <xf numFmtId="4" fontId="1" fillId="0" borderId="1" xfId="1" applyNumberFormat="1" applyFont="1" applyBorder="1" applyAlignment="1"/>
    <xf numFmtId="4" fontId="0" fillId="0" borderId="1" xfId="1" applyNumberFormat="1" applyFont="1" applyBorder="1" applyAlignment="1"/>
    <xf numFmtId="4" fontId="1" fillId="0" borderId="1" xfId="0" applyNumberFormat="1" applyFont="1" applyBorder="1" applyAlignment="1"/>
    <xf numFmtId="14" fontId="1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Alignment="1"/>
  </cellXfs>
  <cellStyles count="2">
    <cellStyle name="Millares" xfId="1" builtinId="3"/>
    <cellStyle name="Normal" xfId="0" builtinId="0"/>
  </cellStyles>
  <dxfs count="29">
    <dxf>
      <font>
        <b/>
      </font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font>
        <b/>
      </font>
      <numFmt numFmtId="19" formatCode="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8FC58126-4A7A-4B47-94DB-7EC8222FB5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Finanzas%20y%20Contabilidad\Cr&#233;ditos%20y%20Cobranzas\Jos&#233;%20Montero\COMISION%20NACIONAL\MARZO\PAGOS%20DE%20FT%20-%20MAR.xlsx" TargetMode="External"/><Relationship Id="rId1" Type="http://schemas.openxmlformats.org/officeDocument/2006/relationships/externalLinkPath" Target="/Finanzas%20y%20Contabilidad/Cr&#233;ditos%20y%20Cobranzas/Jos&#233;%20Montero/COMISION%20NACIONAL/MARZO/PAGOS%20DE%20FT%20-%20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o encontrado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08FDAF-AC70-42E8-9CCA-79EB6A039D5B}" name="Tabla1" displayName="Tabla1" ref="A1:AA20" totalsRowShown="0" headerRowDxfId="28" dataDxfId="27">
  <autoFilter ref="A1:AA20" xr:uid="{0508FDAF-AC70-42E8-9CCA-79EB6A039D5B}"/>
  <tableColumns count="27">
    <tableColumn id="1" xr3:uid="{1D33B1CF-353A-483F-8609-3007356C7658}" name="F.E" dataDxfId="26"/>
    <tableColumn id="2" xr3:uid="{7EB040E4-FA42-4189-A183-1FF4878D6E21}" name="F.V" dataDxfId="5"/>
    <tableColumn id="21" xr3:uid="{131257D3-599C-4031-9617-9CC9C45259BA}" name="F.PAGO" dataDxfId="3">
      <calculatedColumnFormula>+VLOOKUP(Tabla1[[#This Row],[Factura]],[1]!Tabla1[[Etiqueta]:[Fecha]],2,FALSE)</calculatedColumnFormula>
    </tableColumn>
    <tableColumn id="20" xr3:uid="{A2E81E8B-1025-4790-A5A7-FB34DA6EAAF9}" name="Dias de Atraso" dataDxfId="4">
      <calculatedColumnFormula>+IFERROR(Tabla1[[#This Row],[F.PAGO]]-Tabla1[[#This Row],[F.V]],"")</calculatedColumnFormula>
    </tableColumn>
    <tableColumn id="3" xr3:uid="{31A47580-BF48-42D8-80B8-F5F947EF2109}" name="RUC" dataDxfId="25"/>
    <tableColumn id="4" xr3:uid="{17E01665-D3D0-46E7-8F1F-FBCE0360BA30}" name="Socio" dataDxfId="24"/>
    <tableColumn id="5" xr3:uid="{B86A276E-C19A-4977-B7FE-1EBC92A9767A}" name="OV" dataDxfId="23"/>
    <tableColumn id="6" xr3:uid="{5901F5AB-53EE-4E0D-96BC-63A535283463}" name="Factura" dataDxfId="22"/>
    <tableColumn id="7" xr3:uid="{F590DAC6-284E-4883-A4CD-3F129FF9AF37}" name="P.U" dataDxfId="21"/>
    <tableColumn id="8" xr3:uid="{FA9ADD26-9017-47A2-937D-B36DC2462D89}" name="Cant" dataDxfId="20"/>
    <tableColumn id="9" xr3:uid="{E3711719-71A8-4724-AFD5-3FB99F68B3A0}" name="Sub Total x Producto" dataDxfId="19"/>
    <tableColumn id="10" xr3:uid="{C275AC3C-F801-4B78-B689-A59E420EB62C}" name="Total x Producto" dataDxfId="18"/>
    <tableColumn id="11" xr3:uid="{4B8AA161-88F5-4DEB-9527-0DC754EBC5CD}" name="SubTotal" dataDxfId="17"/>
    <tableColumn id="12" xr3:uid="{F01B1443-2B96-4CD4-96F4-0F0E89D5D4C7}" name="Total General" dataDxfId="2"/>
    <tableColumn id="23" xr3:uid="{1B21E53C-26A5-4F95-AAF4-25D6E584F198}" name="Monto Pagado" dataDxfId="0">
      <calculatedColumnFormula>+VLOOKUP(Tabla1[[#This Row],[Factura]],[1]!Tabla1[[Etiqueta]:[Monto]],7,FALSE)</calculatedColumnFormula>
    </tableColumn>
    <tableColumn id="22" xr3:uid="{003CC179-D806-4A36-8B93-249B389B20DD}" name="Difenrencia" dataDxfId="1">
      <calculatedColumnFormula>+Tabla1[[#This Row],[Monto Pagado]]+Tabla1[[#This Row],[Total General]]</calculatedColumnFormula>
    </tableColumn>
    <tableColumn id="13" xr3:uid="{24FDD3C7-B9F9-4FB2-BD55-AA3C975FE9E8}" name="Codigo de Producto" dataDxfId="16"/>
    <tableColumn id="14" xr3:uid="{BC762240-22C1-42B5-99D1-C4CDE3E22BBB}" name="Nombre de Producto2" dataDxfId="15"/>
    <tableColumn id="15" xr3:uid="{31D97C69-D0C8-45A7-96E8-54AB1A2F1BD8}" name="Linea Comercial" dataDxfId="14"/>
    <tableColumn id="16" xr3:uid="{BFD3359A-DA62-47F0-9100-164650C192B7}" name="Und" dataDxfId="13"/>
    <tableColumn id="17" xr3:uid="{3C9A320B-C0F0-4211-A0F7-39D407D13052}" name="Vendedor" dataDxfId="12"/>
    <tableColumn id="27" xr3:uid="{8C390348-B522-49E0-96D6-D1BF2C80864F}" name="Calculo comision Vendedor" dataDxfId="11"/>
    <tableColumn id="26" xr3:uid="{EE71AE0A-95B7-4452-8953-419F7593FAB7}" name=" Jefe Comercial" dataDxfId="10"/>
    <tableColumn id="25" xr3:uid="{3E9C99D9-5BEA-4722-9299-E7B1ED37625B}" name="Calculo comision Jefe Comercial/Tecnico" dataDxfId="9"/>
    <tableColumn id="18" xr3:uid="{34919905-C150-4E84-98BF-8C2AD2169448}" name="Gerente" dataDxfId="8"/>
    <tableColumn id="24" xr3:uid="{C4FFFDED-94FB-4829-AE27-54D68826F45C}" name="Calculo comision Gerente AGROVET" dataDxfId="7"/>
    <tableColumn id="19" xr3:uid="{B268508E-4F14-4A9F-95EC-C2DA335955E7}" name="Linea Comercial Zona" dataDxfId="6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1" max="3" width="10.7109375" bestFit="1" customWidth="1"/>
    <col min="4" max="4" width="15.85546875" bestFit="1" customWidth="1"/>
    <col min="5" max="5" width="12" bestFit="1" customWidth="1"/>
    <col min="6" max="6" width="28" bestFit="1" customWidth="1"/>
    <col min="7" max="7" width="7" bestFit="1" customWidth="1"/>
    <col min="8" max="8" width="14.42578125" bestFit="1" customWidth="1"/>
    <col min="9" max="9" width="8.140625" bestFit="1" customWidth="1"/>
    <col min="10" max="10" width="7.28515625" bestFit="1" customWidth="1"/>
    <col min="11" max="11" width="21.42578125" bestFit="1" customWidth="1"/>
    <col min="12" max="12" width="17.5703125" bestFit="1" customWidth="1"/>
    <col min="13" max="13" width="11" bestFit="1" customWidth="1"/>
    <col min="14" max="14" width="15.28515625" bestFit="1" customWidth="1"/>
    <col min="15" max="15" width="16.140625" bestFit="1" customWidth="1"/>
    <col min="16" max="16" width="13.5703125" bestFit="1" customWidth="1"/>
    <col min="17" max="17" width="20.7109375" bestFit="1" customWidth="1"/>
    <col min="18" max="18" width="32.7109375" bestFit="1" customWidth="1"/>
    <col min="19" max="19" width="17.28515625" bestFit="1" customWidth="1"/>
    <col min="20" max="20" width="9.28515625" bestFit="1" customWidth="1"/>
    <col min="21" max="21" width="37.140625" bestFit="1" customWidth="1"/>
    <col min="22" max="22" width="27.7109375" bestFit="1" customWidth="1"/>
    <col min="23" max="23" width="16.7109375" bestFit="1" customWidth="1"/>
    <col min="24" max="24" width="39.85546875" bestFit="1" customWidth="1"/>
    <col min="25" max="25" width="32.85546875" bestFit="1" customWidth="1"/>
    <col min="26" max="26" width="35.5703125" bestFit="1" customWidth="1"/>
    <col min="27" max="27" width="36" bestFit="1" customWidth="1"/>
  </cols>
  <sheetData>
    <row r="1" spans="1:27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</row>
    <row r="2" spans="1:27" x14ac:dyDescent="0.25">
      <c r="A2" s="3">
        <v>45723</v>
      </c>
      <c r="B2" s="3">
        <v>45753</v>
      </c>
      <c r="C2" s="20">
        <f>+VLOOKUP(Tabla1[[#This Row],[Factura]],[1]!Tabla1[[Etiqueta]:[Fecha]],2,FALSE)</f>
        <v>45740</v>
      </c>
      <c r="D2" s="4">
        <f>+IFERROR(Tabla1[[#This Row],[F.PAGO]]-Tabla1[[#This Row],[F.V]],"")</f>
        <v>-13</v>
      </c>
      <c r="E2" s="2" t="s">
        <v>1</v>
      </c>
      <c r="F2" s="2" t="s">
        <v>2</v>
      </c>
      <c r="G2" s="2" t="s">
        <v>3</v>
      </c>
      <c r="H2" s="2" t="s">
        <v>4</v>
      </c>
      <c r="I2" s="2">
        <v>26.5</v>
      </c>
      <c r="J2" s="2">
        <v>36</v>
      </c>
      <c r="K2" s="2">
        <v>954</v>
      </c>
      <c r="L2" s="2">
        <v>1125.72</v>
      </c>
      <c r="M2" s="2">
        <v>3204</v>
      </c>
      <c r="N2" s="2">
        <v>3780.72</v>
      </c>
      <c r="O2" s="21">
        <f>+VLOOKUP(Tabla1[[#This Row],[Factura]],[1]!Tabla1[[Etiqueta]:[Monto]],7,FALSE)</f>
        <v>-3780.72</v>
      </c>
      <c r="P2" s="2">
        <f>+Tabla1[[#This Row],[Monto Pagado]]+Tabla1[[#This Row],[Total General]]</f>
        <v>0</v>
      </c>
      <c r="Q2" s="2" t="s">
        <v>5</v>
      </c>
      <c r="R2" s="2" t="s">
        <v>6</v>
      </c>
      <c r="S2" s="2" t="s">
        <v>7</v>
      </c>
      <c r="T2" s="2" t="s">
        <v>0</v>
      </c>
      <c r="U2" s="2" t="s">
        <v>8</v>
      </c>
      <c r="V2" s="2"/>
      <c r="W2" s="2"/>
      <c r="X2" s="2"/>
      <c r="Y2" s="2" t="s">
        <v>8</v>
      </c>
      <c r="Z2" s="2"/>
      <c r="AA2" s="2" t="s">
        <v>9</v>
      </c>
    </row>
    <row r="3" spans="1:27" x14ac:dyDescent="0.25">
      <c r="A3" s="3">
        <v>45723</v>
      </c>
      <c r="B3" s="3">
        <v>45753</v>
      </c>
      <c r="C3" s="20">
        <f>+VLOOKUP(Tabla1[[#This Row],[Factura]],[1]!Tabla1[[Etiqueta]:[Fecha]],2,FALSE)</f>
        <v>45740</v>
      </c>
      <c r="D3" s="4">
        <f>+IFERROR(Tabla1[[#This Row],[F.PAGO]]-Tabla1[[#This Row],[F.V]],"")</f>
        <v>-13</v>
      </c>
      <c r="E3" s="2" t="s">
        <v>1</v>
      </c>
      <c r="F3" s="2" t="s">
        <v>2</v>
      </c>
      <c r="G3" s="2" t="s">
        <v>3</v>
      </c>
      <c r="H3" s="2" t="s">
        <v>4</v>
      </c>
      <c r="I3" s="2">
        <v>37.5</v>
      </c>
      <c r="J3" s="2">
        <v>60</v>
      </c>
      <c r="K3" s="2">
        <v>2250</v>
      </c>
      <c r="L3" s="2">
        <v>2655</v>
      </c>
      <c r="M3" s="2">
        <v>3204</v>
      </c>
      <c r="N3" s="2">
        <v>3780.72</v>
      </c>
      <c r="O3" s="21">
        <f>+VLOOKUP(Tabla1[[#This Row],[Factura]],[1]!Tabla1[[Etiqueta]:[Monto]],7,FALSE)</f>
        <v>-3780.72</v>
      </c>
      <c r="P3" s="2">
        <f>+Tabla1[[#This Row],[Monto Pagado]]+Tabla1[[#This Row],[Total General]]</f>
        <v>0</v>
      </c>
      <c r="Q3" s="2" t="s">
        <v>10</v>
      </c>
      <c r="R3" s="2" t="s">
        <v>11</v>
      </c>
      <c r="S3" s="2" t="s">
        <v>7</v>
      </c>
      <c r="T3" s="2" t="s">
        <v>0</v>
      </c>
      <c r="U3" s="2" t="s">
        <v>8</v>
      </c>
      <c r="V3" s="2"/>
      <c r="W3" s="2"/>
      <c r="X3" s="2"/>
      <c r="Y3" s="2" t="s">
        <v>8</v>
      </c>
      <c r="Z3" s="2"/>
      <c r="AA3" s="2"/>
    </row>
    <row r="4" spans="1:27" x14ac:dyDescent="0.25">
      <c r="A4" s="3">
        <v>45729</v>
      </c>
      <c r="B4" s="3">
        <v>45736</v>
      </c>
      <c r="C4" s="20">
        <f>+VLOOKUP(Tabla1[[#This Row],[Factura]],[1]!Tabla1[[Etiqueta]:[Fecha]],2,FALSE)</f>
        <v>45743</v>
      </c>
      <c r="D4" s="4">
        <f>+IFERROR(Tabla1[[#This Row],[F.PAGO]]-Tabla1[[#This Row],[F.V]],"")</f>
        <v>7</v>
      </c>
      <c r="E4" s="2" t="s">
        <v>12</v>
      </c>
      <c r="F4" s="2" t="s">
        <v>13</v>
      </c>
      <c r="G4" s="2" t="s">
        <v>14</v>
      </c>
      <c r="H4" s="2" t="s">
        <v>15</v>
      </c>
      <c r="I4" s="2">
        <v>44.533000000000001</v>
      </c>
      <c r="J4" s="2">
        <v>25</v>
      </c>
      <c r="K4" s="2">
        <v>1113.33</v>
      </c>
      <c r="L4" s="2">
        <v>1313.73</v>
      </c>
      <c r="M4" s="2">
        <v>1113.33</v>
      </c>
      <c r="N4" s="2">
        <v>1313.73</v>
      </c>
      <c r="O4" s="21">
        <f>+VLOOKUP(Tabla1[[#This Row],[Factura]],[1]!Tabla1[[Etiqueta]:[Monto]],7,FALSE)</f>
        <v>-1313.73</v>
      </c>
      <c r="P4" s="2">
        <f>+Tabla1[[#This Row],[Monto Pagado]]+Tabla1[[#This Row],[Total General]]</f>
        <v>0</v>
      </c>
      <c r="Q4" s="2" t="s">
        <v>16</v>
      </c>
      <c r="R4" s="2" t="s">
        <v>17</v>
      </c>
      <c r="S4" s="2" t="s">
        <v>18</v>
      </c>
      <c r="T4" s="2" t="s">
        <v>0</v>
      </c>
      <c r="U4" s="2" t="s">
        <v>8</v>
      </c>
      <c r="V4" s="2"/>
      <c r="W4" s="2"/>
      <c r="X4" s="2"/>
      <c r="Y4" s="2" t="s">
        <v>8</v>
      </c>
      <c r="Z4" s="2"/>
      <c r="AA4" s="2" t="s">
        <v>9</v>
      </c>
    </row>
    <row r="5" spans="1:27" x14ac:dyDescent="0.25">
      <c r="A5" s="7">
        <v>45660</v>
      </c>
      <c r="B5" s="7">
        <v>45705</v>
      </c>
      <c r="C5" s="20">
        <f>+VLOOKUP(Tabla1[[#This Row],[Factura]],[1]!Tabla1[[Etiqueta]:[Fecha]],2,FALSE)</f>
        <v>45737</v>
      </c>
      <c r="D5" s="8">
        <f>+IFERROR(Tabla1[[#This Row],[F.PAGO]]-Tabla1[[#This Row],[F.V]],"")</f>
        <v>32</v>
      </c>
      <c r="E5" s="9" t="s">
        <v>47</v>
      </c>
      <c r="F5" s="9" t="s">
        <v>48</v>
      </c>
      <c r="G5" s="9" t="s">
        <v>49</v>
      </c>
      <c r="H5" s="9" t="s">
        <v>50</v>
      </c>
      <c r="I5" s="9">
        <v>31.75</v>
      </c>
      <c r="J5" s="9">
        <v>190</v>
      </c>
      <c r="K5" s="5">
        <v>6032.5</v>
      </c>
      <c r="L5" s="6">
        <v>7118.35</v>
      </c>
      <c r="M5" s="9">
        <v>6032.5</v>
      </c>
      <c r="N5" s="9">
        <v>7118.35</v>
      </c>
      <c r="O5" s="22">
        <f>+VLOOKUP(Tabla1[[#This Row],[Factura]],[1]!Tabla1[[Etiqueta]:[Monto]],7,FALSE)</f>
        <v>-7118.35</v>
      </c>
      <c r="P5" s="2">
        <f>+Tabla1[[#This Row],[Monto Pagado]]+Tabla1[[#This Row],[Total General]]</f>
        <v>0</v>
      </c>
      <c r="Q5" s="9" t="s">
        <v>51</v>
      </c>
      <c r="R5" s="9" t="s">
        <v>52</v>
      </c>
      <c r="S5" s="9" t="s">
        <v>7</v>
      </c>
      <c r="T5" s="9" t="s">
        <v>0</v>
      </c>
      <c r="U5" s="9" t="s">
        <v>8</v>
      </c>
      <c r="V5" s="9"/>
      <c r="W5" s="9"/>
      <c r="X5" s="9"/>
      <c r="Y5" s="9"/>
      <c r="Z5" s="9"/>
      <c r="AA5" s="9" t="s">
        <v>9</v>
      </c>
    </row>
    <row r="6" spans="1:27" x14ac:dyDescent="0.25">
      <c r="A6" s="7">
        <v>45660</v>
      </c>
      <c r="B6" s="7">
        <v>45705</v>
      </c>
      <c r="C6" s="20">
        <f>+VLOOKUP(Tabla1[[#This Row],[Factura]],[1]!Tabla1[[Etiqueta]:[Fecha]],2,FALSE)</f>
        <v>45737</v>
      </c>
      <c r="D6" s="8">
        <f>+IFERROR(Tabla1[[#This Row],[F.PAGO]]-Tabla1[[#This Row],[F.V]],"")</f>
        <v>32</v>
      </c>
      <c r="E6" s="9" t="s">
        <v>47</v>
      </c>
      <c r="F6" s="9" t="s">
        <v>48</v>
      </c>
      <c r="G6" s="9" t="s">
        <v>53</v>
      </c>
      <c r="H6" s="9" t="s">
        <v>54</v>
      </c>
      <c r="I6" s="9">
        <v>10.25</v>
      </c>
      <c r="J6" s="9">
        <v>170</v>
      </c>
      <c r="K6" s="5">
        <v>1742.5</v>
      </c>
      <c r="L6" s="6">
        <v>2056.15</v>
      </c>
      <c r="M6" s="9">
        <v>1742.5</v>
      </c>
      <c r="N6" s="9">
        <v>2056.15</v>
      </c>
      <c r="O6" s="22">
        <f>+VLOOKUP(Tabla1[[#This Row],[Factura]],[1]!Tabla1[[Etiqueta]:[Monto]],7,FALSE)</f>
        <v>-2056.15</v>
      </c>
      <c r="P6" s="2">
        <f>+Tabla1[[#This Row],[Monto Pagado]]+Tabla1[[#This Row],[Total General]]</f>
        <v>0</v>
      </c>
      <c r="Q6" s="9" t="s">
        <v>55</v>
      </c>
      <c r="R6" s="9" t="s">
        <v>56</v>
      </c>
      <c r="S6" s="9" t="s">
        <v>18</v>
      </c>
      <c r="T6" s="9" t="s">
        <v>0</v>
      </c>
      <c r="U6" s="9" t="s">
        <v>8</v>
      </c>
      <c r="V6" s="9"/>
      <c r="W6" s="9"/>
      <c r="X6" s="9"/>
      <c r="Y6" s="9"/>
      <c r="Z6" s="9"/>
      <c r="AA6" s="9" t="s">
        <v>9</v>
      </c>
    </row>
    <row r="7" spans="1:27" x14ac:dyDescent="0.25">
      <c r="A7" s="7">
        <v>45665</v>
      </c>
      <c r="B7" s="7">
        <v>45695</v>
      </c>
      <c r="C7" s="20">
        <f>+VLOOKUP(Tabla1[[#This Row],[Factura]],[1]!Tabla1[[Etiqueta]:[Fecha]],2,FALSE)</f>
        <v>45722</v>
      </c>
      <c r="D7" s="8">
        <f>+IFERROR(Tabla1[[#This Row],[F.PAGO]]-Tabla1[[#This Row],[F.V]],"")</f>
        <v>27</v>
      </c>
      <c r="E7" s="9" t="s">
        <v>57</v>
      </c>
      <c r="F7" s="9" t="s">
        <v>58</v>
      </c>
      <c r="G7" s="9" t="s">
        <v>59</v>
      </c>
      <c r="H7" s="9" t="s">
        <v>60</v>
      </c>
      <c r="I7" s="9">
        <v>260</v>
      </c>
      <c r="J7" s="9">
        <v>8</v>
      </c>
      <c r="K7" s="5">
        <v>2080</v>
      </c>
      <c r="L7" s="6">
        <v>2454.4</v>
      </c>
      <c r="M7" s="9">
        <v>2080</v>
      </c>
      <c r="N7" s="9">
        <v>2454.4</v>
      </c>
      <c r="O7" s="22">
        <f>+VLOOKUP(Tabla1[[#This Row],[Factura]],[1]!Tabla1[[Etiqueta]:[Monto]],7,FALSE)</f>
        <v>-2454.4</v>
      </c>
      <c r="P7" s="2">
        <f>+Tabla1[[#This Row],[Monto Pagado]]+Tabla1[[#This Row],[Total General]]</f>
        <v>0</v>
      </c>
      <c r="Q7" s="9" t="s">
        <v>61</v>
      </c>
      <c r="R7" s="9" t="s">
        <v>62</v>
      </c>
      <c r="S7" s="9" t="s">
        <v>18</v>
      </c>
      <c r="T7" s="9" t="s">
        <v>0</v>
      </c>
      <c r="U7" s="9" t="s">
        <v>8</v>
      </c>
      <c r="V7" s="9"/>
      <c r="W7" s="9"/>
      <c r="X7" s="9"/>
      <c r="Y7" s="9"/>
      <c r="Z7" s="9"/>
      <c r="AA7" s="9" t="s">
        <v>9</v>
      </c>
    </row>
    <row r="8" spans="1:27" x14ac:dyDescent="0.25">
      <c r="A8" s="10">
        <v>45716</v>
      </c>
      <c r="B8" s="10">
        <v>45746</v>
      </c>
      <c r="C8" s="20">
        <f>+VLOOKUP(Tabla1[[#This Row],[Factura]],[1]!Tabla1[[Etiqueta]:[Fecha]],2,FALSE)</f>
        <v>45743</v>
      </c>
      <c r="D8" s="11">
        <f>+IFERROR(Tabla1[[#This Row],[F.PAGO]]-Tabla1[[#This Row],[F.V]],"")</f>
        <v>-3</v>
      </c>
      <c r="E8" s="12" t="s">
        <v>63</v>
      </c>
      <c r="F8" s="12" t="s">
        <v>64</v>
      </c>
      <c r="G8" s="12" t="s">
        <v>65</v>
      </c>
      <c r="H8" s="12" t="s">
        <v>66</v>
      </c>
      <c r="I8" s="12">
        <v>44.531999999999996</v>
      </c>
      <c r="J8" s="12">
        <v>19</v>
      </c>
      <c r="K8" s="12">
        <v>846.11</v>
      </c>
      <c r="L8" s="12">
        <v>998.41</v>
      </c>
      <c r="M8" s="12">
        <v>846.11</v>
      </c>
      <c r="N8" s="12">
        <v>998.41</v>
      </c>
      <c r="O8" s="22">
        <f>+VLOOKUP(Tabla1[[#This Row],[Factura]],[1]!Tabla1[[Etiqueta]:[Monto]],7,FALSE)</f>
        <v>-998.41</v>
      </c>
      <c r="P8" s="2">
        <f>+Tabla1[[#This Row],[Monto Pagado]]+Tabla1[[#This Row],[Total General]]</f>
        <v>0</v>
      </c>
      <c r="Q8" s="12" t="s">
        <v>16</v>
      </c>
      <c r="R8" s="12" t="s">
        <v>17</v>
      </c>
      <c r="S8" s="12" t="s">
        <v>18</v>
      </c>
      <c r="T8" s="12" t="s">
        <v>0</v>
      </c>
      <c r="U8" s="12" t="s">
        <v>8</v>
      </c>
      <c r="V8" s="12"/>
      <c r="W8" s="12"/>
      <c r="X8" s="12"/>
      <c r="Y8" s="12"/>
      <c r="Z8" s="12"/>
      <c r="AA8" s="12" t="s">
        <v>9</v>
      </c>
    </row>
    <row r="9" spans="1:27" x14ac:dyDescent="0.25">
      <c r="A9" s="13">
        <v>45693</v>
      </c>
      <c r="B9" s="14">
        <v>45723</v>
      </c>
      <c r="C9" s="20">
        <f>+VLOOKUP(Tabla1[[#This Row],[Factura]],[1]!Tabla1[[Etiqueta]:[Fecha]],2,FALSE)</f>
        <v>45723</v>
      </c>
      <c r="D9" s="11">
        <f>+IFERROR(Tabla1[[#This Row],[F.PAGO]]-Tabla1[[#This Row],[F.V]],"")</f>
        <v>0</v>
      </c>
      <c r="E9" s="15" t="s">
        <v>67</v>
      </c>
      <c r="F9" s="15" t="s">
        <v>68</v>
      </c>
      <c r="G9" s="15" t="s">
        <v>69</v>
      </c>
      <c r="H9" s="15" t="s">
        <v>70</v>
      </c>
      <c r="I9" s="15">
        <v>1166.4000000000001</v>
      </c>
      <c r="J9" s="15">
        <v>2</v>
      </c>
      <c r="K9" s="15">
        <v>2332.8000000000002</v>
      </c>
      <c r="L9" s="15">
        <v>2752.7</v>
      </c>
      <c r="M9" s="15">
        <v>2332.8000000000002</v>
      </c>
      <c r="N9" s="15">
        <v>2752.7</v>
      </c>
      <c r="O9" s="22">
        <f>+VLOOKUP(Tabla1[[#This Row],[Factura]],[1]!Tabla1[[Etiqueta]:[Monto]],7,FALSE)</f>
        <v>-2752.7</v>
      </c>
      <c r="P9" s="2">
        <f>+Tabla1[[#This Row],[Monto Pagado]]+Tabla1[[#This Row],[Total General]]</f>
        <v>0</v>
      </c>
      <c r="Q9" s="15" t="s">
        <v>71</v>
      </c>
      <c r="R9" s="15" t="s">
        <v>72</v>
      </c>
      <c r="S9" s="15" t="s">
        <v>18</v>
      </c>
      <c r="T9" s="15" t="s">
        <v>0</v>
      </c>
      <c r="U9" s="15" t="s">
        <v>8</v>
      </c>
      <c r="V9" s="9"/>
      <c r="W9" s="15"/>
      <c r="X9" s="15"/>
      <c r="Y9" s="15"/>
      <c r="Z9" s="15"/>
      <c r="AA9" s="15" t="s">
        <v>9</v>
      </c>
    </row>
    <row r="10" spans="1:27" x14ac:dyDescent="0.25">
      <c r="A10" s="13">
        <v>45700</v>
      </c>
      <c r="B10" s="14">
        <v>45707</v>
      </c>
      <c r="C10" s="20">
        <f>+VLOOKUP(Tabla1[[#This Row],[Factura]],[1]!Tabla1[[Etiqueta]:[Fecha]],2,FALSE)</f>
        <v>45722</v>
      </c>
      <c r="D10" s="11">
        <f>+IFERROR(Tabla1[[#This Row],[F.PAGO]]-Tabla1[[#This Row],[F.V]],"")</f>
        <v>15</v>
      </c>
      <c r="E10" s="15" t="s">
        <v>12</v>
      </c>
      <c r="F10" s="15" t="s">
        <v>13</v>
      </c>
      <c r="G10" s="15" t="s">
        <v>73</v>
      </c>
      <c r="H10" s="15" t="s">
        <v>74</v>
      </c>
      <c r="I10" s="15">
        <v>44.533332999999999</v>
      </c>
      <c r="J10" s="15">
        <v>45</v>
      </c>
      <c r="K10" s="15">
        <v>2004</v>
      </c>
      <c r="L10" s="15">
        <v>2364.7199999999998</v>
      </c>
      <c r="M10" s="15">
        <v>2004</v>
      </c>
      <c r="N10" s="15">
        <v>2364.7199999999998</v>
      </c>
      <c r="O10" s="22">
        <f>+VLOOKUP(Tabla1[[#This Row],[Factura]],[1]!Tabla1[[Etiqueta]:[Monto]],7,FALSE)</f>
        <v>-2364.7199999999998</v>
      </c>
      <c r="P10" s="2">
        <f>+Tabla1[[#This Row],[Monto Pagado]]+Tabla1[[#This Row],[Total General]]</f>
        <v>0</v>
      </c>
      <c r="Q10" s="15" t="s">
        <v>16</v>
      </c>
      <c r="R10" s="15" t="s">
        <v>17</v>
      </c>
      <c r="S10" s="15" t="s">
        <v>18</v>
      </c>
      <c r="T10" s="15" t="s">
        <v>0</v>
      </c>
      <c r="U10" s="15" t="s">
        <v>8</v>
      </c>
      <c r="V10" s="9"/>
      <c r="W10" s="15"/>
      <c r="X10" s="15"/>
      <c r="Y10" s="15"/>
      <c r="Z10" s="15"/>
      <c r="AA10" s="15" t="s">
        <v>75</v>
      </c>
    </row>
    <row r="11" spans="1:27" x14ac:dyDescent="0.25">
      <c r="A11" s="13">
        <v>45700</v>
      </c>
      <c r="B11" s="14">
        <v>45707</v>
      </c>
      <c r="C11" s="20">
        <f>+VLOOKUP(Tabla1[[#This Row],[Factura]],[1]!Tabla1[[Etiqueta]:[Fecha]],2,FALSE)</f>
        <v>45722</v>
      </c>
      <c r="D11" s="11">
        <f>+IFERROR(Tabla1[[#This Row],[F.PAGO]]-Tabla1[[#This Row],[F.V]],"")</f>
        <v>15</v>
      </c>
      <c r="E11" s="15" t="s">
        <v>12</v>
      </c>
      <c r="F11" s="15" t="s">
        <v>13</v>
      </c>
      <c r="G11" s="15" t="s">
        <v>76</v>
      </c>
      <c r="H11" s="15" t="s">
        <v>77</v>
      </c>
      <c r="I11" s="15">
        <v>44.533332999999999</v>
      </c>
      <c r="J11" s="15">
        <v>75</v>
      </c>
      <c r="K11" s="15">
        <v>3340</v>
      </c>
      <c r="L11" s="15">
        <v>3941.2</v>
      </c>
      <c r="M11" s="15">
        <v>3340</v>
      </c>
      <c r="N11" s="15">
        <v>3941.2</v>
      </c>
      <c r="O11" s="22">
        <f>+VLOOKUP(Tabla1[[#This Row],[Factura]],[1]!Tabla1[[Etiqueta]:[Monto]],7,FALSE)</f>
        <v>-3941.2</v>
      </c>
      <c r="P11" s="2">
        <f>+Tabla1[[#This Row],[Monto Pagado]]+Tabla1[[#This Row],[Total General]]</f>
        <v>0</v>
      </c>
      <c r="Q11" s="15" t="s">
        <v>16</v>
      </c>
      <c r="R11" s="15" t="s">
        <v>17</v>
      </c>
      <c r="S11" s="15" t="s">
        <v>18</v>
      </c>
      <c r="T11" s="15" t="s">
        <v>0</v>
      </c>
      <c r="U11" s="15" t="s">
        <v>8</v>
      </c>
      <c r="V11" s="9"/>
      <c r="W11" s="15"/>
      <c r="X11" s="15"/>
      <c r="Y11" s="15"/>
      <c r="Z11" s="15"/>
      <c r="AA11" s="15" t="s">
        <v>75</v>
      </c>
    </row>
    <row r="12" spans="1:27" x14ac:dyDescent="0.25">
      <c r="A12" s="13">
        <v>45715</v>
      </c>
      <c r="B12" s="14">
        <v>45745</v>
      </c>
      <c r="C12" s="20">
        <f>+VLOOKUP(Tabla1[[#This Row],[Factura]],[1]!Tabla1[[Etiqueta]:[Fecha]],2,FALSE)</f>
        <v>45747</v>
      </c>
      <c r="D12" s="11">
        <f>+IFERROR(Tabla1[[#This Row],[F.PAGO]]-Tabla1[[#This Row],[F.V]],"")</f>
        <v>2</v>
      </c>
      <c r="E12" s="15" t="s">
        <v>67</v>
      </c>
      <c r="F12" s="15" t="s">
        <v>68</v>
      </c>
      <c r="G12" s="15" t="s">
        <v>78</v>
      </c>
      <c r="H12" s="15" t="s">
        <v>79</v>
      </c>
      <c r="I12" s="15">
        <v>31.75</v>
      </c>
      <c r="J12" s="15">
        <v>10</v>
      </c>
      <c r="K12" s="15">
        <v>317.5</v>
      </c>
      <c r="L12" s="15">
        <v>374.65</v>
      </c>
      <c r="M12" s="15">
        <v>317.5</v>
      </c>
      <c r="N12" s="15">
        <v>374.65</v>
      </c>
      <c r="O12" s="22">
        <f>+VLOOKUP(Tabla1[[#This Row],[Factura]],[1]!Tabla1[[Etiqueta]:[Monto]],7,FALSE)</f>
        <v>-374.65</v>
      </c>
      <c r="P12" s="2">
        <f>+Tabla1[[#This Row],[Monto Pagado]]+Tabla1[[#This Row],[Total General]]</f>
        <v>0</v>
      </c>
      <c r="Q12" s="15" t="s">
        <v>51</v>
      </c>
      <c r="R12" s="15" t="s">
        <v>52</v>
      </c>
      <c r="S12" s="15" t="s">
        <v>7</v>
      </c>
      <c r="T12" s="15" t="s">
        <v>0</v>
      </c>
      <c r="U12" s="15" t="s">
        <v>8</v>
      </c>
      <c r="V12" s="9"/>
      <c r="W12" s="15"/>
      <c r="X12" s="15"/>
      <c r="Y12" s="15"/>
      <c r="Z12" s="15"/>
      <c r="AA12" s="15" t="s">
        <v>75</v>
      </c>
    </row>
    <row r="13" spans="1:27" x14ac:dyDescent="0.25">
      <c r="A13" s="16">
        <v>45674</v>
      </c>
      <c r="B13" s="14">
        <v>45719</v>
      </c>
      <c r="C13" s="20">
        <f>+VLOOKUP(Tabla1[[#This Row],[Factura]],[1]!Tabla1[[Etiqueta]:[Fecha]],2,FALSE)</f>
        <v>45730</v>
      </c>
      <c r="D13" s="11">
        <f>+IFERROR(Tabla1[[#This Row],[F.PAGO]]-Tabla1[[#This Row],[F.V]],"")</f>
        <v>11</v>
      </c>
      <c r="E13" s="15" t="s">
        <v>47</v>
      </c>
      <c r="F13" s="15" t="s">
        <v>48</v>
      </c>
      <c r="G13" s="15" t="s">
        <v>80</v>
      </c>
      <c r="H13" s="15" t="s">
        <v>81</v>
      </c>
      <c r="I13" s="15">
        <v>18.79</v>
      </c>
      <c r="J13" s="15">
        <v>36</v>
      </c>
      <c r="K13" s="17">
        <v>676.44</v>
      </c>
      <c r="L13" s="18">
        <v>798.2</v>
      </c>
      <c r="M13" s="19">
        <v>676.44</v>
      </c>
      <c r="N13" s="15">
        <v>798.2</v>
      </c>
      <c r="O13" s="22">
        <f>+VLOOKUP(Tabla1[[#This Row],[Factura]],[1]!Tabla1[[Etiqueta]:[Monto]],7,FALSE)</f>
        <v>-798.2</v>
      </c>
      <c r="P13" s="2">
        <f>+Tabla1[[#This Row],[Monto Pagado]]+Tabla1[[#This Row],[Total General]]</f>
        <v>0</v>
      </c>
      <c r="Q13" s="15" t="s">
        <v>82</v>
      </c>
      <c r="R13" s="15" t="s">
        <v>83</v>
      </c>
      <c r="S13" s="15" t="s">
        <v>7</v>
      </c>
      <c r="T13" s="15" t="s">
        <v>0</v>
      </c>
      <c r="U13" s="15" t="s">
        <v>8</v>
      </c>
      <c r="V13" s="9"/>
      <c r="W13" s="15"/>
      <c r="X13" s="15" t="s">
        <v>46</v>
      </c>
      <c r="Y13" s="15"/>
      <c r="Z13" s="15" t="s">
        <v>46</v>
      </c>
      <c r="AA13" s="15" t="s">
        <v>9</v>
      </c>
    </row>
    <row r="14" spans="1:27" x14ac:dyDescent="0.25">
      <c r="A14" s="16">
        <v>45674</v>
      </c>
      <c r="B14" s="14">
        <v>45719</v>
      </c>
      <c r="C14" s="20">
        <f>+VLOOKUP(Tabla1[[#This Row],[Factura]],[1]!Tabla1[[Etiqueta]:[Fecha]],2,FALSE)</f>
        <v>45730</v>
      </c>
      <c r="D14" s="11">
        <f>+IFERROR(Tabla1[[#This Row],[F.PAGO]]-Tabla1[[#This Row],[F.V]],"")</f>
        <v>11</v>
      </c>
      <c r="E14" s="15" t="s">
        <v>47</v>
      </c>
      <c r="F14" s="15" t="s">
        <v>48</v>
      </c>
      <c r="G14" s="15" t="s">
        <v>84</v>
      </c>
      <c r="H14" s="15" t="s">
        <v>85</v>
      </c>
      <c r="I14" s="15">
        <v>30.75</v>
      </c>
      <c r="J14" s="15">
        <v>6</v>
      </c>
      <c r="K14" s="17">
        <v>184.5</v>
      </c>
      <c r="L14" s="18">
        <v>217.71</v>
      </c>
      <c r="M14" s="19">
        <v>184.5</v>
      </c>
      <c r="N14" s="15">
        <v>217.71</v>
      </c>
      <c r="O14" s="22">
        <f>+VLOOKUP(Tabla1[[#This Row],[Factura]],[1]!Tabla1[[Etiqueta]:[Monto]],7,FALSE)</f>
        <v>-217.71</v>
      </c>
      <c r="P14" s="2">
        <f>+Tabla1[[#This Row],[Monto Pagado]]+Tabla1[[#This Row],[Total General]]</f>
        <v>0</v>
      </c>
      <c r="Q14" s="15" t="s">
        <v>86</v>
      </c>
      <c r="R14" s="15" t="s">
        <v>87</v>
      </c>
      <c r="S14" s="15" t="s">
        <v>7</v>
      </c>
      <c r="T14" s="15" t="s">
        <v>0</v>
      </c>
      <c r="U14" s="15" t="s">
        <v>8</v>
      </c>
      <c r="V14" s="9"/>
      <c r="W14" s="15"/>
      <c r="X14" s="15" t="s">
        <v>46</v>
      </c>
      <c r="Y14" s="15"/>
      <c r="Z14" s="15" t="s">
        <v>46</v>
      </c>
      <c r="AA14" s="15" t="s">
        <v>9</v>
      </c>
    </row>
    <row r="15" spans="1:27" x14ac:dyDescent="0.25">
      <c r="A15" s="16">
        <v>45674</v>
      </c>
      <c r="B15" s="14">
        <v>45719</v>
      </c>
      <c r="C15" s="20">
        <f>+VLOOKUP(Tabla1[[#This Row],[Factura]],[1]!Tabla1[[Etiqueta]:[Fecha]],2,FALSE)</f>
        <v>45730</v>
      </c>
      <c r="D15" s="11">
        <f>+IFERROR(Tabla1[[#This Row],[F.PAGO]]-Tabla1[[#This Row],[F.V]],"")</f>
        <v>11</v>
      </c>
      <c r="E15" s="15" t="s">
        <v>47</v>
      </c>
      <c r="F15" s="15" t="s">
        <v>48</v>
      </c>
      <c r="G15" s="15" t="s">
        <v>88</v>
      </c>
      <c r="H15" s="15" t="s">
        <v>89</v>
      </c>
      <c r="I15" s="15">
        <v>8.35</v>
      </c>
      <c r="J15" s="15">
        <v>36</v>
      </c>
      <c r="K15" s="17">
        <v>300.60000000000002</v>
      </c>
      <c r="L15" s="18">
        <v>354.71</v>
      </c>
      <c r="M15" s="19">
        <v>300.60000000000002</v>
      </c>
      <c r="N15" s="15">
        <v>354.71</v>
      </c>
      <c r="O15" s="22">
        <f>+VLOOKUP(Tabla1[[#This Row],[Factura]],[1]!Tabla1[[Etiqueta]:[Monto]],7,FALSE)</f>
        <v>-354.71</v>
      </c>
      <c r="P15" s="2">
        <f>+Tabla1[[#This Row],[Monto Pagado]]+Tabla1[[#This Row],[Total General]]</f>
        <v>0</v>
      </c>
      <c r="Q15" s="15" t="s">
        <v>90</v>
      </c>
      <c r="R15" s="15" t="s">
        <v>91</v>
      </c>
      <c r="S15" s="15" t="s">
        <v>7</v>
      </c>
      <c r="T15" s="15" t="s">
        <v>0</v>
      </c>
      <c r="U15" s="15" t="s">
        <v>8</v>
      </c>
      <c r="V15" s="9"/>
      <c r="W15" s="15"/>
      <c r="X15" s="15" t="s">
        <v>46</v>
      </c>
      <c r="Y15" s="15"/>
      <c r="Z15" s="15" t="s">
        <v>46</v>
      </c>
      <c r="AA15" s="15" t="s">
        <v>9</v>
      </c>
    </row>
    <row r="16" spans="1:27" x14ac:dyDescent="0.25">
      <c r="A16" s="16">
        <v>45674</v>
      </c>
      <c r="B16" s="14">
        <v>45734</v>
      </c>
      <c r="C16" s="20">
        <f>+VLOOKUP(Tabla1[[#This Row],[Factura]],[1]!Tabla1[[Etiqueta]:[Fecha]],2,FALSE)</f>
        <v>45747</v>
      </c>
      <c r="D16" s="11">
        <f>+IFERROR(Tabla1[[#This Row],[F.PAGO]]-Tabla1[[#This Row],[F.V]],"")</f>
        <v>13</v>
      </c>
      <c r="E16" s="15" t="s">
        <v>92</v>
      </c>
      <c r="F16" s="15" t="s">
        <v>93</v>
      </c>
      <c r="G16" s="15" t="s">
        <v>94</v>
      </c>
      <c r="H16" s="15" t="s">
        <v>95</v>
      </c>
      <c r="I16" s="15">
        <v>1166.4000000000001</v>
      </c>
      <c r="J16" s="15">
        <v>5</v>
      </c>
      <c r="K16" s="17">
        <v>5832</v>
      </c>
      <c r="L16" s="18">
        <v>6881.76</v>
      </c>
      <c r="M16" s="19">
        <v>5832</v>
      </c>
      <c r="N16" s="15">
        <v>6881.76</v>
      </c>
      <c r="O16" s="22">
        <f>+VLOOKUP(Tabla1[[#This Row],[Factura]],[1]!Tabla1[[Etiqueta]:[Monto]],7,FALSE)</f>
        <v>-6881.76</v>
      </c>
      <c r="P16" s="2">
        <f>+Tabla1[[#This Row],[Monto Pagado]]+Tabla1[[#This Row],[Total General]]</f>
        <v>0</v>
      </c>
      <c r="Q16" s="15" t="s">
        <v>71</v>
      </c>
      <c r="R16" s="15" t="s">
        <v>72</v>
      </c>
      <c r="S16" s="15" t="s">
        <v>18</v>
      </c>
      <c r="T16" s="15" t="s">
        <v>0</v>
      </c>
      <c r="U16" s="15" t="s">
        <v>8</v>
      </c>
      <c r="V16" s="9"/>
      <c r="W16" s="15"/>
      <c r="X16" s="15" t="s">
        <v>46</v>
      </c>
      <c r="Y16" s="15"/>
      <c r="Z16" s="15" t="s">
        <v>46</v>
      </c>
      <c r="AA16" s="15" t="s">
        <v>9</v>
      </c>
    </row>
    <row r="17" spans="1:27" x14ac:dyDescent="0.25">
      <c r="A17" s="16">
        <v>45679</v>
      </c>
      <c r="B17" s="14">
        <v>45724</v>
      </c>
      <c r="C17" s="20">
        <f>+VLOOKUP(Tabla1[[#This Row],[Factura]],[1]!Tabla1[[Etiqueta]:[Fecha]],2,FALSE)</f>
        <v>45722</v>
      </c>
      <c r="D17" s="11">
        <f>+IFERROR(Tabla1[[#This Row],[F.PAGO]]-Tabla1[[#This Row],[F.V]],"")</f>
        <v>-2</v>
      </c>
      <c r="E17" s="15" t="s">
        <v>63</v>
      </c>
      <c r="F17" s="15" t="s">
        <v>64</v>
      </c>
      <c r="G17" s="15" t="s">
        <v>96</v>
      </c>
      <c r="H17" s="15" t="s">
        <v>97</v>
      </c>
      <c r="I17" s="15">
        <v>44.53</v>
      </c>
      <c r="J17" s="15">
        <v>5</v>
      </c>
      <c r="K17" s="17">
        <v>222.65</v>
      </c>
      <c r="L17" s="18">
        <v>262.73</v>
      </c>
      <c r="M17" s="19">
        <v>8535.77</v>
      </c>
      <c r="N17" s="15">
        <v>10072.209999999999</v>
      </c>
      <c r="O17" s="22">
        <f>+VLOOKUP(Tabla1[[#This Row],[Factura]],[1]!Tabla1[[Etiqueta]:[Monto]],7,FALSE)</f>
        <v>-10072.209999999999</v>
      </c>
      <c r="P17" s="2">
        <f>+Tabla1[[#This Row],[Monto Pagado]]+Tabla1[[#This Row],[Total General]]</f>
        <v>0</v>
      </c>
      <c r="Q17" s="15" t="s">
        <v>16</v>
      </c>
      <c r="R17" s="15" t="s">
        <v>17</v>
      </c>
      <c r="S17" s="15" t="s">
        <v>18</v>
      </c>
      <c r="T17" s="15" t="s">
        <v>0</v>
      </c>
      <c r="U17" s="15" t="s">
        <v>8</v>
      </c>
      <c r="V17" s="9"/>
      <c r="W17" s="15"/>
      <c r="X17" s="15" t="s">
        <v>46</v>
      </c>
      <c r="Y17" s="15"/>
      <c r="Z17" s="15" t="s">
        <v>46</v>
      </c>
      <c r="AA17" s="15" t="s">
        <v>9</v>
      </c>
    </row>
    <row r="18" spans="1:27" x14ac:dyDescent="0.25">
      <c r="A18" s="16">
        <v>45679</v>
      </c>
      <c r="B18" s="14">
        <v>45724</v>
      </c>
      <c r="C18" s="20">
        <f>+VLOOKUP(Tabla1[[#This Row],[Factura]],[1]!Tabla1[[Etiqueta]:[Fecha]],2,FALSE)</f>
        <v>45722</v>
      </c>
      <c r="D18" s="11">
        <f>+IFERROR(Tabla1[[#This Row],[F.PAGO]]-Tabla1[[#This Row],[F.V]],"")</f>
        <v>-2</v>
      </c>
      <c r="E18" s="15" t="s">
        <v>63</v>
      </c>
      <c r="F18" s="15" t="s">
        <v>64</v>
      </c>
      <c r="G18" s="15" t="s">
        <v>96</v>
      </c>
      <c r="H18" s="15" t="s">
        <v>97</v>
      </c>
      <c r="I18" s="15">
        <v>37.200000000000003</v>
      </c>
      <c r="J18" s="15">
        <v>60</v>
      </c>
      <c r="K18" s="17">
        <v>2232</v>
      </c>
      <c r="L18" s="18">
        <v>2633.76</v>
      </c>
      <c r="M18" s="19">
        <v>8535.77</v>
      </c>
      <c r="N18" s="15">
        <v>10072.209999999999</v>
      </c>
      <c r="O18" s="22">
        <f>+VLOOKUP(Tabla1[[#This Row],[Factura]],[1]!Tabla1[[Etiqueta]:[Monto]],7,FALSE)</f>
        <v>-10072.209999999999</v>
      </c>
      <c r="P18" s="2">
        <f>+Tabla1[[#This Row],[Monto Pagado]]+Tabla1[[#This Row],[Total General]]</f>
        <v>0</v>
      </c>
      <c r="Q18" s="15" t="s">
        <v>98</v>
      </c>
      <c r="R18" s="15" t="s">
        <v>99</v>
      </c>
      <c r="S18" s="15" t="s">
        <v>18</v>
      </c>
      <c r="T18" s="15" t="s">
        <v>0</v>
      </c>
      <c r="U18" s="15" t="s">
        <v>8</v>
      </c>
      <c r="V18" s="9"/>
      <c r="W18" s="15"/>
      <c r="X18" s="15" t="s">
        <v>46</v>
      </c>
      <c r="Y18" s="15"/>
      <c r="Z18" s="15" t="s">
        <v>46</v>
      </c>
      <c r="AA18" s="15"/>
    </row>
    <row r="19" spans="1:27" x14ac:dyDescent="0.25">
      <c r="A19" s="16">
        <v>45679</v>
      </c>
      <c r="B19" s="14">
        <v>45724</v>
      </c>
      <c r="C19" s="20">
        <f>+VLOOKUP(Tabla1[[#This Row],[Factura]],[1]!Tabla1[[Etiqueta]:[Fecha]],2,FALSE)</f>
        <v>45722</v>
      </c>
      <c r="D19" s="11">
        <f>+IFERROR(Tabla1[[#This Row],[F.PAGO]]-Tabla1[[#This Row],[F.V]],"")</f>
        <v>-2</v>
      </c>
      <c r="E19" s="15" t="s">
        <v>63</v>
      </c>
      <c r="F19" s="15" t="s">
        <v>64</v>
      </c>
      <c r="G19" s="15" t="s">
        <v>96</v>
      </c>
      <c r="H19" s="15" t="s">
        <v>97</v>
      </c>
      <c r="I19" s="15">
        <v>32.880000000000003</v>
      </c>
      <c r="J19" s="15">
        <v>24</v>
      </c>
      <c r="K19" s="17">
        <v>789.12</v>
      </c>
      <c r="L19" s="18">
        <v>931.16</v>
      </c>
      <c r="M19" s="19">
        <v>8535.77</v>
      </c>
      <c r="N19" s="15">
        <v>10072.209999999999</v>
      </c>
      <c r="O19" s="22">
        <f>+VLOOKUP(Tabla1[[#This Row],[Factura]],[1]!Tabla1[[Etiqueta]:[Monto]],7,FALSE)</f>
        <v>-10072.209999999999</v>
      </c>
      <c r="P19" s="2">
        <f>+Tabla1[[#This Row],[Monto Pagado]]+Tabla1[[#This Row],[Total General]]</f>
        <v>0</v>
      </c>
      <c r="Q19" s="15" t="s">
        <v>100</v>
      </c>
      <c r="R19" s="15" t="s">
        <v>101</v>
      </c>
      <c r="S19" s="15" t="s">
        <v>7</v>
      </c>
      <c r="T19" s="15" t="s">
        <v>0</v>
      </c>
      <c r="U19" s="15" t="s">
        <v>8</v>
      </c>
      <c r="V19" s="9"/>
      <c r="W19" s="15"/>
      <c r="X19" s="15" t="s">
        <v>46</v>
      </c>
      <c r="Y19" s="15"/>
      <c r="Z19" s="15" t="s">
        <v>46</v>
      </c>
      <c r="AA19" s="15"/>
    </row>
    <row r="20" spans="1:27" x14ac:dyDescent="0.25">
      <c r="A20" s="16">
        <v>45679</v>
      </c>
      <c r="B20" s="14">
        <v>45724</v>
      </c>
      <c r="C20" s="20">
        <f>+VLOOKUP(Tabla1[[#This Row],[Factura]],[1]!Tabla1[[Etiqueta]:[Fecha]],2,FALSE)</f>
        <v>45722</v>
      </c>
      <c r="D20" s="11">
        <f>+IFERROR(Tabla1[[#This Row],[F.PAGO]]-Tabla1[[#This Row],[F.V]],"")</f>
        <v>-2</v>
      </c>
      <c r="E20" s="15" t="s">
        <v>63</v>
      </c>
      <c r="F20" s="15" t="s">
        <v>64</v>
      </c>
      <c r="G20" s="15" t="s">
        <v>96</v>
      </c>
      <c r="H20" s="15" t="s">
        <v>97</v>
      </c>
      <c r="I20" s="15">
        <v>55.125</v>
      </c>
      <c r="J20" s="15">
        <v>96</v>
      </c>
      <c r="K20" s="17">
        <v>5292</v>
      </c>
      <c r="L20" s="18">
        <v>6244.56</v>
      </c>
      <c r="M20" s="19">
        <v>8535.77</v>
      </c>
      <c r="N20" s="15">
        <v>10072.209999999999</v>
      </c>
      <c r="O20" s="22">
        <f>+VLOOKUP(Tabla1[[#This Row],[Factura]],[1]!Tabla1[[Etiqueta]:[Monto]],7,FALSE)</f>
        <v>-10072.209999999999</v>
      </c>
      <c r="P20" s="2">
        <f>+Tabla1[[#This Row],[Monto Pagado]]+Tabla1[[#This Row],[Total General]]</f>
        <v>0</v>
      </c>
      <c r="Q20" s="15" t="s">
        <v>102</v>
      </c>
      <c r="R20" s="15" t="s">
        <v>103</v>
      </c>
      <c r="S20" s="15" t="s">
        <v>7</v>
      </c>
      <c r="T20" s="15" t="s">
        <v>0</v>
      </c>
      <c r="U20" s="15" t="s">
        <v>8</v>
      </c>
      <c r="V20" s="9"/>
      <c r="W20" s="15"/>
      <c r="X20" s="15" t="s">
        <v>46</v>
      </c>
      <c r="Y20" s="15"/>
      <c r="Z20" s="15" t="s">
        <v>46</v>
      </c>
      <c r="AA20" s="15"/>
    </row>
  </sheetData>
  <conditionalFormatting sqref="D2:D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Montero</dc:creator>
  <cp:lastModifiedBy>San Luis 7</cp:lastModifiedBy>
  <dcterms:created xsi:type="dcterms:W3CDTF">2025-04-14T17:49:52Z</dcterms:created>
  <dcterms:modified xsi:type="dcterms:W3CDTF">2025-04-14T19:16:11Z</dcterms:modified>
</cp:coreProperties>
</file>