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Z:\Finanzas y Contabilidad\Créditos y Cobranzas\Oddo\2024\Reportes Solicitados\"/>
    </mc:Choice>
  </mc:AlternateContent>
  <xr:revisionPtr revIDLastSave="0" documentId="13_ncr:1_{900B39DD-C781-48B2-9E87-719562DD379C}" xr6:coauthVersionLast="47" xr6:coauthVersionMax="47" xr10:uidLastSave="{00000000-0000-0000-0000-000000000000}"/>
  <bookViews>
    <workbookView xWindow="-120" yWindow="-120" windowWidth="20730" windowHeight="11160" tabRatio="859" xr2:uid="{00000000-000D-0000-FFFF-FFFF00000000}"/>
  </bookViews>
  <sheets>
    <sheet name="Reporte de CxC" sheetId="1" r:id="rId1"/>
    <sheet name="Estado de cuenta nacional" sheetId="8" r:id="rId2"/>
    <sheet name="Estado de cuenta internacional" sheetId="9" r:id="rId3"/>
    <sheet name="Comisiones internacionales" sheetId="10" r:id="rId4"/>
    <sheet name="Detalle C.I" sheetId="11" r:id="rId5"/>
    <sheet name="Ventas" sheetId="12" r:id="rId6"/>
  </sheets>
  <externalReferences>
    <externalReference r:id="rId7"/>
  </externalReferences>
  <definedNames>
    <definedName name="_xlnm._FilterDatabase" localSheetId="3" hidden="1">'Comisiones internacionales'!$S$420:$S$421</definedName>
    <definedName name="_xlnm._FilterDatabase" localSheetId="2" hidden="1">'Estado de cuenta internacional'!$A$8:$V$31</definedName>
    <definedName name="_xlnm._FilterDatabase" localSheetId="0" hidden="1">'Reporte de CxC'!$A$2:$AZ$18</definedName>
    <definedName name="aaaaa">#REF!</definedName>
    <definedName name="_xlnm.Print_Area" localSheetId="2">'Estado de cuenta internacional'!$A$1:$S$35</definedName>
    <definedName name="bbbbb">#REF!</definedName>
    <definedName name="Cambio">#REF!</definedName>
    <definedName name="comision">#REF!</definedName>
    <definedName name="dato">#REF!</definedName>
    <definedName name="letra">#REF!</definedName>
    <definedName name="xxxxx">#REF!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1" l="1"/>
  <c r="D20" i="11"/>
  <c r="C20" i="11"/>
  <c r="F20" i="11" s="1"/>
  <c r="E19" i="11"/>
  <c r="D19" i="11"/>
  <c r="C19" i="11"/>
  <c r="F19" i="11" s="1"/>
  <c r="E18" i="11"/>
  <c r="D18" i="11"/>
  <c r="C18" i="11"/>
  <c r="F18" i="11" s="1"/>
  <c r="E17" i="11"/>
  <c r="D17" i="11"/>
  <c r="C17" i="11"/>
  <c r="F17" i="11" s="1"/>
  <c r="E16" i="11"/>
  <c r="D16" i="11"/>
  <c r="C16" i="11"/>
  <c r="F16" i="11" s="1"/>
  <c r="E15" i="11"/>
  <c r="D15" i="11"/>
  <c r="C15" i="11"/>
  <c r="F15" i="11" s="1"/>
  <c r="T415" i="10"/>
  <c r="S415" i="10"/>
  <c r="S414" i="10"/>
  <c r="T414" i="10" s="1"/>
  <c r="S413" i="10"/>
  <c r="T413" i="10" s="1"/>
  <c r="T412" i="10"/>
  <c r="S412" i="10"/>
  <c r="S411" i="10"/>
  <c r="T411" i="10" s="1"/>
  <c r="S410" i="10"/>
  <c r="T410" i="10" s="1"/>
  <c r="S409" i="10"/>
  <c r="T409" i="10" s="1"/>
  <c r="S408" i="10"/>
  <c r="T408" i="10" s="1"/>
  <c r="S407" i="10"/>
  <c r="T407" i="10" s="1"/>
  <c r="T406" i="10"/>
  <c r="S406" i="10"/>
  <c r="S405" i="10"/>
  <c r="T405" i="10" s="1"/>
  <c r="T404" i="10"/>
  <c r="S404" i="10"/>
  <c r="T403" i="10"/>
  <c r="S403" i="10"/>
  <c r="S402" i="10"/>
  <c r="T402" i="10" s="1"/>
  <c r="S401" i="10"/>
  <c r="T401" i="10" s="1"/>
  <c r="S400" i="10"/>
  <c r="T400" i="10" s="1"/>
  <c r="S399" i="10"/>
  <c r="T399" i="10" s="1"/>
  <c r="S398" i="10"/>
  <c r="T398" i="10" s="1"/>
  <c r="S397" i="10"/>
  <c r="T397" i="10" s="1"/>
  <c r="S396" i="10"/>
  <c r="T396" i="10" s="1"/>
  <c r="T395" i="10"/>
  <c r="S395" i="10"/>
  <c r="T394" i="10"/>
  <c r="S394" i="10"/>
  <c r="S393" i="10"/>
  <c r="T393" i="10" s="1"/>
  <c r="T392" i="10"/>
  <c r="S392" i="10"/>
  <c r="S391" i="10"/>
  <c r="T391" i="10" s="1"/>
  <c r="S390" i="10"/>
  <c r="T390" i="10" s="1"/>
  <c r="S389" i="10"/>
  <c r="T389" i="10" s="1"/>
  <c r="S388" i="10"/>
  <c r="T388" i="10" s="1"/>
  <c r="S387" i="10"/>
  <c r="T387" i="10" s="1"/>
  <c r="T386" i="10"/>
  <c r="S386" i="10"/>
  <c r="S385" i="10"/>
  <c r="T385" i="10" s="1"/>
  <c r="S384" i="10"/>
  <c r="T384" i="10" s="1"/>
  <c r="T383" i="10"/>
  <c r="S383" i="10"/>
  <c r="S382" i="10"/>
  <c r="T382" i="10" s="1"/>
  <c r="S381" i="10"/>
  <c r="T381" i="10" s="1"/>
  <c r="T380" i="10"/>
  <c r="S380" i="10"/>
  <c r="S379" i="10"/>
  <c r="T379" i="10" s="1"/>
  <c r="S378" i="10"/>
  <c r="T378" i="10" s="1"/>
  <c r="S377" i="10"/>
  <c r="T377" i="10" s="1"/>
  <c r="S376" i="10"/>
  <c r="T376" i="10" s="1"/>
  <c r="S375" i="10"/>
  <c r="T375" i="10" s="1"/>
  <c r="T374" i="10"/>
  <c r="S374" i="10"/>
  <c r="S373" i="10"/>
  <c r="T373" i="10" s="1"/>
  <c r="T372" i="10"/>
  <c r="S372" i="10"/>
  <c r="T371" i="10"/>
  <c r="S371" i="10"/>
  <c r="S370" i="10"/>
  <c r="T370" i="10" s="1"/>
  <c r="S369" i="10"/>
  <c r="T369" i="10" s="1"/>
  <c r="S368" i="10"/>
  <c r="T368" i="10" s="1"/>
  <c r="S367" i="10"/>
  <c r="T367" i="10" s="1"/>
  <c r="S366" i="10"/>
  <c r="T366" i="10" s="1"/>
  <c r="S365" i="10"/>
  <c r="T365" i="10" s="1"/>
  <c r="S364" i="10"/>
  <c r="T364" i="10" s="1"/>
  <c r="T363" i="10"/>
  <c r="S363" i="10"/>
  <c r="T362" i="10"/>
  <c r="S362" i="10"/>
  <c r="S361" i="10"/>
  <c r="T361" i="10" s="1"/>
  <c r="T360" i="10"/>
  <c r="S360" i="10"/>
  <c r="S359" i="10"/>
  <c r="T359" i="10" s="1"/>
  <c r="S358" i="10"/>
  <c r="T358" i="10" s="1"/>
  <c r="S357" i="10"/>
  <c r="T357" i="10" s="1"/>
  <c r="S356" i="10"/>
  <c r="T356" i="10" s="1"/>
  <c r="S355" i="10"/>
  <c r="T355" i="10" s="1"/>
  <c r="T354" i="10"/>
  <c r="S354" i="10"/>
  <c r="S353" i="10"/>
  <c r="T353" i="10" s="1"/>
  <c r="S352" i="10"/>
  <c r="T352" i="10" s="1"/>
  <c r="T351" i="10"/>
  <c r="S351" i="10"/>
  <c r="S350" i="10"/>
  <c r="T350" i="10" s="1"/>
  <c r="S349" i="10"/>
  <c r="T349" i="10" s="1"/>
  <c r="T348" i="10"/>
  <c r="S348" i="10"/>
  <c r="S347" i="10"/>
  <c r="T347" i="10" s="1"/>
  <c r="S346" i="10"/>
  <c r="T346" i="10" s="1"/>
  <c r="S345" i="10"/>
  <c r="T345" i="10" s="1"/>
  <c r="S344" i="10"/>
  <c r="T344" i="10" s="1"/>
  <c r="S343" i="10"/>
  <c r="T343" i="10" s="1"/>
  <c r="T342" i="10"/>
  <c r="S342" i="10"/>
  <c r="S341" i="10"/>
  <c r="T341" i="10" s="1"/>
  <c r="T340" i="10"/>
  <c r="S340" i="10"/>
  <c r="T339" i="10"/>
  <c r="S339" i="10"/>
  <c r="S338" i="10"/>
  <c r="T338" i="10" s="1"/>
  <c r="S337" i="10"/>
  <c r="T337" i="10" s="1"/>
  <c r="S336" i="10"/>
  <c r="T336" i="10" s="1"/>
  <c r="S335" i="10"/>
  <c r="T335" i="10" s="1"/>
  <c r="S334" i="10"/>
  <c r="T334" i="10" s="1"/>
  <c r="S333" i="10"/>
  <c r="T333" i="10" s="1"/>
  <c r="S332" i="10"/>
  <c r="T332" i="10" s="1"/>
  <c r="T331" i="10"/>
  <c r="S331" i="10"/>
  <c r="T330" i="10"/>
  <c r="S330" i="10"/>
  <c r="S329" i="10"/>
  <c r="T329" i="10" s="1"/>
  <c r="T328" i="10"/>
  <c r="S328" i="10"/>
  <c r="S327" i="10"/>
  <c r="T327" i="10" s="1"/>
  <c r="S326" i="10"/>
  <c r="T326" i="10" s="1"/>
  <c r="S325" i="10"/>
  <c r="T325" i="10" s="1"/>
  <c r="S324" i="10"/>
  <c r="T324" i="10" s="1"/>
  <c r="S323" i="10"/>
  <c r="T323" i="10" s="1"/>
  <c r="T322" i="10"/>
  <c r="S322" i="10"/>
  <c r="S321" i="10"/>
  <c r="T321" i="10" s="1"/>
  <c r="S320" i="10"/>
  <c r="T320" i="10" s="1"/>
  <c r="T319" i="10"/>
  <c r="S319" i="10"/>
  <c r="S318" i="10"/>
  <c r="T318" i="10" s="1"/>
  <c r="S317" i="10"/>
  <c r="T317" i="10" s="1"/>
  <c r="T316" i="10"/>
  <c r="S316" i="10"/>
  <c r="S315" i="10"/>
  <c r="T315" i="10" s="1"/>
  <c r="S314" i="10"/>
  <c r="T314" i="10" s="1"/>
  <c r="S313" i="10"/>
  <c r="T313" i="10" s="1"/>
  <c r="S312" i="10"/>
  <c r="T312" i="10" s="1"/>
  <c r="S311" i="10"/>
  <c r="T311" i="10" s="1"/>
  <c r="T310" i="10"/>
  <c r="S310" i="10"/>
  <c r="S309" i="10"/>
  <c r="T309" i="10" s="1"/>
  <c r="T308" i="10"/>
  <c r="S308" i="10"/>
  <c r="T307" i="10"/>
  <c r="S307" i="10"/>
  <c r="S306" i="10"/>
  <c r="T306" i="10" s="1"/>
  <c r="S305" i="10"/>
  <c r="T305" i="10" s="1"/>
  <c r="S304" i="10"/>
  <c r="T304" i="10" s="1"/>
  <c r="S303" i="10"/>
  <c r="T303" i="10" s="1"/>
  <c r="S302" i="10"/>
  <c r="T302" i="10" s="1"/>
  <c r="S301" i="10"/>
  <c r="T301" i="10" s="1"/>
  <c r="S300" i="10"/>
  <c r="T300" i="10" s="1"/>
  <c r="T299" i="10"/>
  <c r="S299" i="10"/>
  <c r="T298" i="10"/>
  <c r="S298" i="10"/>
  <c r="S297" i="10"/>
  <c r="T297" i="10" s="1"/>
  <c r="T296" i="10"/>
  <c r="S296" i="10"/>
  <c r="S295" i="10"/>
  <c r="T295" i="10" s="1"/>
  <c r="S294" i="10"/>
  <c r="T294" i="10" s="1"/>
  <c r="S293" i="10"/>
  <c r="T293" i="10" s="1"/>
  <c r="S292" i="10"/>
  <c r="T292" i="10" s="1"/>
  <c r="S291" i="10"/>
  <c r="T291" i="10" s="1"/>
  <c r="T290" i="10"/>
  <c r="S290" i="10"/>
  <c r="S289" i="10"/>
  <c r="T289" i="10" s="1"/>
  <c r="S288" i="10"/>
  <c r="T288" i="10" s="1"/>
  <c r="T287" i="10"/>
  <c r="S287" i="10"/>
  <c r="S286" i="10"/>
  <c r="T286" i="10" s="1"/>
  <c r="S285" i="10"/>
  <c r="T285" i="10" s="1"/>
  <c r="T284" i="10"/>
  <c r="S284" i="10"/>
  <c r="S283" i="10"/>
  <c r="T283" i="10" s="1"/>
  <c r="S282" i="10"/>
  <c r="T282" i="10" s="1"/>
  <c r="S281" i="10"/>
  <c r="T281" i="10" s="1"/>
  <c r="S280" i="10"/>
  <c r="T280" i="10" s="1"/>
  <c r="S279" i="10"/>
  <c r="T279" i="10" s="1"/>
  <c r="T278" i="10"/>
  <c r="S278" i="10"/>
  <c r="S277" i="10"/>
  <c r="T277" i="10" s="1"/>
  <c r="T276" i="10"/>
  <c r="S276" i="10"/>
  <c r="T275" i="10"/>
  <c r="S275" i="10"/>
  <c r="S274" i="10"/>
  <c r="T274" i="10" s="1"/>
  <c r="S273" i="10"/>
  <c r="T273" i="10" s="1"/>
  <c r="S272" i="10"/>
  <c r="T272" i="10" s="1"/>
  <c r="S271" i="10"/>
  <c r="T271" i="10" s="1"/>
  <c r="S270" i="10"/>
  <c r="T270" i="10" s="1"/>
  <c r="S269" i="10"/>
  <c r="T269" i="10" s="1"/>
  <c r="S268" i="10"/>
  <c r="T268" i="10" s="1"/>
  <c r="T267" i="10"/>
  <c r="S267" i="10"/>
  <c r="T266" i="10"/>
  <c r="S266" i="10"/>
  <c r="S265" i="10"/>
  <c r="T265" i="10" s="1"/>
  <c r="T264" i="10"/>
  <c r="S264" i="10"/>
  <c r="S263" i="10"/>
  <c r="T263" i="10" s="1"/>
  <c r="S262" i="10"/>
  <c r="T262" i="10" s="1"/>
  <c r="S261" i="10"/>
  <c r="T261" i="10" s="1"/>
  <c r="S260" i="10"/>
  <c r="T260" i="10" s="1"/>
  <c r="S259" i="10"/>
  <c r="T259" i="10" s="1"/>
  <c r="T258" i="10"/>
  <c r="S258" i="10"/>
  <c r="S257" i="10"/>
  <c r="T257" i="10" s="1"/>
  <c r="S256" i="10"/>
  <c r="T256" i="10" s="1"/>
  <c r="T255" i="10"/>
  <c r="S255" i="10"/>
  <c r="S254" i="10"/>
  <c r="T254" i="10" s="1"/>
  <c r="S253" i="10"/>
  <c r="T253" i="10" s="1"/>
  <c r="T252" i="10"/>
  <c r="S252" i="10"/>
  <c r="S251" i="10"/>
  <c r="T251" i="10" s="1"/>
  <c r="S250" i="10"/>
  <c r="T250" i="10" s="1"/>
  <c r="S249" i="10"/>
  <c r="T249" i="10" s="1"/>
  <c r="S248" i="10"/>
  <c r="T248" i="10" s="1"/>
  <c r="S247" i="10"/>
  <c r="T247" i="10" s="1"/>
  <c r="T246" i="10"/>
  <c r="S246" i="10"/>
  <c r="S245" i="10"/>
  <c r="T245" i="10" s="1"/>
  <c r="T244" i="10"/>
  <c r="S244" i="10"/>
  <c r="T243" i="10"/>
  <c r="S243" i="10"/>
  <c r="S242" i="10"/>
  <c r="T242" i="10" s="1"/>
  <c r="S241" i="10"/>
  <c r="T241" i="10" s="1"/>
  <c r="S240" i="10"/>
  <c r="T240" i="10" s="1"/>
  <c r="S239" i="10"/>
  <c r="T239" i="10" s="1"/>
  <c r="S238" i="10"/>
  <c r="T238" i="10" s="1"/>
  <c r="S237" i="10"/>
  <c r="T237" i="10" s="1"/>
  <c r="S236" i="10"/>
  <c r="T236" i="10" s="1"/>
  <c r="T235" i="10"/>
  <c r="S235" i="10"/>
  <c r="T234" i="10"/>
  <c r="S234" i="10"/>
  <c r="S233" i="10"/>
  <c r="T233" i="10" s="1"/>
  <c r="T232" i="10"/>
  <c r="S232" i="10"/>
  <c r="S231" i="10"/>
  <c r="T231" i="10" s="1"/>
  <c r="S230" i="10"/>
  <c r="T230" i="10" s="1"/>
  <c r="S229" i="10"/>
  <c r="T229" i="10" s="1"/>
  <c r="S228" i="10"/>
  <c r="T228" i="10" s="1"/>
  <c r="S227" i="10"/>
  <c r="T227" i="10" s="1"/>
  <c r="T226" i="10"/>
  <c r="S226" i="10"/>
  <c r="S225" i="10"/>
  <c r="T225" i="10" s="1"/>
  <c r="S224" i="10"/>
  <c r="T224" i="10" s="1"/>
  <c r="T223" i="10"/>
  <c r="S223" i="10"/>
  <c r="S222" i="10"/>
  <c r="T222" i="10" s="1"/>
  <c r="S221" i="10"/>
  <c r="T221" i="10" s="1"/>
  <c r="T220" i="10"/>
  <c r="S220" i="10"/>
  <c r="S219" i="10"/>
  <c r="T219" i="10" s="1"/>
  <c r="S218" i="10"/>
  <c r="T218" i="10" s="1"/>
  <c r="S217" i="10"/>
  <c r="T217" i="10" s="1"/>
  <c r="S216" i="10"/>
  <c r="T216" i="10" s="1"/>
  <c r="S215" i="10"/>
  <c r="T215" i="10" s="1"/>
  <c r="T214" i="10"/>
  <c r="S214" i="10"/>
  <c r="S213" i="10"/>
  <c r="T213" i="10" s="1"/>
  <c r="T212" i="10"/>
  <c r="S212" i="10"/>
  <c r="T211" i="10"/>
  <c r="S211" i="10"/>
  <c r="S210" i="10"/>
  <c r="T210" i="10" s="1"/>
  <c r="S209" i="10"/>
  <c r="T209" i="10" s="1"/>
  <c r="S208" i="10"/>
  <c r="T208" i="10" s="1"/>
  <c r="S207" i="10"/>
  <c r="T207" i="10" s="1"/>
  <c r="S206" i="10"/>
  <c r="T206" i="10" s="1"/>
  <c r="S205" i="10"/>
  <c r="T205" i="10" s="1"/>
  <c r="S204" i="10"/>
  <c r="T204" i="10" s="1"/>
  <c r="T203" i="10"/>
  <c r="S203" i="10"/>
  <c r="T202" i="10"/>
  <c r="S202" i="10"/>
  <c r="S201" i="10"/>
  <c r="T201" i="10" s="1"/>
  <c r="T200" i="10"/>
  <c r="S200" i="10"/>
  <c r="S199" i="10"/>
  <c r="T199" i="10" s="1"/>
  <c r="S198" i="10"/>
  <c r="T198" i="10" s="1"/>
  <c r="S197" i="10"/>
  <c r="T197" i="10" s="1"/>
  <c r="S196" i="10"/>
  <c r="T196" i="10" s="1"/>
  <c r="S195" i="10"/>
  <c r="T195" i="10" s="1"/>
  <c r="T194" i="10"/>
  <c r="S194" i="10"/>
  <c r="S193" i="10"/>
  <c r="T193" i="10" s="1"/>
  <c r="S192" i="10"/>
  <c r="T192" i="10" s="1"/>
  <c r="T191" i="10"/>
  <c r="S191" i="10"/>
  <c r="S190" i="10"/>
  <c r="T190" i="10" s="1"/>
  <c r="S189" i="10"/>
  <c r="T189" i="10" s="1"/>
  <c r="T188" i="10"/>
  <c r="S188" i="10"/>
  <c r="S187" i="10"/>
  <c r="T187" i="10" s="1"/>
  <c r="S186" i="10"/>
  <c r="T186" i="10" s="1"/>
  <c r="S185" i="10"/>
  <c r="T185" i="10" s="1"/>
  <c r="S184" i="10"/>
  <c r="T184" i="10" s="1"/>
  <c r="S183" i="10"/>
  <c r="T183" i="10" s="1"/>
  <c r="T182" i="10"/>
  <c r="S182" i="10"/>
  <c r="S181" i="10"/>
  <c r="T181" i="10" s="1"/>
  <c r="T180" i="10"/>
  <c r="S180" i="10"/>
  <c r="T179" i="10"/>
  <c r="S179" i="10"/>
  <c r="S178" i="10"/>
  <c r="T178" i="10" s="1"/>
  <c r="S177" i="10"/>
  <c r="T177" i="10" s="1"/>
  <c r="S176" i="10"/>
  <c r="T176" i="10" s="1"/>
  <c r="S175" i="10"/>
  <c r="T175" i="10" s="1"/>
  <c r="S174" i="10"/>
  <c r="T174" i="10" s="1"/>
  <c r="S173" i="10"/>
  <c r="T173" i="10" s="1"/>
  <c r="S172" i="10"/>
  <c r="T172" i="10" s="1"/>
  <c r="T171" i="10"/>
  <c r="S171" i="10"/>
  <c r="T170" i="10"/>
  <c r="S170" i="10"/>
  <c r="S169" i="10"/>
  <c r="T169" i="10" s="1"/>
  <c r="T168" i="10"/>
  <c r="S168" i="10"/>
  <c r="S167" i="10"/>
  <c r="T167" i="10" s="1"/>
  <c r="S166" i="10"/>
  <c r="T166" i="10" s="1"/>
  <c r="S165" i="10"/>
  <c r="T165" i="10" s="1"/>
  <c r="S164" i="10"/>
  <c r="T164" i="10" s="1"/>
  <c r="S163" i="10"/>
  <c r="T163" i="10" s="1"/>
  <c r="T162" i="10"/>
  <c r="S162" i="10"/>
  <c r="S161" i="10"/>
  <c r="T161" i="10" s="1"/>
  <c r="S160" i="10"/>
  <c r="T160" i="10" s="1"/>
  <c r="T159" i="10"/>
  <c r="S159" i="10"/>
  <c r="S158" i="10"/>
  <c r="T158" i="10" s="1"/>
  <c r="S157" i="10"/>
  <c r="T157" i="10" s="1"/>
  <c r="T156" i="10"/>
  <c r="S156" i="10"/>
  <c r="S155" i="10"/>
  <c r="T155" i="10" s="1"/>
  <c r="S154" i="10"/>
  <c r="T154" i="10" s="1"/>
  <c r="S153" i="10"/>
  <c r="T153" i="10" s="1"/>
  <c r="S152" i="10"/>
  <c r="T152" i="10" s="1"/>
  <c r="S151" i="10"/>
  <c r="T151" i="10" s="1"/>
  <c r="T150" i="10"/>
  <c r="S150" i="10"/>
  <c r="S149" i="10"/>
  <c r="T149" i="10" s="1"/>
  <c r="T148" i="10"/>
  <c r="S148" i="10"/>
  <c r="T147" i="10"/>
  <c r="S147" i="10"/>
  <c r="S146" i="10"/>
  <c r="T146" i="10" s="1"/>
  <c r="S145" i="10"/>
  <c r="T145" i="10" s="1"/>
  <c r="S144" i="10"/>
  <c r="T144" i="10" s="1"/>
  <c r="S143" i="10"/>
  <c r="T143" i="10" s="1"/>
  <c r="S142" i="10"/>
  <c r="T142" i="10" s="1"/>
  <c r="S141" i="10"/>
  <c r="T141" i="10" s="1"/>
  <c r="S140" i="10"/>
  <c r="T140" i="10" s="1"/>
  <c r="T139" i="10"/>
  <c r="S139" i="10"/>
  <c r="T138" i="10"/>
  <c r="S138" i="10"/>
  <c r="S137" i="10"/>
  <c r="T137" i="10" s="1"/>
  <c r="T136" i="10"/>
  <c r="S136" i="10"/>
  <c r="S135" i="10"/>
  <c r="T135" i="10" s="1"/>
  <c r="S134" i="10"/>
  <c r="T134" i="10" s="1"/>
  <c r="S133" i="10"/>
  <c r="T133" i="10" s="1"/>
  <c r="S132" i="10"/>
  <c r="T132" i="10" s="1"/>
  <c r="S131" i="10"/>
  <c r="T131" i="10" s="1"/>
  <c r="T130" i="10"/>
  <c r="S130" i="10"/>
  <c r="S129" i="10"/>
  <c r="T129" i="10" s="1"/>
  <c r="S128" i="10"/>
  <c r="T128" i="10" s="1"/>
  <c r="T127" i="10"/>
  <c r="S127" i="10"/>
  <c r="S126" i="10"/>
  <c r="T126" i="10" s="1"/>
  <c r="S125" i="10"/>
  <c r="T125" i="10" s="1"/>
  <c r="T124" i="10"/>
  <c r="S124" i="10"/>
  <c r="S123" i="10"/>
  <c r="T123" i="10" s="1"/>
  <c r="S122" i="10"/>
  <c r="T122" i="10" s="1"/>
  <c r="S121" i="10"/>
  <c r="T121" i="10" s="1"/>
  <c r="S120" i="10"/>
  <c r="T120" i="10" s="1"/>
  <c r="S119" i="10"/>
  <c r="T119" i="10" s="1"/>
  <c r="T118" i="10"/>
  <c r="S118" i="10"/>
  <c r="S117" i="10"/>
  <c r="T117" i="10" s="1"/>
  <c r="T116" i="10"/>
  <c r="S116" i="10"/>
  <c r="T115" i="10"/>
  <c r="S115" i="10"/>
  <c r="S114" i="10"/>
  <c r="T114" i="10" s="1"/>
  <c r="S113" i="10"/>
  <c r="T113" i="10" s="1"/>
  <c r="S112" i="10"/>
  <c r="T112" i="10" s="1"/>
  <c r="S111" i="10"/>
  <c r="T111" i="10" s="1"/>
  <c r="S110" i="10"/>
  <c r="T110" i="10" s="1"/>
  <c r="S109" i="10"/>
  <c r="T109" i="10" s="1"/>
  <c r="S108" i="10"/>
  <c r="T108" i="10" s="1"/>
  <c r="T107" i="10"/>
  <c r="S107" i="10"/>
  <c r="T106" i="10"/>
  <c r="S106" i="10"/>
  <c r="S105" i="10"/>
  <c r="T105" i="10" s="1"/>
  <c r="T104" i="10"/>
  <c r="S104" i="10"/>
  <c r="S103" i="10"/>
  <c r="T103" i="10" s="1"/>
  <c r="S102" i="10"/>
  <c r="T102" i="10" s="1"/>
  <c r="S101" i="10"/>
  <c r="T101" i="10" s="1"/>
  <c r="S100" i="10"/>
  <c r="T100" i="10" s="1"/>
  <c r="S99" i="10"/>
  <c r="T99" i="10" s="1"/>
  <c r="T98" i="10"/>
  <c r="S98" i="10"/>
  <c r="S97" i="10"/>
  <c r="T97" i="10" s="1"/>
  <c r="S96" i="10"/>
  <c r="T96" i="10" s="1"/>
  <c r="T95" i="10"/>
  <c r="S95" i="10"/>
  <c r="S94" i="10"/>
  <c r="T94" i="10" s="1"/>
  <c r="S93" i="10"/>
  <c r="T93" i="10" s="1"/>
  <c r="T92" i="10"/>
  <c r="S92" i="10"/>
  <c r="S91" i="10"/>
  <c r="T91" i="10" s="1"/>
  <c r="S90" i="10"/>
  <c r="T90" i="10" s="1"/>
  <c r="S89" i="10"/>
  <c r="T89" i="10" s="1"/>
  <c r="S88" i="10"/>
  <c r="T88" i="10" s="1"/>
  <c r="S87" i="10"/>
  <c r="T87" i="10" s="1"/>
  <c r="T86" i="10"/>
  <c r="S86" i="10"/>
  <c r="S85" i="10"/>
  <c r="T85" i="10" s="1"/>
  <c r="T84" i="10"/>
  <c r="S84" i="10"/>
  <c r="T83" i="10"/>
  <c r="S83" i="10"/>
  <c r="S82" i="10"/>
  <c r="T82" i="10" s="1"/>
  <c r="S81" i="10"/>
  <c r="T81" i="10" s="1"/>
  <c r="S80" i="10"/>
  <c r="T80" i="10" s="1"/>
  <c r="S79" i="10"/>
  <c r="T79" i="10" s="1"/>
  <c r="S78" i="10"/>
  <c r="T78" i="10" s="1"/>
  <c r="S77" i="10"/>
  <c r="T77" i="10" s="1"/>
  <c r="S76" i="10"/>
  <c r="T76" i="10" s="1"/>
  <c r="T75" i="10"/>
  <c r="S75" i="10"/>
  <c r="T74" i="10"/>
  <c r="S74" i="10"/>
  <c r="S73" i="10"/>
  <c r="T73" i="10" s="1"/>
  <c r="S72" i="10"/>
  <c r="T72" i="10" s="1"/>
  <c r="T71" i="10"/>
  <c r="S71" i="10"/>
  <c r="T70" i="10"/>
  <c r="S70" i="10"/>
  <c r="S69" i="10"/>
  <c r="T69" i="10" s="1"/>
  <c r="S68" i="10"/>
  <c r="T68" i="10" s="1"/>
  <c r="T67" i="10"/>
  <c r="S67" i="10"/>
  <c r="T66" i="10"/>
  <c r="S66" i="10"/>
  <c r="S65" i="10"/>
  <c r="T65" i="10" s="1"/>
  <c r="S64" i="10"/>
  <c r="T64" i="10" s="1"/>
  <c r="T63" i="10"/>
  <c r="S63" i="10"/>
  <c r="T62" i="10"/>
  <c r="S62" i="10"/>
  <c r="S61" i="10"/>
  <c r="T61" i="10" s="1"/>
  <c r="S60" i="10"/>
  <c r="T60" i="10" s="1"/>
  <c r="T59" i="10"/>
  <c r="S59" i="10"/>
  <c r="T58" i="10"/>
  <c r="S58" i="10"/>
  <c r="S57" i="10"/>
  <c r="T57" i="10" s="1"/>
  <c r="S56" i="10"/>
  <c r="T56" i="10" s="1"/>
  <c r="T55" i="10"/>
  <c r="S55" i="10"/>
  <c r="T54" i="10"/>
  <c r="S54" i="10"/>
  <c r="S53" i="10"/>
  <c r="T53" i="10" s="1"/>
  <c r="S52" i="10"/>
  <c r="T52" i="10" s="1"/>
  <c r="T51" i="10"/>
  <c r="S51" i="10"/>
  <c r="T50" i="10"/>
  <c r="S50" i="10"/>
  <c r="S49" i="10"/>
  <c r="T49" i="10" s="1"/>
  <c r="S48" i="10"/>
  <c r="T48" i="10" s="1"/>
  <c r="T47" i="10"/>
  <c r="S47" i="10"/>
  <c r="T46" i="10"/>
  <c r="S46" i="10"/>
  <c r="S45" i="10"/>
  <c r="T45" i="10" s="1"/>
  <c r="S44" i="10"/>
  <c r="T44" i="10" s="1"/>
  <c r="T43" i="10"/>
  <c r="S43" i="10"/>
  <c r="T42" i="10"/>
  <c r="S42" i="10"/>
  <c r="S41" i="10"/>
  <c r="T41" i="10" s="1"/>
  <c r="S40" i="10"/>
  <c r="T40" i="10" s="1"/>
  <c r="T39" i="10"/>
  <c r="S39" i="10"/>
  <c r="T38" i="10"/>
  <c r="S38" i="10"/>
  <c r="S37" i="10"/>
  <c r="T37" i="10" s="1"/>
  <c r="S36" i="10"/>
  <c r="T36" i="10" s="1"/>
  <c r="T35" i="10"/>
  <c r="S35" i="10"/>
  <c r="T34" i="10"/>
  <c r="S34" i="10"/>
  <c r="S33" i="10"/>
  <c r="T33" i="10" s="1"/>
  <c r="S32" i="10"/>
  <c r="T32" i="10" s="1"/>
  <c r="T31" i="10"/>
  <c r="S31" i="10"/>
  <c r="T30" i="10"/>
  <c r="S30" i="10"/>
  <c r="S29" i="10"/>
  <c r="T29" i="10" s="1"/>
  <c r="S28" i="10"/>
  <c r="T28" i="10" s="1"/>
  <c r="T27" i="10"/>
  <c r="S27" i="10"/>
  <c r="T26" i="10"/>
  <c r="S26" i="10"/>
  <c r="S25" i="10"/>
  <c r="T25" i="10" s="1"/>
  <c r="S24" i="10"/>
  <c r="T24" i="10" s="1"/>
  <c r="T23" i="10"/>
  <c r="S23" i="10"/>
  <c r="T22" i="10"/>
  <c r="S22" i="10"/>
  <c r="S21" i="10"/>
  <c r="T21" i="10" s="1"/>
  <c r="S20" i="10"/>
  <c r="T20" i="10" s="1"/>
  <c r="T19" i="10"/>
  <c r="S19" i="10"/>
  <c r="T18" i="10"/>
  <c r="S18" i="10"/>
  <c r="S17" i="10"/>
  <c r="T17" i="10" s="1"/>
  <c r="S16" i="10"/>
  <c r="T16" i="10" s="1"/>
  <c r="T15" i="10"/>
  <c r="S15" i="10"/>
  <c r="T14" i="10"/>
  <c r="S14" i="10"/>
  <c r="S13" i="10"/>
  <c r="T13" i="10" s="1"/>
  <c r="S12" i="10"/>
  <c r="T12" i="10" s="1"/>
  <c r="T11" i="10"/>
  <c r="S11" i="10"/>
  <c r="T10" i="10"/>
  <c r="S10" i="10"/>
  <c r="S9" i="10"/>
  <c r="T9" i="10" s="1"/>
  <c r="S8" i="10"/>
  <c r="T8" i="10" s="1"/>
  <c r="T7" i="10"/>
  <c r="S7" i="10"/>
  <c r="T6" i="10"/>
  <c r="S6" i="10"/>
  <c r="S5" i="10"/>
  <c r="T5" i="10" s="1"/>
  <c r="S4" i="10"/>
  <c r="S417" i="10" s="1"/>
  <c r="F21" i="11" l="1"/>
  <c r="F25" i="11" s="1"/>
  <c r="T4" i="10"/>
  <c r="T417" i="10" s="1"/>
  <c r="Q30" i="9" l="1"/>
  <c r="P30" i="9"/>
  <c r="O30" i="9"/>
  <c r="M30" i="9"/>
  <c r="K30" i="9"/>
  <c r="Q29" i="9"/>
  <c r="O29" i="9"/>
  <c r="P29" i="9" s="1"/>
  <c r="M29" i="9"/>
  <c r="K29" i="9"/>
  <c r="C29" i="9"/>
  <c r="O28" i="9"/>
  <c r="K28" i="9"/>
  <c r="M28" i="9" s="1"/>
  <c r="C28" i="9"/>
  <c r="O27" i="9"/>
  <c r="K27" i="9"/>
  <c r="M27" i="9" s="1"/>
  <c r="C27" i="9"/>
  <c r="O26" i="9"/>
  <c r="M26" i="9"/>
  <c r="C26" i="9"/>
  <c r="O25" i="9"/>
  <c r="M25" i="9"/>
  <c r="C25" i="9"/>
  <c r="O24" i="9"/>
  <c r="M24" i="9"/>
  <c r="C24" i="9"/>
  <c r="O23" i="9"/>
  <c r="M23" i="9"/>
  <c r="C23" i="9"/>
  <c r="O22" i="9"/>
  <c r="M22" i="9"/>
  <c r="C22" i="9"/>
  <c r="Q21" i="9"/>
  <c r="O21" i="9"/>
  <c r="M21" i="9"/>
  <c r="C21" i="9"/>
  <c r="O20" i="9"/>
  <c r="M20" i="9"/>
  <c r="C20" i="9"/>
  <c r="Q19" i="9"/>
  <c r="O19" i="9"/>
  <c r="M19" i="9"/>
  <c r="C19" i="9"/>
  <c r="O18" i="9"/>
  <c r="M18" i="9"/>
  <c r="C18" i="9"/>
  <c r="Q17" i="9"/>
  <c r="O17" i="9"/>
  <c r="M17" i="9"/>
  <c r="C17" i="9"/>
  <c r="O16" i="9"/>
  <c r="M16" i="9"/>
  <c r="C16" i="9"/>
  <c r="Q15" i="9"/>
  <c r="O15" i="9"/>
  <c r="M15" i="9"/>
  <c r="P36" i="9" s="1"/>
  <c r="C15" i="9"/>
  <c r="O14" i="9"/>
  <c r="M14" i="9"/>
  <c r="C14" i="9"/>
  <c r="O13" i="9"/>
  <c r="L13" i="9"/>
  <c r="M13" i="9" s="1"/>
  <c r="C13" i="9"/>
  <c r="Q12" i="9"/>
  <c r="L12" i="9"/>
  <c r="M12" i="9" s="1"/>
  <c r="C12" i="9"/>
  <c r="O11" i="9"/>
  <c r="L11" i="9"/>
  <c r="M11" i="9" s="1"/>
  <c r="C11" i="9"/>
  <c r="O10" i="9"/>
  <c r="L10" i="9"/>
  <c r="M10" i="9" s="1"/>
  <c r="C10" i="9"/>
  <c r="O9" i="9"/>
  <c r="M9" i="9"/>
  <c r="L9" i="9"/>
  <c r="K9" i="9"/>
  <c r="C9" i="9"/>
  <c r="D7" i="9"/>
  <c r="D30" i="9" s="1"/>
  <c r="A5" i="9"/>
  <c r="D25" i="9" l="1"/>
  <c r="E25" i="9" s="1"/>
  <c r="P25" i="9" s="1"/>
  <c r="D18" i="9"/>
  <c r="E18" i="9" s="1"/>
  <c r="D9" i="9"/>
  <c r="E9" i="9" s="1"/>
  <c r="D14" i="9"/>
  <c r="E14" i="9" s="1"/>
  <c r="D11" i="9"/>
  <c r="E11" i="9" s="1"/>
  <c r="D16" i="9"/>
  <c r="E16" i="9" s="1"/>
  <c r="D24" i="9"/>
  <c r="E24" i="9" s="1"/>
  <c r="P24" i="9" s="1"/>
  <c r="D13" i="9"/>
  <c r="E13" i="9" s="1"/>
  <c r="D22" i="9"/>
  <c r="E22" i="9" s="1"/>
  <c r="D12" i="9"/>
  <c r="E12" i="9" s="1"/>
  <c r="D10" i="9"/>
  <c r="E10" i="9" s="1"/>
  <c r="P10" i="9" s="1"/>
  <c r="D17" i="9"/>
  <c r="E17" i="9" s="1"/>
  <c r="D19" i="9"/>
  <c r="E19" i="9" s="1"/>
  <c r="D21" i="9"/>
  <c r="E21" i="9" s="1"/>
  <c r="D26" i="9"/>
  <c r="E26" i="9" s="1"/>
  <c r="P26" i="9" s="1"/>
  <c r="D15" i="9"/>
  <c r="E15" i="9" s="1"/>
  <c r="O12" i="9"/>
  <c r="N12" i="9"/>
  <c r="D20" i="9"/>
  <c r="E20" i="9" s="1"/>
  <c r="D23" i="9"/>
  <c r="E23" i="9" s="1"/>
  <c r="P23" i="9" s="1"/>
  <c r="D27" i="9"/>
  <c r="E27" i="9" s="1"/>
  <c r="P27" i="9" s="1"/>
  <c r="Q27" i="9" s="1"/>
  <c r="D28" i="9"/>
  <c r="E28" i="9" s="1"/>
  <c r="P28" i="9" s="1"/>
  <c r="Q28" i="9" s="1"/>
  <c r="D29" i="9"/>
  <c r="Q31" i="9" l="1"/>
  <c r="Q33" i="9" s="1"/>
  <c r="AT16" i="1" l="1"/>
  <c r="I6" i="1"/>
  <c r="I5" i="1"/>
  <c r="I4" i="1"/>
  <c r="I3" i="1"/>
  <c r="AJ1" i="1"/>
  <c r="AK1" i="1"/>
  <c r="AM3" i="1" s="1"/>
  <c r="AM11" i="1" l="1"/>
  <c r="AN11" i="1" s="1"/>
  <c r="AM10" i="1"/>
  <c r="AN10" i="1" s="1"/>
  <c r="AM9" i="1"/>
  <c r="AN9" i="1" s="1"/>
  <c r="AM8" i="1"/>
  <c r="AO8" i="1" s="1"/>
  <c r="AM7" i="1"/>
  <c r="AR7" i="1" s="1"/>
  <c r="AA3" i="1"/>
  <c r="AM6" i="1"/>
  <c r="AO6" i="1" s="1"/>
  <c r="AM5" i="1"/>
  <c r="AM4" i="1"/>
  <c r="AR3" i="1"/>
  <c r="AR5" i="1" l="1"/>
  <c r="AA5" i="1"/>
  <c r="AR4" i="1"/>
  <c r="A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Kattya Barcena Braga</author>
    <author>tc={A85BE130-7539-48F1-A764-A2469979F112}</author>
    <author>tc={0D2852F8-0DF4-4FFB-9E14-FAE35ACBD1A8}</author>
    <author>tc={C88B0CFB-C4A3-4589-B207-895A56A9F7D8}</author>
  </authors>
  <commentList>
    <comment ref="AM2" authorId="0" shapeId="0" xr:uid="{BA0FCEF2-9F16-42E8-BE0A-5343DB6C7A01}">
      <text>
        <r>
          <rPr>
            <b/>
            <sz val="9"/>
            <color indexed="81"/>
            <rFont val="Tahoma"/>
            <family val="2"/>
          </rPr>
          <t>Kattya Barcena Braga:</t>
        </r>
        <r>
          <rPr>
            <sz val="9"/>
            <color indexed="81"/>
            <rFont val="Tahoma"/>
            <family val="2"/>
          </rPr>
          <t xml:space="preserve">
Días de vencido</t>
        </r>
      </text>
    </comment>
    <comment ref="AA3" authorId="1" shapeId="0" xr:uid="{A85BE130-7539-48F1-A764-A2469979F11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Hay que considerar los  8 dias de periodo de gracias
</t>
      </text>
    </comment>
    <comment ref="AA4" authorId="2" shapeId="0" xr:uid="{0D2852F8-0DF4-4FFB-9E14-FAE35ACBD1A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Hay que considerar los  8 dias de periodo de gracias
</t>
      </text>
    </comment>
    <comment ref="AA5" authorId="3" shapeId="0" xr:uid="{C88B0CFB-C4A3-4589-B207-895A56A9F7D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Hay que considerar los  8 dias de periodo de gracias
</t>
      </text>
    </comment>
    <comment ref="AX16" authorId="0" shapeId="0" xr:uid="{2ACE255D-49A0-4BDA-8029-9FF8F0961F17}">
      <text>
        <r>
          <rPr>
            <sz val="9"/>
            <color indexed="81"/>
            <rFont val="Tahoma"/>
            <family val="2"/>
          </rPr>
          <t xml:space="preserve">También podría ser pago parcial.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Kattya Barcena Braga</author>
  </authors>
  <commentList>
    <comment ref="BH4" authorId="0" shapeId="0" xr:uid="{F190E581-F794-40AF-B959-CE76B39658B8}">
      <text>
        <r>
          <rPr>
            <b/>
            <sz val="9"/>
            <color indexed="81"/>
            <rFont val="Tahoma"/>
            <family val="2"/>
          </rPr>
          <t xml:space="preserve"> DETALLES DE ESTADOS DE CUENTA:</t>
        </r>
        <r>
          <rPr>
            <sz val="9"/>
            <color indexed="81"/>
            <rFont val="Tahoma"/>
            <family val="2"/>
          </rPr>
          <t xml:space="preserve">
Letras en el banco
Letras cartera
Letras protesto
Letras por recuperar
Facturas / Notas de débito/ Notas de crédito
Saldo a favor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Gissella Rodríguez Westphalen</author>
  </authors>
  <commentList>
    <comment ref="A3" authorId="0" shapeId="0" xr:uid="{694789E9-9DAD-4202-943F-36160E06E02C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F_CONT</t>
        </r>
      </text>
    </comment>
    <comment ref="B3" authorId="0" shapeId="0" xr:uid="{CA407B1A-599A-4C78-A39F-52657CC251BE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F_VENC</t>
        </r>
      </text>
    </comment>
    <comment ref="C3" authorId="0" shapeId="0" xr:uid="{A4E607C4-DBBA-4565-9A3D-8780620BA224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ReconDate</t>
        </r>
      </text>
    </comment>
    <comment ref="D3" authorId="0" shapeId="0" xr:uid="{22E04A08-1BDB-4B82-9AD2-4EDEADFAC581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N_SAP</t>
        </r>
      </text>
    </comment>
    <comment ref="E3" authorId="0" shapeId="0" xr:uid="{84002CE3-D36A-4C06-86B9-F18BA2C4DF0C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U_SYP_MDCD</t>
        </r>
      </text>
    </comment>
    <comment ref="O3" authorId="0" shapeId="0" xr:uid="{6BB6FF76-03B4-4515-844B-F6871D1F10F7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TOTAL_LINEA</t>
        </r>
      </text>
    </comment>
    <comment ref="P3" authorId="0" shapeId="0" xr:uid="{734F57DC-AA82-4AA3-9342-930792D13661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TOTAL FACTURA</t>
        </r>
      </text>
    </comment>
    <comment ref="Q3" authorId="0" shapeId="0" xr:uid="{1B0B2AFE-DFE8-40E8-B8B2-FC5C3EF03292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PAGO</t>
        </r>
      </text>
    </comment>
    <comment ref="R3" authorId="0" shapeId="0" xr:uid="{6921894B-5677-467E-8D1B-468E2443558C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t_CAMBIO</t>
        </r>
      </text>
    </comment>
    <comment ref="S3" authorId="0" shapeId="0" xr:uid="{240B3A0F-E148-4709-9030-F23D93B093A3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PAGO_LINEA_USD</t>
        </r>
      </text>
    </comment>
    <comment ref="T3" authorId="0" shapeId="0" xr:uid="{13D250EA-9E13-4504-8280-A26961C729ED}">
      <text>
        <r>
          <rPr>
            <b/>
            <sz val="9"/>
            <color indexed="81"/>
            <rFont val="Tahoma"/>
            <family val="2"/>
          </rPr>
          <t>Gissella Rodríguez Westphalen:</t>
        </r>
        <r>
          <rPr>
            <sz val="9"/>
            <color indexed="81"/>
            <rFont val="Tahoma"/>
            <family val="2"/>
          </rPr>
          <t xml:space="preserve">
PAGO_LINEA_SOL</t>
        </r>
      </text>
    </comment>
  </commentList>
</comments>
</file>

<file path=xl/sharedStrings.xml><?xml version="1.0" encoding="utf-8"?>
<sst xmlns="http://schemas.openxmlformats.org/spreadsheetml/2006/main" count="4003" uniqueCount="926">
  <si>
    <t>Fecha Documento</t>
  </si>
  <si>
    <t>Fecha Embarque</t>
  </si>
  <si>
    <t>Fecha
 Vencimiento</t>
  </si>
  <si>
    <t>Numero Identidad</t>
  </si>
  <si>
    <t>Razon Social Cliente</t>
  </si>
  <si>
    <t>Tipo de documento</t>
  </si>
  <si>
    <t>Documento</t>
  </si>
  <si>
    <t>Número de documento</t>
  </si>
  <si>
    <t>Condicion de Pago</t>
  </si>
  <si>
    <t>Monto dolares</t>
  </si>
  <si>
    <t>Monto soles</t>
  </si>
  <si>
    <t>CANAL</t>
  </si>
  <si>
    <t>Dirección</t>
  </si>
  <si>
    <t>Distrito</t>
  </si>
  <si>
    <t>Provincia</t>
  </si>
  <si>
    <t>Pais</t>
  </si>
  <si>
    <t>VENCIMIENTO</t>
  </si>
  <si>
    <t>SITUACIÓN</t>
  </si>
  <si>
    <t>VIGENTE/VENCIDO</t>
  </si>
  <si>
    <t>INTERESES</t>
  </si>
  <si>
    <t>Fecha protesto</t>
  </si>
  <si>
    <t>TECNOLOGIA AGRICOLA</t>
  </si>
  <si>
    <t>FACTURA</t>
  </si>
  <si>
    <t>01-F050-00001323</t>
  </si>
  <si>
    <t>144-2023</t>
  </si>
  <si>
    <t>COBRANZA DOCUMENTARIA 105, 120 Y 150 DIAS</t>
  </si>
  <si>
    <t>Proforma / comentario</t>
  </si>
  <si>
    <t>CEX100866995</t>
  </si>
  <si>
    <t>01</t>
  </si>
  <si>
    <t>HONDURAS</t>
  </si>
  <si>
    <t>Km. 4 Boulevard Del Sur frente a Tabacalera Hondureña San Pedro de Sula, Honduras</t>
  </si>
  <si>
    <t>-</t>
  </si>
  <si>
    <t>Tasa moratoria:</t>
  </si>
  <si>
    <t>INTERNACIONAL</t>
  </si>
  <si>
    <t>CORPORACIÓN RICO S.A.C.</t>
  </si>
  <si>
    <t>01-F010-00025253</t>
  </si>
  <si>
    <t>CREDITO 45 DIAS / CREDIT 45 DAYS</t>
  </si>
  <si>
    <t>RICARDO HORNA</t>
  </si>
  <si>
    <t>CAR. PANAMERICANA SUR MZA. B LOTE. 12 Z.I. ASOC. AGRICOLA CONCORDIA LIMA - VILLA EL SALVADOR - LIMA-</t>
  </si>
  <si>
    <t>Villa El Salvador</t>
  </si>
  <si>
    <t>Lima</t>
  </si>
  <si>
    <t>PE</t>
  </si>
  <si>
    <t>PERU</t>
  </si>
  <si>
    <t>NACIONAL</t>
  </si>
  <si>
    <t>Número de cuenta contable</t>
  </si>
  <si>
    <t>Denominación de cuenta contable</t>
  </si>
  <si>
    <t>2024-01237</t>
  </si>
  <si>
    <t>AGROVET LOS ANDES SOCIEDAD COMERCIAL DE RESPONSABILIDAD LIMITADA</t>
  </si>
  <si>
    <t>LETRA</t>
  </si>
  <si>
    <t>Fecha emisión Letra</t>
  </si>
  <si>
    <t>LETRA 75 DIAS / DRAFT 75 DAYS</t>
  </si>
  <si>
    <t>JEFE SUR ORIENTE</t>
  </si>
  <si>
    <t>CAL.TRES CRUCES DE ORO NRO. 500 (50 MTROS ABAJO DEL GRIFO REPSOL) CUSCO</t>
  </si>
  <si>
    <t>Cusco</t>
  </si>
  <si>
    <t>CARTERA</t>
  </si>
  <si>
    <t xml:space="preserve">PE 3456 </t>
  </si>
  <si>
    <t>67908590</t>
  </si>
  <si>
    <t>67543350</t>
  </si>
  <si>
    <t>2024-02609</t>
  </si>
  <si>
    <t>INVERSIONES PROAVET E.I.R.L.</t>
  </si>
  <si>
    <t>PE 3356</t>
  </si>
  <si>
    <t>DESCUENTO</t>
  </si>
  <si>
    <t>04/09/2024</t>
  </si>
  <si>
    <t>11/07/2024</t>
  </si>
  <si>
    <t>COBRANZA</t>
  </si>
  <si>
    <t>1234100001</t>
  </si>
  <si>
    <t>LETRAS EN DESCUENTO NACIONAL</t>
  </si>
  <si>
    <t>20601325617</t>
  </si>
  <si>
    <t>TOP VETERINARIA S.A.C.</t>
  </si>
  <si>
    <t>2024-03115</t>
  </si>
  <si>
    <t>ALAN TAUCA</t>
  </si>
  <si>
    <t>AV. HUAYLAS NRO. 5173 URB. LOS NARANJOS</t>
  </si>
  <si>
    <t>Los Olivos</t>
  </si>
  <si>
    <t>01-F010-00025255</t>
  </si>
  <si>
    <t>01-F010-00025256</t>
  </si>
  <si>
    <t>01-F010-00025257</t>
  </si>
  <si>
    <t>1233100001</t>
  </si>
  <si>
    <t>LETRAS EN COBRANZA NACIONAL</t>
  </si>
  <si>
    <t>VERONICA CAMPOS</t>
  </si>
  <si>
    <t>1232100001</t>
  </si>
  <si>
    <t>LETRAS EN CARTERA NACIONAL</t>
  </si>
  <si>
    <t>Fecha de desembolso planilla</t>
  </si>
  <si>
    <t>2022-00446</t>
  </si>
  <si>
    <t>PROTESTO</t>
  </si>
  <si>
    <t>1234000001</t>
  </si>
  <si>
    <t>LETRAS PROTESTADAS NACIONAL</t>
  </si>
  <si>
    <t>20601052921</t>
  </si>
  <si>
    <t>PE 5688</t>
  </si>
  <si>
    <t>01-F010-00022344</t>
  </si>
  <si>
    <t>CAL.TRES CRUCES DE ORO NRO. 493 (FRENTE AL CENTRO COMERCIAL LA FRONTERA) CUSCO</t>
  </si>
  <si>
    <t>AGRICOTRAMG LL&amp;C E.I.R.L.</t>
  </si>
  <si>
    <t>2024-03268</t>
  </si>
  <si>
    <t>F010-00025625</t>
  </si>
  <si>
    <t>PEDRO CALDERON</t>
  </si>
  <si>
    <t>Fecha recojo de letra</t>
  </si>
  <si>
    <t>FUERA DE FECHA / VIGENTE</t>
  </si>
  <si>
    <t>1212000001</t>
  </si>
  <si>
    <t>FACTURAS POR COBRAR NACIONALES</t>
  </si>
  <si>
    <t>PE 3457</t>
  </si>
  <si>
    <t>POR CANJEAR</t>
  </si>
  <si>
    <t>JR. FRAILES 123 URB. SANTA FELICIA</t>
  </si>
  <si>
    <t>Trujillo</t>
  </si>
  <si>
    <t>ROMMEL CHINCHAY</t>
  </si>
  <si>
    <t>1212000002</t>
  </si>
  <si>
    <t>FACTURAS POR COBRAR DEL EXTERIOR</t>
  </si>
  <si>
    <t xml:space="preserve">OC 344022. PE 3327 </t>
  </si>
  <si>
    <t>NOTA DE CRÉDITO</t>
  </si>
  <si>
    <t>NOTA DE DÉBITO</t>
  </si>
  <si>
    <t>ANTICIPOS</t>
  </si>
  <si>
    <t>BOLETA</t>
  </si>
  <si>
    <t>Fecha de pago</t>
  </si>
  <si>
    <t>BANCO</t>
  </si>
  <si>
    <t>CEX000000123</t>
  </si>
  <si>
    <t>GRUPO GRANDES ROMAN S.A.</t>
  </si>
  <si>
    <t>TECNOLOGIA AGRICOLA S. DE R.L. DE C.V.</t>
  </si>
  <si>
    <t>CEX000000153</t>
  </si>
  <si>
    <t>VETERMEX ANIMAL HEALTH S.A. DE C.V.</t>
  </si>
  <si>
    <t>CEX000000112</t>
  </si>
  <si>
    <t>INVERSIONES MONTECO DE CARTAGO S.A.</t>
  </si>
  <si>
    <t>CEX100867096</t>
  </si>
  <si>
    <t>GLOBALVET S.A</t>
  </si>
  <si>
    <t>JUNTOZ</t>
  </si>
  <si>
    <t>CEX000000138</t>
  </si>
  <si>
    <t>SOCIEDAD NACIONAL PECUARIA S.A.</t>
  </si>
  <si>
    <t>CEX100867028</t>
  </si>
  <si>
    <t>ISV - INSUMOS Y SANIDAD VETERINARIA SRL</t>
  </si>
  <si>
    <t>CEX000000149</t>
  </si>
  <si>
    <t>BREMER LANKA (PVT) LTD.</t>
  </si>
  <si>
    <t>CEX000000201</t>
  </si>
  <si>
    <t>METROPOLITAN VETERINARY MARKETING CO.L.L.C.</t>
  </si>
  <si>
    <t>CEX100867003</t>
  </si>
  <si>
    <t>GANESHA AGROFARMA</t>
  </si>
  <si>
    <t>CEX100867085</t>
  </si>
  <si>
    <t>MONTECO S.A</t>
  </si>
  <si>
    <t>CEX100867087</t>
  </si>
  <si>
    <t>AFVET S.A.</t>
  </si>
  <si>
    <t>CEX000000203</t>
  </si>
  <si>
    <t>INNOVACIONES PECUARIAS S.A. DE C.V.</t>
  </si>
  <si>
    <t>INGRESO</t>
  </si>
  <si>
    <t>CEX100867000</t>
  </si>
  <si>
    <t>MINH HUNG AGRICULTURAL MATERIALS TRADING AND SERVICE CO., LTD.</t>
  </si>
  <si>
    <t>CEX100867109</t>
  </si>
  <si>
    <t>STICHTING ANIMAL HEALTH MISSION SURINAME (S.A.H.M.S)</t>
  </si>
  <si>
    <t>2024-02105</t>
  </si>
  <si>
    <t>2024-01616</t>
  </si>
  <si>
    <t>CEX000000116</t>
  </si>
  <si>
    <t>LABORATORIOS QUIMIO-VET, C.A.</t>
  </si>
  <si>
    <t>2024-02109</t>
  </si>
  <si>
    <t>CEX100867017</t>
  </si>
  <si>
    <t>VETERINARY MATERIALS COMPANY LLS</t>
  </si>
  <si>
    <t>2024-02175</t>
  </si>
  <si>
    <t>2024-02541</t>
  </si>
  <si>
    <t>2024-02403</t>
  </si>
  <si>
    <t>2024-02404</t>
  </si>
  <si>
    <t>2024-02542</t>
  </si>
  <si>
    <t>2024-02110</t>
  </si>
  <si>
    <t>2024-02405</t>
  </si>
  <si>
    <t>2024-02543</t>
  </si>
  <si>
    <t>Año</t>
  </si>
  <si>
    <t>Mes</t>
  </si>
  <si>
    <t>Cuenta contable</t>
  </si>
  <si>
    <t>Banco</t>
  </si>
  <si>
    <t>DIVISIÓN</t>
  </si>
  <si>
    <t>LÍNEA DE NEGOCIO</t>
  </si>
  <si>
    <t>Pago soles</t>
  </si>
  <si>
    <t>Pago dólares</t>
  </si>
  <si>
    <t>DIAS DE ATRASO / VIGENCIA</t>
  </si>
  <si>
    <t>DICIEMBRE</t>
  </si>
  <si>
    <t>JULIO</t>
  </si>
  <si>
    <t>MAYO</t>
  </si>
  <si>
    <t>AGOSTO</t>
  </si>
  <si>
    <t>SETIEMBRE</t>
  </si>
  <si>
    <t>Proforma / Comentario</t>
  </si>
  <si>
    <t>ABIERTO</t>
  </si>
  <si>
    <t>CERRADO</t>
  </si>
  <si>
    <t>01-F050-00001320</t>
  </si>
  <si>
    <t>ORO</t>
  </si>
  <si>
    <t>AVIVET</t>
  </si>
  <si>
    <t>Días de atraso/vigencia en pago</t>
  </si>
  <si>
    <t>104xxxxx</t>
  </si>
  <si>
    <t>BANCO DE CRÉDITO MN</t>
  </si>
  <si>
    <t>PAGO PE 1234</t>
  </si>
  <si>
    <t>LESCANO VALENCIA AMANDA ANGELICA
ESTADO DE CUENTA
(Expresado en Soles)</t>
  </si>
  <si>
    <t>CONDICION DE PAGO</t>
  </si>
  <si>
    <t>LINEA DE CREDITO</t>
  </si>
  <si>
    <t>S/</t>
  </si>
  <si>
    <t>LINEA COMPROMETIDA</t>
  </si>
  <si>
    <t>LINEA DISPONIBLE</t>
  </si>
  <si>
    <t>LETRAS EN BANCO</t>
  </si>
  <si>
    <t>REFERENCIA
COMPROBANTE</t>
  </si>
  <si>
    <t>FECHA 
EMISIÓN</t>
  </si>
  <si>
    <t>FECHA 
VENCIMIENTO</t>
  </si>
  <si>
    <t>DÍAS DE ATRASO /VIGENTE</t>
  </si>
  <si>
    <t>N° ÚNICO</t>
  </si>
  <si>
    <t>MONTO</t>
  </si>
  <si>
    <t>2024-01598</t>
  </si>
  <si>
    <t>F010-00024571</t>
  </si>
  <si>
    <t>67105639</t>
  </si>
  <si>
    <t>BCP</t>
  </si>
  <si>
    <t>2024-02173</t>
  </si>
  <si>
    <t>F010-00024931</t>
  </si>
  <si>
    <t>67543408</t>
  </si>
  <si>
    <t>2024-01617</t>
  </si>
  <si>
    <t>F010-00024579</t>
  </si>
  <si>
    <t>67105633</t>
  </si>
  <si>
    <t>2024-01921</t>
  </si>
  <si>
    <t>F010-00024750</t>
  </si>
  <si>
    <t>67158288</t>
  </si>
  <si>
    <t>2024-02214</t>
  </si>
  <si>
    <t>F010-00024958</t>
  </si>
  <si>
    <t>67543401</t>
  </si>
  <si>
    <t>2024-02108</t>
  </si>
  <si>
    <t>F010-00024878</t>
  </si>
  <si>
    <t>67276023</t>
  </si>
  <si>
    <t>2024-02264</t>
  </si>
  <si>
    <t>F010-00024975</t>
  </si>
  <si>
    <t>67543400</t>
  </si>
  <si>
    <t>2024-02402</t>
  </si>
  <si>
    <t>F010-00025103</t>
  </si>
  <si>
    <t>En proceso</t>
  </si>
  <si>
    <t>2024-02174</t>
  </si>
  <si>
    <t>67543409</t>
  </si>
  <si>
    <t>2024-02210</t>
  </si>
  <si>
    <t>F010-00024956</t>
  </si>
  <si>
    <t>67543406</t>
  </si>
  <si>
    <t>2024-02215</t>
  </si>
  <si>
    <t>67543402</t>
  </si>
  <si>
    <t>67276024</t>
  </si>
  <si>
    <t>F010-00025204</t>
  </si>
  <si>
    <t>67543410</t>
  </si>
  <si>
    <t>2024-02216</t>
  </si>
  <si>
    <t>67543403</t>
  </si>
  <si>
    <t>2024-02211</t>
  </si>
  <si>
    <t>67543407</t>
  </si>
  <si>
    <t>2024-01922</t>
  </si>
  <si>
    <t>67158289</t>
  </si>
  <si>
    <t>67276025</t>
  </si>
  <si>
    <t>2024-02176</t>
  </si>
  <si>
    <t>67543411</t>
  </si>
  <si>
    <t>2024-02217</t>
  </si>
  <si>
    <t>67543404</t>
  </si>
  <si>
    <t>2024-02406</t>
  </si>
  <si>
    <t>2024-02544</t>
  </si>
  <si>
    <t>2024-02545</t>
  </si>
  <si>
    <t>2024-02407</t>
  </si>
  <si>
    <t>2024-02546</t>
  </si>
  <si>
    <t>Total</t>
  </si>
  <si>
    <t>FECHA PROTESTO</t>
  </si>
  <si>
    <t>2024-01920</t>
  </si>
  <si>
    <t>2024-02213</t>
  </si>
  <si>
    <t>2024-01525</t>
  </si>
  <si>
    <t>F010-00024538</t>
  </si>
  <si>
    <t>2024-02107</t>
  </si>
  <si>
    <t>2024-01563</t>
  </si>
  <si>
    <t>F010-00024558</t>
  </si>
  <si>
    <t>LETRAS EN CARTERA</t>
  </si>
  <si>
    <t>2024-02171</t>
  </si>
  <si>
    <t>FACTURAS - NOTAS DE DEBITO</t>
  </si>
  <si>
    <t>COMPROBANTE</t>
  </si>
  <si>
    <t>REFERENCIA</t>
  </si>
  <si>
    <t>01-F010-00025401</t>
  </si>
  <si>
    <t>INTERESES L 202402105</t>
  </si>
  <si>
    <t>01-F010-00025418</t>
  </si>
  <si>
    <t>INTERESES L202402105</t>
  </si>
  <si>
    <t>01-F010-00025511</t>
  </si>
  <si>
    <t>Facturas clientes - C10104994178</t>
  </si>
  <si>
    <t>01-F010-00025525</t>
  </si>
  <si>
    <t>gasto de protesto a la letra 2024-01525</t>
  </si>
  <si>
    <t>01-F010-00025531</t>
  </si>
  <si>
    <t>Por favor emitir una factura por concepto de gasto</t>
  </si>
  <si>
    <t>RESUMEN :</t>
  </si>
  <si>
    <t>TOTAL DE LETRAS EN BANCO</t>
  </si>
  <si>
    <t xml:space="preserve">S/                 </t>
  </si>
  <si>
    <t>TOTAL DE LETRAS EN PROTESTO</t>
  </si>
  <si>
    <t>TOTAL DE LETRAS EN CARTERA</t>
  </si>
  <si>
    <t>TOTAL DE LETRAS POR RECUPERAR</t>
  </si>
  <si>
    <t>TOTAL NOTA DE DEBITO Y/O FACTURA</t>
  </si>
  <si>
    <t>TOTAL SALDO A FAVOR</t>
  </si>
  <si>
    <t>TOTAL DEUDA</t>
  </si>
  <si>
    <t>SAGA</t>
  </si>
  <si>
    <t>GRUPO GRANDES ROMÁN S.A</t>
  </si>
  <si>
    <t>Estado de Cuenta al</t>
  </si>
  <si>
    <t>(Expresado en Dólares Americanos)</t>
  </si>
  <si>
    <t>F. Documento</t>
  </si>
  <si>
    <t>F. de Embarque</t>
  </si>
  <si>
    <t>F. Vencimiento</t>
  </si>
  <si>
    <t>Días de Atraso / Vigente</t>
  </si>
  <si>
    <t>Días de Atraso</t>
  </si>
  <si>
    <t>N° Documento</t>
  </si>
  <si>
    <t>Condición de pago</t>
  </si>
  <si>
    <t>Referencia</t>
  </si>
  <si>
    <t xml:space="preserve">Importe original </t>
  </si>
  <si>
    <t>Importe</t>
  </si>
  <si>
    <t>Importe abonado</t>
  </si>
  <si>
    <t>Saldo</t>
  </si>
  <si>
    <t>% Tasa</t>
  </si>
  <si>
    <t>Tasa Efectiva Diaria (TED)</t>
  </si>
  <si>
    <t>Interés</t>
  </si>
  <si>
    <t>Importe total</t>
  </si>
  <si>
    <t>Observación</t>
  </si>
  <si>
    <t>Estado</t>
  </si>
  <si>
    <t>01-F050-00001224</t>
  </si>
  <si>
    <t>COBRANZA DOCUMENTARIA 105, 135 y 165 DIAS</t>
  </si>
  <si>
    <t>192-2023</t>
  </si>
  <si>
    <t>PAGADO</t>
  </si>
  <si>
    <t>01-F050-00001225</t>
  </si>
  <si>
    <t>192-2022 A</t>
  </si>
  <si>
    <t>VENCIDO</t>
  </si>
  <si>
    <t>01-F050-00001313</t>
  </si>
  <si>
    <t>Cobranza Doc. 90 días / 120 días</t>
  </si>
  <si>
    <t>187-2023</t>
  </si>
  <si>
    <t>01-F050-00001317</t>
  </si>
  <si>
    <t>138-2023</t>
  </si>
  <si>
    <t>01-F050-00001318</t>
  </si>
  <si>
    <t>046-2023</t>
  </si>
  <si>
    <t>01-F050-00001319</t>
  </si>
  <si>
    <t>192-2022 B</t>
  </si>
  <si>
    <t>01-F050-00001329</t>
  </si>
  <si>
    <t>214-2023</t>
  </si>
  <si>
    <t>01-F050-00001334</t>
  </si>
  <si>
    <t>162-2023</t>
  </si>
  <si>
    <t>01-F050-00001405</t>
  </si>
  <si>
    <t>COBRANZA DOC. 90 DIAS</t>
  </si>
  <si>
    <t>209-2023</t>
  </si>
  <si>
    <t>01-F050-00001432</t>
  </si>
  <si>
    <t>COBRANZA DOC. 75 DIAS</t>
  </si>
  <si>
    <t>254-2023 A</t>
  </si>
  <si>
    <t>01-F050-00001473</t>
  </si>
  <si>
    <t xml:space="preserve">118-2024 </t>
  </si>
  <si>
    <t>POR EMITIR</t>
  </si>
  <si>
    <t>CONTADO</t>
  </si>
  <si>
    <t>TOTAL DOCUMENTOS VENCIDOS</t>
  </si>
  <si>
    <t xml:space="preserve">                                                                                                                     TOTAL GRUPO GRANDES ROMAN S.A</t>
  </si>
  <si>
    <t>TOTAL GRUPO GRANDES</t>
  </si>
  <si>
    <r>
      <t xml:space="preserve">* Les recordamos que el tipo de cargo en el Swift para las transferencias que realizan debe ser </t>
    </r>
    <r>
      <rPr>
        <b/>
        <u/>
        <sz val="11"/>
        <color rgb="FFFF0000"/>
        <rFont val="Calibri"/>
        <family val="2"/>
        <scheme val="minor"/>
      </rPr>
      <t>OUR.</t>
    </r>
  </si>
  <si>
    <t>DETALLE DE COBRANZAS VENTAS INTERNACIONALES DEL 19 JULIO  -21 AGOSTO -24</t>
  </si>
  <si>
    <t>FECHA EMISIÓN</t>
  </si>
  <si>
    <t>FECHA VENCIMIENTO</t>
  </si>
  <si>
    <t>FECHA DE PAGO</t>
  </si>
  <si>
    <t>SAP</t>
  </si>
  <si>
    <t>FACTURA /LETRA</t>
  </si>
  <si>
    <t>CODIGO CLIENTE</t>
  </si>
  <si>
    <t>CLIENTE</t>
  </si>
  <si>
    <t xml:space="preserve">COMISION VANESSA PARKER 
 </t>
  </si>
  <si>
    <t>COMISION
ARIANA</t>
  </si>
  <si>
    <t>COMISION KATHERINE</t>
  </si>
  <si>
    <t xml:space="preserve">COMISION LUIS </t>
  </si>
  <si>
    <t>LINEA</t>
  </si>
  <si>
    <t>CODIGO</t>
  </si>
  <si>
    <t>Dscription</t>
  </si>
  <si>
    <t>MONTO VENTA US$</t>
  </si>
  <si>
    <t>TOTAL POR FACTURA USD $</t>
  </si>
  <si>
    <t>PAGO USD</t>
  </si>
  <si>
    <t>TC FECHA DE PAGO</t>
  </si>
  <si>
    <t>PAGO POR ARTICULO USD - COMISIONES</t>
  </si>
  <si>
    <t>BASE PARA EL CALCULO DE COMISIONES S/</t>
  </si>
  <si>
    <t>SI</t>
  </si>
  <si>
    <t>MAYORES</t>
  </si>
  <si>
    <t>35000PER00324</t>
  </si>
  <si>
    <t>QREX SP X 1 G + DILUYENTE X 20 ML - CJA 10 UND</t>
  </si>
  <si>
    <t>ANIMALES DE COMPAÑIA</t>
  </si>
  <si>
    <t>31144PER00007</t>
  </si>
  <si>
    <t>KET-A-100 CJA 24 UND X 50 ML</t>
  </si>
  <si>
    <t>31145PER00005</t>
  </si>
  <si>
    <t>KET-A-XYL CJA 24 UND X 50 ML</t>
  </si>
  <si>
    <t>31086PER00008</t>
  </si>
  <si>
    <t>DORAMEC L.A. CJA 12 UND X 100 ML</t>
  </si>
  <si>
    <t>31106PER00007</t>
  </si>
  <si>
    <t>FEBRALGINA COMPUESTA CJA 12 UND X 100 ML</t>
  </si>
  <si>
    <t>31108PER00006</t>
  </si>
  <si>
    <t>FERTIMIN SE CJA 12 UND X 100 ML</t>
  </si>
  <si>
    <t>35000PER00161</t>
  </si>
  <si>
    <t>FLUNIMINE CJA 20 UND X 100 ML</t>
  </si>
  <si>
    <t>31134PER00006</t>
  </si>
  <si>
    <t>HEPATO-JECT CJA 12 UND X 100 ML</t>
  </si>
  <si>
    <t>31176PER00008</t>
  </si>
  <si>
    <t>OXYTO-SYNT 10 CJA 12 UND X 100 ML</t>
  </si>
  <si>
    <t>31028PER00005</t>
  </si>
  <si>
    <t>BOLDEMAX A.P. CJA 36 UND X 20 ML</t>
  </si>
  <si>
    <t>31031PER00009</t>
  </si>
  <si>
    <t>BOVIMEC CJA 24 UND X 50 ML</t>
  </si>
  <si>
    <t>31053PER00002</t>
  </si>
  <si>
    <t>CEFA-SEC CJA PLASTICA 48 JGAS X 10 ML</t>
  </si>
  <si>
    <t>35000PER00326</t>
  </si>
  <si>
    <t>LIQUAMOX C IS CJA 12 UND X 50 ML</t>
  </si>
  <si>
    <t>31149PER00009</t>
  </si>
  <si>
    <t>LUTAPROST 250 CJA 36 UND X 10 ML</t>
  </si>
  <si>
    <t>35000PER00166</t>
  </si>
  <si>
    <t>NEO-PEN RTU CJA 12 UND X 100 ML</t>
  </si>
  <si>
    <t>35000PER00169</t>
  </si>
  <si>
    <t>VETAMOXYL 20 L.A. CJA 12 UND X 100 ML</t>
  </si>
  <si>
    <t>31230PER00021</t>
  </si>
  <si>
    <t>XELAMEC SPOT ON CJA 18 UND X 5 PIP X 2 ML</t>
  </si>
  <si>
    <t>AVES Y CERDOS</t>
  </si>
  <si>
    <t>35000PER00125</t>
  </si>
  <si>
    <t>AQUACID CU OS CJA 20 FCOS X 1 L</t>
  </si>
  <si>
    <t>31123PER00005</t>
  </si>
  <si>
    <t>GALLOMEC PLUS PX CJA 20 BOLSAS X 1 KG</t>
  </si>
  <si>
    <t>31139PER00006</t>
  </si>
  <si>
    <t>IRON-DEX 200 B12 CJA 12 UND X 100 ML</t>
  </si>
  <si>
    <t>31353PER00003</t>
  </si>
  <si>
    <t>ATREVIA ONE MINI CJA 24 UND X 1 TAB</t>
  </si>
  <si>
    <t>31353PER00004</t>
  </si>
  <si>
    <t>ATREVIA ONE MINI CJA 8 UND X 4 TAB</t>
  </si>
  <si>
    <t>31354PER00003</t>
  </si>
  <si>
    <t>ATREVIA ONE SMALL CJA 24 UND X 1 TAB</t>
  </si>
  <si>
    <t>31354PER00004</t>
  </si>
  <si>
    <t>ATREVIA ONE SMALL CJA 8 UND X 4 TAB</t>
  </si>
  <si>
    <t>31355PER00003</t>
  </si>
  <si>
    <t>ATREVIA ONE MEDIUM CJA 24 UND X 1 TAB</t>
  </si>
  <si>
    <t>31355PER00004</t>
  </si>
  <si>
    <t>ATREVIA ONE MEDIUM CJA 8 UND X 4 TAB</t>
  </si>
  <si>
    <t>31356PER00003</t>
  </si>
  <si>
    <t>ATREVIA ONE LARGE CJA 24 UND X 1 TAB</t>
  </si>
  <si>
    <t>31356PER00004</t>
  </si>
  <si>
    <t>ATREVIA ONE LARGE CJA 8 UND X 4 TAB</t>
  </si>
  <si>
    <t>31357PER00003</t>
  </si>
  <si>
    <t>ATREVIA XR MINI CJA 24 UND X 1 TAB</t>
  </si>
  <si>
    <t>31357PER00004</t>
  </si>
  <si>
    <t>ATREVIA XR MINI CJA 8 UND X 4 TAB</t>
  </si>
  <si>
    <t>31358PER00003</t>
  </si>
  <si>
    <t>ATREVIA XR SMALL CJA 24 UND X 1 TAB</t>
  </si>
  <si>
    <t>31358PER00004</t>
  </si>
  <si>
    <t>ATREVIA XR SMALL CJA 8 UND X 4 TAB</t>
  </si>
  <si>
    <t>31359PER00003</t>
  </si>
  <si>
    <t>ATREVIA XR MEDIUM CJA 24 UND X 1 TAB</t>
  </si>
  <si>
    <t>31359PER00004</t>
  </si>
  <si>
    <t>ATREVIA XR MEDIUM CJA 8 UND X 4 TAB</t>
  </si>
  <si>
    <t>31360PER00003</t>
  </si>
  <si>
    <t>ATREVIA XR LARGE CJA 24 UND X 1 TAB</t>
  </si>
  <si>
    <t>31360PER00004</t>
  </si>
  <si>
    <t>ATREVIA XR LARGE CJA 8 UND X 4 TAB</t>
  </si>
  <si>
    <t>31010PER00004</t>
  </si>
  <si>
    <t>AGROGENTA 11 CJA 12 UND X 100 ML</t>
  </si>
  <si>
    <t>31010PER00005</t>
  </si>
  <si>
    <t>AGROGENTA 11 CJA 9 UND X 250 ML</t>
  </si>
  <si>
    <t>31028PER00006</t>
  </si>
  <si>
    <t>BOLDEMAX A.P. CJA 12 UND X 100 ML</t>
  </si>
  <si>
    <t>31030PER00002</t>
  </si>
  <si>
    <t>BOOSTER RN TERNEROS CJA 14 UND X 4 JGAS X 30 ML</t>
  </si>
  <si>
    <t>31048PER00002</t>
  </si>
  <si>
    <t>CARPRODYL 100 CJA 12 UND X 20 TAB</t>
  </si>
  <si>
    <t>31049PER00002</t>
  </si>
  <si>
    <t>CARPRODYL 25 CJA 12 UND X 40 TAB</t>
  </si>
  <si>
    <t>31050PER00014</t>
  </si>
  <si>
    <t>CATOFOS B9+B12 CJA 12 UND X 100 ML</t>
  </si>
  <si>
    <t>31050PER00012</t>
  </si>
  <si>
    <t>CATOFOS B9+B12 CJA 24 UND X 50 ML</t>
  </si>
  <si>
    <t>31050PER00011</t>
  </si>
  <si>
    <t>CATOFOS B9+B12 CJA 36 UND X 20 ML</t>
  </si>
  <si>
    <t>31050PER00018</t>
  </si>
  <si>
    <t>CATOFOS B9+B12 CJA 6 UND X 500 ML</t>
  </si>
  <si>
    <t>31050PER00016</t>
  </si>
  <si>
    <t>CATOFOS B9+B12 CJA 9 UND X 250 ML</t>
  </si>
  <si>
    <t>31052PER00002</t>
  </si>
  <si>
    <t>CEFA-MILK FORTE CJA PLASTICA 48 JGAS X 10 ML</t>
  </si>
  <si>
    <t>31088PER00002</t>
  </si>
  <si>
    <t>DORAQUEST DUO CJA 24 JGAS X 6.73 G</t>
  </si>
  <si>
    <t>31090PER00005</t>
  </si>
  <si>
    <t>DORMI-XYL 2 CJA 24 UND X 30 ML</t>
  </si>
  <si>
    <t>31099PER00003</t>
  </si>
  <si>
    <t>ENROFLOX 20 L.A. CJA 12 UND X 100 ML</t>
  </si>
  <si>
    <t>31105PER00007</t>
  </si>
  <si>
    <t>FBZ 12.5% CON MINERALES CJA 12 UND X 1 L</t>
  </si>
  <si>
    <t>31105PER00005</t>
  </si>
  <si>
    <t>FBZ 12.5% CON MINERALES CJA 50 JGAS DOSIFACIL X 30 ML</t>
  </si>
  <si>
    <t>31106PER00006</t>
  </si>
  <si>
    <t>FEBRALGINA COMPUESTA CJA 24 UND X 50 ML</t>
  </si>
  <si>
    <t>31106PER00005</t>
  </si>
  <si>
    <t>FEBRALGINA COMPUESTA CJA 36 UND X 20 ML</t>
  </si>
  <si>
    <t>31122PER00005</t>
  </si>
  <si>
    <t>GALLOMEC PLUS CJA 18 UND X 50 TAB</t>
  </si>
  <si>
    <t>31126PER00009</t>
  </si>
  <si>
    <t>HEMATOFOS B12 CJA 12 UND X 100 ML</t>
  </si>
  <si>
    <t>31126PER00008</t>
  </si>
  <si>
    <t>HEMATOFOS B12 CJA 24 UND X 50 ML</t>
  </si>
  <si>
    <t>31126PER00007</t>
  </si>
  <si>
    <t>HEMATOFOS B12 CJA 36 UND X 20 ML</t>
  </si>
  <si>
    <t>31138PER00006</t>
  </si>
  <si>
    <t>IMIDOX 120 CJA 12 UND X 100 ML</t>
  </si>
  <si>
    <t>31149PER00011</t>
  </si>
  <si>
    <t>LUTAPROST 250 CJA 24 UND X 30 ML</t>
  </si>
  <si>
    <t>31163PER00008</t>
  </si>
  <si>
    <t>MODIVITASAN CJA 12 UND X 100 ML</t>
  </si>
  <si>
    <t>31163PER00007</t>
  </si>
  <si>
    <t>MODIVITASAN CJA 24 UND X 50 ML</t>
  </si>
  <si>
    <t>31163PER00006</t>
  </si>
  <si>
    <t>MODIVITASAN CJA 36 UND X 20 ML</t>
  </si>
  <si>
    <t>31167PER00001</t>
  </si>
  <si>
    <t>NEO-TERRACICLINA WS BALDE 50 SOBRES X 100 G</t>
  </si>
  <si>
    <t>31167PER00002</t>
  </si>
  <si>
    <t>NEO-TERRACICLINA WS CJA 50 SOBRES X 15 G</t>
  </si>
  <si>
    <t>31173PER00002</t>
  </si>
  <si>
    <t>OTIDERMA-CEF CJA 20 UND X 15 ML</t>
  </si>
  <si>
    <t>31174PER00004</t>
  </si>
  <si>
    <t>OXANTEL 5 CJA 12 UND X 100 TAB</t>
  </si>
  <si>
    <t>31175PER00015</t>
  </si>
  <si>
    <t>OXANTEL GEL CJA 112 UND X 2 ML</t>
  </si>
  <si>
    <t>31175PER00012</t>
  </si>
  <si>
    <t>OXANTEL GEL CJA 78 UND X 5 ML</t>
  </si>
  <si>
    <t>31176PER00007</t>
  </si>
  <si>
    <t>OXYTO-SYNT 10 CJA 24 UND X 50 ML</t>
  </si>
  <si>
    <t>31176PER00006</t>
  </si>
  <si>
    <t>OXYTO-SYNT 10 CJA 36 UND X 20 ML</t>
  </si>
  <si>
    <t>31192PER00008</t>
  </si>
  <si>
    <t>RESPIBIOTIC 48 HORAS CJA 12 UND X 100 ML</t>
  </si>
  <si>
    <t>31194PER00002</t>
  </si>
  <si>
    <t>RUMENADE P CJA 3 UND X 25 SOBRES X 100 G</t>
  </si>
  <si>
    <t>31199PER00007</t>
  </si>
  <si>
    <t>TOLFEN L.A. 8% CJA 24 UND X 50 ML</t>
  </si>
  <si>
    <t>31210PER00006</t>
  </si>
  <si>
    <t>TRIVERFEN 22.2 CJA 50 JGAS DOSIFACIL X 30 ML</t>
  </si>
  <si>
    <t>31212PER00011</t>
  </si>
  <si>
    <t>TYLO-COMBISONE CJA 12 UND X 100 ML</t>
  </si>
  <si>
    <t>31212PER00013</t>
  </si>
  <si>
    <t>TYLO-COMBISONE CJA 24 UND X 50 ML</t>
  </si>
  <si>
    <t>31212PER00015</t>
  </si>
  <si>
    <t>TYLO-COMBISONE CJA 36 UND X 20 ML</t>
  </si>
  <si>
    <t>31212PER00009</t>
  </si>
  <si>
    <t>TYLO-COMBISONE CJA 9 UND X 250 ML</t>
  </si>
  <si>
    <t>31228PER00011</t>
  </si>
  <si>
    <t>VETONIC CON NUCLEOTIDOS OS CJA 12 UND X 1 L</t>
  </si>
  <si>
    <t>31135PER00009</t>
  </si>
  <si>
    <t>HEPAVIAR OS X 20 L</t>
  </si>
  <si>
    <t>35000PER00155</t>
  </si>
  <si>
    <t>CEFAJECT CJA 15 UND X 250 ML</t>
  </si>
  <si>
    <t>31180PER00005</t>
  </si>
  <si>
    <t>PETONIC RECUPERATION CJA 12 UND X 110 ML</t>
  </si>
  <si>
    <t>31183PER00001</t>
  </si>
  <si>
    <t>PROBIOENZYME PX CJA 20 BOLSAS X 1 KG</t>
  </si>
  <si>
    <t>35000PER00146</t>
  </si>
  <si>
    <t>AMOXIGENTIN CJA 12 UND X 100 ML (HY)</t>
  </si>
  <si>
    <t>35000PER00285</t>
  </si>
  <si>
    <t>NUTROMIX CJA 12 UND X 120 G</t>
  </si>
  <si>
    <t>35000PER00284</t>
  </si>
  <si>
    <t>NUTROMIX CJA 12 UND X 60 G</t>
  </si>
  <si>
    <t>31108PER00007</t>
  </si>
  <si>
    <t>FERTIMIN SE CJA 9 UND X 250 ML</t>
  </si>
  <si>
    <t>31146PER00003</t>
  </si>
  <si>
    <t>KINODYL SE CJA 12 UND X 100 ML</t>
  </si>
  <si>
    <t>35000PER00177</t>
  </si>
  <si>
    <t>PEN DUO STREP 250/200 CJA 10 UND X 100 ML</t>
  </si>
  <si>
    <t>35000PER00178</t>
  </si>
  <si>
    <t>PEN DUO STREP 250/200 CJA 6 UND X 250 ML</t>
  </si>
  <si>
    <t>31180PER00004</t>
  </si>
  <si>
    <t>PETONIC RECUPERATION CJA 22 UND X 55 ML</t>
  </si>
  <si>
    <t>31180PER00006</t>
  </si>
  <si>
    <t>PETONIC RECUPERATION CJA 10 UND X 275 ML</t>
  </si>
  <si>
    <t>31185PER00002</t>
  </si>
  <si>
    <t>PROBIOLYTE WS CJA 50 SOBRES X 15 G</t>
  </si>
  <si>
    <t>31199PER00008</t>
  </si>
  <si>
    <t>TOLFEN L.A. 8% CJA 36 UND X 20 ML</t>
  </si>
  <si>
    <t>31199PER00005</t>
  </si>
  <si>
    <t>TOLFEN L.A. 8% CJA 9 UND X 250 ML</t>
  </si>
  <si>
    <t>31093PER00005</t>
  </si>
  <si>
    <t>DURAMYCIN 300 L.A. CJA 12 UND X 100 ML</t>
  </si>
  <si>
    <t>31095PER00007</t>
  </si>
  <si>
    <t>ECTOMETHRIN 200 CJA 48 UND X 20 ML</t>
  </si>
  <si>
    <t>31124PER00002</t>
  </si>
  <si>
    <t>GALLOMIX CJA 12 UND X 100 TAB</t>
  </si>
  <si>
    <t>31199PER00006</t>
  </si>
  <si>
    <t>TOLFEN L.A. 8% CJA 12 UND X 100 ML</t>
  </si>
  <si>
    <t>31230PER00022</t>
  </si>
  <si>
    <t>XELAMEC SPOT ON CJA 18 UND X 5 PIP X 4 ML</t>
  </si>
  <si>
    <t>35000PER00151</t>
  </si>
  <si>
    <t>ASCORVET 250 CJA 12 UND X 100 ML</t>
  </si>
  <si>
    <t>31031CRI00009</t>
  </si>
  <si>
    <t>BOVIMEC CJA 36 UND X 20 ML (CRI)</t>
  </si>
  <si>
    <t>31031CRI00007</t>
  </si>
  <si>
    <t>BOVIMEC CJA 6 UND X 500 ML (CRI)</t>
  </si>
  <si>
    <t>35000PER00237</t>
  </si>
  <si>
    <t>CANI-TABS DAILY MULTI ADULT CJA 12 UND X 60 TAB</t>
  </si>
  <si>
    <t>35000PER00221</t>
  </si>
  <si>
    <t>CANI-TABS DAILY MULTI PUPPY CJA 12 UND X 60 TAB</t>
  </si>
  <si>
    <t>35000PER00302</t>
  </si>
  <si>
    <t>CANI-TABS OMEGA 3 + EPA &amp; DHA CJA 12 UND X 100 CAP</t>
  </si>
  <si>
    <t>31050CRI00007</t>
  </si>
  <si>
    <t>CATOFOS B9+B12 CJA 24 UND X 50 ML (CRI)</t>
  </si>
  <si>
    <t>31053CRI00001</t>
  </si>
  <si>
    <t>CEFA-SEC CJA PLASTICA 48 JGAS X 10 ML (CRI)</t>
  </si>
  <si>
    <t>31058PER00015</t>
  </si>
  <si>
    <t>CHICK BOOSTER CON NUCLEOTIDOS OS CJA 40 FCOS X 30 ML</t>
  </si>
  <si>
    <t>31058PER00006</t>
  </si>
  <si>
    <t>CHICK BOOSTER CON NUCLEOTIDOS OS X 5 L</t>
  </si>
  <si>
    <t>35000PER00271</t>
  </si>
  <si>
    <t>CLINDA-TABS 300 FT CJA 12 UND X 30 TAB</t>
  </si>
  <si>
    <t>31086CRI00006</t>
  </si>
  <si>
    <t>DORAMEC L.A. CJA 12 UND X 100 ML (CRI)</t>
  </si>
  <si>
    <t>31086CRI00010</t>
  </si>
  <si>
    <t>DORAMEC L.A. CJA 36 UND X 20 ML (CRI)</t>
  </si>
  <si>
    <t>31086CRI00008</t>
  </si>
  <si>
    <t>DORAMEC L.A. CJA 6 UND X 500 ML (CRI)</t>
  </si>
  <si>
    <t>31088CRI00002</t>
  </si>
  <si>
    <t>DORAQUEST DUO CJA 24 JGAS X 6.73 G (CRI)</t>
  </si>
  <si>
    <t>31092CRI00002</t>
  </si>
  <si>
    <t>DUOTAK FF CJA 12 UND X 1 L (CRI)</t>
  </si>
  <si>
    <t>31093CRI00003</t>
  </si>
  <si>
    <t>DURAMYCIN 300 L.A. CJA 12 UND X 100 ML (CRI)</t>
  </si>
  <si>
    <t>31097CRI00006</t>
  </si>
  <si>
    <t>ECTONIL POUR ON CJA 20 UND X 500 ML (CRI)</t>
  </si>
  <si>
    <t>31097CRI00007</t>
  </si>
  <si>
    <t>ECTONIL POUR ON CJA 48 UND X 30 ML (CRI)</t>
  </si>
  <si>
    <t>31099CRI00003</t>
  </si>
  <si>
    <t>ENROFLOX 20 L.A. CJA 12 UND X 100 ML (CRI)</t>
  </si>
  <si>
    <t>31102CRI00005</t>
  </si>
  <si>
    <t>EPRIMEC ZERO POUR ON CJA 12 UND X 1 L (CRI)</t>
  </si>
  <si>
    <t>31102CRI00006</t>
  </si>
  <si>
    <t>EPRIMEC ZERO POUR ON CJA 48 UND X 30 ML (CRI)</t>
  </si>
  <si>
    <t>31108CRI00004</t>
  </si>
  <si>
    <t>FERTIMIN SE CJA 9 UND X 250 ML (CRI)</t>
  </si>
  <si>
    <t>31260PER00003</t>
  </si>
  <si>
    <t>FH-10 FACTOR HEPATICO 10 CJA 48 UND X 30 ML</t>
  </si>
  <si>
    <t>31260PER00004</t>
  </si>
  <si>
    <t>FH-10 FACTOR HEPATICO 10 CJA 9 UND X 100 ML</t>
  </si>
  <si>
    <t>31395PER00001</t>
  </si>
  <si>
    <t>FLORAVIVA 12 CEPAS SOFT CHEWS MEDIUM &amp; LARGE CJA 12 UND X 32 TAB</t>
  </si>
  <si>
    <t>31393PER00001</t>
  </si>
  <si>
    <t>FLORAVIVA 12 CEPAS SOFT CHEWS MINI &amp; SMALL CJA 12 UND X 32 TAB</t>
  </si>
  <si>
    <t>31138CRI00004</t>
  </si>
  <si>
    <t>IMIDOX 120 CJA 12 UND X 100 ML (CRI)</t>
  </si>
  <si>
    <t>31138CRI00003</t>
  </si>
  <si>
    <t>IMIDOX 120 CJA 24 UND X 50 ML (CRI)</t>
  </si>
  <si>
    <t>31396PER00001</t>
  </si>
  <si>
    <t>LONGEVIA SOFT CHEWS CJA 12 UND X 32 TAB</t>
  </si>
  <si>
    <t>35000PER00144</t>
  </si>
  <si>
    <t>LYSOZYM 100 CJA 20 BOLSAS X 1 KG</t>
  </si>
  <si>
    <t>31369PER00001</t>
  </si>
  <si>
    <t>MELACANIN CJA 12 UND X 32 TAB</t>
  </si>
  <si>
    <t>31163CRI00006</t>
  </si>
  <si>
    <t>MODIVITASAN CJA 12 UND X 100 ML (CRI)</t>
  </si>
  <si>
    <t>31163CRI00008</t>
  </si>
  <si>
    <t>MODIVITASAN CJA 6 UND X 500 ML (CRI)</t>
  </si>
  <si>
    <t>31335PER00001</t>
  </si>
  <si>
    <t>PETONIC CATS RECUPERATION CJA 22 UND X 55 ML</t>
  </si>
  <si>
    <t>31185PER00006</t>
  </si>
  <si>
    <t>PROBIOLYTE WS BALDE 50 SOBRES X 100 G</t>
  </si>
  <si>
    <t>31189CRI00003</t>
  </si>
  <si>
    <t>PROXIFEN 23 L.A. CJA 12 UND X 100 ML (CRI)</t>
  </si>
  <si>
    <t>31347PER00003</t>
  </si>
  <si>
    <t>TULAMYCIN K CJA 12 UND X 100 ML</t>
  </si>
  <si>
    <t>31347PER00002</t>
  </si>
  <si>
    <t>TULAMYCIN K CJA 24 UND X 50 ML</t>
  </si>
  <si>
    <t>31347PER00001</t>
  </si>
  <si>
    <t>TULAMYCIN K CJA 36 UND X 20 ML</t>
  </si>
  <si>
    <t>31347PER00004</t>
  </si>
  <si>
    <t>TULAMYCIN K CJA 6 UND X 250 ML</t>
  </si>
  <si>
    <t>31215PER00002</t>
  </si>
  <si>
    <t>TYLVAX PX X 20 KG</t>
  </si>
  <si>
    <t>31216PER00002</t>
  </si>
  <si>
    <t>TYLVAX WS CJA 50 SOBRES X 15 G</t>
  </si>
  <si>
    <t>35000PER00317</t>
  </si>
  <si>
    <t>VETAMYCON 6X CJA 36 UND X 30 G</t>
  </si>
  <si>
    <t>35000PER00277</t>
  </si>
  <si>
    <t>VETPRO DERMACARE OTIC CLEANSER CJA 12 UND X 100 ML</t>
  </si>
  <si>
    <t>31230PER00006</t>
  </si>
  <si>
    <t>XELAMEC SPOT ON CJA 12 UND X 5 PIP X 0.25 ML</t>
  </si>
  <si>
    <t>31230PER00007</t>
  </si>
  <si>
    <t>XELAMEC SPOT ON CJA 12 UND X 5 PIP X 0.5 ML</t>
  </si>
  <si>
    <t>31230PER00008</t>
  </si>
  <si>
    <t>XELAMEC SPOT ON CJA 12 UND X 5 PIP X 1 ML</t>
  </si>
  <si>
    <t>31086CRI00005</t>
  </si>
  <si>
    <t>DORAMEC L.A. CJA 24 UND X 50 ML (CRI)</t>
  </si>
  <si>
    <t>31215PER00005</t>
  </si>
  <si>
    <t>TYLVAX PX CJA 6 POTES X 1 KG</t>
  </si>
  <si>
    <t>31216PER00005</t>
  </si>
  <si>
    <t>TYLVAX WS CJA 10 BOLSAS X 1 KG</t>
  </si>
  <si>
    <t>31216PER00001</t>
  </si>
  <si>
    <t>TYLVAX WS CJA 20 BOLSAS X 1 KG</t>
  </si>
  <si>
    <t>31097PER00006</t>
  </si>
  <si>
    <t>ECTONIL POUR ON CJA 12 UND X 1 L</t>
  </si>
  <si>
    <t>31185PER00003</t>
  </si>
  <si>
    <t>PROBIOLYTE WS CJA 20 BOLSAS X 1 KG</t>
  </si>
  <si>
    <t>31050VEN00001</t>
  </si>
  <si>
    <t>CATOFOS B9+B12 CJA 12 UND X 100 ML (VEN)</t>
  </si>
  <si>
    <t>31105VEN00001</t>
  </si>
  <si>
    <t>FBZ 12.5% CON MINERALES CJA 12 UND X 1 L (VEN)</t>
  </si>
  <si>
    <t>31126VEN00004</t>
  </si>
  <si>
    <t>HEMATOFOS B12 CJA 6 UND X 500 ML (VEN)</t>
  </si>
  <si>
    <t>31139VEN00001</t>
  </si>
  <si>
    <t>IRON-DEX 200 B12 CJA 12 UND X 100 ML (VEN)</t>
  </si>
  <si>
    <t>31149ARE00001</t>
  </si>
  <si>
    <t>LUTAPROST 250 CJA 36 UND X 20 ML (ARE)</t>
  </si>
  <si>
    <t>31149ARE00002</t>
  </si>
  <si>
    <t>LUTAPROST 250 X 20 ML (ARE)</t>
  </si>
  <si>
    <t>35000PER00249</t>
  </si>
  <si>
    <t>NUTROMIX HIGH CALORIE CJA 12 UND X 120 G</t>
  </si>
  <si>
    <t>31212VEN00001</t>
  </si>
  <si>
    <t>TYLO-COMBISONE CJA 12 UND X 100 ML (VEN)</t>
  </si>
  <si>
    <t>31018ARE00001</t>
  </si>
  <si>
    <t>AMINOPLEX FORTE CJA 12 UND X 100 ML (ARE)</t>
  </si>
  <si>
    <t>31018ARE00003</t>
  </si>
  <si>
    <t>AMINOPLEX FORTE CJA 12 UND X 500 ML + INYECTOR INTRAVENOSO DESCARTABLE (ARE)</t>
  </si>
  <si>
    <t>31019ARE00002</t>
  </si>
  <si>
    <t>AMINOPLEX LIGHT CJA 12 UND X 500 ML + INYECTOR INTRAVENOSO DESCARTABLE (ARE)</t>
  </si>
  <si>
    <t>31050ARE00025</t>
  </si>
  <si>
    <t>CATOFOS B9+B12 CJA 12 UND X 100 ML (ARE)</t>
  </si>
  <si>
    <t>31126ARE00001</t>
  </si>
  <si>
    <t>HEMATOFOS B12 CJA 12 UND X 100 ML (ARE)</t>
  </si>
  <si>
    <t>35000PER00248</t>
  </si>
  <si>
    <t>NUTROMIX HAIRBALL REMEDY CJA 12 UND X 120 G</t>
  </si>
  <si>
    <t>35000PER00247</t>
  </si>
  <si>
    <t>NUTROMIX HIP + JOINT CJA 12 UND X 120 G</t>
  </si>
  <si>
    <t>35000PER00251</t>
  </si>
  <si>
    <t>NUTROMIX LYSINE+ CJA 12 UND X 120 G</t>
  </si>
  <si>
    <t>35000PER00252</t>
  </si>
  <si>
    <t>NUTROMIX SKIN + COAT CJA 12 UND X 120 G</t>
  </si>
  <si>
    <t>31173ARE00001</t>
  </si>
  <si>
    <t>OTIDERMA-CEF CJA 20 UND X 15 ML (ARE)</t>
  </si>
  <si>
    <t>31199ARE00003</t>
  </si>
  <si>
    <t>TOLFEN L.A. 8% CJA 24 UND X 50 ML (ARE)</t>
  </si>
  <si>
    <t>35000PER00288</t>
  </si>
  <si>
    <t>AMOXI-TABS C-250 CJA 16 UND X 50 TAB</t>
  </si>
  <si>
    <t>31037PER00018</t>
  </si>
  <si>
    <t>BOVIMEC L.A. CJA 12 UND X 100 ML</t>
  </si>
  <si>
    <t>31008PER00003</t>
  </si>
  <si>
    <t>ADRENA-VIDA CJA 24 UND X 50 ML</t>
  </si>
  <si>
    <t>35000PER00220</t>
  </si>
  <si>
    <t>CANI-TABS DAILY MULTI PUPPY CJA 12 UND X 100 TAB</t>
  </si>
  <si>
    <t>35000PER00224</t>
  </si>
  <si>
    <t>CANI-TABS HEALTHY BONES CA+P CJA 12 UND X 60 TAB</t>
  </si>
  <si>
    <t>35000PER00225</t>
  </si>
  <si>
    <t>CANI-TABS HIP + JOINT MEDIUM &amp; LARGE CJA 12 UND X 100 TAB</t>
  </si>
  <si>
    <t>35000PER00226</t>
  </si>
  <si>
    <t>CANI-TABS HIP + JOINT MINI CJA 12 UND X 100 TAB</t>
  </si>
  <si>
    <t>35000PER00229</t>
  </si>
  <si>
    <t>CANI-TABS UT SUPPORT CJA 12 UND X 60 TAB</t>
  </si>
  <si>
    <t>35000PER00290</t>
  </si>
  <si>
    <t>CEFOXI-TABS C CJA 8 UND X 30 TAB</t>
  </si>
  <si>
    <t>31064PER00002</t>
  </si>
  <si>
    <t>CIPRO-TABS 250 CJA 18 UND X 30 TAB</t>
  </si>
  <si>
    <t>31089PER00001</t>
  </si>
  <si>
    <t>DORAQUEST L.A. CJA 24 JGAS X 6.84 G</t>
  </si>
  <si>
    <t>35000PER00274</t>
  </si>
  <si>
    <t>ENRO-TABS 50 FT CJA 12 UND X 30 TAB</t>
  </si>
  <si>
    <t>NINGUNO</t>
  </si>
  <si>
    <t>42000PER00048</t>
  </si>
  <si>
    <t>EXHIBIDOR ATREVIA CARTON MICROCORRUGADO</t>
  </si>
  <si>
    <t>31140PER00001</t>
  </si>
  <si>
    <t>IVERQUEST CJA 24 JGAS X 6.84 G</t>
  </si>
  <si>
    <t>35000PER00254</t>
  </si>
  <si>
    <t>LIQUACEF C CJA 9 UND X 100 ML</t>
  </si>
  <si>
    <t>35000PER00255</t>
  </si>
  <si>
    <t>LIQUAMOX C CJA 9 UND X 100 ML</t>
  </si>
  <si>
    <t>31187PER00007</t>
  </si>
  <si>
    <t>PROGUARD 4 CJA 78 UND X 5 ML</t>
  </si>
  <si>
    <t>31188PER00007</t>
  </si>
  <si>
    <t>PROVENTIS 10 - CJA 6 UND X 6 TAB</t>
  </si>
  <si>
    <t>31188PER00008</t>
  </si>
  <si>
    <t>PROVENTIS 20 - CJA 6 UND X 6 TAB</t>
  </si>
  <si>
    <t>31188PER00009</t>
  </si>
  <si>
    <t>PROVENTIS 30 - CJA 6 UND X 6 TAB</t>
  </si>
  <si>
    <t>35000PER00167</t>
  </si>
  <si>
    <t>VETOCAM 50 CJA 20 UND X 50 ML</t>
  </si>
  <si>
    <t>31287PER00006</t>
  </si>
  <si>
    <t>XELAMEC COMBI SPOT ON CJA 18 UND X 5 PIP X 0.25 ML</t>
  </si>
  <si>
    <t>31287PER00007</t>
  </si>
  <si>
    <t>XELAMEC COMBI SPOT ON CJA 18 UND X 5 PIP X 0.5 ML</t>
  </si>
  <si>
    <t>31287PER00008</t>
  </si>
  <si>
    <t>XELAMEC COMBI SPOT ON CJA 18 UND X 5 PIP X 1 ML</t>
  </si>
  <si>
    <t>31287PER00009</t>
  </si>
  <si>
    <t>XELAMEC COMBI SPOT ON CJA 18 UND X 5 PIP X 2 ML</t>
  </si>
  <si>
    <t>31287PER00010</t>
  </si>
  <si>
    <t>XELAMEC COMBI SPOT ON CJA 18 UND X 5 PIP X 4 ML</t>
  </si>
  <si>
    <t>31392PER00004</t>
  </si>
  <si>
    <t>ATREVIA TRIO CATS SPOT ON MEDIUM CJA 24 UND X 1 PIP</t>
  </si>
  <si>
    <t>35000PER00209</t>
  </si>
  <si>
    <t>CANI-TABS DAILY MULTI ADULT CJA 12 UND X 100 TAB</t>
  </si>
  <si>
    <t>35000PER00227</t>
  </si>
  <si>
    <t>CANI-TABS IMMUNITY &amp; ALLERGIES CJA 12 UND X 60 TAB</t>
  </si>
  <si>
    <t>35000PER00341</t>
  </si>
  <si>
    <t>CARDIODAN 1.25 CJA 12 BLISTER WALLET X 30 TAB</t>
  </si>
  <si>
    <t>35000PER00275</t>
  </si>
  <si>
    <t>ENRO-TABS 150 FT CJA 12 UND X 30 TAB</t>
  </si>
  <si>
    <t>31141PER00002</t>
  </si>
  <si>
    <t>IVERQUEST DUO CJA 28 JGAS X 6.73 G</t>
  </si>
  <si>
    <t>31175PER00013</t>
  </si>
  <si>
    <t>OXANTEL GEL CJA 54 UND X 10 ML</t>
  </si>
  <si>
    <t>35000PER00278</t>
  </si>
  <si>
    <t>PANAURAL 6X CJA 24 UND X 15 ML</t>
  </si>
  <si>
    <t>31187PER00010</t>
  </si>
  <si>
    <t>PROGUARD 4 CJA 112 UND X 2 ML</t>
  </si>
  <si>
    <t>31382PER00003</t>
  </si>
  <si>
    <t>SALARIS AD3E CJA 12 UND X 350 ML</t>
  </si>
  <si>
    <t>35000PER00356</t>
  </si>
  <si>
    <t>VETPRO DERMACARE CLOBETASOL + OFLOXACIN + MICONAZOLE + ZINC SULPHATE LOTION CJA 12 UND X 100 ML</t>
  </si>
  <si>
    <t>35000PER00354</t>
  </si>
  <si>
    <t>VETPRO DERMACARE CYPERMETHRIN + MICONAZOLE SHAMPOO CJA 12 UND X 400 ML</t>
  </si>
  <si>
    <t>35000PER00272</t>
  </si>
  <si>
    <t>VETPRO DERMACARE MICONAZOLE + CHLORHEXIDINE SHAMPOO CJA 12 UND X 200 ML</t>
  </si>
  <si>
    <t>35000PER00273</t>
  </si>
  <si>
    <t>VETPRO DERMACARE MICONAZOLE + CHLORHEXIDINE SHAMPOO CJA 12 UND X 400 ML</t>
  </si>
  <si>
    <t>35000PER00276</t>
  </si>
  <si>
    <t>VETPRO DERMACARE OTIC CLEANSER CJA 12 UND X 50 ML</t>
  </si>
  <si>
    <t>31450PER00004</t>
  </si>
  <si>
    <t>XELAMEC COMBI CATS CJA 24 UND X 1 PIP X 0.25 ML</t>
  </si>
  <si>
    <t>31450PER00005</t>
  </si>
  <si>
    <t>XELAMEC COMBI CATS CJA 24 UND X 1 PIP X 0.5 ML</t>
  </si>
  <si>
    <t>31287PER00023</t>
  </si>
  <si>
    <t>XELAMEC COMBI SPOT ON CJA 24 UND X 1 PIP X 1 ML</t>
  </si>
  <si>
    <t>31035PER00007</t>
  </si>
  <si>
    <t>BOVIMEC ETIQUETA AZUL 3.15% CJA 6 UND X 500 ML</t>
  </si>
  <si>
    <t>31101PER00003</t>
  </si>
  <si>
    <t>ENROFLOX M L.A. CJA 12 UND X 100 ML</t>
  </si>
  <si>
    <t>31152PER00002</t>
  </si>
  <si>
    <t>METRI-CEF 3 CJA 50 UND X 30 ML</t>
  </si>
  <si>
    <t>31007PER00008</t>
  </si>
  <si>
    <t>ADEFORTEX 500/75/50 CJA 6 UND X 500 ML</t>
  </si>
  <si>
    <t>31018PER00009</t>
  </si>
  <si>
    <t>AMINOPLEX FORTE CJA 12 UND X 500 ML + INYECTOR INTRAVENOSO DESCARTABLE</t>
  </si>
  <si>
    <t>31037PER00019</t>
  </si>
  <si>
    <t>BOVIMEC L.A. CJA 9 UND X 250 ML</t>
  </si>
  <si>
    <t>31058PER00012</t>
  </si>
  <si>
    <t>CHICK BOOSTER CON NUCLEOTIDOS OS CJA 12 UND X 1 L</t>
  </si>
  <si>
    <t>31061PER00005</t>
  </si>
  <si>
    <t>CHICKVIT ESE OS CJA 12 UND X 1 L</t>
  </si>
  <si>
    <t>31107PER00002</t>
  </si>
  <si>
    <t>FENBUTA 200 CJA 12 UND X 100 ML</t>
  </si>
  <si>
    <t>31132PER00002</t>
  </si>
  <si>
    <t>HEMOCHROME K CJA 24 UND X 50 ML</t>
  </si>
  <si>
    <t>31163PER00009</t>
  </si>
  <si>
    <t>MODIVITASAN CJA 9 UND X 250 ML</t>
  </si>
  <si>
    <t>31165PER00004</t>
  </si>
  <si>
    <t>MYOSELEN E CJA 9 UND X 250 ML</t>
  </si>
  <si>
    <t>31175PER00014</t>
  </si>
  <si>
    <t>OXANTEL GEL CJA 24 UND X 50 ML</t>
  </si>
  <si>
    <t>31189PER00004</t>
  </si>
  <si>
    <t>PROXIFEN 23 L.A. CJA 12 UND X 100 ML</t>
  </si>
  <si>
    <t>31189PER00006</t>
  </si>
  <si>
    <t>PROXIFEN 23 L.A. CJA 9 UND X 250 ML</t>
  </si>
  <si>
    <t>31218PER00006</t>
  </si>
  <si>
    <t>ULTRAMETRIN 600 CJA 24 UND X 500 ML</t>
  </si>
  <si>
    <t>31214PER00001</t>
  </si>
  <si>
    <t>TYLVAX C PX X 20 KG</t>
  </si>
  <si>
    <t>35000PER00357</t>
  </si>
  <si>
    <t>VETPRO DERMACARE CLOBETASOL + OFLOXACIN + MICONAZOLE + ZINC SULPHATE LOTION CJA 12 UND X 200 ML</t>
  </si>
  <si>
    <t>35000PER00337</t>
  </si>
  <si>
    <t>VETPRO DERMACARE SODIUM SALICYLATE, ZINC GLUCONATE &amp; PYRIDOXINE HCL SHAMPOO CJA 12 UND X 200 ML</t>
  </si>
  <si>
    <t>35000PER00339</t>
  </si>
  <si>
    <t>VETPRO DERMACARE SODIUM SALICYLATE, ZINC GLUCONATE &amp; PYRIDOXINE HCL SHAMPOO CJA 12 UND X 400 ML</t>
  </si>
  <si>
    <t>31052BLR00004</t>
  </si>
  <si>
    <t>CEFA-MILK FORTE CJA PLASTICA 48 JGAS X 10 ML (BLR)</t>
  </si>
  <si>
    <t>31053BLR00003</t>
  </si>
  <si>
    <t>CEFA-SEC CJA PLASTICA 48 JGAS X 10 ML (BLR)</t>
  </si>
  <si>
    <t>31082BLR00003</t>
  </si>
  <si>
    <t>DIFLOVET 10 CJA 12 UND X 100 ML (BLR)</t>
  </si>
  <si>
    <t>31163BLR00001</t>
  </si>
  <si>
    <t>MODIVITASAN CJA 12 UND X 100 ML (BLR)</t>
  </si>
  <si>
    <t>35000PER00245</t>
  </si>
  <si>
    <t>CANI-TABS BRAIN &amp; NEURO CJA 12 UND X 60 TAB</t>
  </si>
  <si>
    <t>35000PER00241</t>
  </si>
  <si>
    <t>CANI-TABS DIGESTIVE+ CJA 12 UND X 60 TAB</t>
  </si>
  <si>
    <t>35000MEX00020</t>
  </si>
  <si>
    <t>CANI-TABS LIVER+ CJA 12 UND X 60 TAB (MEX)</t>
  </si>
  <si>
    <t>35000PER00243</t>
  </si>
  <si>
    <t>CANI-TABS REPRO+ CJA 12 UND X 60 TAB</t>
  </si>
  <si>
    <t>35000PER00228</t>
  </si>
  <si>
    <t>CANI-TABS SKIN + COAT CJA 12 UND X 60 TAB</t>
  </si>
  <si>
    <t>31072MEX00002</t>
  </si>
  <si>
    <t>CONCEPTASE CJA 36 UND X 10 ML (MEX)</t>
  </si>
  <si>
    <t>31102MEX00002</t>
  </si>
  <si>
    <t>EPRIMEC ZERO POUR ON CJA 12 UND X 1 L (MEX)</t>
  </si>
  <si>
    <t>31260MEX00001</t>
  </si>
  <si>
    <t>FH-10 FACTOR HEPATICO 10 CJA 48 UND X 30 ML (MEX)</t>
  </si>
  <si>
    <t>31124MEX00002</t>
  </si>
  <si>
    <t>GALLOMIX CJA 12 UND X 100 TAB (MEX)</t>
  </si>
  <si>
    <t>31126MEX00007</t>
  </si>
  <si>
    <t>HEMATOFOS B12 CJA 12 UND X 100 ML (MEX)</t>
  </si>
  <si>
    <t>31126MEX00009</t>
  </si>
  <si>
    <t>HEMATOFOS B12 CJA 6 UND X 500 ML (MEX)</t>
  </si>
  <si>
    <t>31134MEX00003</t>
  </si>
  <si>
    <t>HEPATO-JECT CJA 12 UND X 100 ML (MEX)</t>
  </si>
  <si>
    <t>31138MEX00002</t>
  </si>
  <si>
    <t>IMIDOX 120 CJA 12 UND X 100 ML (MEX)</t>
  </si>
  <si>
    <t>31152MEX00002</t>
  </si>
  <si>
    <t>METRI-CEF 3 CJA 50 UND X 30 ML (MEX)</t>
  </si>
  <si>
    <t>31163MEX00006</t>
  </si>
  <si>
    <t>MODIVITASAN CJA 6 UND X 500 ML (MEX)</t>
  </si>
  <si>
    <t>33000PER00669</t>
  </si>
  <si>
    <t>PISTOLA DOSIFICADORA PLASTICA ORAL X 30 ML</t>
  </si>
  <si>
    <t>31210MEX00005</t>
  </si>
  <si>
    <t>TRIVERFEN 22.2 CJA 50 JGAS DOSIFACIL X 30 ML (MEX)</t>
  </si>
  <si>
    <t>31210MEX00006</t>
  </si>
  <si>
    <t>TRIVERFEN 22.2 X 3.9 L (MEX)</t>
  </si>
  <si>
    <t>31347MEX00001</t>
  </si>
  <si>
    <t>TULAMYCIN K CJA 12 UND X 100 ML (MEX)</t>
  </si>
  <si>
    <t>31347MEX00002</t>
  </si>
  <si>
    <t>TULAMYCIN K CJA 6 UND X 250 ML (MEX)</t>
  </si>
  <si>
    <t>31216MEX00003</t>
  </si>
  <si>
    <t>TYLVAX WS CJA 6 POTES X 1 KG (MEX)</t>
  </si>
  <si>
    <t>TOTAL</t>
  </si>
  <si>
    <t>DETALLE</t>
  </si>
  <si>
    <t>Ariana Carmona</t>
  </si>
  <si>
    <t>.PAGO POR ARTICULO USD - COMISIONES</t>
  </si>
  <si>
    <t>Katherine Navarro</t>
  </si>
  <si>
    <t>Sandra Meneses</t>
  </si>
  <si>
    <t>Luis Chavez</t>
  </si>
  <si>
    <t xml:space="preserve">Vanessa Parker </t>
  </si>
  <si>
    <t>Umberto Calderón</t>
  </si>
  <si>
    <t>Total general</t>
  </si>
  <si>
    <t>COMISION POR PAGAR 19 DE JULIO AL 21 DE AGOSTO</t>
  </si>
  <si>
    <t>CLIENTES PARA COMISION</t>
  </si>
  <si>
    <t>COLABORADOR</t>
  </si>
  <si>
    <t>TOTAL USD</t>
  </si>
  <si>
    <t>TODOS</t>
  </si>
  <si>
    <t>Documento origen</t>
  </si>
  <si>
    <t>Estado de letra</t>
  </si>
  <si>
    <t>Número único</t>
  </si>
  <si>
    <t>Banco letra descuento / cobranza</t>
  </si>
  <si>
    <t>Estado de envio de letra</t>
  </si>
  <si>
    <t>Intereses</t>
  </si>
  <si>
    <t>Asiento contable</t>
  </si>
  <si>
    <t>Promotor</t>
  </si>
  <si>
    <t>Vendedor/ factura</t>
  </si>
  <si>
    <t>&lt; 30 DIAS</t>
  </si>
  <si>
    <t>&lt; 60 DIAS</t>
  </si>
  <si>
    <t>&lt; 90 DIAS</t>
  </si>
  <si>
    <t>&lt; 180 DIAS</t>
  </si>
  <si>
    <t>&gt; 180 DIAS</t>
  </si>
  <si>
    <t>En el reporte de ventas solicitar:</t>
  </si>
  <si>
    <t xml:space="preserve"> * Número de documento</t>
  </si>
  <si>
    <t xml:space="preserve"> * Proforma</t>
  </si>
  <si>
    <t xml:space="preserve"> * Fecha de emisión</t>
  </si>
  <si>
    <t xml:space="preserve"> * Fecha de embarque</t>
  </si>
  <si>
    <t xml:space="preserve"> * Condición de pago : Hacer el desgloce según los tramos de condición de pago</t>
  </si>
  <si>
    <t xml:space="preserve"> * Fecha de vencimiento : El cálculo desde la fecha de embarque.</t>
  </si>
  <si>
    <t>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</si>
</sst>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S/&quot;#,##0.00;[Red]\-&quot;S/&quot;#,##0.00"/>
    <numFmt numFmtId="43" formatCode="_-* #,##0.00_-;\-* #,##0.00_-;_-* &quot;-&quot;??_-;_-@_-"/>
    <numFmt numFmtId="164" formatCode="dd/mm/yyyy;@"/>
    <numFmt numFmtId="165" formatCode="[$-1280A]dd/mm/yyyy"/>
    <numFmt numFmtId="166" formatCode="[$-1280A]#,##0.000000000"/>
    <numFmt numFmtId="167" formatCode="00"/>
    <numFmt numFmtId="168" formatCode="d/mm/yyyy"/>
    <numFmt numFmtId="169" formatCode="dd\/mm\/yyyy"/>
    <numFmt numFmtId="170" formatCode="_ * #,##0.00_ ;_ * \-#,##0.00_ ;_ * &quot;-&quot;??_ ;_ @_ "/>
    <numFmt numFmtId="171" formatCode="[$-F800]dddd\,\ mmmm\ dd\,\ yyyy"/>
    <numFmt numFmtId="172" formatCode="#,##0_ ;[Red]\-#,##0\ "/>
    <numFmt numFmtId="173" formatCode="#,##0.00_ ;[Red]\-#,##0.00\ "/>
    <numFmt numFmtId="175" formatCode="_ * #,##0.000_ ;_ * \-#,##0.000_ ;_ * &quot;-&quot;??_ ;_ @_ "/>
    <numFmt numFmtId="176" formatCode="0.000%"/>
    <numFmt numFmtId="177" formatCode="0.0%"/>
    <numFmt numFmtId="178" formatCode="0.000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 Light"/>
      <family val="2"/>
      <scheme val="major"/>
    </font>
    <font>
      <sz val="12"/>
      <color indexed="8"/>
      <name val="Calibri Light"/>
      <family val="2"/>
      <scheme val="major"/>
    </font>
    <font>
      <sz val="9"/>
      <color indexed="8"/>
      <name val="Calibri Light"/>
      <family val="2"/>
      <scheme val="major"/>
    </font>
    <font>
      <b/>
      <sz val="10"/>
      <color indexed="8"/>
      <name val="Calibri Light"/>
      <family val="2"/>
      <scheme val="major"/>
    </font>
    <font>
      <sz val="8"/>
      <color indexed="8"/>
      <name val="Calibri Light"/>
      <family val="2"/>
      <scheme val="major"/>
    </font>
    <font>
      <b/>
      <sz val="9"/>
      <color indexed="8"/>
      <name val="Calibri Light"/>
      <family val="2"/>
      <scheme val="major"/>
    </font>
    <font>
      <sz val="11"/>
      <color theme="8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b/>
      <sz val="10"/>
      <color rgb="FFDDDDDD"/>
      <name val="Calibri"/>
      <family val="2"/>
      <scheme val="minor"/>
    </font>
    <font>
      <sz val="10"/>
      <color rgb="FFDDDDDD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2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>
      <alignment vertical="top"/>
    </xf>
    <xf numFmtId="170" fontId="1" fillId="0" borderId="0" applyFont="0" applyFill="0" applyBorder="0" applyAlignment="0" applyProtection="0"/>
  </cellStyleXfs>
  <cellXfs count="22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9" fontId="3" fillId="0" borderId="2" xfId="0" applyNumberFormat="1" applyFont="1" applyBorder="1"/>
    <xf numFmtId="166" fontId="3" fillId="0" borderId="4" xfId="0" applyNumberFormat="1" applyFont="1" applyBorder="1"/>
    <xf numFmtId="0" fontId="7" fillId="7" borderId="1" xfId="0" applyFont="1" applyFill="1" applyBorder="1" applyAlignment="1">
      <alignment horizontal="right"/>
    </xf>
    <xf numFmtId="14" fontId="8" fillId="0" borderId="0" xfId="0" applyNumberFormat="1" applyFont="1"/>
    <xf numFmtId="167" fontId="0" fillId="0" borderId="0" xfId="0" applyNumberFormat="1"/>
    <xf numFmtId="164" fontId="2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2" fillId="3" borderId="6" xfId="0" applyNumberFormat="1" applyFont="1" applyFill="1" applyBorder="1" applyAlignment="1">
      <alignment horizontal="center" vertical="center" wrapText="1"/>
    </xf>
    <xf numFmtId="164" fontId="2" fillId="8" borderId="7" xfId="0" applyNumberFormat="1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3" fillId="6" borderId="8" xfId="0" applyFont="1" applyFill="1" applyBorder="1"/>
    <xf numFmtId="165" fontId="3" fillId="6" borderId="8" xfId="0" applyNumberFormat="1" applyFont="1" applyFill="1" applyBorder="1" applyAlignment="1">
      <alignment horizontal="left"/>
    </xf>
    <xf numFmtId="165" fontId="3" fillId="6" borderId="8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167" fontId="3" fillId="6" borderId="8" xfId="0" applyNumberFormat="1" applyFont="1" applyFill="1" applyBorder="1" applyAlignment="1">
      <alignment horizontal="center"/>
    </xf>
    <xf numFmtId="4" fontId="3" fillId="6" borderId="8" xfId="0" applyNumberFormat="1" applyFont="1" applyFill="1" applyBorder="1"/>
    <xf numFmtId="43" fontId="9" fillId="6" borderId="8" xfId="1" applyFont="1" applyFill="1" applyBorder="1" applyAlignment="1">
      <alignment horizontal="center" vertical="top" wrapText="1"/>
    </xf>
    <xf numFmtId="0" fontId="4" fillId="6" borderId="8" xfId="0" applyFont="1" applyFill="1" applyBorder="1" applyAlignment="1">
      <alignment horizontal="center"/>
    </xf>
    <xf numFmtId="0" fontId="0" fillId="0" borderId="8" xfId="0" applyBorder="1"/>
    <xf numFmtId="0" fontId="3" fillId="6" borderId="8" xfId="0" applyFont="1" applyFill="1" applyBorder="1" applyAlignment="1">
      <alignment horizontal="left"/>
    </xf>
    <xf numFmtId="43" fontId="3" fillId="6" borderId="8" xfId="1" applyFont="1" applyFill="1" applyBorder="1"/>
    <xf numFmtId="43" fontId="9" fillId="6" borderId="8" xfId="1" applyFont="1" applyFill="1" applyBorder="1" applyAlignment="1">
      <alignment horizontal="right" vertical="top" wrapText="1"/>
    </xf>
    <xf numFmtId="165" fontId="3" fillId="6" borderId="8" xfId="0" applyNumberFormat="1" applyFont="1" applyFill="1" applyBorder="1" applyAlignment="1">
      <alignment horizontal="center" vertical="center"/>
    </xf>
    <xf numFmtId="164" fontId="3" fillId="6" borderId="8" xfId="0" applyNumberFormat="1" applyFont="1" applyFill="1" applyBorder="1" applyAlignment="1">
      <alignment horizontal="center" vertical="center"/>
    </xf>
    <xf numFmtId="165" fontId="3" fillId="6" borderId="8" xfId="0" applyNumberFormat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vertical="center"/>
    </xf>
    <xf numFmtId="167" fontId="3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43" fontId="3" fillId="6" borderId="8" xfId="1" applyFont="1" applyFill="1" applyBorder="1" applyAlignment="1">
      <alignment vertical="center"/>
    </xf>
    <xf numFmtId="43" fontId="9" fillId="6" borderId="8" xfId="1" applyFont="1" applyFill="1" applyBorder="1" applyAlignment="1">
      <alignment horizontal="right" vertical="center" wrapText="1"/>
    </xf>
    <xf numFmtId="0" fontId="4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Fill="1"/>
    <xf numFmtId="0" fontId="3" fillId="0" borderId="8" xfId="0" applyFont="1" applyBorder="1" applyAlignment="1">
      <alignment vertical="center"/>
    </xf>
    <xf numFmtId="0" fontId="3" fillId="0" borderId="8" xfId="0" applyFont="1" applyBorder="1"/>
    <xf numFmtId="14" fontId="3" fillId="0" borderId="8" xfId="0" applyNumberFormat="1" applyFont="1" applyBorder="1"/>
    <xf numFmtId="0" fontId="3" fillId="0" borderId="8" xfId="0" applyFont="1" applyBorder="1" applyAlignment="1">
      <alignment horizontal="center" vertical="center"/>
    </xf>
    <xf numFmtId="43" fontId="3" fillId="0" borderId="8" xfId="1" applyFont="1" applyBorder="1"/>
    <xf numFmtId="0" fontId="16" fillId="0" borderId="0" xfId="3" applyFont="1">
      <alignment vertical="top"/>
    </xf>
    <xf numFmtId="168" fontId="16" fillId="0" borderId="0" xfId="3" applyNumberFormat="1" applyFont="1" applyAlignment="1">
      <alignment horizontal="left" vertical="top"/>
    </xf>
    <xf numFmtId="0" fontId="17" fillId="0" borderId="0" xfId="3" applyFont="1" applyAlignment="1">
      <alignment horizontal="center" vertical="top" wrapText="1" readingOrder="1"/>
    </xf>
    <xf numFmtId="0" fontId="16" fillId="0" borderId="0" xfId="3" applyFont="1" applyAlignment="1">
      <alignment horizontal="left" vertical="top" wrapText="1" readingOrder="1"/>
    </xf>
    <xf numFmtId="0" fontId="18" fillId="0" borderId="0" xfId="3" applyFont="1" applyAlignment="1">
      <alignment horizontal="center" vertical="top"/>
    </xf>
    <xf numFmtId="4" fontId="16" fillId="0" borderId="0" xfId="3" applyNumberFormat="1" applyFont="1" applyAlignment="1">
      <alignment horizontal="right" vertical="top"/>
    </xf>
    <xf numFmtId="0" fontId="19" fillId="0" borderId="0" xfId="3" applyFont="1" applyAlignment="1">
      <alignment horizontal="left" vertical="top" wrapText="1" readingOrder="1"/>
    </xf>
    <xf numFmtId="0" fontId="19" fillId="0" borderId="0" xfId="3" applyFont="1" applyAlignment="1">
      <alignment horizontal="left" vertical="top" wrapText="1" readingOrder="1"/>
    </xf>
    <xf numFmtId="0" fontId="18" fillId="0" borderId="0" xfId="3" applyFont="1" applyAlignment="1">
      <alignment horizontal="center" vertical="top" wrapText="1" readingOrder="1"/>
    </xf>
    <xf numFmtId="0" fontId="18" fillId="0" borderId="0" xfId="3" applyFont="1" applyAlignment="1">
      <alignment horizontal="left" vertical="top" wrapText="1"/>
    </xf>
    <xf numFmtId="169" fontId="18" fillId="0" borderId="0" xfId="3" applyNumberFormat="1" applyFont="1" applyAlignment="1">
      <alignment horizontal="center" vertical="top"/>
    </xf>
    <xf numFmtId="3" fontId="18" fillId="0" borderId="0" xfId="3" applyNumberFormat="1" applyFont="1" applyAlignment="1">
      <alignment horizontal="center" vertical="top"/>
    </xf>
    <xf numFmtId="4" fontId="18" fillId="0" borderId="0" xfId="3" applyNumberFormat="1" applyFont="1" applyAlignment="1">
      <alignment horizontal="right" vertical="top"/>
    </xf>
    <xf numFmtId="0" fontId="16" fillId="0" borderId="0" xfId="3" applyFont="1" applyAlignment="1">
      <alignment horizontal="center" vertical="top"/>
    </xf>
    <xf numFmtId="0" fontId="16" fillId="0" borderId="0" xfId="3" applyFont="1" applyAlignment="1">
      <alignment horizontal="right" vertical="top" wrapText="1" readingOrder="1"/>
    </xf>
    <xf numFmtId="4" fontId="19" fillId="0" borderId="0" xfId="3" applyNumberFormat="1" applyFont="1" applyAlignment="1">
      <alignment horizontal="right" vertical="top"/>
    </xf>
    <xf numFmtId="169" fontId="16" fillId="0" borderId="0" xfId="3" applyNumberFormat="1" applyFont="1" applyAlignment="1">
      <alignment horizontal="center" vertical="top"/>
    </xf>
    <xf numFmtId="3" fontId="16" fillId="0" borderId="0" xfId="3" applyNumberFormat="1" applyFont="1" applyAlignment="1">
      <alignment horizontal="center" vertical="top"/>
    </xf>
    <xf numFmtId="0" fontId="20" fillId="0" borderId="0" xfId="3" applyFont="1" applyAlignment="1">
      <alignment horizontal="left" vertical="top" wrapText="1" readingOrder="1"/>
    </xf>
    <xf numFmtId="0" fontId="20" fillId="0" borderId="0" xfId="3" applyFont="1" applyAlignment="1">
      <alignment horizontal="left" vertical="top" wrapText="1" readingOrder="1"/>
    </xf>
    <xf numFmtId="4" fontId="20" fillId="0" borderId="0" xfId="3" applyNumberFormat="1" applyFont="1" applyAlignment="1">
      <alignment horizontal="right" vertical="top"/>
    </xf>
    <xf numFmtId="0" fontId="21" fillId="0" borderId="0" xfId="3" applyFont="1" applyAlignment="1">
      <alignment horizontal="left" vertical="top" wrapText="1" readingOrder="1"/>
    </xf>
    <xf numFmtId="170" fontId="0" fillId="0" borderId="0" xfId="4" applyFont="1" applyAlignment="1">
      <alignment vertical="center"/>
    </xf>
    <xf numFmtId="170" fontId="0" fillId="0" borderId="0" xfId="4" applyFont="1"/>
    <xf numFmtId="0" fontId="12" fillId="0" borderId="0" xfId="0" applyFont="1" applyAlignment="1">
      <alignment horizontal="center" vertical="center"/>
    </xf>
    <xf numFmtId="171" fontId="12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vertical="center"/>
    </xf>
    <xf numFmtId="16" fontId="13" fillId="0" borderId="0" xfId="0" applyNumberFormat="1" applyFont="1" applyAlignment="1">
      <alignment vertical="center"/>
    </xf>
    <xf numFmtId="16" fontId="22" fillId="0" borderId="0" xfId="0" applyNumberFormat="1" applyFont="1" applyAlignment="1">
      <alignment vertical="center"/>
    </xf>
    <xf numFmtId="170" fontId="11" fillId="0" borderId="0" xfId="4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0" xfId="0" applyNumberFormat="1"/>
    <xf numFmtId="0" fontId="2" fillId="9" borderId="9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172" fontId="25" fillId="0" borderId="1" xfId="0" applyNumberFormat="1" applyFont="1" applyBorder="1" applyAlignment="1">
      <alignment horizontal="center" vertical="center"/>
    </xf>
    <xf numFmtId="172" fontId="23" fillId="0" borderId="10" xfId="0" applyNumberFormat="1" applyFont="1" applyBorder="1" applyAlignment="1">
      <alignment horizontal="center" vertical="center"/>
    </xf>
    <xf numFmtId="173" fontId="3" fillId="0" borderId="1" xfId="4" applyNumberFormat="1" applyFont="1" applyFill="1" applyBorder="1" applyAlignment="1">
      <alignment horizontal="center" vertical="center" wrapText="1"/>
    </xf>
    <xf numFmtId="170" fontId="3" fillId="0" borderId="1" xfId="4" applyFont="1" applyFill="1" applyBorder="1" applyAlignment="1">
      <alignment horizontal="center" vertical="center"/>
    </xf>
    <xf numFmtId="170" fontId="26" fillId="0" borderId="1" xfId="4" applyFont="1" applyFill="1" applyBorder="1" applyAlignment="1">
      <alignment vertical="center"/>
    </xf>
    <xf numFmtId="9" fontId="26" fillId="0" borderId="11" xfId="2" applyFont="1" applyBorder="1" applyAlignment="1">
      <alignment vertical="center" wrapText="1"/>
    </xf>
    <xf numFmtId="166" fontId="26" fillId="0" borderId="12" xfId="4" applyNumberFormat="1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" fillId="0" borderId="0" xfId="0" applyFont="1"/>
    <xf numFmtId="170" fontId="3" fillId="0" borderId="0" xfId="4" applyFont="1"/>
    <xf numFmtId="172" fontId="27" fillId="0" borderId="1" xfId="0" applyNumberFormat="1" applyFont="1" applyBorder="1" applyAlignment="1">
      <alignment horizontal="center" vertical="center"/>
    </xf>
    <xf numFmtId="172" fontId="28" fillId="0" borderId="1" xfId="0" applyNumberFormat="1" applyFont="1" applyBorder="1" applyAlignment="1">
      <alignment horizontal="center" vertical="center"/>
    </xf>
    <xf numFmtId="43" fontId="3" fillId="0" borderId="0" xfId="0" applyNumberFormat="1" applyFont="1"/>
    <xf numFmtId="14" fontId="23" fillId="0" borderId="1" xfId="0" applyNumberFormat="1" applyFont="1" applyBorder="1" applyAlignment="1">
      <alignment horizontal="center" vertical="center"/>
    </xf>
    <xf numFmtId="170" fontId="3" fillId="0" borderId="1" xfId="4" applyFont="1" applyFill="1" applyBorder="1" applyAlignment="1">
      <alignment vertical="center"/>
    </xf>
    <xf numFmtId="170" fontId="3" fillId="11" borderId="1" xfId="4" applyFont="1" applyFill="1" applyBorder="1" applyAlignment="1">
      <alignment vertical="center"/>
    </xf>
    <xf numFmtId="9" fontId="3" fillId="0" borderId="11" xfId="2" applyFont="1" applyBorder="1" applyAlignment="1">
      <alignment vertical="center" wrapText="1"/>
    </xf>
    <xf numFmtId="166" fontId="3" fillId="0" borderId="12" xfId="4" applyNumberFormat="1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4" fontId="23" fillId="0" borderId="7" xfId="0" applyNumberFormat="1" applyFont="1" applyBorder="1" applyAlignment="1">
      <alignment horizontal="center" vertical="center"/>
    </xf>
    <xf numFmtId="170" fontId="3" fillId="0" borderId="1" xfId="4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4" xfId="0" applyNumberFormat="1" applyFont="1" applyBorder="1" applyAlignment="1">
      <alignment horizontal="center" vertical="center"/>
    </xf>
    <xf numFmtId="170" fontId="3" fillId="12" borderId="1" xfId="4" applyFont="1" applyFill="1" applyBorder="1" applyAlignment="1">
      <alignment vertical="center"/>
    </xf>
    <xf numFmtId="170" fontId="30" fillId="0" borderId="0" xfId="4" applyFont="1" applyAlignment="1">
      <alignment vertical="center"/>
    </xf>
    <xf numFmtId="173" fontId="3" fillId="0" borderId="1" xfId="4" applyNumberFormat="1" applyFont="1" applyFill="1" applyBorder="1" applyAlignment="1">
      <alignment horizontal="center" vertical="center" wrapText="1"/>
    </xf>
    <xf numFmtId="0" fontId="12" fillId="13" borderId="14" xfId="0" applyFont="1" applyFill="1" applyBorder="1" applyAlignment="1">
      <alignment vertical="center"/>
    </xf>
    <xf numFmtId="0" fontId="12" fillId="13" borderId="15" xfId="0" applyFont="1" applyFill="1" applyBorder="1" applyAlignment="1">
      <alignment vertical="center"/>
    </xf>
    <xf numFmtId="0" fontId="12" fillId="13" borderId="15" xfId="0" applyFont="1" applyFill="1" applyBorder="1" applyAlignment="1">
      <alignment horizontal="center" vertical="center"/>
    </xf>
    <xf numFmtId="170" fontId="31" fillId="13" borderId="15" xfId="0" applyNumberFormat="1" applyFont="1" applyFill="1" applyBorder="1" applyAlignment="1">
      <alignment horizontal="right" vertical="center"/>
    </xf>
    <xf numFmtId="170" fontId="31" fillId="13" borderId="15" xfId="0" applyNumberFormat="1" applyFont="1" applyFill="1" applyBorder="1" applyAlignment="1">
      <alignment horizontal="right" vertical="center"/>
    </xf>
    <xf numFmtId="170" fontId="10" fillId="13" borderId="15" xfId="0" applyNumberFormat="1" applyFont="1" applyFill="1" applyBorder="1" applyAlignment="1">
      <alignment horizontal="center"/>
    </xf>
    <xf numFmtId="170" fontId="10" fillId="13" borderId="16" xfId="0" applyNumberFormat="1" applyFont="1" applyFill="1" applyBorder="1" applyAlignment="1">
      <alignment horizontal="center"/>
    </xf>
    <xf numFmtId="170" fontId="12" fillId="0" borderId="0" xfId="4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70" fontId="0" fillId="0" borderId="0" xfId="4" applyFont="1" applyAlignment="1">
      <alignment horizontal="right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170" fontId="12" fillId="14" borderId="0" xfId="0" applyNumberFormat="1" applyFont="1" applyFill="1" applyAlignment="1">
      <alignment horizontal="right" vertical="center"/>
    </xf>
    <xf numFmtId="170" fontId="10" fillId="14" borderId="0" xfId="0" applyNumberFormat="1" applyFont="1" applyFill="1" applyAlignment="1">
      <alignment horizontal="center"/>
    </xf>
    <xf numFmtId="170" fontId="10" fillId="14" borderId="18" xfId="0" applyNumberFormat="1" applyFont="1" applyFill="1" applyBorder="1" applyAlignment="1">
      <alignment horizontal="center"/>
    </xf>
    <xf numFmtId="170" fontId="12" fillId="14" borderId="0" xfId="4" applyFont="1" applyFill="1" applyBorder="1" applyAlignment="1">
      <alignment horizontal="right" vertical="center"/>
    </xf>
    <xf numFmtId="0" fontId="0" fillId="14" borderId="0" xfId="0" applyFill="1" applyAlignment="1">
      <alignment horizontal="right"/>
    </xf>
    <xf numFmtId="170" fontId="0" fillId="14" borderId="0" xfId="4" applyFont="1" applyFill="1" applyAlignment="1">
      <alignment horizontal="right"/>
    </xf>
    <xf numFmtId="170" fontId="12" fillId="13" borderId="14" xfId="4" applyFont="1" applyFill="1" applyBorder="1" applyAlignment="1">
      <alignment vertical="center"/>
    </xf>
    <xf numFmtId="170" fontId="12" fillId="13" borderId="15" xfId="4" applyFont="1" applyFill="1" applyBorder="1" applyAlignment="1">
      <alignment vertical="center"/>
    </xf>
    <xf numFmtId="170" fontId="31" fillId="13" borderId="15" xfId="4" applyFont="1" applyFill="1" applyBorder="1" applyAlignment="1">
      <alignment vertical="center"/>
    </xf>
    <xf numFmtId="170" fontId="31" fillId="13" borderId="15" xfId="4" applyFont="1" applyFill="1" applyBorder="1" applyAlignment="1">
      <alignment horizontal="right" vertical="center"/>
    </xf>
    <xf numFmtId="0" fontId="0" fillId="13" borderId="15" xfId="0" applyFill="1" applyBorder="1"/>
    <xf numFmtId="0" fontId="0" fillId="13" borderId="16" xfId="0" applyFill="1" applyBorder="1"/>
    <xf numFmtId="170" fontId="0" fillId="0" borderId="0" xfId="4" applyFont="1" applyAlignment="1">
      <alignment horizontal="center"/>
    </xf>
    <xf numFmtId="0" fontId="30" fillId="0" borderId="0" xfId="0" applyFont="1" applyAlignment="1">
      <alignment vertical="center"/>
    </xf>
    <xf numFmtId="43" fontId="30" fillId="0" borderId="0" xfId="0" applyNumberFormat="1" applyFont="1" applyAlignment="1">
      <alignment vertical="center"/>
    </xf>
    <xf numFmtId="170" fontId="30" fillId="0" borderId="0" xfId="0" applyNumberFormat="1" applyFont="1" applyAlignment="1">
      <alignment vertical="center"/>
    </xf>
    <xf numFmtId="8" fontId="0" fillId="0" borderId="0" xfId="0" applyNumberFormat="1"/>
    <xf numFmtId="0" fontId="27" fillId="0" borderId="19" xfId="0" applyFont="1" applyBorder="1" applyAlignment="1">
      <alignment horizontal="center" vertical="center"/>
    </xf>
    <xf numFmtId="14" fontId="33" fillId="0" borderId="0" xfId="0" applyNumberFormat="1" applyFont="1" applyAlignment="1">
      <alignment horizontal="left" vertical="center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0" xfId="0" applyFont="1"/>
    <xf numFmtId="170" fontId="33" fillId="0" borderId="0" xfId="4" applyFont="1" applyAlignment="1">
      <alignment vertical="center"/>
    </xf>
    <xf numFmtId="170" fontId="33" fillId="0" borderId="0" xfId="4" applyFont="1"/>
    <xf numFmtId="175" fontId="33" fillId="0" borderId="0" xfId="4" applyNumberFormat="1" applyFont="1"/>
    <xf numFmtId="0" fontId="34" fillId="0" borderId="0" xfId="0" applyFont="1"/>
    <xf numFmtId="14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170" fontId="34" fillId="0" borderId="0" xfId="4" applyFont="1" applyAlignment="1">
      <alignment vertical="center"/>
    </xf>
    <xf numFmtId="170" fontId="34" fillId="0" borderId="0" xfId="4" applyFont="1"/>
    <xf numFmtId="170" fontId="34" fillId="0" borderId="0" xfId="4" applyFont="1" applyFill="1"/>
    <xf numFmtId="175" fontId="34" fillId="0" borderId="5" xfId="4" applyNumberFormat="1" applyFont="1" applyFill="1" applyBorder="1"/>
    <xf numFmtId="14" fontId="34" fillId="15" borderId="20" xfId="0" applyNumberFormat="1" applyFont="1" applyFill="1" applyBorder="1" applyAlignment="1">
      <alignment horizontal="center" vertical="center" wrapText="1"/>
    </xf>
    <xf numFmtId="14" fontId="34" fillId="15" borderId="21" xfId="0" applyNumberFormat="1" applyFont="1" applyFill="1" applyBorder="1" applyAlignment="1">
      <alignment horizontal="center" vertical="center" wrapText="1"/>
    </xf>
    <xf numFmtId="0" fontId="34" fillId="15" borderId="21" xfId="0" applyFont="1" applyFill="1" applyBorder="1" applyAlignment="1">
      <alignment horizontal="center" vertical="center" wrapText="1"/>
    </xf>
    <xf numFmtId="0" fontId="33" fillId="16" borderId="21" xfId="0" applyFont="1" applyFill="1" applyBorder="1" applyAlignment="1">
      <alignment horizontal="center" vertical="center" wrapText="1"/>
    </xf>
    <xf numFmtId="170" fontId="34" fillId="17" borderId="21" xfId="4" applyFont="1" applyFill="1" applyBorder="1" applyAlignment="1">
      <alignment horizontal="center" vertical="center" wrapText="1"/>
    </xf>
    <xf numFmtId="175" fontId="34" fillId="17" borderId="21" xfId="4" applyNumberFormat="1" applyFont="1" applyFill="1" applyBorder="1" applyAlignment="1">
      <alignment horizontal="center" vertical="center" wrapText="1"/>
    </xf>
    <xf numFmtId="170" fontId="34" fillId="18" borderId="21" xfId="4" applyFont="1" applyFill="1" applyBorder="1" applyAlignment="1">
      <alignment horizontal="center" vertical="center" wrapText="1"/>
    </xf>
    <xf numFmtId="170" fontId="34" fillId="18" borderId="22" xfId="4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68" fontId="34" fillId="0" borderId="23" xfId="0" applyNumberFormat="1" applyFont="1" applyBorder="1" applyAlignment="1">
      <alignment horizontal="center"/>
    </xf>
    <xf numFmtId="168" fontId="34" fillId="0" borderId="5" xfId="0" applyNumberFormat="1" applyFont="1" applyBorder="1"/>
    <xf numFmtId="0" fontId="34" fillId="0" borderId="5" xfId="0" applyFont="1" applyBorder="1" applyAlignment="1">
      <alignment horizontal="center"/>
    </xf>
    <xf numFmtId="0" fontId="34" fillId="0" borderId="5" xfId="0" applyFont="1" applyBorder="1"/>
    <xf numFmtId="0" fontId="35" fillId="0" borderId="5" xfId="0" applyFont="1" applyBorder="1" applyAlignment="1">
      <alignment horizontal="center"/>
    </xf>
    <xf numFmtId="170" fontId="34" fillId="0" borderId="5" xfId="4" applyFont="1" applyFill="1" applyBorder="1"/>
    <xf numFmtId="170" fontId="34" fillId="0" borderId="24" xfId="4" applyFont="1" applyFill="1" applyBorder="1"/>
    <xf numFmtId="14" fontId="34" fillId="0" borderId="23" xfId="0" applyNumberFormat="1" applyFont="1" applyBorder="1" applyAlignment="1">
      <alignment horizontal="center"/>
    </xf>
    <xf numFmtId="14" fontId="34" fillId="0" borderId="5" xfId="0" applyNumberFormat="1" applyFont="1" applyBorder="1"/>
    <xf numFmtId="4" fontId="34" fillId="0" borderId="0" xfId="0" applyNumberFormat="1" applyFont="1"/>
    <xf numFmtId="0" fontId="34" fillId="11" borderId="5" xfId="0" applyFont="1" applyFill="1" applyBorder="1" applyAlignment="1">
      <alignment horizontal="center"/>
    </xf>
    <xf numFmtId="14" fontId="34" fillId="0" borderId="0" xfId="0" applyNumberFormat="1" applyFont="1" applyAlignment="1">
      <alignment horizontal="center"/>
    </xf>
    <xf numFmtId="14" fontId="34" fillId="0" borderId="0" xfId="0" applyNumberFormat="1" applyFont="1"/>
    <xf numFmtId="170" fontId="34" fillId="0" borderId="0" xfId="4" applyFont="1" applyFill="1" applyBorder="1"/>
    <xf numFmtId="175" fontId="34" fillId="0" borderId="0" xfId="4" applyNumberFormat="1" applyFont="1" applyFill="1" applyBorder="1"/>
    <xf numFmtId="175" fontId="36" fillId="0" borderId="0" xfId="4" applyNumberFormat="1" applyFont="1" applyAlignment="1">
      <alignment horizontal="center"/>
    </xf>
    <xf numFmtId="170" fontId="36" fillId="11" borderId="0" xfId="4" applyFont="1" applyFill="1"/>
    <xf numFmtId="175" fontId="34" fillId="0" borderId="0" xfId="4" applyNumberFormat="1" applyFont="1"/>
    <xf numFmtId="0" fontId="14" fillId="19" borderId="0" xfId="0" applyFont="1" applyFill="1" applyAlignment="1">
      <alignment horizontal="center" vertical="center" wrapText="1"/>
    </xf>
    <xf numFmtId="0" fontId="3" fillId="14" borderId="25" xfId="0" applyFont="1" applyFill="1" applyBorder="1"/>
    <xf numFmtId="0" fontId="2" fillId="19" borderId="0" xfId="0" applyFont="1" applyFill="1" applyAlignment="1">
      <alignment horizontal="center" vertical="center" wrapText="1"/>
    </xf>
    <xf numFmtId="0" fontId="3" fillId="14" borderId="5" xfId="0" applyFont="1" applyFill="1" applyBorder="1"/>
    <xf numFmtId="176" fontId="3" fillId="14" borderId="5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76" fontId="3" fillId="0" borderId="5" xfId="2" applyNumberFormat="1" applyFont="1" applyFill="1" applyBorder="1" applyAlignment="1">
      <alignment horizontal="center"/>
    </xf>
    <xf numFmtId="170" fontId="3" fillId="0" borderId="0" xfId="0" applyNumberFormat="1" applyFont="1"/>
    <xf numFmtId="0" fontId="3" fillId="0" borderId="0" xfId="0" applyFont="1" applyAlignment="1">
      <alignment horizontal="left"/>
    </xf>
    <xf numFmtId="0" fontId="3" fillId="14" borderId="5" xfId="0" applyFont="1" applyFill="1" applyBorder="1" applyAlignment="1">
      <alignment horizontal="left"/>
    </xf>
    <xf numFmtId="177" fontId="3" fillId="14" borderId="5" xfId="2" applyNumberFormat="1" applyFont="1" applyFill="1" applyBorder="1" applyAlignment="1">
      <alignment horizontal="center"/>
    </xf>
    <xf numFmtId="10" fontId="3" fillId="14" borderId="5" xfId="2" applyNumberFormat="1" applyFont="1" applyFill="1" applyBorder="1" applyAlignment="1">
      <alignment horizontal="center"/>
    </xf>
    <xf numFmtId="0" fontId="23" fillId="14" borderId="5" xfId="0" applyFont="1" applyFill="1" applyBorder="1"/>
    <xf numFmtId="176" fontId="23" fillId="14" borderId="5" xfId="2" applyNumberFormat="1" applyFont="1" applyFill="1" applyBorder="1" applyAlignment="1">
      <alignment horizontal="center"/>
    </xf>
    <xf numFmtId="178" fontId="3" fillId="0" borderId="0" xfId="2" applyNumberFormat="1" applyFont="1"/>
    <xf numFmtId="0" fontId="3" fillId="14" borderId="0" xfId="0" applyFont="1" applyFill="1" applyAlignment="1">
      <alignment horizontal="left"/>
    </xf>
    <xf numFmtId="170" fontId="3" fillId="14" borderId="0" xfId="4" applyFont="1" applyFill="1" applyBorder="1" applyAlignment="1">
      <alignment horizontal="center"/>
    </xf>
    <xf numFmtId="176" fontId="3" fillId="14" borderId="0" xfId="2" applyNumberFormat="1" applyFont="1" applyFill="1" applyBorder="1" applyAlignment="1">
      <alignment horizontal="center"/>
    </xf>
    <xf numFmtId="0" fontId="14" fillId="0" borderId="0" xfId="0" applyFont="1"/>
    <xf numFmtId="2" fontId="14" fillId="0" borderId="0" xfId="0" applyNumberFormat="1" applyFont="1"/>
    <xf numFmtId="0" fontId="3" fillId="14" borderId="0" xfId="0" applyFont="1" applyFill="1"/>
    <xf numFmtId="0" fontId="2" fillId="19" borderId="26" xfId="0" applyFont="1" applyFill="1" applyBorder="1" applyAlignment="1">
      <alignment horizontal="center" vertical="center" wrapText="1"/>
    </xf>
    <xf numFmtId="0" fontId="2" fillId="20" borderId="24" xfId="0" applyFont="1" applyFill="1" applyBorder="1" applyAlignment="1">
      <alignment horizontal="center" vertical="center" wrapText="1"/>
    </xf>
    <xf numFmtId="4" fontId="2" fillId="20" borderId="5" xfId="0" applyNumberFormat="1" applyFont="1" applyFill="1" applyBorder="1" applyAlignment="1">
      <alignment horizontal="center" vertical="center"/>
    </xf>
    <xf numFmtId="4" fontId="2" fillId="2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/>
    <xf numFmtId="170" fontId="3" fillId="14" borderId="5" xfId="4" applyFont="1" applyFill="1" applyBorder="1"/>
    <xf numFmtId="170" fontId="3" fillId="0" borderId="5" xfId="4" applyFont="1" applyBorder="1"/>
    <xf numFmtId="0" fontId="3" fillId="0" borderId="5" xfId="0" applyFont="1" applyBorder="1"/>
    <xf numFmtId="4" fontId="3" fillId="14" borderId="0" xfId="0" applyNumberFormat="1" applyFont="1" applyFill="1"/>
    <xf numFmtId="4" fontId="7" fillId="14" borderId="5" xfId="0" applyNumberFormat="1" applyFont="1" applyFill="1" applyBorder="1"/>
    <xf numFmtId="4" fontId="3" fillId="0" borderId="0" xfId="0" applyNumberFormat="1" applyFont="1"/>
    <xf numFmtId="9" fontId="3" fillId="0" borderId="0" xfId="2" applyFont="1"/>
    <xf numFmtId="170" fontId="7" fillId="0" borderId="0" xfId="0" applyNumberFormat="1" applyFont="1"/>
    <xf numFmtId="170" fontId="29" fillId="0" borderId="0" xfId="4" applyFont="1"/>
    <xf numFmtId="43" fontId="29" fillId="0" borderId="0" xfId="0" applyNumberFormat="1" applyFont="1"/>
    <xf numFmtId="164" fontId="37" fillId="11" borderId="6" xfId="0" applyNumberFormat="1" applyFont="1" applyFill="1" applyBorder="1" applyAlignment="1">
      <alignment horizontal="center" vertical="center" wrapText="1"/>
    </xf>
    <xf numFmtId="0" fontId="0" fillId="11" borderId="0" xfId="0" applyFill="1"/>
    <xf numFmtId="0" fontId="10" fillId="3" borderId="27" xfId="0" applyFont="1" applyFill="1" applyBorder="1" applyAlignment="1">
      <alignment horizontal="center"/>
    </xf>
    <xf numFmtId="0" fontId="38" fillId="0" borderId="0" xfId="0" applyFont="1"/>
  </cellXfs>
  <cellStyles count="5">
    <cellStyle name="Millares" xfId="1" builtinId="3"/>
    <cellStyle name="Millares 2" xfId="4" xr:uid="{89247414-9B98-4DA6-A96A-2CE58FE8C371}"/>
    <cellStyle name="Normal" xfId="0" builtinId="0"/>
    <cellStyle name="Normal 2" xfId="3" xr:uid="{2FCD887A-BF62-4C5A-91CB-4F80847D2DE4}"/>
    <cellStyle name="Porcentaje" xfId="2" builtinId="5"/>
  </cellStyles>
  <dxfs count="37">
    <dxf>
      <alignment horizontal="center" vertical="center" textRotation="0" wrapText="1" indent="0" justifyLastLine="0" shrinkToFit="0" readingOrder="0"/>
    </dxf>
    <dxf>
      <numFmt numFmtId="170" formatCode="_ * #,##0.00_ ;_ * \-#,##0.00_ ;_ * &quot;-&quot;??_ ;_ @_ "/>
    </dxf>
    <dxf>
      <alignment wrapText="1"/>
    </dxf>
    <dxf>
      <alignment wrapText="1"/>
    </dxf>
    <dxf>
      <alignment horizontal="left"/>
    </dxf>
    <dxf>
      <alignment horizontal="left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75" formatCode="_ * #,##0.000_ ;_ * \-#,##0.000_ ;_ * &quot;-&quot;??_ ;_ @_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19050</xdr:colOff>
      <xdr:row>0</xdr:row>
      <xdr:rowOff>0</xdr:rowOff>
    </xdr:from>
    <xdr:to>
      <xdr:col>58</xdr:col>
      <xdr:colOff>57150</xdr:colOff>
      <xdr:row>2</xdr:row>
      <xdr:rowOff>32690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7E7B92D3-DF74-4BC1-8B0F-A92C79384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0"/>
          <a:ext cx="1581150" cy="556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971550</xdr:colOff>
      <xdr:row>0</xdr:row>
      <xdr:rowOff>0</xdr:rowOff>
    </xdr:from>
    <xdr:to>
      <xdr:col>21</xdr:col>
      <xdr:colOff>124918</xdr:colOff>
      <xdr:row>2</xdr:row>
      <xdr:rowOff>152401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81E5A278-85D9-46C0-8000-C9F5723C3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73350" y="0"/>
          <a:ext cx="1563193" cy="533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415</xdr:row>
      <xdr:rowOff>0</xdr:rowOff>
    </xdr:from>
    <xdr:to>
      <xdr:col>12</xdr:col>
      <xdr:colOff>304800</xdr:colOff>
      <xdr:row>417</xdr:row>
      <xdr:rowOff>15875</xdr:rowOff>
    </xdr:to>
    <xdr:sp macro="" textlink="">
      <xdr:nvSpPr>
        <xdr:cNvPr id="2" name="AutoShape 23" descr="Imagen de perfil de Kattya Barcena.">
          <a:extLst>
            <a:ext uri="{FF2B5EF4-FFF2-40B4-BE49-F238E27FC236}">
              <a16:creationId xmlns:a16="http://schemas.microsoft.com/office/drawing/2014/main" id="{98C850A4-5C4E-42CD-8120-CB7BF9019434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595598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Finanzas%20y%20Contabilidad\Cr&#233;ditos%20y%20Cobranzas\INTERNACIONAL\COMISIONES%20PARA%20PLANILLA\COMISIONES%202024\AGOSTO\COMISION%20EXTERIOR%2019%20JULIO%20A%2021%20AGOSTO%202024.xlsx" TargetMode="External"/><Relationship Id="rId1" Type="http://schemas.openxmlformats.org/officeDocument/2006/relationships/externalLinkPath" Target="/Finanzas%20y%20Contabilidad/Cr&#233;ditos%20y%20Cobranzas/INTERNACIONAL/COMISIONES%20PARA%20PLANILLA/COMISIONES%202024/AGOSTO/COMISION%20EXTERIOR%2019%20JULIO%20A%2021%20AGOST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"/>
      <sheetName val="Hoja8"/>
      <sheetName val="DETALLE DE COBRANZA "/>
      <sheetName val="Hoja9"/>
      <sheetName val="COMISIONES"/>
      <sheetName val="DETALLE VENDEDORAS"/>
      <sheetName val="PROD. SANDRA"/>
      <sheetName val="Hoja7"/>
      <sheetName val="Letras"/>
      <sheetName val="Hoja1"/>
      <sheetName val="Hoja6"/>
      <sheetName val="Hoja5"/>
      <sheetName val="Hoja2"/>
      <sheetName val="Hoja3"/>
      <sheetName val="Hoja4"/>
    </sheetNames>
    <sheetDataSet>
      <sheetData sheetId="0" refreshError="1"/>
      <sheetData sheetId="1" refreshError="1"/>
      <sheetData sheetId="2">
        <row r="4">
          <cell r="H4" t="str">
            <v>SI</v>
          </cell>
          <cell r="J4" t="str">
            <v>SI</v>
          </cell>
          <cell r="L4" t="str">
            <v>MAYORES</v>
          </cell>
          <cell r="S4">
            <v>1954.84</v>
          </cell>
        </row>
        <row r="5">
          <cell r="H5" t="str">
            <v>SI</v>
          </cell>
          <cell r="I5" t="str">
            <v>SI</v>
          </cell>
          <cell r="J5" t="str">
            <v>SI</v>
          </cell>
          <cell r="L5" t="str">
            <v>ANIMALES DE COMPAÑIA</v>
          </cell>
          <cell r="S5">
            <v>2948.8</v>
          </cell>
        </row>
        <row r="6">
          <cell r="H6" t="str">
            <v>SI</v>
          </cell>
          <cell r="I6" t="str">
            <v>SI</v>
          </cell>
          <cell r="J6" t="str">
            <v>SI</v>
          </cell>
          <cell r="L6" t="str">
            <v>ANIMALES DE COMPAÑIA</v>
          </cell>
          <cell r="S6">
            <v>3336.8</v>
          </cell>
        </row>
        <row r="7">
          <cell r="H7" t="str">
            <v>SI</v>
          </cell>
          <cell r="I7" t="str">
            <v>SI</v>
          </cell>
          <cell r="J7" t="str">
            <v>SI</v>
          </cell>
          <cell r="L7" t="str">
            <v>MAYORES</v>
          </cell>
          <cell r="S7">
            <v>1361.8799999999999</v>
          </cell>
        </row>
        <row r="8">
          <cell r="H8" t="str">
            <v>SI</v>
          </cell>
          <cell r="I8" t="str">
            <v>SI</v>
          </cell>
          <cell r="J8" t="str">
            <v>SI</v>
          </cell>
          <cell r="L8" t="str">
            <v>MAYORES</v>
          </cell>
          <cell r="S8">
            <v>375.39</v>
          </cell>
        </row>
        <row r="9">
          <cell r="H9" t="str">
            <v>SI</v>
          </cell>
          <cell r="I9" t="str">
            <v>SI</v>
          </cell>
          <cell r="J9" t="str">
            <v>SI</v>
          </cell>
          <cell r="L9" t="str">
            <v>MAYORES</v>
          </cell>
          <cell r="S9">
            <v>873</v>
          </cell>
        </row>
        <row r="10">
          <cell r="H10" t="str">
            <v>SI</v>
          </cell>
          <cell r="I10" t="str">
            <v>SI</v>
          </cell>
          <cell r="J10" t="str">
            <v>SI</v>
          </cell>
          <cell r="L10" t="str">
            <v>MAYORES</v>
          </cell>
          <cell r="S10">
            <v>611.1</v>
          </cell>
        </row>
        <row r="11">
          <cell r="H11" t="str">
            <v>SI</v>
          </cell>
          <cell r="I11" t="str">
            <v>SI</v>
          </cell>
          <cell r="J11" t="str">
            <v>SI</v>
          </cell>
          <cell r="L11" t="str">
            <v>MAYORES</v>
          </cell>
          <cell r="S11">
            <v>1536.48</v>
          </cell>
        </row>
        <row r="12">
          <cell r="H12" t="str">
            <v>SI</v>
          </cell>
          <cell r="I12" t="str">
            <v>SI</v>
          </cell>
          <cell r="J12" t="str">
            <v>SI</v>
          </cell>
          <cell r="L12" t="str">
            <v>MAYORES</v>
          </cell>
          <cell r="S12">
            <v>279.36</v>
          </cell>
        </row>
        <row r="13">
          <cell r="H13" t="str">
            <v>SI</v>
          </cell>
          <cell r="I13" t="str">
            <v>SI</v>
          </cell>
          <cell r="J13" t="str">
            <v>SI</v>
          </cell>
          <cell r="L13" t="str">
            <v>MAYORES</v>
          </cell>
          <cell r="S13">
            <v>1134.9000000000001</v>
          </cell>
        </row>
        <row r="14">
          <cell r="H14" t="str">
            <v>SI</v>
          </cell>
          <cell r="I14" t="str">
            <v>SI</v>
          </cell>
          <cell r="J14" t="str">
            <v>SI</v>
          </cell>
          <cell r="L14" t="str">
            <v>MAYORES</v>
          </cell>
          <cell r="S14">
            <v>294.88</v>
          </cell>
        </row>
        <row r="15">
          <cell r="H15" t="str">
            <v>SI</v>
          </cell>
          <cell r="I15" t="str">
            <v>SI</v>
          </cell>
          <cell r="J15" t="str">
            <v>SI</v>
          </cell>
          <cell r="L15" t="str">
            <v>MAYORES</v>
          </cell>
          <cell r="S15">
            <v>372.48</v>
          </cell>
        </row>
        <row r="16">
          <cell r="H16" t="str">
            <v>SI</v>
          </cell>
          <cell r="I16" t="str">
            <v>SI</v>
          </cell>
          <cell r="J16" t="str">
            <v>SI</v>
          </cell>
          <cell r="L16" t="str">
            <v>ANIMALES DE COMPAÑIA</v>
          </cell>
          <cell r="S16">
            <v>2095.1999999999998</v>
          </cell>
        </row>
        <row r="17">
          <cell r="H17" t="str">
            <v>SI</v>
          </cell>
          <cell r="I17" t="str">
            <v>SI</v>
          </cell>
          <cell r="J17" t="str">
            <v>SI</v>
          </cell>
          <cell r="L17" t="str">
            <v>MAYORES</v>
          </cell>
          <cell r="S17">
            <v>2898.36</v>
          </cell>
        </row>
        <row r="18">
          <cell r="H18" t="str">
            <v>SI</v>
          </cell>
          <cell r="I18" t="str">
            <v>SI</v>
          </cell>
          <cell r="J18" t="str">
            <v>SI</v>
          </cell>
          <cell r="L18" t="str">
            <v>MAYORES</v>
          </cell>
          <cell r="S18">
            <v>2335.7600000000002</v>
          </cell>
        </row>
        <row r="19">
          <cell r="H19" t="str">
            <v>SI</v>
          </cell>
          <cell r="I19" t="str">
            <v>SI</v>
          </cell>
          <cell r="J19" t="str">
            <v>SI</v>
          </cell>
          <cell r="L19" t="str">
            <v>MAYORES</v>
          </cell>
          <cell r="S19">
            <v>2250.4</v>
          </cell>
        </row>
        <row r="20">
          <cell r="H20" t="str">
            <v>SI</v>
          </cell>
          <cell r="I20" t="str">
            <v>SI</v>
          </cell>
          <cell r="J20" t="str">
            <v>SI</v>
          </cell>
          <cell r="L20" t="str">
            <v>ANIMALES DE COMPAÑIA</v>
          </cell>
          <cell r="S20">
            <v>2506.48</v>
          </cell>
        </row>
        <row r="21">
          <cell r="H21" t="str">
            <v>SI</v>
          </cell>
          <cell r="I21" t="str">
            <v>SI</v>
          </cell>
          <cell r="J21" t="str">
            <v>SI</v>
          </cell>
          <cell r="L21" t="str">
            <v>AVES Y CERDOS</v>
          </cell>
          <cell r="S21">
            <v>270</v>
          </cell>
        </row>
        <row r="22">
          <cell r="H22" t="str">
            <v>SI</v>
          </cell>
          <cell r="I22" t="str">
            <v>SI</v>
          </cell>
          <cell r="J22" t="str">
            <v>SI</v>
          </cell>
          <cell r="L22" t="str">
            <v>AVES Y CERDOS</v>
          </cell>
          <cell r="S22">
            <v>16730</v>
          </cell>
        </row>
        <row r="23">
          <cell r="H23" t="str">
            <v>SI</v>
          </cell>
          <cell r="I23" t="str">
            <v>SI</v>
          </cell>
          <cell r="J23" t="str">
            <v>SI</v>
          </cell>
          <cell r="L23" t="str">
            <v>AVES Y CERDOS</v>
          </cell>
          <cell r="S23">
            <v>1044</v>
          </cell>
        </row>
        <row r="24">
          <cell r="H24" t="str">
            <v>SI</v>
          </cell>
          <cell r="J24" t="str">
            <v>SI</v>
          </cell>
          <cell r="L24" t="str">
            <v>ANIMALES DE COMPAÑIA</v>
          </cell>
          <cell r="S24">
            <v>1599.9999999999998</v>
          </cell>
        </row>
        <row r="25">
          <cell r="H25" t="str">
            <v>SI</v>
          </cell>
          <cell r="J25" t="str">
            <v>SI</v>
          </cell>
          <cell r="L25" t="str">
            <v>ANIMALES DE COMPAÑIA</v>
          </cell>
          <cell r="S25">
            <v>3120</v>
          </cell>
        </row>
        <row r="26">
          <cell r="H26" t="str">
            <v>SI</v>
          </cell>
          <cell r="J26" t="str">
            <v>SI</v>
          </cell>
          <cell r="L26" t="str">
            <v>ANIMALES DE COMPAÑIA</v>
          </cell>
          <cell r="S26">
            <v>3220</v>
          </cell>
        </row>
        <row r="27">
          <cell r="H27" t="str">
            <v>SI</v>
          </cell>
          <cell r="J27" t="str">
            <v>SI</v>
          </cell>
          <cell r="L27" t="str">
            <v>ANIMALES DE COMPAÑIA</v>
          </cell>
          <cell r="S27">
            <v>4032</v>
          </cell>
        </row>
        <row r="28">
          <cell r="H28" t="str">
            <v>SI</v>
          </cell>
          <cell r="J28" t="str">
            <v>SI</v>
          </cell>
          <cell r="L28" t="str">
            <v>ANIMALES DE COMPAÑIA</v>
          </cell>
          <cell r="S28">
            <v>3802.6666666666665</v>
          </cell>
        </row>
        <row r="29">
          <cell r="H29" t="str">
            <v>SI</v>
          </cell>
          <cell r="J29" t="str">
            <v>SI</v>
          </cell>
          <cell r="L29" t="str">
            <v>ANIMALES DE COMPAÑIA</v>
          </cell>
          <cell r="S29">
            <v>4480</v>
          </cell>
        </row>
        <row r="30">
          <cell r="H30" t="str">
            <v>SI</v>
          </cell>
          <cell r="J30" t="str">
            <v>SI</v>
          </cell>
          <cell r="L30" t="str">
            <v>ANIMALES DE COMPAÑIA</v>
          </cell>
          <cell r="S30">
            <v>4753.333333333333</v>
          </cell>
        </row>
        <row r="31">
          <cell r="H31" t="str">
            <v>SI</v>
          </cell>
          <cell r="J31" t="str">
            <v>SI</v>
          </cell>
          <cell r="L31" t="str">
            <v>ANIMALES DE COMPAÑIA</v>
          </cell>
          <cell r="S31">
            <v>6464</v>
          </cell>
        </row>
        <row r="32">
          <cell r="H32" t="str">
            <v>SI</v>
          </cell>
          <cell r="J32" t="str">
            <v>SI</v>
          </cell>
          <cell r="L32" t="str">
            <v>ANIMALES DE COMPAÑIA</v>
          </cell>
          <cell r="S32">
            <v>2640</v>
          </cell>
        </row>
        <row r="33">
          <cell r="H33" t="str">
            <v>SI</v>
          </cell>
          <cell r="J33" t="str">
            <v>SI</v>
          </cell>
          <cell r="L33" t="str">
            <v>ANIMALES DE COMPAÑIA</v>
          </cell>
          <cell r="S33">
            <v>4140</v>
          </cell>
        </row>
        <row r="34">
          <cell r="H34" t="str">
            <v>SI</v>
          </cell>
          <cell r="J34" t="str">
            <v>SI</v>
          </cell>
          <cell r="L34" t="str">
            <v>ANIMALES DE COMPAÑIA</v>
          </cell>
          <cell r="S34">
            <v>4586.666666666667</v>
          </cell>
        </row>
        <row r="35">
          <cell r="H35" t="str">
            <v>SI</v>
          </cell>
          <cell r="J35" t="str">
            <v>SI</v>
          </cell>
          <cell r="L35" t="str">
            <v>ANIMALES DE COMPAÑIA</v>
          </cell>
          <cell r="S35">
            <v>7228</v>
          </cell>
        </row>
        <row r="36">
          <cell r="H36" t="str">
            <v>SI</v>
          </cell>
          <cell r="J36" t="str">
            <v>SI</v>
          </cell>
          <cell r="L36" t="str">
            <v>ANIMALES DE COMPAÑIA</v>
          </cell>
          <cell r="S36">
            <v>3314.6666666666665</v>
          </cell>
        </row>
        <row r="37">
          <cell r="H37" t="str">
            <v>SI</v>
          </cell>
          <cell r="J37" t="str">
            <v>SI</v>
          </cell>
          <cell r="L37" t="str">
            <v>ANIMALES DE COMPAÑIA</v>
          </cell>
          <cell r="S37">
            <v>8850</v>
          </cell>
        </row>
        <row r="38">
          <cell r="H38" t="str">
            <v>SI</v>
          </cell>
          <cell r="J38" t="str">
            <v>SI</v>
          </cell>
          <cell r="L38" t="str">
            <v>ANIMALES DE COMPAÑIA</v>
          </cell>
          <cell r="S38">
            <v>7466.6666666666661</v>
          </cell>
        </row>
        <row r="39">
          <cell r="H39" t="str">
            <v>SI</v>
          </cell>
          <cell r="J39" t="str">
            <v>SI</v>
          </cell>
          <cell r="L39" t="str">
            <v>ANIMALES DE COMPAÑIA</v>
          </cell>
          <cell r="S39">
            <v>13739.999999999998</v>
          </cell>
        </row>
        <row r="40">
          <cell r="H40" t="str">
            <v>SI</v>
          </cell>
          <cell r="J40" t="str">
            <v>SI</v>
          </cell>
          <cell r="L40" t="str">
            <v>MAYORES</v>
          </cell>
          <cell r="S40">
            <v>1026.8200322029525</v>
          </cell>
        </row>
        <row r="41">
          <cell r="H41" t="str">
            <v>SI</v>
          </cell>
          <cell r="J41" t="str">
            <v>SI</v>
          </cell>
          <cell r="L41" t="str">
            <v>MAYORES</v>
          </cell>
          <cell r="S41">
            <v>516.29110485625438</v>
          </cell>
        </row>
        <row r="42">
          <cell r="H42" t="str">
            <v>SI</v>
          </cell>
          <cell r="J42" t="str">
            <v>SI</v>
          </cell>
          <cell r="L42" t="str">
            <v>MAYORES</v>
          </cell>
          <cell r="S42">
            <v>674.17476861809996</v>
          </cell>
        </row>
        <row r="43">
          <cell r="H43" t="str">
            <v>SI</v>
          </cell>
          <cell r="J43" t="str">
            <v>SI</v>
          </cell>
          <cell r="L43" t="str">
            <v>MAYORES</v>
          </cell>
          <cell r="S43">
            <v>674.17476861809996</v>
          </cell>
        </row>
        <row r="44">
          <cell r="H44" t="str">
            <v>SI</v>
          </cell>
          <cell r="J44" t="str">
            <v>SI</v>
          </cell>
          <cell r="L44" t="str">
            <v>MAYORES</v>
          </cell>
          <cell r="S44">
            <v>3671.6595090893443</v>
          </cell>
        </row>
        <row r="45">
          <cell r="H45" t="str">
            <v>SI</v>
          </cell>
          <cell r="J45" t="str">
            <v>SI</v>
          </cell>
          <cell r="L45" t="str">
            <v>ANIMALES DE COMPAÑIA</v>
          </cell>
          <cell r="S45">
            <v>6389.1024225961473</v>
          </cell>
        </row>
        <row r="46">
          <cell r="H46" t="str">
            <v>SI</v>
          </cell>
          <cell r="J46" t="str">
            <v>SI</v>
          </cell>
          <cell r="L46" t="str">
            <v>ANIMALES DE COMPAÑIA</v>
          </cell>
          <cell r="S46">
            <v>5813.4608893914619</v>
          </cell>
        </row>
        <row r="47">
          <cell r="H47" t="str">
            <v>SI</v>
          </cell>
          <cell r="J47" t="str">
            <v>SI</v>
          </cell>
          <cell r="L47" t="str">
            <v>MAYORES</v>
          </cell>
          <cell r="S47">
            <v>1270.5601408571886</v>
          </cell>
        </row>
        <row r="48">
          <cell r="H48" t="str">
            <v>SI</v>
          </cell>
          <cell r="J48" t="str">
            <v>SI</v>
          </cell>
          <cell r="L48" t="str">
            <v>MAYORES</v>
          </cell>
          <cell r="S48">
            <v>1313.7764721788617</v>
          </cell>
        </row>
        <row r="49">
          <cell r="H49" t="str">
            <v>SI</v>
          </cell>
          <cell r="J49" t="str">
            <v>SI</v>
          </cell>
          <cell r="L49" t="str">
            <v>MAYORES</v>
          </cell>
          <cell r="S49">
            <v>855.6833601691269</v>
          </cell>
        </row>
        <row r="50">
          <cell r="H50" t="str">
            <v>SI</v>
          </cell>
          <cell r="J50" t="str">
            <v>SI</v>
          </cell>
          <cell r="L50" t="str">
            <v>MAYORES</v>
          </cell>
          <cell r="S50">
            <v>311.15758551604614</v>
          </cell>
        </row>
        <row r="51">
          <cell r="H51" t="str">
            <v>SI</v>
          </cell>
          <cell r="J51" t="str">
            <v>SI</v>
          </cell>
          <cell r="L51" t="str">
            <v>MAYORES</v>
          </cell>
          <cell r="S51">
            <v>518.59597586007692</v>
          </cell>
        </row>
        <row r="52">
          <cell r="H52" t="str">
            <v>SI</v>
          </cell>
          <cell r="J52" t="str">
            <v>SI</v>
          </cell>
          <cell r="L52" t="str">
            <v>MAYORES</v>
          </cell>
          <cell r="S52">
            <v>2650.6016543959486</v>
          </cell>
        </row>
        <row r="53">
          <cell r="H53" t="str">
            <v>SI</v>
          </cell>
          <cell r="J53" t="str">
            <v>SI</v>
          </cell>
          <cell r="L53" t="str">
            <v>MAYORES</v>
          </cell>
          <cell r="S53">
            <v>8740.070846495164</v>
          </cell>
        </row>
        <row r="54">
          <cell r="H54" t="str">
            <v>SI</v>
          </cell>
          <cell r="J54" t="str">
            <v>SI</v>
          </cell>
          <cell r="L54" t="str">
            <v>ANIMALES DE COMPAÑIA</v>
          </cell>
          <cell r="S54">
            <v>1026.8200322029525</v>
          </cell>
        </row>
        <row r="55">
          <cell r="H55" t="str">
            <v>SI</v>
          </cell>
          <cell r="J55" t="str">
            <v>SI</v>
          </cell>
          <cell r="L55" t="str">
            <v>ANIMALES DE COMPAÑIA</v>
          </cell>
          <cell r="S55">
            <v>456.36445875686769</v>
          </cell>
        </row>
        <row r="56">
          <cell r="H56" t="str">
            <v>SI</v>
          </cell>
          <cell r="J56" t="str">
            <v>SI</v>
          </cell>
          <cell r="L56" t="str">
            <v>MAYORES</v>
          </cell>
          <cell r="S56">
            <v>570.45557344608471</v>
          </cell>
        </row>
        <row r="57">
          <cell r="H57" t="str">
            <v>SI</v>
          </cell>
          <cell r="J57" t="str">
            <v>SI</v>
          </cell>
          <cell r="L57" t="str">
            <v>MAYORES</v>
          </cell>
          <cell r="S57">
            <v>985.33235413414616</v>
          </cell>
        </row>
        <row r="58">
          <cell r="H58" t="str">
            <v>SI</v>
          </cell>
          <cell r="J58" t="str">
            <v>SI</v>
          </cell>
          <cell r="L58" t="str">
            <v>MAYORES</v>
          </cell>
          <cell r="S58">
            <v>1370.8220295234701</v>
          </cell>
        </row>
        <row r="59">
          <cell r="H59" t="str">
            <v>SI</v>
          </cell>
          <cell r="J59" t="str">
            <v>SI</v>
          </cell>
          <cell r="L59" t="str">
            <v>MAYORES</v>
          </cell>
          <cell r="S59">
            <v>1871.5552551039223</v>
          </cell>
        </row>
        <row r="60">
          <cell r="H60" t="str">
            <v>SI</v>
          </cell>
          <cell r="J60" t="str">
            <v>SI</v>
          </cell>
          <cell r="L60" t="str">
            <v>MAYORES</v>
          </cell>
          <cell r="S60">
            <v>1374.2793360292039</v>
          </cell>
        </row>
        <row r="61">
          <cell r="H61" t="str">
            <v>SI</v>
          </cell>
          <cell r="J61" t="str">
            <v>SI</v>
          </cell>
          <cell r="L61" t="str">
            <v>MAYORES</v>
          </cell>
          <cell r="S61">
            <v>8038.2376258311933</v>
          </cell>
        </row>
        <row r="62">
          <cell r="H62" t="str">
            <v>SI</v>
          </cell>
          <cell r="J62" t="str">
            <v>SI</v>
          </cell>
          <cell r="L62" t="str">
            <v>MAYORES</v>
          </cell>
          <cell r="S62">
            <v>27973.066937892549</v>
          </cell>
        </row>
        <row r="63">
          <cell r="H63" t="str">
            <v>SI</v>
          </cell>
          <cell r="J63" t="str">
            <v>SI</v>
          </cell>
          <cell r="L63" t="str">
            <v>MAYORES</v>
          </cell>
          <cell r="S63">
            <v>17346.459174768617</v>
          </cell>
        </row>
        <row r="64">
          <cell r="H64" t="str">
            <v>SI</v>
          </cell>
          <cell r="J64" t="str">
            <v>SI</v>
          </cell>
          <cell r="L64" t="str">
            <v>MAYORES</v>
          </cell>
          <cell r="S64">
            <v>13400.520016224387</v>
          </cell>
        </row>
        <row r="65">
          <cell r="H65" t="str">
            <v>SI</v>
          </cell>
          <cell r="J65" t="str">
            <v>SI</v>
          </cell>
          <cell r="L65" t="str">
            <v>MAYORES</v>
          </cell>
          <cell r="S65">
            <v>456.36445875686769</v>
          </cell>
        </row>
        <row r="66">
          <cell r="H66" t="str">
            <v>SI</v>
          </cell>
          <cell r="J66" t="str">
            <v>SI</v>
          </cell>
          <cell r="L66" t="str">
            <v>MAYORES</v>
          </cell>
          <cell r="S66">
            <v>684.54668813530157</v>
          </cell>
        </row>
        <row r="67">
          <cell r="H67" t="str">
            <v>SI</v>
          </cell>
          <cell r="J67" t="str">
            <v>SI</v>
          </cell>
          <cell r="L67" t="str">
            <v>ANIMALES DE COMPAÑIA</v>
          </cell>
          <cell r="S67">
            <v>18392.870610504062</v>
          </cell>
        </row>
        <row r="68">
          <cell r="H68" t="str">
            <v>SI</v>
          </cell>
          <cell r="J68" t="str">
            <v>SI</v>
          </cell>
          <cell r="L68" t="str">
            <v>MAYORES</v>
          </cell>
          <cell r="S68">
            <v>1369.0933762706031</v>
          </cell>
        </row>
        <row r="69">
          <cell r="H69" t="str">
            <v>SI</v>
          </cell>
          <cell r="J69" t="str">
            <v>SI</v>
          </cell>
          <cell r="L69" t="str">
            <v>MAYORES</v>
          </cell>
          <cell r="S69">
            <v>326.71546479184849</v>
          </cell>
        </row>
        <row r="70">
          <cell r="H70" t="str">
            <v>SI</v>
          </cell>
          <cell r="J70" t="str">
            <v>SI</v>
          </cell>
          <cell r="L70" t="str">
            <v>MAYORES</v>
          </cell>
          <cell r="S70">
            <v>0</v>
          </cell>
        </row>
        <row r="71">
          <cell r="H71" t="str">
            <v>SI</v>
          </cell>
          <cell r="J71" t="str">
            <v>SI</v>
          </cell>
          <cell r="L71" t="str">
            <v>MAYORES</v>
          </cell>
          <cell r="S71">
            <v>350.34039258102973</v>
          </cell>
        </row>
        <row r="72">
          <cell r="H72" t="str">
            <v>SI</v>
          </cell>
          <cell r="J72" t="str">
            <v>SI</v>
          </cell>
          <cell r="L72" t="str">
            <v>MAYORES</v>
          </cell>
          <cell r="S72">
            <v>726.03436620410776</v>
          </cell>
        </row>
        <row r="73">
          <cell r="H73" t="str">
            <v>SI</v>
          </cell>
          <cell r="J73" t="str">
            <v>SI</v>
          </cell>
          <cell r="L73" t="str">
            <v>AVES Y CERDOS</v>
          </cell>
          <cell r="S73">
            <v>1705.6045428286975</v>
          </cell>
        </row>
        <row r="74">
          <cell r="H74" t="str">
            <v>SI</v>
          </cell>
          <cell r="J74" t="str">
            <v>SI</v>
          </cell>
          <cell r="L74" t="str">
            <v>AVES Y CERDOS</v>
          </cell>
          <cell r="S74">
            <v>242.01145540136923</v>
          </cell>
        </row>
        <row r="75">
          <cell r="H75" t="str">
            <v>SI</v>
          </cell>
          <cell r="J75" t="str">
            <v>SI</v>
          </cell>
          <cell r="L75" t="str">
            <v>ANIMALES DE COMPAÑIA</v>
          </cell>
          <cell r="S75">
            <v>1210.0572770068461</v>
          </cell>
        </row>
        <row r="76">
          <cell r="H76" t="str">
            <v>SI</v>
          </cell>
          <cell r="J76" t="str">
            <v>SI</v>
          </cell>
          <cell r="L76" t="str">
            <v>ANIMALES DE COMPAÑIA</v>
          </cell>
          <cell r="S76">
            <v>736.40628572130925</v>
          </cell>
        </row>
        <row r="77">
          <cell r="H77" t="str">
            <v>SI</v>
          </cell>
          <cell r="J77" t="str">
            <v>SI</v>
          </cell>
          <cell r="L77" t="str">
            <v>ANIMALES DE COMPAÑIA</v>
          </cell>
          <cell r="S77">
            <v>1175.4842119495079</v>
          </cell>
        </row>
        <row r="78">
          <cell r="H78" t="str">
            <v>SI</v>
          </cell>
          <cell r="J78" t="str">
            <v>SI</v>
          </cell>
          <cell r="L78" t="str">
            <v>ANIMALES DE COMPAÑIA</v>
          </cell>
          <cell r="S78">
            <v>1590.3609926375693</v>
          </cell>
        </row>
        <row r="79">
          <cell r="H79" t="str">
            <v>SI</v>
          </cell>
          <cell r="J79" t="str">
            <v>SI</v>
          </cell>
          <cell r="L79" t="str">
            <v>MAYORES</v>
          </cell>
          <cell r="S79">
            <v>165.95071227522462</v>
          </cell>
        </row>
        <row r="80">
          <cell r="H80" t="str">
            <v>SI</v>
          </cell>
          <cell r="J80" t="str">
            <v>SI</v>
          </cell>
          <cell r="L80" t="str">
            <v>MAYORES</v>
          </cell>
          <cell r="S80">
            <v>207.43839034403078</v>
          </cell>
        </row>
        <row r="81">
          <cell r="H81" t="str">
            <v>SI</v>
          </cell>
          <cell r="J81" t="str">
            <v>SI</v>
          </cell>
          <cell r="L81" t="str">
            <v>MAYORES</v>
          </cell>
          <cell r="S81">
            <v>259.29798793003846</v>
          </cell>
        </row>
        <row r="82">
          <cell r="H82" t="str">
            <v>SI</v>
          </cell>
          <cell r="J82" t="str">
            <v>SI</v>
          </cell>
          <cell r="L82" t="str">
            <v>MAYORES</v>
          </cell>
          <cell r="S82">
            <v>2178.1030986123233</v>
          </cell>
        </row>
        <row r="83">
          <cell r="H83" t="str">
            <v>SI</v>
          </cell>
          <cell r="J83" t="str">
            <v>SI</v>
          </cell>
          <cell r="L83" t="str">
            <v>MAYORES</v>
          </cell>
          <cell r="S83">
            <v>3033.7864587814502</v>
          </cell>
        </row>
        <row r="84">
          <cell r="H84" t="str">
            <v>SI</v>
          </cell>
          <cell r="J84" t="str">
            <v>SI</v>
          </cell>
          <cell r="L84" t="str">
            <v>MAYORES</v>
          </cell>
          <cell r="S84">
            <v>1470.5077004387958</v>
          </cell>
        </row>
        <row r="85">
          <cell r="H85" t="str">
            <v>SI</v>
          </cell>
          <cell r="J85" t="str">
            <v>SI</v>
          </cell>
          <cell r="L85" t="str">
            <v>MAYORES</v>
          </cell>
          <cell r="S85">
            <v>1774.7506729433744</v>
          </cell>
        </row>
        <row r="86">
          <cell r="H86" t="str">
            <v>SI</v>
          </cell>
          <cell r="J86" t="str">
            <v>SI</v>
          </cell>
          <cell r="L86" t="str">
            <v>MAYORES</v>
          </cell>
          <cell r="S86">
            <v>9728.860507135043</v>
          </cell>
        </row>
        <row r="87">
          <cell r="H87" t="str">
            <v>SI</v>
          </cell>
          <cell r="J87" t="str">
            <v>SI</v>
          </cell>
          <cell r="L87" t="str">
            <v>MAYORES</v>
          </cell>
          <cell r="S87">
            <v>10694.601457736699</v>
          </cell>
        </row>
        <row r="88">
          <cell r="H88" t="str">
            <v>SI</v>
          </cell>
          <cell r="J88" t="str">
            <v>SI</v>
          </cell>
          <cell r="L88" t="str">
            <v>MAYORES</v>
          </cell>
          <cell r="S88">
            <v>12539.65069629666</v>
          </cell>
        </row>
        <row r="89">
          <cell r="H89" t="str">
            <v>SI</v>
          </cell>
          <cell r="J89" t="str">
            <v>SI</v>
          </cell>
          <cell r="L89" t="str">
            <v>MAYORES</v>
          </cell>
          <cell r="S89">
            <v>7228.0754679875618</v>
          </cell>
        </row>
        <row r="90">
          <cell r="H90" t="str">
            <v>SI</v>
          </cell>
          <cell r="J90" t="str">
            <v>SI</v>
          </cell>
          <cell r="L90" t="str">
            <v>MAYORES</v>
          </cell>
          <cell r="S90">
            <v>435.04440197150899</v>
          </cell>
        </row>
        <row r="91">
          <cell r="H91" t="str">
            <v>SI</v>
          </cell>
          <cell r="J91" t="str">
            <v>SI</v>
          </cell>
          <cell r="L91" t="str">
            <v>AVES Y CERDOS</v>
          </cell>
          <cell r="S91">
            <v>8928</v>
          </cell>
        </row>
        <row r="92">
          <cell r="H92" t="str">
            <v>SI</v>
          </cell>
          <cell r="J92" t="str">
            <v>SI</v>
          </cell>
          <cell r="L92" t="str">
            <v>MAYORES</v>
          </cell>
          <cell r="S92">
            <v>8400</v>
          </cell>
        </row>
        <row r="93">
          <cell r="H93" t="str">
            <v>SI</v>
          </cell>
          <cell r="J93" t="str">
            <v>SI</v>
          </cell>
          <cell r="L93" t="str">
            <v>MAYORES</v>
          </cell>
          <cell r="S93">
            <v>1134</v>
          </cell>
        </row>
        <row r="94">
          <cell r="H94" t="str">
            <v>SI</v>
          </cell>
          <cell r="J94" t="str">
            <v>SI</v>
          </cell>
          <cell r="L94" t="str">
            <v>MAYORES</v>
          </cell>
          <cell r="S94">
            <v>1216</v>
          </cell>
        </row>
        <row r="95">
          <cell r="H95" t="str">
            <v>SI</v>
          </cell>
          <cell r="J95" t="str">
            <v>SI</v>
          </cell>
          <cell r="L95" t="str">
            <v>MAYORES</v>
          </cell>
          <cell r="S95">
            <v>2520</v>
          </cell>
        </row>
        <row r="96">
          <cell r="H96" t="str">
            <v>SI</v>
          </cell>
          <cell r="J96" t="str">
            <v>SI</v>
          </cell>
          <cell r="L96" t="str">
            <v>ANIMALES DE COMPAÑIA</v>
          </cell>
          <cell r="S96">
            <v>1800.0000000000002</v>
          </cell>
        </row>
        <row r="97">
          <cell r="H97" t="str">
            <v>SI</v>
          </cell>
          <cell r="J97" t="str">
            <v>SI</v>
          </cell>
          <cell r="L97" t="str">
            <v>AVES Y CERDOS</v>
          </cell>
          <cell r="S97">
            <v>999.72</v>
          </cell>
        </row>
        <row r="98">
          <cell r="H98" t="str">
            <v>SI</v>
          </cell>
          <cell r="J98" t="str">
            <v>SI</v>
          </cell>
          <cell r="L98" t="str">
            <v>MAYORES</v>
          </cell>
          <cell r="S98">
            <v>7605.0000000000009</v>
          </cell>
        </row>
        <row r="99">
          <cell r="H99" t="str">
            <v>SI</v>
          </cell>
          <cell r="J99" t="str">
            <v>SI</v>
          </cell>
          <cell r="L99" t="str">
            <v>MAYORES</v>
          </cell>
          <cell r="S99">
            <v>6806</v>
          </cell>
        </row>
        <row r="100">
          <cell r="H100" t="str">
            <v>SI</v>
          </cell>
          <cell r="J100" t="str">
            <v>SI</v>
          </cell>
          <cell r="L100" t="str">
            <v>ANIMALES DE COMPAÑIA</v>
          </cell>
          <cell r="S100">
            <v>1408</v>
          </cell>
        </row>
        <row r="101">
          <cell r="H101" t="str">
            <v>SI</v>
          </cell>
          <cell r="J101" t="str">
            <v>SI</v>
          </cell>
          <cell r="L101" t="str">
            <v>ANIMALES DE COMPAÑIA</v>
          </cell>
          <cell r="S101">
            <v>720</v>
          </cell>
        </row>
        <row r="102">
          <cell r="H102" t="str">
            <v>SI</v>
          </cell>
          <cell r="J102" t="str">
            <v>SI</v>
          </cell>
          <cell r="L102" t="str">
            <v>MAYORES</v>
          </cell>
          <cell r="S102">
            <v>2800</v>
          </cell>
        </row>
        <row r="103">
          <cell r="H103" t="str">
            <v>SI</v>
          </cell>
          <cell r="J103" t="str">
            <v>SI</v>
          </cell>
          <cell r="L103" t="str">
            <v>MAYORES</v>
          </cell>
          <cell r="S103">
            <v>14835.000000000002</v>
          </cell>
        </row>
        <row r="104">
          <cell r="H104" t="str">
            <v>SI</v>
          </cell>
          <cell r="J104" t="str">
            <v>SI</v>
          </cell>
          <cell r="L104" t="str">
            <v>MAYORES</v>
          </cell>
          <cell r="S104">
            <v>900</v>
          </cell>
        </row>
        <row r="105">
          <cell r="H105" t="str">
            <v>SI</v>
          </cell>
          <cell r="J105" t="str">
            <v>SI</v>
          </cell>
          <cell r="L105" t="str">
            <v>MAYORES</v>
          </cell>
          <cell r="S105">
            <v>1296</v>
          </cell>
        </row>
        <row r="106">
          <cell r="H106" t="str">
            <v>SI</v>
          </cell>
          <cell r="J106" t="str">
            <v>SI</v>
          </cell>
          <cell r="L106" t="str">
            <v>ANIMALES DE COMPAÑIA</v>
          </cell>
          <cell r="S106">
            <v>774.00000000000011</v>
          </cell>
        </row>
        <row r="107">
          <cell r="H107" t="str">
            <v>SI</v>
          </cell>
          <cell r="J107" t="str">
            <v>SI</v>
          </cell>
          <cell r="L107" t="str">
            <v>MAYORES</v>
          </cell>
          <cell r="S107">
            <v>1176</v>
          </cell>
        </row>
        <row r="108">
          <cell r="H108" t="str">
            <v>SI</v>
          </cell>
          <cell r="J108" t="str">
            <v>SI</v>
          </cell>
          <cell r="L108" t="str">
            <v>MAYORES</v>
          </cell>
          <cell r="S108">
            <v>1340</v>
          </cell>
        </row>
        <row r="109">
          <cell r="H109" t="str">
            <v>SI</v>
          </cell>
          <cell r="J109" t="str">
            <v>SI</v>
          </cell>
          <cell r="L109" t="str">
            <v>ANIMALES DE COMPAÑIA</v>
          </cell>
          <cell r="S109">
            <v>3312</v>
          </cell>
        </row>
        <row r="110">
          <cell r="H110" t="str">
            <v>SI</v>
          </cell>
          <cell r="J110" t="str">
            <v>SI</v>
          </cell>
          <cell r="L110" t="str">
            <v>ANIMALES DE COMPAÑIA</v>
          </cell>
          <cell r="S110">
            <v>5040</v>
          </cell>
        </row>
        <row r="111">
          <cell r="H111" t="str">
            <v>SI</v>
          </cell>
          <cell r="J111" t="str">
            <v>SI</v>
          </cell>
          <cell r="L111" t="str">
            <v>ANIMALES DE COMPAÑIA</v>
          </cell>
          <cell r="S111">
            <v>2400</v>
          </cell>
        </row>
        <row r="112">
          <cell r="H112" t="str">
            <v>SI</v>
          </cell>
          <cell r="J112" t="str">
            <v>SI</v>
          </cell>
          <cell r="L112" t="str">
            <v>AVES Y CERDOS</v>
          </cell>
          <cell r="S112">
            <v>972</v>
          </cell>
        </row>
        <row r="113">
          <cell r="H113" t="str">
            <v>SI</v>
          </cell>
          <cell r="J113" t="str">
            <v>SI</v>
          </cell>
          <cell r="L113" t="str">
            <v>MAYORES</v>
          </cell>
          <cell r="S113">
            <v>6111</v>
          </cell>
        </row>
        <row r="114">
          <cell r="H114" t="str">
            <v>SI</v>
          </cell>
          <cell r="J114" t="str">
            <v>SI</v>
          </cell>
          <cell r="L114" t="str">
            <v>MAYORES</v>
          </cell>
          <cell r="S114">
            <v>1672</v>
          </cell>
        </row>
        <row r="115">
          <cell r="H115" t="str">
            <v>SI</v>
          </cell>
          <cell r="J115" t="str">
            <v>SI</v>
          </cell>
          <cell r="L115" t="str">
            <v>MAYORES</v>
          </cell>
          <cell r="S115">
            <v>6527.9999999999991</v>
          </cell>
        </row>
        <row r="116">
          <cell r="H116" t="str">
            <v>SI</v>
          </cell>
          <cell r="J116" t="str">
            <v>SI</v>
          </cell>
          <cell r="K116" t="str">
            <v>SI</v>
          </cell>
          <cell r="L116" t="str">
            <v>ANIMALES DE COMPAÑIA</v>
          </cell>
          <cell r="S116">
            <v>2543.3331738768716</v>
          </cell>
        </row>
        <row r="117">
          <cell r="H117" t="str">
            <v>SI</v>
          </cell>
          <cell r="J117" t="str">
            <v>SI</v>
          </cell>
          <cell r="K117" t="str">
            <v>SI</v>
          </cell>
          <cell r="L117" t="str">
            <v>ANIMALES DE COMPAÑIA</v>
          </cell>
          <cell r="S117">
            <v>4780.5243916389354</v>
          </cell>
        </row>
        <row r="118">
          <cell r="H118" t="str">
            <v>SI</v>
          </cell>
          <cell r="J118" t="str">
            <v>SI</v>
          </cell>
          <cell r="K118" t="str">
            <v>SI</v>
          </cell>
          <cell r="L118" t="str">
            <v>ANIMALES DE COMPAÑIA</v>
          </cell>
          <cell r="S118">
            <v>5934.4440723793668</v>
          </cell>
        </row>
        <row r="119">
          <cell r="H119" t="str">
            <v>SI</v>
          </cell>
          <cell r="J119" t="str">
            <v>SI</v>
          </cell>
          <cell r="K119" t="str">
            <v>SI</v>
          </cell>
          <cell r="L119" t="str">
            <v>ANIMALES DE COMPAÑIA</v>
          </cell>
          <cell r="S119">
            <v>5645.5716625069326</v>
          </cell>
        </row>
        <row r="120">
          <cell r="H120" t="str">
            <v>SI</v>
          </cell>
          <cell r="J120" t="str">
            <v>SI</v>
          </cell>
          <cell r="K120" t="str">
            <v>SI</v>
          </cell>
          <cell r="L120" t="str">
            <v>ANIMALES DE COMPAÑIA</v>
          </cell>
          <cell r="S120">
            <v>7912.592096505824</v>
          </cell>
        </row>
        <row r="121">
          <cell r="H121" t="str">
            <v>SI</v>
          </cell>
          <cell r="J121" t="str">
            <v>SI</v>
          </cell>
          <cell r="K121" t="str">
            <v>SI</v>
          </cell>
          <cell r="L121" t="str">
            <v>ANIMALES DE COMPAÑIA</v>
          </cell>
          <cell r="S121">
            <v>7056.9645781336658</v>
          </cell>
        </row>
        <row r="122">
          <cell r="H122" t="str">
            <v>SI</v>
          </cell>
          <cell r="J122" t="str">
            <v>SI</v>
          </cell>
          <cell r="K122" t="str">
            <v>SI</v>
          </cell>
          <cell r="L122" t="str">
            <v>ANIMALES DE COMPAÑIA</v>
          </cell>
          <cell r="S122">
            <v>11416.740024958403</v>
          </cell>
        </row>
        <row r="123">
          <cell r="H123" t="str">
            <v>SI</v>
          </cell>
          <cell r="I123" t="str">
            <v>SI</v>
          </cell>
          <cell r="J123" t="str">
            <v>SI</v>
          </cell>
          <cell r="L123" t="str">
            <v>MAYORES</v>
          </cell>
          <cell r="S123">
            <v>1746</v>
          </cell>
        </row>
        <row r="124">
          <cell r="H124" t="str">
            <v>SI</v>
          </cell>
          <cell r="I124" t="str">
            <v>SI</v>
          </cell>
          <cell r="J124" t="str">
            <v>SI</v>
          </cell>
          <cell r="L124" t="str">
            <v>MAYORES</v>
          </cell>
          <cell r="S124">
            <v>1222.2</v>
          </cell>
        </row>
        <row r="125">
          <cell r="H125" t="str">
            <v>SI</v>
          </cell>
          <cell r="I125" t="str">
            <v>SI</v>
          </cell>
          <cell r="J125" t="str">
            <v>SI</v>
          </cell>
          <cell r="L125" t="str">
            <v>MAYORES</v>
          </cell>
          <cell r="S125">
            <v>1519.02</v>
          </cell>
        </row>
        <row r="126">
          <cell r="H126" t="str">
            <v>SI</v>
          </cell>
          <cell r="I126" t="str">
            <v>SI</v>
          </cell>
          <cell r="J126" t="str">
            <v>SI</v>
          </cell>
          <cell r="L126" t="str">
            <v>MAYORES</v>
          </cell>
          <cell r="S126">
            <v>343.38</v>
          </cell>
        </row>
        <row r="127">
          <cell r="H127" t="str">
            <v>SI</v>
          </cell>
          <cell r="I127" t="str">
            <v>SI</v>
          </cell>
          <cell r="J127" t="str">
            <v>SI</v>
          </cell>
          <cell r="L127" t="str">
            <v>MAYORES</v>
          </cell>
          <cell r="S127">
            <v>1746</v>
          </cell>
        </row>
        <row r="128">
          <cell r="H128" t="str">
            <v>SI</v>
          </cell>
          <cell r="I128" t="str">
            <v>SI</v>
          </cell>
          <cell r="J128" t="str">
            <v>SI</v>
          </cell>
          <cell r="L128" t="str">
            <v>MAYORES</v>
          </cell>
          <cell r="S128">
            <v>2304.7199999999998</v>
          </cell>
        </row>
        <row r="129">
          <cell r="H129" t="str">
            <v>SI</v>
          </cell>
          <cell r="I129" t="str">
            <v>SI</v>
          </cell>
          <cell r="J129" t="str">
            <v>SI</v>
          </cell>
          <cell r="L129" t="str">
            <v>MAYORES</v>
          </cell>
          <cell r="S129">
            <v>1365.76</v>
          </cell>
        </row>
        <row r="130">
          <cell r="H130" t="str">
            <v>SI</v>
          </cell>
          <cell r="I130" t="str">
            <v>SI</v>
          </cell>
          <cell r="J130" t="str">
            <v>SI</v>
          </cell>
          <cell r="L130" t="str">
            <v>MAYORES</v>
          </cell>
          <cell r="S130">
            <v>680.94</v>
          </cell>
        </row>
        <row r="131">
          <cell r="H131" t="str">
            <v>SI</v>
          </cell>
          <cell r="I131" t="str">
            <v>SI</v>
          </cell>
          <cell r="J131" t="str">
            <v>SI</v>
          </cell>
          <cell r="K131" t="str">
            <v>SI</v>
          </cell>
          <cell r="L131" t="str">
            <v>ANIMALES DE COMPAÑIA</v>
          </cell>
          <cell r="S131">
            <v>3973.1200000000003</v>
          </cell>
        </row>
        <row r="132">
          <cell r="H132" t="str">
            <v>SI</v>
          </cell>
          <cell r="I132" t="str">
            <v>SI</v>
          </cell>
          <cell r="J132" t="str">
            <v>SI</v>
          </cell>
          <cell r="L132" t="str">
            <v>MAYORES</v>
          </cell>
          <cell r="S132">
            <v>1683.25928952399</v>
          </cell>
        </row>
        <row r="133">
          <cell r="H133" t="str">
            <v>SI</v>
          </cell>
          <cell r="I133" t="str">
            <v>SI</v>
          </cell>
          <cell r="J133" t="str">
            <v>SI</v>
          </cell>
          <cell r="L133" t="str">
            <v>ANIMALES DE COMPAÑIA</v>
          </cell>
          <cell r="S133">
            <v>1586.9111147027515</v>
          </cell>
        </row>
        <row r="134">
          <cell r="H134" t="str">
            <v>SI</v>
          </cell>
          <cell r="I134" t="str">
            <v>SI</v>
          </cell>
          <cell r="J134" t="str">
            <v>SI</v>
          </cell>
          <cell r="L134" t="str">
            <v>MAYORES</v>
          </cell>
          <cell r="S134">
            <v>1198.6846455701141</v>
          </cell>
        </row>
        <row r="135">
          <cell r="H135" t="str">
            <v>SI</v>
          </cell>
          <cell r="I135" t="str">
            <v>SI</v>
          </cell>
          <cell r="J135" t="str">
            <v>SI</v>
          </cell>
          <cell r="L135" t="str">
            <v>MAYORES</v>
          </cell>
          <cell r="S135">
            <v>5100.785725830272</v>
          </cell>
        </row>
        <row r="136">
          <cell r="H136" t="str">
            <v>SI</v>
          </cell>
          <cell r="I136" t="str">
            <v>SI</v>
          </cell>
          <cell r="J136" t="str">
            <v>SI</v>
          </cell>
          <cell r="K136" t="str">
            <v>SI</v>
          </cell>
          <cell r="L136" t="str">
            <v>ANIMALES DE COMPAÑIA</v>
          </cell>
          <cell r="S136">
            <v>561.08642984132996</v>
          </cell>
        </row>
        <row r="137">
          <cell r="H137" t="str">
            <v>SI</v>
          </cell>
          <cell r="I137" t="str">
            <v>SI</v>
          </cell>
          <cell r="J137" t="str">
            <v>SI</v>
          </cell>
          <cell r="K137" t="str">
            <v>SI</v>
          </cell>
          <cell r="L137" t="str">
            <v>ANIMALES DE COMPAÑIA</v>
          </cell>
          <cell r="S137">
            <v>0</v>
          </cell>
        </row>
        <row r="138">
          <cell r="H138" t="str">
            <v>SI</v>
          </cell>
          <cell r="I138" t="str">
            <v>SI</v>
          </cell>
          <cell r="J138" t="str">
            <v>SI</v>
          </cell>
          <cell r="L138" t="str">
            <v>ANIMALES DE COMPAÑIA</v>
          </cell>
          <cell r="S138">
            <v>1190.1833360270637</v>
          </cell>
        </row>
        <row r="139">
          <cell r="H139" t="str">
            <v>SI</v>
          </cell>
          <cell r="I139" t="str">
            <v>SI</v>
          </cell>
          <cell r="J139" t="str">
            <v>SI</v>
          </cell>
          <cell r="L139" t="str">
            <v>ANIMALES DE COMPAÑIA</v>
          </cell>
          <cell r="S139">
            <v>0</v>
          </cell>
        </row>
        <row r="140">
          <cell r="H140" t="str">
            <v>SI</v>
          </cell>
          <cell r="I140" t="str">
            <v>SI</v>
          </cell>
          <cell r="J140" t="str">
            <v>SI</v>
          </cell>
          <cell r="K140" t="str">
            <v>SI</v>
          </cell>
          <cell r="L140" t="str">
            <v>ANIMALES DE COMPAÑIA</v>
          </cell>
          <cell r="S140">
            <v>3294.7297429066648</v>
          </cell>
        </row>
        <row r="141">
          <cell r="H141" t="str">
            <v>SI</v>
          </cell>
          <cell r="I141" t="str">
            <v>SI</v>
          </cell>
          <cell r="J141" t="str">
            <v>SI</v>
          </cell>
          <cell r="K141" t="str">
            <v>SI</v>
          </cell>
          <cell r="L141" t="str">
            <v>ANIMALES DE COMPAÑIA</v>
          </cell>
          <cell r="S141">
            <v>3511.0408412798379</v>
          </cell>
        </row>
        <row r="142">
          <cell r="H142" t="str">
            <v>SI</v>
          </cell>
          <cell r="I142" t="str">
            <v>SI</v>
          </cell>
          <cell r="J142" t="str">
            <v>SI</v>
          </cell>
          <cell r="L142" t="str">
            <v>MAYORES</v>
          </cell>
          <cell r="S142">
            <v>4307.3301684788967</v>
          </cell>
        </row>
        <row r="143">
          <cell r="H143" t="str">
            <v>SI</v>
          </cell>
          <cell r="I143" t="str">
            <v>SI</v>
          </cell>
          <cell r="J143" t="str">
            <v>SI</v>
          </cell>
          <cell r="L143" t="str">
            <v>MAYORES</v>
          </cell>
          <cell r="S143">
            <v>12166.318546054428</v>
          </cell>
        </row>
        <row r="144">
          <cell r="H144" t="str">
            <v>SI</v>
          </cell>
          <cell r="I144" t="str">
            <v>SI</v>
          </cell>
          <cell r="J144" t="str">
            <v>SI</v>
          </cell>
          <cell r="L144" t="str">
            <v>MAYORES</v>
          </cell>
          <cell r="S144">
            <v>12695.288917622012</v>
          </cell>
        </row>
        <row r="145">
          <cell r="H145" t="str">
            <v>SI</v>
          </cell>
          <cell r="I145" t="str">
            <v>SI</v>
          </cell>
          <cell r="J145" t="str">
            <v>SI</v>
          </cell>
          <cell r="L145" t="str">
            <v>AVES Y CERDOS</v>
          </cell>
          <cell r="S145">
            <v>419.39793745715571</v>
          </cell>
        </row>
        <row r="146">
          <cell r="H146" t="str">
            <v>SI</v>
          </cell>
          <cell r="I146" t="str">
            <v>SI</v>
          </cell>
          <cell r="J146" t="str">
            <v>SI</v>
          </cell>
          <cell r="L146" t="str">
            <v>AVES Y CERDOS</v>
          </cell>
          <cell r="S146">
            <v>21581.991159957419</v>
          </cell>
        </row>
        <row r="147">
          <cell r="H147" t="str">
            <v>SI</v>
          </cell>
          <cell r="I147" t="str">
            <v>SI</v>
          </cell>
          <cell r="J147" t="str">
            <v>SI</v>
          </cell>
          <cell r="K147" t="str">
            <v>SI</v>
          </cell>
          <cell r="L147" t="str">
            <v>ANIMALES DE COMPAÑIA</v>
          </cell>
          <cell r="S147">
            <v>4148.6390570086214</v>
          </cell>
        </row>
        <row r="148">
          <cell r="H148" t="str">
            <v>SI</v>
          </cell>
          <cell r="I148" t="str">
            <v>SI</v>
          </cell>
          <cell r="J148" t="str">
            <v>SI</v>
          </cell>
          <cell r="L148" t="str">
            <v>MAYORES</v>
          </cell>
          <cell r="S148">
            <v>6631.0214435793541</v>
          </cell>
        </row>
        <row r="149">
          <cell r="H149" t="str">
            <v>SI</v>
          </cell>
          <cell r="I149" t="str">
            <v>SI</v>
          </cell>
          <cell r="J149" t="str">
            <v>SI</v>
          </cell>
          <cell r="L149" t="str">
            <v>MAYORES</v>
          </cell>
          <cell r="S149">
            <v>2108.3247666765128</v>
          </cell>
        </row>
        <row r="150">
          <cell r="H150" t="str">
            <v>SI</v>
          </cell>
          <cell r="I150" t="str">
            <v>SI</v>
          </cell>
          <cell r="J150" t="str">
            <v>SI</v>
          </cell>
          <cell r="L150" t="str">
            <v>MAYORES</v>
          </cell>
          <cell r="S150">
            <v>16322.514322656874</v>
          </cell>
        </row>
        <row r="151">
          <cell r="H151" t="str">
            <v>SI</v>
          </cell>
          <cell r="I151" t="str">
            <v>SI</v>
          </cell>
          <cell r="J151" t="str">
            <v>SI</v>
          </cell>
          <cell r="L151" t="str">
            <v>ANIMALES DE COMPAÑIA</v>
          </cell>
          <cell r="S151">
            <v>14588.247175874578</v>
          </cell>
        </row>
        <row r="152">
          <cell r="H152" t="str">
            <v>SI</v>
          </cell>
          <cell r="I152" t="str">
            <v>SI</v>
          </cell>
          <cell r="J152" t="str">
            <v>SI</v>
          </cell>
          <cell r="L152" t="str">
            <v>MAYORES</v>
          </cell>
          <cell r="S152">
            <v>5202.8014403468787</v>
          </cell>
        </row>
        <row r="153">
          <cell r="H153" t="str">
            <v>SI</v>
          </cell>
          <cell r="I153" t="str">
            <v>SI</v>
          </cell>
          <cell r="J153" t="str">
            <v>SI</v>
          </cell>
          <cell r="L153" t="str">
            <v>MAYORES</v>
          </cell>
          <cell r="S153">
            <v>4930.7595349692638</v>
          </cell>
        </row>
        <row r="154">
          <cell r="H154" t="str">
            <v>SI</v>
          </cell>
          <cell r="I154" t="str">
            <v>SI</v>
          </cell>
          <cell r="J154" t="str">
            <v>SI</v>
          </cell>
          <cell r="L154" t="str">
            <v>MAYORES</v>
          </cell>
          <cell r="S154">
            <v>8217.9325582821057</v>
          </cell>
        </row>
        <row r="155">
          <cell r="H155" t="str">
            <v>SI</v>
          </cell>
          <cell r="I155" t="str">
            <v>SI</v>
          </cell>
          <cell r="J155" t="str">
            <v>SI</v>
          </cell>
          <cell r="L155" t="str">
            <v>MAYORES</v>
          </cell>
          <cell r="S155">
            <v>3060.4714354981638</v>
          </cell>
        </row>
        <row r="156">
          <cell r="H156" t="str">
            <v>SI</v>
          </cell>
          <cell r="I156" t="str">
            <v>SI</v>
          </cell>
          <cell r="J156" t="str">
            <v>SI</v>
          </cell>
          <cell r="L156" t="str">
            <v>MAYORES</v>
          </cell>
          <cell r="S156">
            <v>5610.8642984133003</v>
          </cell>
        </row>
        <row r="157">
          <cell r="H157" t="str">
            <v>SI</v>
          </cell>
          <cell r="I157" t="str">
            <v>SI</v>
          </cell>
          <cell r="J157" t="str">
            <v>SI</v>
          </cell>
          <cell r="L157" t="str">
            <v>MAYORES</v>
          </cell>
          <cell r="S157">
            <v>12338.233916813893</v>
          </cell>
        </row>
        <row r="158">
          <cell r="H158" t="str">
            <v>SI</v>
          </cell>
          <cell r="I158" t="str">
            <v>SI</v>
          </cell>
          <cell r="J158" t="str">
            <v>SI</v>
          </cell>
          <cell r="L158" t="str">
            <v>MAYORES</v>
          </cell>
          <cell r="S158">
            <v>717.8883614131496</v>
          </cell>
        </row>
        <row r="159">
          <cell r="H159" t="str">
            <v>SI</v>
          </cell>
          <cell r="I159" t="str">
            <v>SI</v>
          </cell>
          <cell r="J159" t="str">
            <v>SI</v>
          </cell>
          <cell r="L159" t="str">
            <v>MAYORES</v>
          </cell>
          <cell r="S159">
            <v>4590.7071532472455</v>
          </cell>
        </row>
        <row r="160"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ANIMALES DE COMPAÑIA</v>
          </cell>
          <cell r="S160">
            <v>504.41103288766033</v>
          </cell>
        </row>
        <row r="161">
          <cell r="H161" t="str">
            <v>SI</v>
          </cell>
          <cell r="I161" t="str">
            <v>SI</v>
          </cell>
          <cell r="J161" t="str">
            <v>SI</v>
          </cell>
          <cell r="K161" t="str">
            <v>SI</v>
          </cell>
          <cell r="L161" t="str">
            <v>ANIMALES DE COMPAÑIA</v>
          </cell>
          <cell r="S161">
            <v>1299.7557701374917</v>
          </cell>
        </row>
        <row r="162">
          <cell r="H162" t="str">
            <v>SI</v>
          </cell>
          <cell r="I162" t="str">
            <v>SI</v>
          </cell>
          <cell r="J162" t="str">
            <v>SI</v>
          </cell>
          <cell r="K162" t="str">
            <v>SI</v>
          </cell>
          <cell r="L162" t="str">
            <v>ANIMALES DE COMPAÑIA</v>
          </cell>
          <cell r="S162">
            <v>1983.6388933784392</v>
          </cell>
        </row>
        <row r="163"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ANIMALES DE COMPAÑIA</v>
          </cell>
          <cell r="S163">
            <v>1700.2619086100908</v>
          </cell>
        </row>
        <row r="164">
          <cell r="H164" t="str">
            <v>SI</v>
          </cell>
          <cell r="I164" t="str">
            <v>SI</v>
          </cell>
          <cell r="J164" t="str">
            <v>SI</v>
          </cell>
          <cell r="L164" t="str">
            <v>MAYORES</v>
          </cell>
          <cell r="S164">
            <v>2125.3273857626136</v>
          </cell>
        </row>
        <row r="165">
          <cell r="H165" t="str">
            <v>SI</v>
          </cell>
          <cell r="I165" t="str">
            <v>SI</v>
          </cell>
          <cell r="J165" t="str">
            <v>SI</v>
          </cell>
          <cell r="L165" t="str">
            <v>MAYORES</v>
          </cell>
          <cell r="S165">
            <v>20199.111474287878</v>
          </cell>
        </row>
        <row r="166">
          <cell r="H166" t="str">
            <v>SI</v>
          </cell>
          <cell r="I166" t="str">
            <v>SI</v>
          </cell>
          <cell r="J166" t="str">
            <v>SI</v>
          </cell>
          <cell r="L166" t="str">
            <v>MAYORES</v>
          </cell>
          <cell r="S166">
            <v>7133.5432965685586</v>
          </cell>
        </row>
        <row r="167">
          <cell r="H167" t="str">
            <v>SI</v>
          </cell>
          <cell r="I167" t="str">
            <v>SI</v>
          </cell>
          <cell r="J167" t="str">
            <v>SI</v>
          </cell>
          <cell r="K167" t="str">
            <v>SI</v>
          </cell>
          <cell r="L167" t="str">
            <v>ANIMALES DE COMPAÑIA</v>
          </cell>
          <cell r="S167">
            <v>1462.2252414046779</v>
          </cell>
        </row>
        <row r="168">
          <cell r="H168" t="str">
            <v>SI</v>
          </cell>
          <cell r="I168" t="str">
            <v>SI</v>
          </cell>
          <cell r="J168" t="str">
            <v>SI</v>
          </cell>
          <cell r="K168" t="str">
            <v>SI</v>
          </cell>
          <cell r="L168" t="str">
            <v>ANIMALES DE COMPAÑIA</v>
          </cell>
          <cell r="S168">
            <v>906.80635125871515</v>
          </cell>
        </row>
        <row r="169">
          <cell r="H169" t="str">
            <v>SI</v>
          </cell>
          <cell r="I169" t="str">
            <v>SI</v>
          </cell>
          <cell r="J169" t="str">
            <v>SI</v>
          </cell>
          <cell r="L169" t="str">
            <v>AVES Y CERDOS</v>
          </cell>
          <cell r="S169">
            <v>17380.455065792041</v>
          </cell>
        </row>
        <row r="170">
          <cell r="H170" t="str">
            <v>SI</v>
          </cell>
          <cell r="I170" t="str">
            <v>SI</v>
          </cell>
          <cell r="J170" t="str">
            <v>SI</v>
          </cell>
          <cell r="K170" t="str">
            <v>SI</v>
          </cell>
          <cell r="L170" t="str">
            <v>ANIMALES DE COMPAÑIA</v>
          </cell>
          <cell r="S170">
            <v>1379.1013258726291</v>
          </cell>
        </row>
        <row r="171">
          <cell r="H171" t="str">
            <v>SI</v>
          </cell>
          <cell r="I171" t="str">
            <v>SI</v>
          </cell>
          <cell r="J171" t="str">
            <v>SI</v>
          </cell>
          <cell r="K171" t="str">
            <v>SI</v>
          </cell>
          <cell r="L171" t="str">
            <v>ANIMALES DE COMPAÑIA</v>
          </cell>
          <cell r="S171">
            <v>0</v>
          </cell>
        </row>
        <row r="172">
          <cell r="H172" t="str">
            <v>SI</v>
          </cell>
          <cell r="I172" t="str">
            <v>SI</v>
          </cell>
          <cell r="J172" t="str">
            <v>SI</v>
          </cell>
          <cell r="L172" t="str">
            <v>MAYORES</v>
          </cell>
          <cell r="S172">
            <v>5355.8250121217861</v>
          </cell>
        </row>
        <row r="173">
          <cell r="H173" t="str">
            <v>SI</v>
          </cell>
          <cell r="I173" t="str">
            <v>SI</v>
          </cell>
          <cell r="J173" t="str">
            <v>SI</v>
          </cell>
          <cell r="L173" t="str">
            <v>MAYORES</v>
          </cell>
          <cell r="S173">
            <v>11629.79145489302</v>
          </cell>
        </row>
        <row r="174">
          <cell r="H174" t="str">
            <v>SI</v>
          </cell>
          <cell r="I174" t="str">
            <v>SI</v>
          </cell>
          <cell r="J174" t="str">
            <v>SI</v>
          </cell>
          <cell r="K174" t="str">
            <v>SI</v>
          </cell>
          <cell r="L174" t="str">
            <v>ANIMALES DE COMPAÑIA</v>
          </cell>
          <cell r="S174">
            <v>1586.9111147027515</v>
          </cell>
        </row>
        <row r="175">
          <cell r="H175" t="str">
            <v>SI</v>
          </cell>
          <cell r="I175" t="str">
            <v>SI</v>
          </cell>
          <cell r="J175" t="str">
            <v>SI</v>
          </cell>
          <cell r="K175" t="str">
            <v>SI</v>
          </cell>
          <cell r="L175" t="str">
            <v>ANIMALES DE COMPAÑIA</v>
          </cell>
          <cell r="S175">
            <v>906.80635125871515</v>
          </cell>
        </row>
        <row r="176">
          <cell r="H176" t="str">
            <v>SI</v>
          </cell>
          <cell r="I176" t="str">
            <v>SI</v>
          </cell>
          <cell r="J176" t="str">
            <v>SI</v>
          </cell>
          <cell r="L176" t="str">
            <v>AVES Y CERDOS</v>
          </cell>
          <cell r="S176">
            <v>3542.2123096043561</v>
          </cell>
        </row>
        <row r="177">
          <cell r="H177" t="str">
            <v>SI</v>
          </cell>
          <cell r="I177" t="str">
            <v>SI</v>
          </cell>
          <cell r="J177" t="str">
            <v>SI</v>
          </cell>
          <cell r="L177" t="str">
            <v>AVES Y CERDOS</v>
          </cell>
          <cell r="S177">
            <v>853.90931410195674</v>
          </cell>
        </row>
        <row r="178">
          <cell r="H178" t="str">
            <v>SI</v>
          </cell>
          <cell r="I178" t="str">
            <v>SI</v>
          </cell>
          <cell r="J178" t="str">
            <v>SI</v>
          </cell>
          <cell r="L178" t="str">
            <v>MAYORES</v>
          </cell>
          <cell r="S178">
            <v>3451.531674478485</v>
          </cell>
        </row>
        <row r="179">
          <cell r="H179" t="str">
            <v>SI</v>
          </cell>
          <cell r="I179" t="str">
            <v>SI</v>
          </cell>
          <cell r="J179" t="str">
            <v>SI</v>
          </cell>
          <cell r="L179" t="str">
            <v>MAYORES</v>
          </cell>
          <cell r="S179">
            <v>5712.8800129299061</v>
          </cell>
        </row>
        <row r="180">
          <cell r="H180" t="str">
            <v>SI</v>
          </cell>
          <cell r="I180" t="str">
            <v>SI</v>
          </cell>
          <cell r="J180" t="str">
            <v>SI</v>
          </cell>
          <cell r="L180" t="str">
            <v>MAYORES</v>
          </cell>
          <cell r="S180">
            <v>6256.9638236851342</v>
          </cell>
        </row>
        <row r="181">
          <cell r="H181" t="str">
            <v>SI</v>
          </cell>
          <cell r="I181" t="str">
            <v>SI</v>
          </cell>
          <cell r="J181" t="str">
            <v>SI</v>
          </cell>
          <cell r="L181" t="str">
            <v>MAYORES</v>
          </cell>
          <cell r="S181">
            <v>3060.4714354981638</v>
          </cell>
        </row>
        <row r="182">
          <cell r="H182" t="str">
            <v>SI</v>
          </cell>
          <cell r="I182" t="str">
            <v>SI</v>
          </cell>
          <cell r="J182" t="str">
            <v>SI</v>
          </cell>
          <cell r="L182" t="str">
            <v>MAYORES</v>
          </cell>
          <cell r="S182">
            <v>3281.5054836174754</v>
          </cell>
        </row>
        <row r="183">
          <cell r="H183" t="str">
            <v>SI</v>
          </cell>
          <cell r="I183" t="str">
            <v>SI</v>
          </cell>
          <cell r="J183" t="str">
            <v>SI</v>
          </cell>
          <cell r="L183" t="str">
            <v>AVES Y CERDOS</v>
          </cell>
          <cell r="S183">
            <v>25928.994106303886</v>
          </cell>
        </row>
        <row r="184">
          <cell r="H184" t="str">
            <v>SI</v>
          </cell>
          <cell r="I184" t="str">
            <v>SI</v>
          </cell>
          <cell r="J184" t="str">
            <v>SI</v>
          </cell>
          <cell r="L184" t="str">
            <v>AVES Y CERDOS</v>
          </cell>
          <cell r="S184">
            <v>0</v>
          </cell>
        </row>
        <row r="185">
          <cell r="H185" t="str">
            <v>SI</v>
          </cell>
          <cell r="I185" t="str">
            <v>SI</v>
          </cell>
          <cell r="J185" t="str">
            <v>SI</v>
          </cell>
          <cell r="L185" t="str">
            <v>AVES Y CERDOS</v>
          </cell>
          <cell r="S185">
            <v>3400.5238172201816</v>
          </cell>
        </row>
        <row r="186">
          <cell r="H186" t="str">
            <v>SI</v>
          </cell>
          <cell r="I186" t="str">
            <v>SI</v>
          </cell>
          <cell r="J186" t="str">
            <v>SI</v>
          </cell>
          <cell r="L186" t="str">
            <v>MAYORES</v>
          </cell>
          <cell r="S186">
            <v>11395.533147484519</v>
          </cell>
        </row>
        <row r="187">
          <cell r="H187" t="str">
            <v>SI</v>
          </cell>
          <cell r="I187" t="str">
            <v>SI</v>
          </cell>
          <cell r="J187" t="str">
            <v>SI</v>
          </cell>
          <cell r="L187" t="str">
            <v>ANIMALES DE COMPAÑIA</v>
          </cell>
          <cell r="S187">
            <v>3432.6398754939282</v>
          </cell>
        </row>
        <row r="188"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ANIMALES DE COMPAÑIA</v>
          </cell>
          <cell r="S188">
            <v>2182.0027827162835</v>
          </cell>
        </row>
        <row r="189"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ANIMALES DE COMPAÑIA</v>
          </cell>
          <cell r="S189">
            <v>5100.785725830272</v>
          </cell>
        </row>
        <row r="190"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ANIMALES DE COMPAÑIA</v>
          </cell>
          <cell r="S190">
            <v>12751.964314575684</v>
          </cell>
        </row>
        <row r="191">
          <cell r="H191" t="str">
            <v>SI</v>
          </cell>
          <cell r="I191" t="str">
            <v>SI</v>
          </cell>
          <cell r="J191" t="str">
            <v>SI</v>
          </cell>
          <cell r="K191" t="str">
            <v>SI</v>
          </cell>
          <cell r="L191" t="str">
            <v>ANIMALES DE COMPAÑIA</v>
          </cell>
          <cell r="S191">
            <v>15302.357177490818</v>
          </cell>
        </row>
        <row r="192">
          <cell r="H192" t="str">
            <v>SI</v>
          </cell>
          <cell r="I192" t="str">
            <v>SI</v>
          </cell>
          <cell r="J192" t="str">
            <v>SI</v>
          </cell>
          <cell r="L192" t="str">
            <v>MAYORES</v>
          </cell>
          <cell r="S192">
            <v>3967.2000000000003</v>
          </cell>
        </row>
        <row r="193">
          <cell r="H193" t="str">
            <v>SI</v>
          </cell>
          <cell r="I193" t="str">
            <v>SI</v>
          </cell>
          <cell r="J193" t="str">
            <v>SI</v>
          </cell>
          <cell r="L193" t="str">
            <v>MAYORES</v>
          </cell>
          <cell r="S193">
            <v>16416</v>
          </cell>
        </row>
        <row r="194">
          <cell r="H194" t="str">
            <v>SI</v>
          </cell>
          <cell r="J194" t="str">
            <v>SI</v>
          </cell>
          <cell r="L194" t="str">
            <v>AVES Y CERDOS</v>
          </cell>
          <cell r="S194">
            <v>9.3660368663594458</v>
          </cell>
        </row>
        <row r="195">
          <cell r="H195" t="str">
            <v>SI</v>
          </cell>
          <cell r="J195" t="str">
            <v>SI</v>
          </cell>
          <cell r="L195" t="str">
            <v>AVES Y CERDOS</v>
          </cell>
          <cell r="S195">
            <v>30.069907834101382</v>
          </cell>
        </row>
        <row r="196">
          <cell r="H196" t="str">
            <v>SI</v>
          </cell>
          <cell r="J196" t="str">
            <v>SI</v>
          </cell>
          <cell r="L196" t="str">
            <v>AVES Y CERDOS</v>
          </cell>
          <cell r="S196">
            <v>38.942995391705068</v>
          </cell>
        </row>
        <row r="197">
          <cell r="H197" t="str">
            <v>SI</v>
          </cell>
          <cell r="J197" t="str">
            <v>SI</v>
          </cell>
          <cell r="L197" t="str">
            <v>AVES Y CERDOS</v>
          </cell>
          <cell r="S197">
            <v>135.56105990783411</v>
          </cell>
        </row>
        <row r="198">
          <cell r="H198" t="str">
            <v>SI</v>
          </cell>
          <cell r="I198" t="str">
            <v>SI</v>
          </cell>
          <cell r="J198" t="str">
            <v>SI</v>
          </cell>
          <cell r="L198" t="str">
            <v>MAYORES</v>
          </cell>
          <cell r="S198">
            <v>6583.5</v>
          </cell>
        </row>
        <row r="199">
          <cell r="H199" t="str">
            <v>SI</v>
          </cell>
          <cell r="I199" t="str">
            <v>SI</v>
          </cell>
          <cell r="J199" t="str">
            <v>SI</v>
          </cell>
          <cell r="L199" t="str">
            <v>AVES Y CERDOS</v>
          </cell>
          <cell r="S199">
            <v>14962.500000000002</v>
          </cell>
        </row>
        <row r="200">
          <cell r="H200" t="str">
            <v>SI</v>
          </cell>
          <cell r="I200" t="str">
            <v>SI</v>
          </cell>
          <cell r="J200" t="str">
            <v>SI</v>
          </cell>
          <cell r="L200" t="str">
            <v>AVES Y CERDOS</v>
          </cell>
          <cell r="S200">
            <v>7243.7499999999991</v>
          </cell>
        </row>
        <row r="201">
          <cell r="H201" t="str">
            <v>SI</v>
          </cell>
          <cell r="I201" t="str">
            <v>SI</v>
          </cell>
          <cell r="J201" t="str">
            <v>SI</v>
          </cell>
          <cell r="L201" t="str">
            <v>MAYORES</v>
          </cell>
          <cell r="S201">
            <v>259.59882005899703</v>
          </cell>
        </row>
        <row r="202">
          <cell r="H202" t="str">
            <v>SI</v>
          </cell>
          <cell r="I202" t="str">
            <v>SI</v>
          </cell>
          <cell r="J202" t="str">
            <v>SI</v>
          </cell>
          <cell r="L202" t="str">
            <v>MAYORES</v>
          </cell>
          <cell r="S202">
            <v>10569.380530973451</v>
          </cell>
        </row>
        <row r="203">
          <cell r="H203" t="str">
            <v>SI</v>
          </cell>
          <cell r="I203" t="str">
            <v>SI</v>
          </cell>
          <cell r="J203" t="str">
            <v>SI</v>
          </cell>
          <cell r="L203" t="str">
            <v>MAYORES</v>
          </cell>
          <cell r="S203">
            <v>12187.899705014748</v>
          </cell>
        </row>
        <row r="204">
          <cell r="H204" t="str">
            <v>SI</v>
          </cell>
          <cell r="I204" t="str">
            <v>SI</v>
          </cell>
          <cell r="J204" t="str">
            <v>SI</v>
          </cell>
          <cell r="L204" t="str">
            <v>MAYORES</v>
          </cell>
          <cell r="S204">
            <v>0</v>
          </cell>
        </row>
        <row r="205">
          <cell r="H205" t="str">
            <v>SI</v>
          </cell>
          <cell r="I205" t="str">
            <v>SI</v>
          </cell>
          <cell r="J205" t="str">
            <v>SI</v>
          </cell>
          <cell r="L205" t="str">
            <v>AVES Y CERDOS</v>
          </cell>
          <cell r="S205">
            <v>1229.1209439528022</v>
          </cell>
        </row>
        <row r="206">
          <cell r="H206" t="str">
            <v>SI</v>
          </cell>
          <cell r="J206" t="str">
            <v>SI</v>
          </cell>
          <cell r="L206" t="str">
            <v>MAYORES</v>
          </cell>
          <cell r="S206">
            <v>65.274101137590293</v>
          </cell>
        </row>
        <row r="207">
          <cell r="H207" t="str">
            <v>SI</v>
          </cell>
          <cell r="J207" t="str">
            <v>SI</v>
          </cell>
          <cell r="L207" t="str">
            <v>MAYORES</v>
          </cell>
          <cell r="S207">
            <v>0</v>
          </cell>
        </row>
        <row r="208">
          <cell r="H208" t="str">
            <v>SI</v>
          </cell>
          <cell r="J208" t="str">
            <v>SI</v>
          </cell>
          <cell r="L208" t="str">
            <v>MAYORES</v>
          </cell>
          <cell r="S208">
            <v>1.1631653242547537</v>
          </cell>
        </row>
        <row r="209">
          <cell r="H209" t="str">
            <v>SI</v>
          </cell>
          <cell r="J209" t="str">
            <v>SI</v>
          </cell>
          <cell r="L209" t="str">
            <v>ANIMALES DE COMPAÑIA</v>
          </cell>
          <cell r="S209">
            <v>10.776384621771983</v>
          </cell>
        </row>
        <row r="210">
          <cell r="H210" t="str">
            <v>SI</v>
          </cell>
          <cell r="J210" t="str">
            <v>SI</v>
          </cell>
          <cell r="L210" t="str">
            <v>MAYORES</v>
          </cell>
          <cell r="S210">
            <v>23.207714024744664</v>
          </cell>
        </row>
        <row r="211">
          <cell r="H211" t="str">
            <v>SI</v>
          </cell>
          <cell r="J211" t="str">
            <v>SI</v>
          </cell>
          <cell r="L211" t="str">
            <v>MAYORES</v>
          </cell>
          <cell r="S211">
            <v>2.5786348916382962</v>
          </cell>
        </row>
        <row r="212">
          <cell r="H212" t="str">
            <v>SI</v>
          </cell>
          <cell r="I212" t="str">
            <v>SI</v>
          </cell>
          <cell r="J212" t="str">
            <v>SI</v>
          </cell>
          <cell r="L212" t="str">
            <v>ANIMALES DE COMPAÑIA</v>
          </cell>
          <cell r="S212">
            <v>5985</v>
          </cell>
        </row>
        <row r="213">
          <cell r="H213" t="str">
            <v>SI</v>
          </cell>
          <cell r="I213" t="str">
            <v>SI</v>
          </cell>
          <cell r="J213" t="str">
            <v>SI</v>
          </cell>
          <cell r="L213" t="str">
            <v>ANIMALES DE COMPAÑIA</v>
          </cell>
          <cell r="S213">
            <v>16625</v>
          </cell>
        </row>
        <row r="214">
          <cell r="H214" t="str">
            <v>SI</v>
          </cell>
          <cell r="I214" t="str">
            <v>SI</v>
          </cell>
          <cell r="J214" t="str">
            <v>SI</v>
          </cell>
          <cell r="L214" t="str">
            <v>ANIMALES DE COMPAÑIA</v>
          </cell>
          <cell r="S214">
            <v>42784.2</v>
          </cell>
        </row>
        <row r="215">
          <cell r="H215" t="str">
            <v>SI</v>
          </cell>
          <cell r="I215" t="str">
            <v>SI</v>
          </cell>
          <cell r="J215" t="str">
            <v>SI</v>
          </cell>
          <cell r="L215" t="str">
            <v>MAYORES</v>
          </cell>
          <cell r="S215">
            <v>23461.200000000001</v>
          </cell>
        </row>
        <row r="216">
          <cell r="H216" t="str">
            <v>SI</v>
          </cell>
          <cell r="I216" t="str">
            <v>SI</v>
          </cell>
          <cell r="J216" t="str">
            <v>SI</v>
          </cell>
          <cell r="L216" t="str">
            <v>MAYORES</v>
          </cell>
          <cell r="S216">
            <v>4959</v>
          </cell>
        </row>
        <row r="217">
          <cell r="H217" t="str">
            <v>SI</v>
          </cell>
          <cell r="I217" t="str">
            <v>SI</v>
          </cell>
          <cell r="J217" t="str">
            <v>SI</v>
          </cell>
          <cell r="L217" t="str">
            <v>ANIMALES DE COMPAÑIA</v>
          </cell>
          <cell r="S217">
            <v>1398.4</v>
          </cell>
        </row>
        <row r="218">
          <cell r="H218" t="str">
            <v>SI</v>
          </cell>
          <cell r="I218" t="str">
            <v>SI</v>
          </cell>
          <cell r="J218" t="str">
            <v>SI</v>
          </cell>
          <cell r="L218" t="str">
            <v>ANIMALES DE COMPAÑIA</v>
          </cell>
          <cell r="S218">
            <v>1824</v>
          </cell>
        </row>
        <row r="219">
          <cell r="H219" t="str">
            <v>SI</v>
          </cell>
          <cell r="I219" t="str">
            <v>SI</v>
          </cell>
          <cell r="J219" t="str">
            <v>SI</v>
          </cell>
          <cell r="L219" t="str">
            <v>ANIMALES DE COMPAÑIA</v>
          </cell>
          <cell r="S219">
            <v>2097.6</v>
          </cell>
        </row>
        <row r="220">
          <cell r="H220" t="str">
            <v>SI</v>
          </cell>
          <cell r="I220" t="str">
            <v>SI</v>
          </cell>
          <cell r="J220" t="str">
            <v>SI</v>
          </cell>
          <cell r="L220" t="str">
            <v>ANIMALES DE COMPAÑIA</v>
          </cell>
          <cell r="S220">
            <v>1003.2000000000002</v>
          </cell>
        </row>
        <row r="221">
          <cell r="H221" t="str">
            <v>SI</v>
          </cell>
          <cell r="I221" t="str">
            <v>SI</v>
          </cell>
          <cell r="J221" t="str">
            <v>SI</v>
          </cell>
          <cell r="L221" t="str">
            <v>ANIMALES DE COMPAÑIA</v>
          </cell>
          <cell r="S221">
            <v>1729</v>
          </cell>
        </row>
        <row r="222">
          <cell r="H222" t="str">
            <v>SI</v>
          </cell>
          <cell r="I222" t="str">
            <v>SI</v>
          </cell>
          <cell r="J222" t="str">
            <v>SI</v>
          </cell>
          <cell r="L222" t="str">
            <v>ANIMALES DE COMPAÑIA</v>
          </cell>
          <cell r="S222">
            <v>1516.2</v>
          </cell>
        </row>
        <row r="223">
          <cell r="H223" t="str">
            <v>SI</v>
          </cell>
          <cell r="I223" t="str">
            <v>SI</v>
          </cell>
          <cell r="J223" t="str">
            <v>SI</v>
          </cell>
          <cell r="L223" t="str">
            <v>MAYORES</v>
          </cell>
          <cell r="S223">
            <v>16039.800000000001</v>
          </cell>
        </row>
        <row r="224">
          <cell r="H224" t="str">
            <v>SI</v>
          </cell>
          <cell r="I224" t="str">
            <v>SI</v>
          </cell>
          <cell r="J224" t="str">
            <v>SI</v>
          </cell>
          <cell r="L224" t="str">
            <v>MAYORES</v>
          </cell>
          <cell r="S224">
            <v>0</v>
          </cell>
        </row>
        <row r="225">
          <cell r="H225" t="str">
            <v>SI</v>
          </cell>
          <cell r="I225" t="str">
            <v>SI</v>
          </cell>
          <cell r="J225" t="str">
            <v>SI</v>
          </cell>
          <cell r="L225" t="str">
            <v>MAYORES</v>
          </cell>
          <cell r="S225">
            <v>4012.8000000000006</v>
          </cell>
        </row>
        <row r="226">
          <cell r="H226" t="str">
            <v>SI</v>
          </cell>
          <cell r="I226" t="str">
            <v>SI</v>
          </cell>
          <cell r="J226" t="str">
            <v>SI</v>
          </cell>
          <cell r="L226" t="str">
            <v>ANIMALES DE COMPAÑIA</v>
          </cell>
          <cell r="S226">
            <v>0</v>
          </cell>
        </row>
        <row r="227">
          <cell r="H227" t="str">
            <v>SI</v>
          </cell>
          <cell r="I227" t="str">
            <v>SI</v>
          </cell>
          <cell r="J227" t="str">
            <v>SI</v>
          </cell>
          <cell r="L227" t="str">
            <v>ANIMALES DE COMPAÑIA</v>
          </cell>
          <cell r="S227">
            <v>5313.66</v>
          </cell>
        </row>
        <row r="228">
          <cell r="H228" t="str">
            <v>SI</v>
          </cell>
          <cell r="I228" t="str">
            <v>SI</v>
          </cell>
          <cell r="J228" t="str">
            <v>SI</v>
          </cell>
          <cell r="L228" t="str">
            <v>MAYORES</v>
          </cell>
          <cell r="S228">
            <v>9777.6</v>
          </cell>
        </row>
        <row r="229">
          <cell r="H229" t="str">
            <v>SI</v>
          </cell>
          <cell r="I229" t="str">
            <v>SI</v>
          </cell>
          <cell r="J229" t="str">
            <v>SI</v>
          </cell>
          <cell r="L229" t="str">
            <v>MAYORES</v>
          </cell>
          <cell r="S229">
            <v>1652.88</v>
          </cell>
        </row>
        <row r="230">
          <cell r="H230" t="str">
            <v>SI</v>
          </cell>
          <cell r="I230" t="str">
            <v>SI</v>
          </cell>
          <cell r="J230" t="str">
            <v>SI</v>
          </cell>
          <cell r="K230" t="str">
            <v>SI</v>
          </cell>
          <cell r="L230" t="str">
            <v>ANIMALES DE COMPAÑIA</v>
          </cell>
          <cell r="S230">
            <v>151.99663134255036</v>
          </cell>
        </row>
        <row r="231">
          <cell r="H231" t="str">
            <v>SI</v>
          </cell>
          <cell r="I231" t="str">
            <v>SI</v>
          </cell>
          <cell r="J231" t="str">
            <v>SI</v>
          </cell>
          <cell r="K231" t="str">
            <v>SI</v>
          </cell>
          <cell r="L231" t="str">
            <v>ANIMALES DE COMPAÑIA</v>
          </cell>
          <cell r="S231">
            <v>540.6737314899292</v>
          </cell>
        </row>
        <row r="232">
          <cell r="H232" t="str">
            <v>SI</v>
          </cell>
          <cell r="I232" t="str">
            <v>SI</v>
          </cell>
          <cell r="J232" t="str">
            <v>SI</v>
          </cell>
          <cell r="K232" t="str">
            <v>SI</v>
          </cell>
          <cell r="L232" t="str">
            <v>ANIMALES DE COMPAÑIA</v>
          </cell>
          <cell r="S232">
            <v>560.93994900226915</v>
          </cell>
        </row>
        <row r="233">
          <cell r="H233" t="str">
            <v>SI</v>
          </cell>
          <cell r="I233" t="str">
            <v>SI</v>
          </cell>
          <cell r="J233" t="str">
            <v>SI</v>
          </cell>
          <cell r="K233" t="str">
            <v>SI</v>
          </cell>
          <cell r="L233" t="str">
            <v>ANIMALES DE COMPAÑIA</v>
          </cell>
          <cell r="S233">
            <v>1754.4754017825812</v>
          </cell>
        </row>
        <row r="234">
          <cell r="H234" t="str">
            <v>SI</v>
          </cell>
          <cell r="I234" t="str">
            <v>SI</v>
          </cell>
          <cell r="J234" t="str">
            <v>SI</v>
          </cell>
          <cell r="K234" t="str">
            <v>SI</v>
          </cell>
          <cell r="L234" t="str">
            <v>ANIMALES DE COMPAÑIA</v>
          </cell>
          <cell r="S234">
            <v>260.5656537300863</v>
          </cell>
        </row>
        <row r="235">
          <cell r="H235" t="str">
            <v>SI</v>
          </cell>
          <cell r="I235" t="str">
            <v>SI</v>
          </cell>
          <cell r="J235" t="str">
            <v>SI</v>
          </cell>
          <cell r="K235" t="str">
            <v>SI</v>
          </cell>
          <cell r="L235" t="str">
            <v>ANIMALES DE COMPAÑIA</v>
          </cell>
          <cell r="S235">
            <v>227.99494701382551</v>
          </cell>
        </row>
        <row r="236">
          <cell r="H236" t="str">
            <v>SI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ANIMALES DE COMPAÑIA</v>
          </cell>
          <cell r="S236">
            <v>820.78180924977187</v>
          </cell>
        </row>
        <row r="237">
          <cell r="H237" t="str">
            <v>SI</v>
          </cell>
          <cell r="I237" t="str">
            <v>SI</v>
          </cell>
          <cell r="J237" t="str">
            <v>SI</v>
          </cell>
          <cell r="K237" t="str">
            <v>SI</v>
          </cell>
          <cell r="L237" t="str">
            <v>ANIMALES DE COMPAÑIA</v>
          </cell>
          <cell r="S237">
            <v>1491.7383676047441</v>
          </cell>
        </row>
        <row r="238">
          <cell r="H238" t="str">
            <v>SI</v>
          </cell>
          <cell r="I238" t="str">
            <v>SI</v>
          </cell>
          <cell r="J238" t="str">
            <v>SI</v>
          </cell>
          <cell r="K238" t="str">
            <v>SI</v>
          </cell>
          <cell r="L238" t="str">
            <v>ANIMALES DE COMPAÑIA</v>
          </cell>
          <cell r="S238">
            <v>1281.1144641729243</v>
          </cell>
        </row>
        <row r="239">
          <cell r="H239" t="str">
            <v>SI</v>
          </cell>
          <cell r="I239" t="str">
            <v>SI</v>
          </cell>
          <cell r="J239" t="str">
            <v>SI</v>
          </cell>
          <cell r="K239" t="str">
            <v>SI</v>
          </cell>
          <cell r="L239" t="str">
            <v>ANIMALES DE COMPAÑIA</v>
          </cell>
          <cell r="S239">
            <v>1207.2875289494</v>
          </cell>
        </row>
        <row r="240">
          <cell r="H240" t="str">
            <v>SI</v>
          </cell>
          <cell r="I240" t="str">
            <v>SI</v>
          </cell>
          <cell r="J240" t="str">
            <v>SI</v>
          </cell>
          <cell r="K240" t="str">
            <v>SI</v>
          </cell>
          <cell r="L240" t="str">
            <v>ANIMALES DE COMPAÑIA</v>
          </cell>
          <cell r="S240">
            <v>293.13636044634711</v>
          </cell>
        </row>
        <row r="241">
          <cell r="H241" t="str">
            <v>SI</v>
          </cell>
          <cell r="I241" t="str">
            <v>SI</v>
          </cell>
          <cell r="J241" t="str">
            <v>SI</v>
          </cell>
          <cell r="K241" t="str">
            <v>SI</v>
          </cell>
          <cell r="L241" t="str">
            <v>ANIMALES DE COMPAÑIA</v>
          </cell>
          <cell r="S241">
            <v>146.56818022317356</v>
          </cell>
        </row>
        <row r="242">
          <cell r="H242" t="str">
            <v>SI</v>
          </cell>
          <cell r="I242" t="str">
            <v>SI</v>
          </cell>
          <cell r="J242" t="str">
            <v>SI</v>
          </cell>
          <cell r="K242" t="str">
            <v>SI</v>
          </cell>
          <cell r="L242" t="str">
            <v>ANIMALES DE COMPAÑIA</v>
          </cell>
          <cell r="S242">
            <v>1094.3757456663625</v>
          </cell>
        </row>
        <row r="243">
          <cell r="H243" t="str">
            <v>SI</v>
          </cell>
          <cell r="I243" t="str">
            <v>SI</v>
          </cell>
          <cell r="J243" t="str">
            <v>SI</v>
          </cell>
          <cell r="K243" t="str">
            <v>SI</v>
          </cell>
          <cell r="L243" t="str">
            <v>ANIMALES DE COMPAÑIA</v>
          </cell>
          <cell r="S243">
            <v>423.41918731139032</v>
          </cell>
        </row>
        <row r="244">
          <cell r="H244" t="str">
            <v>SI</v>
          </cell>
          <cell r="I244" t="str">
            <v>SI</v>
          </cell>
          <cell r="J244" t="str">
            <v>SI</v>
          </cell>
          <cell r="K244" t="str">
            <v>SI</v>
          </cell>
          <cell r="L244" t="str">
            <v>ANIMALES DE COMPAÑIA</v>
          </cell>
          <cell r="S244">
            <v>254.05151238683416</v>
          </cell>
        </row>
        <row r="245">
          <cell r="H245" t="str">
            <v>SI</v>
          </cell>
          <cell r="I245" t="str">
            <v>SI</v>
          </cell>
          <cell r="J245" t="str">
            <v>SI</v>
          </cell>
          <cell r="K245" t="str">
            <v>SI</v>
          </cell>
          <cell r="L245" t="str">
            <v>ANIMALES DE COMPAÑIA</v>
          </cell>
          <cell r="S245">
            <v>298.02196645378626</v>
          </cell>
        </row>
        <row r="246">
          <cell r="H246" t="str">
            <v>SI</v>
          </cell>
          <cell r="I246" t="str">
            <v>SI</v>
          </cell>
          <cell r="J246" t="str">
            <v>SI</v>
          </cell>
          <cell r="K246" t="str">
            <v>SI</v>
          </cell>
          <cell r="L246" t="str">
            <v>ANIMALES DE COMPAÑIA</v>
          </cell>
          <cell r="S246">
            <v>81.426766790651982</v>
          </cell>
        </row>
        <row r="247">
          <cell r="H247" t="str">
            <v>SI</v>
          </cell>
          <cell r="I247" t="str">
            <v>SI</v>
          </cell>
          <cell r="J247" t="str">
            <v>SI</v>
          </cell>
          <cell r="K247" t="str">
            <v>SI</v>
          </cell>
          <cell r="L247" t="str">
            <v>ANIMALES DE COMPAÑIA</v>
          </cell>
          <cell r="S247">
            <v>184.56733805881115</v>
          </cell>
        </row>
        <row r="248">
          <cell r="H248" t="str">
            <v>SI</v>
          </cell>
          <cell r="I248" t="str">
            <v>SI</v>
          </cell>
          <cell r="J248" t="str">
            <v>SI</v>
          </cell>
          <cell r="K248" t="str">
            <v>SI</v>
          </cell>
          <cell r="L248" t="str">
            <v>ANIMALES DE COMPAÑIA</v>
          </cell>
          <cell r="S248">
            <v>143.31110955154747</v>
          </cell>
        </row>
        <row r="249">
          <cell r="H249" t="str">
            <v>SI</v>
          </cell>
          <cell r="I249" t="str">
            <v>SI</v>
          </cell>
          <cell r="J249" t="str">
            <v>SI</v>
          </cell>
          <cell r="K249" t="str">
            <v>SI</v>
          </cell>
          <cell r="L249" t="str">
            <v>ANIMALES DE COMPAÑIA</v>
          </cell>
          <cell r="S249">
            <v>121.59730507404028</v>
          </cell>
        </row>
        <row r="250">
          <cell r="H250" t="str">
            <v>SI</v>
          </cell>
          <cell r="I250" t="str">
            <v>SI</v>
          </cell>
          <cell r="J250" t="str">
            <v>SI</v>
          </cell>
          <cell r="L250" t="str">
            <v>NINGUNO</v>
          </cell>
          <cell r="S250">
            <v>0</v>
          </cell>
        </row>
        <row r="251">
          <cell r="H251" t="str">
            <v>SI</v>
          </cell>
          <cell r="I251" t="str">
            <v>SI</v>
          </cell>
          <cell r="J251" t="str">
            <v>SI</v>
          </cell>
          <cell r="K251" t="str">
            <v>SI</v>
          </cell>
          <cell r="L251" t="str">
            <v>ANIMALES DE COMPAÑIA</v>
          </cell>
          <cell r="S251">
            <v>96.626429924907015</v>
          </cell>
        </row>
        <row r="252">
          <cell r="H252" t="str">
            <v>SI</v>
          </cell>
          <cell r="I252" t="str">
            <v>SI</v>
          </cell>
          <cell r="J252" t="str">
            <v>SI</v>
          </cell>
          <cell r="K252" t="str">
            <v>SI</v>
          </cell>
          <cell r="L252" t="str">
            <v>ANIMALES DE COMPAÑIA</v>
          </cell>
          <cell r="S252">
            <v>809.2011135284348</v>
          </cell>
        </row>
        <row r="253">
          <cell r="H253" t="str">
            <v>SI</v>
          </cell>
          <cell r="I253" t="str">
            <v>SI</v>
          </cell>
          <cell r="J253" t="str">
            <v>SI</v>
          </cell>
          <cell r="K253" t="str">
            <v>SI</v>
          </cell>
          <cell r="L253" t="str">
            <v>ANIMALES DE COMPAÑIA</v>
          </cell>
          <cell r="S253">
            <v>45.598989402765106</v>
          </cell>
        </row>
        <row r="254">
          <cell r="H254" t="str">
            <v>SI</v>
          </cell>
          <cell r="I254" t="str">
            <v>SI</v>
          </cell>
          <cell r="J254" t="str">
            <v>SI</v>
          </cell>
          <cell r="K254" t="str">
            <v>SI</v>
          </cell>
          <cell r="L254" t="str">
            <v>ANIMALES DE COMPAÑIA</v>
          </cell>
          <cell r="S254">
            <v>5775.8719910169129</v>
          </cell>
        </row>
        <row r="255">
          <cell r="H255" t="str">
            <v>SI</v>
          </cell>
          <cell r="I255" t="str">
            <v>SI</v>
          </cell>
          <cell r="J255" t="str">
            <v>SI</v>
          </cell>
          <cell r="K255" t="str">
            <v>SI</v>
          </cell>
          <cell r="L255" t="str">
            <v>ANIMALES DE COMPAÑIA</v>
          </cell>
          <cell r="S255">
            <v>147.65387044704892</v>
          </cell>
        </row>
        <row r="256">
          <cell r="H256" t="str">
            <v>SI</v>
          </cell>
          <cell r="I256" t="str">
            <v>SI</v>
          </cell>
          <cell r="J256" t="str">
            <v>SI</v>
          </cell>
          <cell r="K256" t="str">
            <v>SI</v>
          </cell>
          <cell r="L256" t="str">
            <v>ANIMALES DE COMPAÑIA</v>
          </cell>
          <cell r="S256">
            <v>72.379348258357311</v>
          </cell>
        </row>
        <row r="257">
          <cell r="H257" t="str">
            <v>SI</v>
          </cell>
          <cell r="I257" t="str">
            <v>SI</v>
          </cell>
          <cell r="J257" t="str">
            <v>SI</v>
          </cell>
          <cell r="K257" t="str">
            <v>SI</v>
          </cell>
          <cell r="L257" t="str">
            <v>ANIMALES DE COMPAÑIA</v>
          </cell>
          <cell r="S257">
            <v>191.08147940206328</v>
          </cell>
        </row>
        <row r="258">
          <cell r="H258" t="str">
            <v>SI</v>
          </cell>
          <cell r="I258" t="str">
            <v>SI</v>
          </cell>
          <cell r="J258" t="str">
            <v>SI</v>
          </cell>
          <cell r="K258" t="str">
            <v>SI</v>
          </cell>
          <cell r="L258" t="str">
            <v>ANIMALES DE COMPAÑIA</v>
          </cell>
          <cell r="S258">
            <v>130.28282686504315</v>
          </cell>
        </row>
        <row r="259">
          <cell r="H259" t="str">
            <v>SI</v>
          </cell>
          <cell r="I259" t="str">
            <v>SI</v>
          </cell>
          <cell r="J259" t="str">
            <v>SI</v>
          </cell>
          <cell r="K259" t="str">
            <v>SI</v>
          </cell>
          <cell r="L259" t="str">
            <v>ANIMALES DE COMPAÑIA</v>
          </cell>
          <cell r="S259">
            <v>334.39258895361075</v>
          </cell>
        </row>
        <row r="260">
          <cell r="H260" t="str">
            <v>SI</v>
          </cell>
          <cell r="I260" t="str">
            <v>SI</v>
          </cell>
          <cell r="J260" t="str">
            <v>SI</v>
          </cell>
          <cell r="K260" t="str">
            <v>SI</v>
          </cell>
          <cell r="L260" t="str">
            <v>ANIMALES DE COMPAÑIA</v>
          </cell>
          <cell r="S260">
            <v>150.54904437738321</v>
          </cell>
        </row>
        <row r="261">
          <cell r="H261" t="str">
            <v>SI</v>
          </cell>
          <cell r="I261" t="str">
            <v>SI</v>
          </cell>
          <cell r="J261" t="str">
            <v>SI</v>
          </cell>
          <cell r="K261" t="str">
            <v>SI</v>
          </cell>
          <cell r="L261" t="str">
            <v>ANIMALES DE COMPAÑIA</v>
          </cell>
          <cell r="S261">
            <v>156.3393922380518</v>
          </cell>
        </row>
        <row r="262">
          <cell r="H262" t="str">
            <v>SI</v>
          </cell>
          <cell r="I262" t="str">
            <v>SI</v>
          </cell>
          <cell r="J262" t="str">
            <v>SI</v>
          </cell>
          <cell r="K262" t="str">
            <v>SI</v>
          </cell>
          <cell r="L262" t="str">
            <v>ANIMALES DE COMPAÑIA</v>
          </cell>
          <cell r="S262">
            <v>191.08147940206328</v>
          </cell>
        </row>
        <row r="263">
          <cell r="H263" t="str">
            <v>SI</v>
          </cell>
          <cell r="I263" t="str">
            <v>SI</v>
          </cell>
          <cell r="J263" t="str">
            <v>SI</v>
          </cell>
          <cell r="K263" t="str">
            <v>SI</v>
          </cell>
          <cell r="L263" t="str">
            <v>ANIMALES DE COMPAÑIA</v>
          </cell>
          <cell r="S263">
            <v>573.2444382061899</v>
          </cell>
        </row>
        <row r="264">
          <cell r="H264" t="str">
            <v>SI</v>
          </cell>
          <cell r="I264" t="str">
            <v>SI</v>
          </cell>
          <cell r="J264" t="str">
            <v>SI</v>
          </cell>
          <cell r="K264" t="str">
            <v>SI</v>
          </cell>
          <cell r="L264" t="str">
            <v>ANIMALES DE COMPAÑIA</v>
          </cell>
          <cell r="S264">
            <v>160.68215313355321</v>
          </cell>
        </row>
        <row r="265">
          <cell r="H265" t="str">
            <v>SI</v>
          </cell>
          <cell r="I265" t="str">
            <v>SI</v>
          </cell>
          <cell r="J265" t="str">
            <v>SI</v>
          </cell>
          <cell r="K265" t="str">
            <v>SI</v>
          </cell>
          <cell r="L265" t="str">
            <v>ANIMALES DE COMPAÑIA</v>
          </cell>
          <cell r="S265">
            <v>469.0181767141554</v>
          </cell>
        </row>
        <row r="266">
          <cell r="H266" t="str">
            <v>SI</v>
          </cell>
          <cell r="I266" t="str">
            <v>SI</v>
          </cell>
          <cell r="J266" t="str">
            <v>SI</v>
          </cell>
          <cell r="K266" t="str">
            <v>SI</v>
          </cell>
          <cell r="L266" t="str">
            <v>ANIMALES DE COMPAÑIA</v>
          </cell>
          <cell r="S266">
            <v>566.73029686293773</v>
          </cell>
        </row>
        <row r="267">
          <cell r="H267" t="str">
            <v>SI</v>
          </cell>
          <cell r="I267" t="str">
            <v>SI</v>
          </cell>
          <cell r="J267" t="str">
            <v>SI</v>
          </cell>
          <cell r="K267" t="str">
            <v>SI</v>
          </cell>
          <cell r="L267" t="str">
            <v>ANIMALES DE COMPAÑIA</v>
          </cell>
          <cell r="S267">
            <v>664.44241701172007</v>
          </cell>
        </row>
        <row r="268">
          <cell r="H268" t="str">
            <v>SI</v>
          </cell>
          <cell r="I268" t="str">
            <v>SI</v>
          </cell>
          <cell r="J268" t="str">
            <v>SI</v>
          </cell>
          <cell r="K268" t="str">
            <v>SI</v>
          </cell>
          <cell r="L268" t="str">
            <v>ANIMALES DE COMPAÑIA</v>
          </cell>
          <cell r="S268">
            <v>535.60717711184407</v>
          </cell>
        </row>
        <row r="269">
          <cell r="H269" t="str">
            <v>SI</v>
          </cell>
          <cell r="I269" t="str">
            <v>SI</v>
          </cell>
          <cell r="J269" t="str">
            <v>SI</v>
          </cell>
          <cell r="K269" t="str">
            <v>SI</v>
          </cell>
          <cell r="L269" t="str">
            <v>ANIMALES DE COMPAÑIA</v>
          </cell>
          <cell r="S269">
            <v>796.17283084193048</v>
          </cell>
        </row>
        <row r="270">
          <cell r="H270" t="str">
            <v>SI</v>
          </cell>
          <cell r="I270" t="str">
            <v>SI</v>
          </cell>
          <cell r="J270" t="str">
            <v>SI</v>
          </cell>
          <cell r="K270" t="str">
            <v>SI</v>
          </cell>
          <cell r="L270" t="str">
            <v>ANIMALES DE COMPAÑIA</v>
          </cell>
          <cell r="S270">
            <v>0</v>
          </cell>
        </row>
        <row r="271"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ANIMALES DE COMPAÑIA</v>
          </cell>
          <cell r="S271">
            <v>0</v>
          </cell>
        </row>
        <row r="272">
          <cell r="H272" t="str">
            <v>SI</v>
          </cell>
          <cell r="I272" t="str">
            <v>SI</v>
          </cell>
          <cell r="J272" t="str">
            <v>SI</v>
          </cell>
          <cell r="K272" t="str">
            <v>SI</v>
          </cell>
          <cell r="L272" t="str">
            <v>ANIMALES DE COMPAÑIA</v>
          </cell>
          <cell r="S272">
            <v>0</v>
          </cell>
        </row>
        <row r="273">
          <cell r="H273" t="str">
            <v>SI</v>
          </cell>
          <cell r="I273" t="str">
            <v>SI</v>
          </cell>
          <cell r="J273" t="str">
            <v>SI</v>
          </cell>
          <cell r="K273" t="str">
            <v>SI</v>
          </cell>
          <cell r="L273" t="str">
            <v>ANIMALES DE COMPAÑIA</v>
          </cell>
          <cell r="S273">
            <v>0</v>
          </cell>
        </row>
        <row r="274"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ANIMALES DE COMPAÑIA</v>
          </cell>
          <cell r="S274">
            <v>0</v>
          </cell>
        </row>
        <row r="275"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ANIMALES DE COMPAÑIA</v>
          </cell>
          <cell r="S275">
            <v>0</v>
          </cell>
        </row>
        <row r="276"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ANIMALES DE COMPAÑIA</v>
          </cell>
          <cell r="S276">
            <v>2354.8731272002838</v>
          </cell>
        </row>
        <row r="277">
          <cell r="H277" t="str">
            <v>SI</v>
          </cell>
          <cell r="I277" t="str">
            <v>SI</v>
          </cell>
          <cell r="J277" t="str">
            <v>SI</v>
          </cell>
          <cell r="K277" t="str">
            <v>SI</v>
          </cell>
          <cell r="L277" t="str">
            <v>ANIMALES DE COMPAÑIA</v>
          </cell>
          <cell r="S277">
            <v>7976.1831727751551</v>
          </cell>
        </row>
        <row r="278">
          <cell r="H278" t="str">
            <v>SI</v>
          </cell>
          <cell r="I278" t="str">
            <v>SI</v>
          </cell>
          <cell r="J278" t="str">
            <v>SI</v>
          </cell>
          <cell r="K278" t="str">
            <v>SI</v>
          </cell>
          <cell r="L278" t="str">
            <v>ANIMALES DE COMPAÑIA</v>
          </cell>
          <cell r="S278">
            <v>1519.2729852905056</v>
          </cell>
        </row>
        <row r="279">
          <cell r="H279" t="str">
            <v>SI</v>
          </cell>
          <cell r="I279" t="str">
            <v>SI</v>
          </cell>
          <cell r="J279" t="str">
            <v>SI</v>
          </cell>
          <cell r="K279" t="str">
            <v>SI</v>
          </cell>
          <cell r="L279" t="str">
            <v>ANIMALES DE COMPAÑIA</v>
          </cell>
          <cell r="S279">
            <v>2734.69137352291</v>
          </cell>
        </row>
        <row r="280"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ANIMALES DE COMPAÑIA</v>
          </cell>
          <cell r="S280">
            <v>3190.4732691100617</v>
          </cell>
        </row>
        <row r="281">
          <cell r="H281" t="str">
            <v>SI</v>
          </cell>
          <cell r="I281" t="str">
            <v>SI</v>
          </cell>
          <cell r="J281" t="str">
            <v>SI</v>
          </cell>
          <cell r="K281" t="str">
            <v>SI</v>
          </cell>
          <cell r="L281" t="str">
            <v>ANIMALES DE COMPAÑIA</v>
          </cell>
          <cell r="S281">
            <v>3589.2824277488194</v>
          </cell>
        </row>
        <row r="282">
          <cell r="H282" t="str">
            <v>SI</v>
          </cell>
          <cell r="I282" t="str">
            <v>SI</v>
          </cell>
          <cell r="J282" t="str">
            <v>SI</v>
          </cell>
          <cell r="K282" t="str">
            <v>SI</v>
          </cell>
          <cell r="L282" t="str">
            <v>ANIMALES DE COMPAÑIA</v>
          </cell>
          <cell r="S282">
            <v>896.37106132139832</v>
          </cell>
        </row>
        <row r="283"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ANIMALES DE COMPAÑIA</v>
          </cell>
          <cell r="S283">
            <v>1329.3638621291923</v>
          </cell>
        </row>
        <row r="284">
          <cell r="H284" t="str">
            <v>SI</v>
          </cell>
          <cell r="I284" t="str">
            <v>SI</v>
          </cell>
          <cell r="J284" t="str">
            <v>SI</v>
          </cell>
          <cell r="K284" t="str">
            <v>SI</v>
          </cell>
          <cell r="L284" t="str">
            <v>ANIMALES DE COMPAÑIA</v>
          </cell>
          <cell r="S284">
            <v>3167.6841743307041</v>
          </cell>
        </row>
        <row r="285">
          <cell r="H285" t="str">
            <v>SI</v>
          </cell>
          <cell r="I285" t="str">
            <v>SI</v>
          </cell>
          <cell r="J285" t="str">
            <v>SI</v>
          </cell>
          <cell r="K285" t="str">
            <v>SI</v>
          </cell>
          <cell r="L285" t="str">
            <v>ANIMALES DE COMPAÑIA</v>
          </cell>
          <cell r="S285">
            <v>3008.160510875201</v>
          </cell>
        </row>
        <row r="286">
          <cell r="H286" t="str">
            <v>SI</v>
          </cell>
          <cell r="I286" t="str">
            <v>SI</v>
          </cell>
          <cell r="J286" t="str">
            <v>SI</v>
          </cell>
          <cell r="K286" t="str">
            <v>SI</v>
          </cell>
          <cell r="L286" t="str">
            <v>ANIMALES DE COMPAÑIA</v>
          </cell>
          <cell r="S286">
            <v>0</v>
          </cell>
        </row>
        <row r="287">
          <cell r="H287" t="str">
            <v>SI</v>
          </cell>
          <cell r="I287" t="str">
            <v>SI</v>
          </cell>
          <cell r="J287" t="str">
            <v>SI</v>
          </cell>
          <cell r="K287" t="str">
            <v>SI</v>
          </cell>
          <cell r="L287" t="str">
            <v>ANIMALES DE COMPAÑIA</v>
          </cell>
          <cell r="S287">
            <v>1153.6979232049775</v>
          </cell>
        </row>
        <row r="288">
          <cell r="H288" t="str">
            <v>SI</v>
          </cell>
          <cell r="I288" t="str">
            <v>SI</v>
          </cell>
          <cell r="J288" t="str">
            <v>SI</v>
          </cell>
          <cell r="K288" t="str">
            <v>SI</v>
          </cell>
          <cell r="L288" t="str">
            <v>ANIMALES DE COMPAÑIA</v>
          </cell>
          <cell r="S288">
            <v>0</v>
          </cell>
        </row>
        <row r="289"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ANIMALES DE COMPAÑIA</v>
          </cell>
          <cell r="S289">
            <v>2871.4259421990555</v>
          </cell>
        </row>
        <row r="290"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ANIMALES DE COMPAÑIA</v>
          </cell>
          <cell r="S290">
            <v>0</v>
          </cell>
        </row>
        <row r="291">
          <cell r="H291" t="str">
            <v>SI</v>
          </cell>
          <cell r="I291" t="str">
            <v>SI</v>
          </cell>
          <cell r="J291" t="str">
            <v>SI</v>
          </cell>
          <cell r="K291" t="str">
            <v>SI</v>
          </cell>
          <cell r="L291" t="str">
            <v>ANIMALES DE COMPAÑIA</v>
          </cell>
          <cell r="S291">
            <v>1666.4525557405232</v>
          </cell>
        </row>
        <row r="292">
          <cell r="H292" t="str">
            <v>SI</v>
          </cell>
          <cell r="I292" t="str">
            <v>SI</v>
          </cell>
          <cell r="J292" t="str">
            <v>SI</v>
          </cell>
          <cell r="K292" t="str">
            <v>SI</v>
          </cell>
          <cell r="L292" t="str">
            <v>ANIMALES DE COMPAÑIA</v>
          </cell>
          <cell r="S292">
            <v>1333.1620445924186</v>
          </cell>
        </row>
        <row r="293">
          <cell r="H293" t="str">
            <v>SI</v>
          </cell>
          <cell r="I293" t="str">
            <v>SI</v>
          </cell>
          <cell r="J293" t="str">
            <v>SI</v>
          </cell>
          <cell r="K293" t="str">
            <v>SI</v>
          </cell>
          <cell r="L293" t="str">
            <v>ANIMALES DE COMPAÑIA</v>
          </cell>
          <cell r="S293">
            <v>888.77469639494575</v>
          </cell>
        </row>
        <row r="294">
          <cell r="H294" t="str">
            <v>SI</v>
          </cell>
          <cell r="I294" t="str">
            <v>SI</v>
          </cell>
          <cell r="J294" t="str">
            <v>SI</v>
          </cell>
          <cell r="K294" t="str">
            <v>SI</v>
          </cell>
          <cell r="L294" t="str">
            <v>ANIMALES DE COMPAÑIA</v>
          </cell>
          <cell r="S294">
            <v>1014.1147176814125</v>
          </cell>
        </row>
        <row r="295">
          <cell r="H295" t="str">
            <v>SI</v>
          </cell>
          <cell r="I295" t="str">
            <v>SI</v>
          </cell>
          <cell r="J295" t="str">
            <v>SI</v>
          </cell>
          <cell r="K295" t="str">
            <v>SI</v>
          </cell>
          <cell r="L295" t="str">
            <v>ANIMALES DE COMPAÑIA</v>
          </cell>
          <cell r="S295">
            <v>1595.2366345550308</v>
          </cell>
        </row>
        <row r="296">
          <cell r="H296" t="str">
            <v>SI</v>
          </cell>
          <cell r="I296" t="str">
            <v>SI</v>
          </cell>
          <cell r="J296" t="str">
            <v>SI</v>
          </cell>
          <cell r="K296" t="str">
            <v>SI</v>
          </cell>
          <cell r="L296" t="str">
            <v>ANIMALES DE COMPAÑIA</v>
          </cell>
          <cell r="S296">
            <v>638.09465382201233</v>
          </cell>
        </row>
        <row r="297">
          <cell r="H297" t="str">
            <v>SI</v>
          </cell>
          <cell r="I297" t="str">
            <v>SI</v>
          </cell>
          <cell r="J297" t="str">
            <v>SI</v>
          </cell>
          <cell r="K297" t="str">
            <v>SI</v>
          </cell>
          <cell r="L297" t="str">
            <v>ANIMALES DE COMPAÑIA</v>
          </cell>
          <cell r="S297">
            <v>1014.1147176814125</v>
          </cell>
        </row>
        <row r="298">
          <cell r="H298" t="str">
            <v>SI</v>
          </cell>
          <cell r="I298" t="str">
            <v>SI</v>
          </cell>
          <cell r="J298" t="str">
            <v>SI</v>
          </cell>
          <cell r="K298" t="str">
            <v>SI</v>
          </cell>
          <cell r="L298" t="str">
            <v>ANIMALES DE COMPAÑIA</v>
          </cell>
          <cell r="S298">
            <v>296.25823213164858</v>
          </cell>
        </row>
        <row r="299">
          <cell r="H299" t="str">
            <v>SI</v>
          </cell>
          <cell r="I299" t="str">
            <v>SI</v>
          </cell>
          <cell r="J299" t="str">
            <v>SI</v>
          </cell>
          <cell r="K299" t="str">
            <v>SI</v>
          </cell>
          <cell r="L299" t="str">
            <v>ANIMALES DE COMPAÑIA</v>
          </cell>
          <cell r="S299">
            <v>11432.529214311055</v>
          </cell>
        </row>
        <row r="300">
          <cell r="H300" t="str">
            <v>SI</v>
          </cell>
          <cell r="I300" t="str">
            <v>SI</v>
          </cell>
          <cell r="J300" t="str">
            <v>SI</v>
          </cell>
          <cell r="K300" t="str">
            <v>SI</v>
          </cell>
          <cell r="L300" t="str">
            <v>ANIMALES DE COMPAÑIA</v>
          </cell>
          <cell r="S300">
            <v>1002.7201702917337</v>
          </cell>
        </row>
        <row r="301">
          <cell r="H301" t="str">
            <v>SI</v>
          </cell>
          <cell r="I301" t="str">
            <v>SI</v>
          </cell>
          <cell r="J301" t="str">
            <v>SI</v>
          </cell>
          <cell r="K301" t="str">
            <v>SI</v>
          </cell>
          <cell r="L301" t="str">
            <v>ANIMALES DE COMPAÑIA</v>
          </cell>
          <cell r="S301">
            <v>1025.5092650710912</v>
          </cell>
        </row>
        <row r="302">
          <cell r="H302" t="str">
            <v>SI</v>
          </cell>
          <cell r="I302" t="str">
            <v>SI</v>
          </cell>
          <cell r="J302" t="str">
            <v>SI</v>
          </cell>
          <cell r="K302" t="str">
            <v>SI</v>
          </cell>
          <cell r="L302" t="str">
            <v>ANIMALES DE COMPAÑIA</v>
          </cell>
          <cell r="S302">
            <v>303.85459705810115</v>
          </cell>
        </row>
        <row r="303">
          <cell r="H303" t="str">
            <v>SI</v>
          </cell>
          <cell r="I303" t="str">
            <v>SI</v>
          </cell>
          <cell r="J303" t="str">
            <v>SI</v>
          </cell>
          <cell r="K303" t="str">
            <v>SI</v>
          </cell>
          <cell r="L303" t="str">
            <v>ANIMALES DE COMPAÑIA</v>
          </cell>
          <cell r="S303">
            <v>131.0372949813061</v>
          </cell>
        </row>
        <row r="304">
          <cell r="H304" t="str">
            <v>SI</v>
          </cell>
          <cell r="I304" t="str">
            <v>SI</v>
          </cell>
          <cell r="J304" t="str">
            <v>SI</v>
          </cell>
          <cell r="K304" t="str">
            <v>SI</v>
          </cell>
          <cell r="L304" t="str">
            <v>ANIMALES DE COMPAÑIA</v>
          </cell>
          <cell r="S304">
            <v>455.78189558715167</v>
          </cell>
        </row>
        <row r="305">
          <cell r="H305" t="str">
            <v>SI</v>
          </cell>
          <cell r="I305" t="str">
            <v>SI</v>
          </cell>
          <cell r="J305" t="str">
            <v>SI</v>
          </cell>
          <cell r="K305" t="str">
            <v>SI</v>
          </cell>
          <cell r="L305" t="str">
            <v>ANIMALES DE COMPAÑIA</v>
          </cell>
          <cell r="S305">
            <v>2848.6368474196979</v>
          </cell>
        </row>
        <row r="306">
          <cell r="H306" t="str">
            <v>SI</v>
          </cell>
          <cell r="I306" t="str">
            <v>SI</v>
          </cell>
          <cell r="J306" t="str">
            <v>SI</v>
          </cell>
          <cell r="K306" t="str">
            <v>SI</v>
          </cell>
          <cell r="L306" t="str">
            <v>ANIMALES DE COMPAÑIA</v>
          </cell>
          <cell r="S306">
            <v>512.75463253554562</v>
          </cell>
        </row>
        <row r="307">
          <cell r="H307" t="str">
            <v>SI</v>
          </cell>
          <cell r="I307" t="str">
            <v>SI</v>
          </cell>
          <cell r="J307" t="str">
            <v>SI</v>
          </cell>
          <cell r="K307" t="str">
            <v>SI</v>
          </cell>
          <cell r="L307" t="str">
            <v>ANIMALES DE COMPAÑIA</v>
          </cell>
          <cell r="S307">
            <v>501.36008514586683</v>
          </cell>
        </row>
        <row r="308">
          <cell r="H308" t="str">
            <v>SI</v>
          </cell>
          <cell r="I308" t="str">
            <v>SI</v>
          </cell>
          <cell r="J308" t="str">
            <v>SI</v>
          </cell>
          <cell r="K308" t="str">
            <v>SI</v>
          </cell>
          <cell r="L308" t="str">
            <v>ANIMALES DE COMPAÑIA</v>
          </cell>
          <cell r="S308">
            <v>1709.1821084518187</v>
          </cell>
        </row>
        <row r="309"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ANIMALES DE COMPAÑIA</v>
          </cell>
          <cell r="S309">
            <v>564.03009578910019</v>
          </cell>
        </row>
        <row r="310">
          <cell r="H310" t="str">
            <v>SI</v>
          </cell>
          <cell r="I310" t="str">
            <v>SI</v>
          </cell>
          <cell r="J310" t="str">
            <v>SI</v>
          </cell>
          <cell r="K310" t="str">
            <v>SI</v>
          </cell>
          <cell r="L310" t="str">
            <v>ANIMALES DE COMPAÑIA</v>
          </cell>
          <cell r="S310">
            <v>1504.0802554376005</v>
          </cell>
        </row>
        <row r="311">
          <cell r="H311" t="str">
            <v>SI</v>
          </cell>
          <cell r="I311" t="str">
            <v>SI</v>
          </cell>
          <cell r="J311" t="str">
            <v>SI</v>
          </cell>
          <cell r="K311" t="str">
            <v>SI</v>
          </cell>
          <cell r="L311" t="str">
            <v>ANIMALES DE COMPAÑIA</v>
          </cell>
          <cell r="S311">
            <v>417.80007095488901</v>
          </cell>
        </row>
        <row r="312">
          <cell r="H312" t="str">
            <v>SI</v>
          </cell>
          <cell r="I312" t="str">
            <v>SI</v>
          </cell>
          <cell r="J312" t="str">
            <v>SI</v>
          </cell>
          <cell r="K312" t="str">
            <v>SI</v>
          </cell>
          <cell r="L312" t="str">
            <v>ANIMALES DE COMPAÑIA</v>
          </cell>
          <cell r="S312">
            <v>575.42464317877909</v>
          </cell>
        </row>
        <row r="313">
          <cell r="H313" t="str">
            <v>SI</v>
          </cell>
          <cell r="I313" t="str">
            <v>SI</v>
          </cell>
          <cell r="J313" t="str">
            <v>SI</v>
          </cell>
          <cell r="K313" t="str">
            <v>SI</v>
          </cell>
          <cell r="L313" t="str">
            <v>ANIMALES DE COMPAÑIA</v>
          </cell>
          <cell r="S313">
            <v>826.1046857517124</v>
          </cell>
        </row>
        <row r="314">
          <cell r="H314" t="str">
            <v>SI</v>
          </cell>
          <cell r="I314" t="str">
            <v>SI</v>
          </cell>
          <cell r="J314" t="str">
            <v>SI</v>
          </cell>
          <cell r="K314" t="str">
            <v>SI</v>
          </cell>
          <cell r="L314" t="str">
            <v>ANIMALES DE COMPAÑIA</v>
          </cell>
          <cell r="S314">
            <v>820.407412056873</v>
          </cell>
        </row>
        <row r="315">
          <cell r="H315" t="str">
            <v>SI</v>
          </cell>
          <cell r="I315" t="str">
            <v>SI</v>
          </cell>
          <cell r="J315" t="str">
            <v>SI</v>
          </cell>
          <cell r="K315" t="str">
            <v>SI</v>
          </cell>
          <cell r="L315" t="str">
            <v>ANIMALES DE COMPAÑIA</v>
          </cell>
          <cell r="S315">
            <v>1321.7674972027398</v>
          </cell>
        </row>
        <row r="316">
          <cell r="H316" t="str">
            <v>SI</v>
          </cell>
          <cell r="I316" t="str">
            <v>SI</v>
          </cell>
          <cell r="J316" t="str">
            <v>SI</v>
          </cell>
          <cell r="K316" t="str">
            <v>SI</v>
          </cell>
          <cell r="L316" t="str">
            <v>ANIMALES DE COMPAÑIA</v>
          </cell>
          <cell r="S316">
            <v>1397.731146467265</v>
          </cell>
        </row>
        <row r="317">
          <cell r="H317" t="str">
            <v>SI</v>
          </cell>
          <cell r="I317" t="str">
            <v>SI</v>
          </cell>
          <cell r="J317" t="str">
            <v>SI</v>
          </cell>
          <cell r="L317" t="str">
            <v>MAYORES</v>
          </cell>
          <cell r="S317">
            <v>1680</v>
          </cell>
        </row>
        <row r="318">
          <cell r="H318" t="str">
            <v>SI</v>
          </cell>
          <cell r="I318" t="str">
            <v>SI</v>
          </cell>
          <cell r="J318" t="str">
            <v>SI</v>
          </cell>
          <cell r="L318" t="str">
            <v>MAYORES</v>
          </cell>
          <cell r="S318">
            <v>2700</v>
          </cell>
        </row>
        <row r="319">
          <cell r="H319" t="str">
            <v>SI</v>
          </cell>
          <cell r="I319" t="str">
            <v>SI</v>
          </cell>
          <cell r="J319" t="str">
            <v>SI</v>
          </cell>
          <cell r="L319" t="str">
            <v>MAYORES</v>
          </cell>
          <cell r="S319">
            <v>684</v>
          </cell>
        </row>
        <row r="320">
          <cell r="H320" t="str">
            <v>SI</v>
          </cell>
          <cell r="I320" t="str">
            <v>SI</v>
          </cell>
          <cell r="J320" t="str">
            <v>SI</v>
          </cell>
          <cell r="L320" t="str">
            <v>MAYORES</v>
          </cell>
          <cell r="S320">
            <v>1188</v>
          </cell>
        </row>
        <row r="321">
          <cell r="H321" t="str">
            <v>SI</v>
          </cell>
          <cell r="I321" t="str">
            <v>SI</v>
          </cell>
          <cell r="J321" t="str">
            <v>SI</v>
          </cell>
          <cell r="L321" t="str">
            <v>MAYORES</v>
          </cell>
          <cell r="S321">
            <v>1568</v>
          </cell>
        </row>
        <row r="322">
          <cell r="H322" t="str">
            <v>SI</v>
          </cell>
          <cell r="I322" t="str">
            <v>SI</v>
          </cell>
          <cell r="J322" t="str">
            <v>SI</v>
          </cell>
          <cell r="L322" t="str">
            <v>MAYORES</v>
          </cell>
          <cell r="S322">
            <v>1890</v>
          </cell>
        </row>
        <row r="323">
          <cell r="H323" t="str">
            <v>SI</v>
          </cell>
          <cell r="I323" t="str">
            <v>SI</v>
          </cell>
          <cell r="J323" t="str">
            <v>SI</v>
          </cell>
          <cell r="L323" t="str">
            <v>MAYORES</v>
          </cell>
          <cell r="S323">
            <v>1440</v>
          </cell>
        </row>
        <row r="324"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ANIMALES DE COMPAÑIA</v>
          </cell>
          <cell r="S324">
            <v>630</v>
          </cell>
        </row>
        <row r="325">
          <cell r="H325" t="str">
            <v>SI</v>
          </cell>
          <cell r="I325" t="str">
            <v>SI</v>
          </cell>
          <cell r="J325" t="str">
            <v>SI</v>
          </cell>
          <cell r="L325" t="str">
            <v>MAYORES</v>
          </cell>
          <cell r="S325">
            <v>792</v>
          </cell>
        </row>
        <row r="326">
          <cell r="H326" t="str">
            <v>SI</v>
          </cell>
          <cell r="I326" t="str">
            <v>SI</v>
          </cell>
          <cell r="J326" t="str">
            <v>SI</v>
          </cell>
          <cell r="K326" t="str">
            <v>SI</v>
          </cell>
          <cell r="L326" t="str">
            <v>ANIMALES DE COMPAÑIA</v>
          </cell>
          <cell r="S326">
            <v>531</v>
          </cell>
        </row>
        <row r="327">
          <cell r="H327" t="str">
            <v>SI</v>
          </cell>
          <cell r="I327" t="str">
            <v>SI</v>
          </cell>
          <cell r="J327" t="str">
            <v>SI</v>
          </cell>
          <cell r="K327" t="str">
            <v>SI</v>
          </cell>
          <cell r="L327" t="str">
            <v>ANIMALES DE COMPAÑIA</v>
          </cell>
          <cell r="S327">
            <v>1584</v>
          </cell>
        </row>
        <row r="328">
          <cell r="H328" t="str">
            <v>SI</v>
          </cell>
          <cell r="I328" t="str">
            <v>SI</v>
          </cell>
          <cell r="J328" t="str">
            <v>SI</v>
          </cell>
          <cell r="L328" t="str">
            <v>MAYORES</v>
          </cell>
          <cell r="S328">
            <v>441.00000000000006</v>
          </cell>
        </row>
        <row r="329">
          <cell r="H329" t="str">
            <v>SI</v>
          </cell>
          <cell r="I329" t="str">
            <v>SI</v>
          </cell>
          <cell r="J329" t="str">
            <v>SI</v>
          </cell>
          <cell r="L329" t="str">
            <v>MAYORES</v>
          </cell>
          <cell r="S329">
            <v>1656</v>
          </cell>
        </row>
        <row r="330">
          <cell r="H330" t="str">
            <v>SI</v>
          </cell>
          <cell r="I330" t="str">
            <v>SI</v>
          </cell>
          <cell r="J330" t="str">
            <v>SI</v>
          </cell>
          <cell r="L330" t="str">
            <v>MAYORES</v>
          </cell>
          <cell r="S330">
            <v>1536</v>
          </cell>
        </row>
        <row r="331">
          <cell r="H331" t="str">
            <v>SI</v>
          </cell>
          <cell r="I331" t="str">
            <v>SI</v>
          </cell>
          <cell r="J331" t="str">
            <v>SI</v>
          </cell>
          <cell r="L331" t="str">
            <v>AVES Y CERDOS</v>
          </cell>
          <cell r="S331">
            <v>1057</v>
          </cell>
        </row>
        <row r="332">
          <cell r="H332" t="str">
            <v>SI</v>
          </cell>
          <cell r="I332" t="str">
            <v>SI</v>
          </cell>
          <cell r="J332" t="str">
            <v>SI</v>
          </cell>
          <cell r="L332" t="str">
            <v>AVES Y CERDOS</v>
          </cell>
          <cell r="S332">
            <v>1260</v>
          </cell>
        </row>
        <row r="333">
          <cell r="H333" t="str">
            <v>SI</v>
          </cell>
          <cell r="I333" t="str">
            <v>SI</v>
          </cell>
          <cell r="J333" t="str">
            <v>SI</v>
          </cell>
          <cell r="K333" t="str">
            <v>SI</v>
          </cell>
          <cell r="L333" t="str">
            <v>ANIMALES DE COMPAÑIA</v>
          </cell>
          <cell r="S333">
            <v>594</v>
          </cell>
        </row>
        <row r="334">
          <cell r="H334" t="str">
            <v>SI</v>
          </cell>
          <cell r="I334" t="str">
            <v>SI</v>
          </cell>
          <cell r="J334" t="str">
            <v>SI</v>
          </cell>
          <cell r="K334" t="str">
            <v>SI</v>
          </cell>
          <cell r="L334" t="str">
            <v>ANIMALES DE COMPAÑIA</v>
          </cell>
          <cell r="S334">
            <v>792</v>
          </cell>
        </row>
        <row r="335">
          <cell r="H335" t="str">
            <v>SI</v>
          </cell>
          <cell r="I335" t="str">
            <v>SI</v>
          </cell>
          <cell r="J335" t="str">
            <v>SI</v>
          </cell>
          <cell r="L335" t="str">
            <v>MAYORES</v>
          </cell>
          <cell r="S335">
            <v>924</v>
          </cell>
        </row>
        <row r="336">
          <cell r="H336" t="str">
            <v>SI</v>
          </cell>
          <cell r="I336" t="str">
            <v>SI</v>
          </cell>
          <cell r="J336" t="str">
            <v>SI</v>
          </cell>
          <cell r="K336" t="str">
            <v>SI</v>
          </cell>
          <cell r="L336" t="str">
            <v>ANIMALES DE COMPAÑIA</v>
          </cell>
          <cell r="S336">
            <v>405</v>
          </cell>
        </row>
        <row r="337">
          <cell r="H337" t="str">
            <v>SI</v>
          </cell>
          <cell r="I337" t="str">
            <v>SI</v>
          </cell>
          <cell r="J337" t="str">
            <v>SI</v>
          </cell>
          <cell r="L337" t="str">
            <v>MAYORES</v>
          </cell>
          <cell r="S337">
            <v>1800</v>
          </cell>
        </row>
        <row r="338">
          <cell r="H338" t="str">
            <v>SI</v>
          </cell>
          <cell r="I338" t="str">
            <v>SI</v>
          </cell>
          <cell r="J338" t="str">
            <v>SI</v>
          </cell>
          <cell r="K338" t="str">
            <v>SI</v>
          </cell>
          <cell r="L338" t="str">
            <v>ANIMALES DE COMPAÑIA</v>
          </cell>
          <cell r="S338">
            <v>2959.9999999999995</v>
          </cell>
        </row>
        <row r="339">
          <cell r="H339" t="str">
            <v>SI</v>
          </cell>
          <cell r="I339" t="str">
            <v>SI</v>
          </cell>
          <cell r="J339" t="str">
            <v>SI</v>
          </cell>
          <cell r="K339" t="str">
            <v>SI</v>
          </cell>
          <cell r="L339" t="str">
            <v>ANIMALES DE COMPAÑIA</v>
          </cell>
          <cell r="S339">
            <v>3040</v>
          </cell>
        </row>
        <row r="340">
          <cell r="H340" t="str">
            <v>SI</v>
          </cell>
          <cell r="I340" t="str">
            <v>SI</v>
          </cell>
          <cell r="J340" t="str">
            <v>SI</v>
          </cell>
          <cell r="L340" t="str">
            <v>MAYORES</v>
          </cell>
          <cell r="S340">
            <v>400</v>
          </cell>
        </row>
        <row r="341">
          <cell r="H341" t="str">
            <v>SI</v>
          </cell>
          <cell r="I341" t="str">
            <v>SI</v>
          </cell>
          <cell r="J341" t="str">
            <v>SI</v>
          </cell>
          <cell r="L341" t="str">
            <v>MAYORES</v>
          </cell>
          <cell r="S341">
            <v>356</v>
          </cell>
        </row>
        <row r="342">
          <cell r="H342" t="str">
            <v>SI</v>
          </cell>
          <cell r="I342" t="str">
            <v>SI</v>
          </cell>
          <cell r="J342" t="str">
            <v>SI</v>
          </cell>
          <cell r="K342" t="str">
            <v>SI</v>
          </cell>
          <cell r="L342" t="str">
            <v>ANIMALES DE COMPAÑIA</v>
          </cell>
          <cell r="S342">
            <v>280</v>
          </cell>
        </row>
        <row r="343">
          <cell r="H343" t="str">
            <v>SI</v>
          </cell>
          <cell r="I343" t="str">
            <v>SI</v>
          </cell>
          <cell r="J343" t="str">
            <v>SI</v>
          </cell>
          <cell r="K343" t="str">
            <v>SI</v>
          </cell>
          <cell r="L343" t="str">
            <v>ANIMALES DE COMPAÑIA</v>
          </cell>
          <cell r="S343">
            <v>816</v>
          </cell>
        </row>
        <row r="344"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ANIMALES DE COMPAÑIA</v>
          </cell>
          <cell r="S344">
            <v>966</v>
          </cell>
        </row>
        <row r="345">
          <cell r="H345" t="str">
            <v>SI</v>
          </cell>
          <cell r="I345" t="str">
            <v>SI</v>
          </cell>
          <cell r="J345" t="str">
            <v>SI</v>
          </cell>
          <cell r="K345" t="str">
            <v>SI</v>
          </cell>
          <cell r="L345" t="str">
            <v>ANIMALES DE COMPAÑIA</v>
          </cell>
          <cell r="S345">
            <v>1600</v>
          </cell>
        </row>
        <row r="346"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ANIMALES DE COMPAÑIA</v>
          </cell>
          <cell r="S346">
            <v>190</v>
          </cell>
        </row>
        <row r="347">
          <cell r="H347" t="str">
            <v>SI</v>
          </cell>
          <cell r="I347" t="str">
            <v>SI</v>
          </cell>
          <cell r="J347" t="str">
            <v>SI</v>
          </cell>
          <cell r="L347" t="str">
            <v>MAYORES</v>
          </cell>
          <cell r="S347">
            <v>522</v>
          </cell>
        </row>
        <row r="348">
          <cell r="H348" t="str">
            <v>SI</v>
          </cell>
          <cell r="I348" t="str">
            <v>SI</v>
          </cell>
          <cell r="J348" t="str">
            <v>SI</v>
          </cell>
          <cell r="L348" t="str">
            <v>MAYORES</v>
          </cell>
          <cell r="S348">
            <v>784</v>
          </cell>
        </row>
        <row r="349">
          <cell r="H349" t="str">
            <v>SI</v>
          </cell>
          <cell r="I349" t="str">
            <v>SI</v>
          </cell>
          <cell r="J349" t="str">
            <v>SI</v>
          </cell>
          <cell r="L349" t="str">
            <v>MAYORES</v>
          </cell>
          <cell r="S349">
            <v>702</v>
          </cell>
        </row>
        <row r="350">
          <cell r="H350" t="str">
            <v>SI</v>
          </cell>
          <cell r="I350" t="str">
            <v>SI</v>
          </cell>
          <cell r="J350" t="str">
            <v>SI</v>
          </cell>
          <cell r="L350" t="str">
            <v>MAYORES</v>
          </cell>
          <cell r="S350">
            <v>924</v>
          </cell>
        </row>
        <row r="351">
          <cell r="H351" t="str">
            <v>SI</v>
          </cell>
          <cell r="I351" t="str">
            <v>SI</v>
          </cell>
          <cell r="J351" t="str">
            <v>SI</v>
          </cell>
          <cell r="L351" t="str">
            <v>MAYORES</v>
          </cell>
          <cell r="S351">
            <v>5616</v>
          </cell>
        </row>
        <row r="352">
          <cell r="H352" t="str">
            <v>SI</v>
          </cell>
          <cell r="I352" t="str">
            <v>SI</v>
          </cell>
          <cell r="J352" t="str">
            <v>SI</v>
          </cell>
          <cell r="L352" t="str">
            <v>MAYORES</v>
          </cell>
          <cell r="S352">
            <v>23517</v>
          </cell>
        </row>
        <row r="353">
          <cell r="H353" t="str">
            <v>SI</v>
          </cell>
          <cell r="I353" t="str">
            <v>SI</v>
          </cell>
          <cell r="J353" t="str">
            <v>SI</v>
          </cell>
          <cell r="L353" t="str">
            <v>MAYORES</v>
          </cell>
          <cell r="S353">
            <v>22400</v>
          </cell>
        </row>
        <row r="354">
          <cell r="H354" t="str">
            <v>SI</v>
          </cell>
          <cell r="I354" t="str">
            <v>SI</v>
          </cell>
          <cell r="J354" t="str">
            <v>SI</v>
          </cell>
          <cell r="L354" t="str">
            <v>MAYORES</v>
          </cell>
          <cell r="S354">
            <v>343</v>
          </cell>
        </row>
        <row r="355">
          <cell r="H355" t="str">
            <v>SI</v>
          </cell>
          <cell r="I355" t="str">
            <v>SI</v>
          </cell>
          <cell r="J355" t="str">
            <v>SI</v>
          </cell>
          <cell r="L355" t="str">
            <v>AVES Y CERDOS</v>
          </cell>
          <cell r="S355">
            <v>52800</v>
          </cell>
        </row>
        <row r="356">
          <cell r="H356" t="str">
            <v>SI</v>
          </cell>
          <cell r="I356" t="str">
            <v>SI</v>
          </cell>
          <cell r="J356" t="str">
            <v>SI</v>
          </cell>
          <cell r="L356" t="str">
            <v>ANIMALES DE COMPAÑIA</v>
          </cell>
          <cell r="S356">
            <v>1668.4000000000003</v>
          </cell>
        </row>
        <row r="357">
          <cell r="H357" t="str">
            <v>SI</v>
          </cell>
          <cell r="I357" t="str">
            <v>SI</v>
          </cell>
          <cell r="J357" t="str">
            <v>SI</v>
          </cell>
          <cell r="L357" t="str">
            <v>ANIMALES DE COMPAÑIA</v>
          </cell>
          <cell r="S357">
            <v>1753.76</v>
          </cell>
        </row>
        <row r="358">
          <cell r="H358" t="str">
            <v>SI</v>
          </cell>
          <cell r="I358" t="str">
            <v>SI</v>
          </cell>
          <cell r="J358" t="str">
            <v>SI</v>
          </cell>
          <cell r="L358" t="str">
            <v>ANIMALES DE COMPAÑIA</v>
          </cell>
          <cell r="S358">
            <v>2716.0000000000005</v>
          </cell>
        </row>
        <row r="359">
          <cell r="H359" t="str">
            <v>SI</v>
          </cell>
          <cell r="I359" t="str">
            <v>SI</v>
          </cell>
          <cell r="J359" t="str">
            <v>SI</v>
          </cell>
          <cell r="L359" t="str">
            <v>ANIMALES DE COMPAÑIA</v>
          </cell>
          <cell r="S359">
            <v>395.76</v>
          </cell>
        </row>
        <row r="360">
          <cell r="H360" t="str">
            <v>SI</v>
          </cell>
          <cell r="I360" t="str">
            <v>SI</v>
          </cell>
          <cell r="J360" t="str">
            <v>SI</v>
          </cell>
          <cell r="L360" t="str">
            <v>ANIMALES DE COMPAÑIA</v>
          </cell>
          <cell r="S360">
            <v>133.86000000000001</v>
          </cell>
        </row>
        <row r="361">
          <cell r="H361" t="str">
            <v>SI</v>
          </cell>
          <cell r="I361" t="str">
            <v>SI</v>
          </cell>
          <cell r="J361" t="str">
            <v>SI</v>
          </cell>
          <cell r="L361" t="str">
            <v>ANIMALES DE COMPAÑIA</v>
          </cell>
          <cell r="S361">
            <v>465.6</v>
          </cell>
        </row>
        <row r="362">
          <cell r="H362" t="str">
            <v>SI</v>
          </cell>
          <cell r="I362" t="str">
            <v>SI</v>
          </cell>
          <cell r="J362" t="str">
            <v>SI</v>
          </cell>
          <cell r="L362" t="str">
            <v>ANIMALES DE COMPAÑIA</v>
          </cell>
          <cell r="S362">
            <v>81.48</v>
          </cell>
        </row>
        <row r="363">
          <cell r="H363" t="str">
            <v>SI</v>
          </cell>
          <cell r="I363" t="str">
            <v>SI</v>
          </cell>
          <cell r="J363" t="str">
            <v>SI</v>
          </cell>
          <cell r="L363" t="str">
            <v>ANIMALES DE COMPAÑIA</v>
          </cell>
          <cell r="S363">
            <v>279.36</v>
          </cell>
        </row>
        <row r="364">
          <cell r="H364" t="str">
            <v>SI</v>
          </cell>
          <cell r="I364" t="str">
            <v>SI</v>
          </cell>
          <cell r="J364" t="str">
            <v>SI</v>
          </cell>
          <cell r="L364" t="str">
            <v>ANIMALES DE COMPAÑIA</v>
          </cell>
          <cell r="S364">
            <v>232.8</v>
          </cell>
        </row>
        <row r="365">
          <cell r="H365" t="str">
            <v>SI</v>
          </cell>
          <cell r="I365" t="str">
            <v>SI</v>
          </cell>
          <cell r="J365" t="str">
            <v>SI</v>
          </cell>
          <cell r="L365" t="str">
            <v>ANIMALES DE COMPAÑIA</v>
          </cell>
          <cell r="S365">
            <v>310.39999999999998</v>
          </cell>
        </row>
        <row r="366">
          <cell r="H366" t="str">
            <v>SI</v>
          </cell>
          <cell r="I366" t="str">
            <v>SI</v>
          </cell>
          <cell r="J366" t="str">
            <v>SI</v>
          </cell>
          <cell r="L366" t="str">
            <v>ANIMALES DE COMPAÑIA</v>
          </cell>
          <cell r="S366">
            <v>209.52000000000004</v>
          </cell>
        </row>
        <row r="367">
          <cell r="H367" t="str">
            <v>SI</v>
          </cell>
          <cell r="I367" t="str">
            <v>SI</v>
          </cell>
          <cell r="J367" t="str">
            <v>SI</v>
          </cell>
          <cell r="L367" t="str">
            <v>ANIMALES DE COMPAÑIA</v>
          </cell>
          <cell r="S367">
            <v>281.3</v>
          </cell>
        </row>
        <row r="368">
          <cell r="H368" t="str">
            <v>SI</v>
          </cell>
          <cell r="I368" t="str">
            <v>SI</v>
          </cell>
          <cell r="J368" t="str">
            <v>SI</v>
          </cell>
          <cell r="L368" t="str">
            <v>ANIMALES DE COMPAÑIA</v>
          </cell>
          <cell r="S368">
            <v>203.7</v>
          </cell>
        </row>
        <row r="369">
          <cell r="H369" t="str">
            <v>SI</v>
          </cell>
          <cell r="I369" t="str">
            <v>SI</v>
          </cell>
          <cell r="J369" t="str">
            <v>SI</v>
          </cell>
          <cell r="L369" t="str">
            <v>ANIMALES DE COMPAÑIA</v>
          </cell>
          <cell r="S369">
            <v>232.8</v>
          </cell>
        </row>
        <row r="370">
          <cell r="H370" t="str">
            <v>SI</v>
          </cell>
          <cell r="I370" t="str">
            <v>SI</v>
          </cell>
          <cell r="J370" t="str">
            <v>SI</v>
          </cell>
          <cell r="L370" t="str">
            <v>ANIMALES DE COMPAÑIA</v>
          </cell>
          <cell r="S370">
            <v>213.4</v>
          </cell>
        </row>
        <row r="371">
          <cell r="H371" t="str">
            <v>SI</v>
          </cell>
          <cell r="J371" t="str">
            <v>SI</v>
          </cell>
          <cell r="L371" t="str">
            <v>ANIMALES DE COMPAÑIA</v>
          </cell>
          <cell r="S371">
            <v>7665.3389030323233</v>
          </cell>
        </row>
        <row r="372">
          <cell r="H372" t="str">
            <v>SI</v>
          </cell>
          <cell r="J372" t="str">
            <v>SI</v>
          </cell>
          <cell r="L372" t="str">
            <v>ANIMALES DE COMPAÑIA</v>
          </cell>
          <cell r="S372">
            <v>11318.351974008665</v>
          </cell>
        </row>
        <row r="373">
          <cell r="H373" t="str">
            <v>SI</v>
          </cell>
          <cell r="J373" t="str">
            <v>SI</v>
          </cell>
          <cell r="L373" t="str">
            <v>ANIMALES DE COMPAÑIA</v>
          </cell>
          <cell r="S373">
            <v>13134.877599466845</v>
          </cell>
        </row>
        <row r="374">
          <cell r="H374" t="str">
            <v>SI</v>
          </cell>
          <cell r="J374" t="str">
            <v>SI</v>
          </cell>
          <cell r="L374" t="str">
            <v>ANIMALES DE COMPAÑIA</v>
          </cell>
          <cell r="S374">
            <v>21774.353321426192</v>
          </cell>
        </row>
        <row r="375">
          <cell r="H375" t="str">
            <v>SI</v>
          </cell>
          <cell r="J375" t="str">
            <v>SI</v>
          </cell>
          <cell r="L375" t="str">
            <v>ANIMALES DE COMPAÑIA</v>
          </cell>
          <cell r="S375">
            <v>6946.7133808730432</v>
          </cell>
        </row>
        <row r="376">
          <cell r="H376" t="str">
            <v>SI</v>
          </cell>
          <cell r="J376" t="str">
            <v>SI</v>
          </cell>
          <cell r="L376" t="str">
            <v>ANIMALES DE COMPAÑIA</v>
          </cell>
          <cell r="S376">
            <v>8583.5826257914032</v>
          </cell>
        </row>
        <row r="377">
          <cell r="H377" t="str">
            <v>SI</v>
          </cell>
          <cell r="J377" t="str">
            <v>SI</v>
          </cell>
          <cell r="L377" t="str">
            <v>ANIMALES DE COMPAÑIA</v>
          </cell>
          <cell r="S377">
            <v>9925.0169338220603</v>
          </cell>
        </row>
        <row r="378">
          <cell r="H378" t="str">
            <v>SI</v>
          </cell>
          <cell r="J378" t="str">
            <v>SI</v>
          </cell>
          <cell r="L378" t="str">
            <v>ANIMALES DE COMPAÑIA</v>
          </cell>
          <cell r="S378">
            <v>20494.135261579475</v>
          </cell>
        </row>
        <row r="379">
          <cell r="H379" t="str">
            <v>SI</v>
          </cell>
          <cell r="J379" t="str">
            <v>SI</v>
          </cell>
          <cell r="L379" t="str">
            <v>ANIMALES DE COMPAÑIA</v>
          </cell>
          <cell r="S379">
            <v>0</v>
          </cell>
        </row>
        <row r="380">
          <cell r="H380" t="str">
            <v>SI</v>
          </cell>
          <cell r="J380" t="str">
            <v>SI</v>
          </cell>
          <cell r="L380" t="str">
            <v>ANIMALES DE COMPAÑIA</v>
          </cell>
          <cell r="S380">
            <v>0</v>
          </cell>
        </row>
        <row r="381">
          <cell r="H381" t="str">
            <v>SI</v>
          </cell>
          <cell r="J381" t="str">
            <v>SI</v>
          </cell>
          <cell r="L381" t="str">
            <v>ANIMALES DE COMPAÑIA</v>
          </cell>
          <cell r="S381">
            <v>0</v>
          </cell>
        </row>
        <row r="382">
          <cell r="H382" t="str">
            <v>SI</v>
          </cell>
          <cell r="J382" t="str">
            <v>SI</v>
          </cell>
          <cell r="L382" t="str">
            <v>ANIMALES DE COMPAÑIA</v>
          </cell>
          <cell r="S382">
            <v>0</v>
          </cell>
        </row>
        <row r="383">
          <cell r="H383" t="str">
            <v>SI</v>
          </cell>
          <cell r="J383" t="str">
            <v>SI</v>
          </cell>
          <cell r="L383" t="str">
            <v>ANIMALES DE COMPAÑIA</v>
          </cell>
          <cell r="S383">
            <v>0</v>
          </cell>
        </row>
        <row r="384">
          <cell r="H384" t="str">
            <v>SI</v>
          </cell>
          <cell r="J384" t="str">
            <v>SI</v>
          </cell>
          <cell r="L384" t="str">
            <v>ANIMALES DE COMPAÑIA</v>
          </cell>
          <cell r="S384">
            <v>0</v>
          </cell>
        </row>
        <row r="385">
          <cell r="H385" t="str">
            <v>SI</v>
          </cell>
          <cell r="J385" t="str">
            <v>SI</v>
          </cell>
          <cell r="L385" t="str">
            <v>ANIMALES DE COMPAÑIA</v>
          </cell>
          <cell r="S385">
            <v>0</v>
          </cell>
        </row>
        <row r="386">
          <cell r="H386" t="str">
            <v>SI</v>
          </cell>
          <cell r="J386" t="str">
            <v>SI</v>
          </cell>
          <cell r="L386" t="str">
            <v>ANIMALES DE COMPAÑIA</v>
          </cell>
          <cell r="S386">
            <v>0</v>
          </cell>
        </row>
        <row r="387">
          <cell r="H387" t="str">
            <v>SI</v>
          </cell>
          <cell r="J387" t="str">
            <v>SI</v>
          </cell>
          <cell r="L387" t="str">
            <v>MAYORES</v>
          </cell>
          <cell r="S387">
            <v>55080.469485645372</v>
          </cell>
        </row>
        <row r="388">
          <cell r="H388" t="str">
            <v>SI</v>
          </cell>
          <cell r="J388" t="str">
            <v>SI</v>
          </cell>
          <cell r="L388" t="str">
            <v>MAYORES</v>
          </cell>
          <cell r="S388">
            <v>17684.699232849347</v>
          </cell>
        </row>
        <row r="389">
          <cell r="H389" t="str">
            <v>SI</v>
          </cell>
          <cell r="J389" t="str">
            <v>SI</v>
          </cell>
          <cell r="L389" t="str">
            <v>MAYORES</v>
          </cell>
          <cell r="S389">
            <v>9082.6308560014313</v>
          </cell>
        </row>
        <row r="390">
          <cell r="H390" t="str">
            <v>SI</v>
          </cell>
          <cell r="J390" t="str">
            <v>SI</v>
          </cell>
          <cell r="L390" t="str">
            <v>MAYORES</v>
          </cell>
          <cell r="S390">
            <v>24409.570425503847</v>
          </cell>
        </row>
        <row r="391">
          <cell r="H391" t="str">
            <v>SI</v>
          </cell>
          <cell r="I391" t="str">
            <v>SI</v>
          </cell>
          <cell r="J391" t="str">
            <v>SI</v>
          </cell>
          <cell r="K391" t="str">
            <v>SI</v>
          </cell>
          <cell r="L391" t="str">
            <v>ANIMALES DE COMPAÑIA</v>
          </cell>
          <cell r="S391">
            <v>8892</v>
          </cell>
        </row>
        <row r="392">
          <cell r="H392" t="str">
            <v>SI</v>
          </cell>
          <cell r="I392" t="str">
            <v>SI</v>
          </cell>
          <cell r="J392" t="str">
            <v>SI</v>
          </cell>
          <cell r="K392" t="str">
            <v>SI</v>
          </cell>
          <cell r="L392" t="str">
            <v>ANIMALES DE COMPAÑIA</v>
          </cell>
          <cell r="S392">
            <v>4779.45</v>
          </cell>
        </row>
        <row r="393">
          <cell r="H393" t="str">
            <v>SI</v>
          </cell>
          <cell r="I393" t="str">
            <v>SI</v>
          </cell>
          <cell r="J393" t="str">
            <v>SI</v>
          </cell>
          <cell r="K393" t="str">
            <v>SI</v>
          </cell>
          <cell r="L393" t="str">
            <v>ANIMALES DE COMPAÑIA</v>
          </cell>
          <cell r="S393">
            <v>10670.4</v>
          </cell>
        </row>
        <row r="394">
          <cell r="H394" t="str">
            <v>SI</v>
          </cell>
          <cell r="I394" t="str">
            <v>SI</v>
          </cell>
          <cell r="J394" t="str">
            <v>SI</v>
          </cell>
          <cell r="K394" t="str">
            <v>SI</v>
          </cell>
          <cell r="L394" t="str">
            <v>ANIMALES DE COMPAÑIA</v>
          </cell>
          <cell r="S394">
            <v>3077.9999999999995</v>
          </cell>
        </row>
        <row r="395">
          <cell r="H395" t="str">
            <v>SI</v>
          </cell>
          <cell r="I395" t="str">
            <v>SI</v>
          </cell>
          <cell r="J395" t="str">
            <v>SI</v>
          </cell>
          <cell r="K395" t="str">
            <v>SI</v>
          </cell>
          <cell r="L395" t="str">
            <v>ANIMALES DE COMPAÑIA</v>
          </cell>
          <cell r="S395">
            <v>2821.5</v>
          </cell>
        </row>
        <row r="396">
          <cell r="H396" t="str">
            <v>SI</v>
          </cell>
          <cell r="I396" t="str">
            <v>SI</v>
          </cell>
          <cell r="J396" t="str">
            <v>SI</v>
          </cell>
          <cell r="L396" t="str">
            <v>MAYORES</v>
          </cell>
          <cell r="S396">
            <v>2411.1</v>
          </cell>
        </row>
        <row r="397">
          <cell r="H397" t="str">
            <v>SI</v>
          </cell>
          <cell r="I397" t="str">
            <v>SI</v>
          </cell>
          <cell r="J397" t="str">
            <v>SI</v>
          </cell>
          <cell r="L397" t="str">
            <v>MAYORES</v>
          </cell>
          <cell r="S397">
            <v>46385.649999999994</v>
          </cell>
        </row>
        <row r="398">
          <cell r="H398" t="str">
            <v>SI</v>
          </cell>
          <cell r="I398" t="str">
            <v>SI</v>
          </cell>
          <cell r="J398" t="str">
            <v>SI</v>
          </cell>
          <cell r="K398" t="str">
            <v>SI</v>
          </cell>
          <cell r="L398" t="str">
            <v>ANIMALES DE COMPAÑIA</v>
          </cell>
          <cell r="S398">
            <v>2029.1999999999998</v>
          </cell>
        </row>
        <row r="399">
          <cell r="H399" t="str">
            <v>SI</v>
          </cell>
          <cell r="I399" t="str">
            <v>SI</v>
          </cell>
          <cell r="J399" t="str">
            <v>SI</v>
          </cell>
          <cell r="L399" t="str">
            <v>MAYORES</v>
          </cell>
          <cell r="S399">
            <v>3419.9999999999995</v>
          </cell>
        </row>
        <row r="400">
          <cell r="H400" t="str">
            <v>SI</v>
          </cell>
          <cell r="I400" t="str">
            <v>SI</v>
          </cell>
          <cell r="J400" t="str">
            <v>SI</v>
          </cell>
          <cell r="L400" t="str">
            <v>MAYORES</v>
          </cell>
          <cell r="S400">
            <v>4959</v>
          </cell>
        </row>
        <row r="401">
          <cell r="H401" t="str">
            <v>SI</v>
          </cell>
          <cell r="I401" t="str">
            <v>SI</v>
          </cell>
          <cell r="J401" t="str">
            <v>SI</v>
          </cell>
          <cell r="L401" t="str">
            <v>MAYORES</v>
          </cell>
          <cell r="S401">
            <v>60989.999999999993</v>
          </cell>
        </row>
        <row r="402">
          <cell r="H402" t="str">
            <v>SI</v>
          </cell>
          <cell r="I402" t="str">
            <v>SI</v>
          </cell>
          <cell r="J402" t="str">
            <v>SI</v>
          </cell>
          <cell r="L402" t="str">
            <v>MAYORES</v>
          </cell>
          <cell r="S402">
            <v>3762</v>
          </cell>
        </row>
        <row r="403">
          <cell r="H403" t="str">
            <v>SI</v>
          </cell>
          <cell r="I403" t="str">
            <v>SI</v>
          </cell>
          <cell r="J403" t="str">
            <v>SI</v>
          </cell>
          <cell r="L403" t="str">
            <v>MAYORES</v>
          </cell>
          <cell r="S403">
            <v>10157.4</v>
          </cell>
        </row>
        <row r="404">
          <cell r="H404" t="str">
            <v>SI</v>
          </cell>
          <cell r="I404" t="str">
            <v>SI</v>
          </cell>
          <cell r="J404" t="str">
            <v>SI</v>
          </cell>
          <cell r="L404" t="str">
            <v>MAYORES</v>
          </cell>
          <cell r="S404">
            <v>7448</v>
          </cell>
        </row>
        <row r="405">
          <cell r="H405" t="str">
            <v>SI</v>
          </cell>
          <cell r="I405" t="str">
            <v>SI</v>
          </cell>
          <cell r="J405" t="str">
            <v>SI</v>
          </cell>
          <cell r="L405" t="str">
            <v>MAYORES</v>
          </cell>
          <cell r="S405">
            <v>48518.399999999994</v>
          </cell>
        </row>
        <row r="406">
          <cell r="H406" t="str">
            <v>SI</v>
          </cell>
          <cell r="I406" t="str">
            <v>SI</v>
          </cell>
          <cell r="J406" t="str">
            <v>SI</v>
          </cell>
          <cell r="K406" t="str">
            <v>SI</v>
          </cell>
          <cell r="L406" t="str">
            <v>ANIMALES DE COMPAÑIA</v>
          </cell>
          <cell r="S406">
            <v>699.19999999999993</v>
          </cell>
        </row>
        <row r="407">
          <cell r="H407" t="str">
            <v>SI</v>
          </cell>
          <cell r="I407" t="str">
            <v>SI</v>
          </cell>
          <cell r="J407" t="str">
            <v>SI</v>
          </cell>
          <cell r="K407" t="str">
            <v>SI</v>
          </cell>
          <cell r="L407" t="str">
            <v>ANIMALES DE COMPAÑIA</v>
          </cell>
          <cell r="S407">
            <v>699.19999999999993</v>
          </cell>
        </row>
        <row r="408">
          <cell r="H408" t="str">
            <v>SI</v>
          </cell>
          <cell r="I408" t="str">
            <v>SI</v>
          </cell>
          <cell r="J408" t="str">
            <v>SI</v>
          </cell>
          <cell r="K408" t="str">
            <v>SI</v>
          </cell>
          <cell r="L408" t="str">
            <v>ANIMALES DE COMPAÑIA</v>
          </cell>
          <cell r="S408">
            <v>1196.9999999999998</v>
          </cell>
        </row>
        <row r="409">
          <cell r="H409" t="str">
            <v>SI</v>
          </cell>
          <cell r="I409" t="str">
            <v>SI</v>
          </cell>
          <cell r="J409" t="str">
            <v>SI</v>
          </cell>
          <cell r="K409" t="str">
            <v>SI</v>
          </cell>
          <cell r="L409" t="str">
            <v>ANIMALES DE COMPAÑIA</v>
          </cell>
          <cell r="S409">
            <v>5061.5999999999995</v>
          </cell>
        </row>
        <row r="410">
          <cell r="H410" t="str">
            <v>SI</v>
          </cell>
          <cell r="I410" t="str">
            <v>SI</v>
          </cell>
          <cell r="J410" t="str">
            <v>SI</v>
          </cell>
          <cell r="L410" t="str">
            <v>NINGUNO</v>
          </cell>
          <cell r="S410">
            <v>0</v>
          </cell>
        </row>
        <row r="411">
          <cell r="H411" t="str">
            <v>SI</v>
          </cell>
          <cell r="I411" t="str">
            <v>SI</v>
          </cell>
          <cell r="J411" t="str">
            <v>SI</v>
          </cell>
          <cell r="L411" t="str">
            <v>MAYORES</v>
          </cell>
          <cell r="S411">
            <v>6729.7999999999993</v>
          </cell>
        </row>
        <row r="412">
          <cell r="H412" t="str">
            <v>SI</v>
          </cell>
          <cell r="I412" t="str">
            <v>SI</v>
          </cell>
          <cell r="J412" t="str">
            <v>SI</v>
          </cell>
          <cell r="L412" t="str">
            <v>MAYORES</v>
          </cell>
          <cell r="S412">
            <v>19380</v>
          </cell>
        </row>
        <row r="413">
          <cell r="H413" t="str">
            <v>SI</v>
          </cell>
          <cell r="I413" t="str">
            <v>SI</v>
          </cell>
          <cell r="J413" t="str">
            <v>SI</v>
          </cell>
          <cell r="L413" t="str">
            <v>MAYORES</v>
          </cell>
          <cell r="S413">
            <v>20109.599999999999</v>
          </cell>
        </row>
        <row r="414">
          <cell r="H414" t="str">
            <v>SI</v>
          </cell>
          <cell r="I414" t="str">
            <v>SI</v>
          </cell>
          <cell r="J414" t="str">
            <v>SI</v>
          </cell>
          <cell r="L414" t="str">
            <v>MAYORES</v>
          </cell>
          <cell r="S414">
            <v>137512.5</v>
          </cell>
        </row>
        <row r="415">
          <cell r="H415" t="str">
            <v>SI</v>
          </cell>
          <cell r="I415" t="str">
            <v>SI</v>
          </cell>
          <cell r="J415" t="str">
            <v>SI</v>
          </cell>
          <cell r="L415" t="str">
            <v>AVES Y CERDOS</v>
          </cell>
          <cell r="S415">
            <v>6543.6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n Luis 2" id="{7ABAD4C9-7C3D-40A4-BE72-2852FE538B39}" userId="S::sanluis2@agrovetmarket.com::1c30ab0f-112f-4d44-9acc-9645450530dc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Finanzas%20y%20Contabilidad/Cr&#233;ditos%20y%20Cobranzas/INTERNACIONAL/COMISIONES%20PARA%20PLANILLA/COMISIONES%202024/AGOSTO/COMISION%20EXTERIOR%2019%20JULIO%20A%2021%20AGOSTO%2020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tya Barcena Braga" refreshedDate="45526.474996527781" createdVersion="8" refreshedVersion="8" minRefreshableVersion="3" recordCount="412" xr:uid="{68465ABA-797C-4937-B70C-724C5759713D}">
  <cacheSource type="worksheet">
    <worksheetSource ref="A3:T415" sheet="DETALLE DE COBRANZA " r:id="rId2"/>
  </cacheSource>
  <cacheFields count="20">
    <cacheField name="FECHA EMISIÓN" numFmtId="0">
      <sharedItems containsSemiMixedTypes="0" containsNonDate="0" containsDate="1" containsString="0" minDate="2023-11-24T00:00:00" maxDate="2024-08-22T00:00:00"/>
    </cacheField>
    <cacheField name="FECHA VENCIMIENTO" numFmtId="0">
      <sharedItems containsSemiMixedTypes="0" containsNonDate="0" containsDate="1" containsString="0" minDate="2023-11-24T00:00:00" maxDate="2024-10-30T00:00:00"/>
    </cacheField>
    <cacheField name="FECHA DE PAGO" numFmtId="0">
      <sharedItems containsSemiMixedTypes="0" containsNonDate="0" containsDate="1" containsString="0" minDate="2024-07-19T00:00:00" maxDate="2024-08-22T00:00:00"/>
    </cacheField>
    <cacheField name="SAP" numFmtId="0">
      <sharedItems containsSemiMixedTypes="0" containsString="0" containsNumber="1" containsInteger="1" minValue="230003432" maxValue="240002476"/>
    </cacheField>
    <cacheField name="FACTURA /LETRA" numFmtId="0">
      <sharedItems containsSemiMixedTypes="0" containsString="0" containsNumber="1" containsInteger="1" minValue="1221" maxValue="1547"/>
    </cacheField>
    <cacheField name="CODIGO CLIENTE" numFmtId="0">
      <sharedItems/>
    </cacheField>
    <cacheField name="CLIENTE" numFmtId="0">
      <sharedItems/>
    </cacheField>
    <cacheField name="COMISION VANESSA PARKER _x000a_ " numFmtId="0">
      <sharedItems/>
    </cacheField>
    <cacheField name="COMISION_x000a_ARIANA" numFmtId="0">
      <sharedItems containsBlank="1"/>
    </cacheField>
    <cacheField name="COMISION KATHERINE" numFmtId="0">
      <sharedItems/>
    </cacheField>
    <cacheField name="COMISION LUIS " numFmtId="0">
      <sharedItems containsBlank="1"/>
    </cacheField>
    <cacheField name="LINEA" numFmtId="0">
      <sharedItems count="5">
        <s v="MAYORES"/>
        <s v="ANIMALES DE COMPAÑIA"/>
        <s v="AVES Y CERDOS"/>
        <s v="NINGUNO"/>
        <s v="INSTRUMENTAL" u="1"/>
      </sharedItems>
    </cacheField>
    <cacheField name="CODIGO" numFmtId="0">
      <sharedItems/>
    </cacheField>
    <cacheField name="Dscription" numFmtId="0">
      <sharedItems/>
    </cacheField>
    <cacheField name="MONTO VENTA US$" numFmtId="170">
      <sharedItems containsSemiMixedTypes="0" containsString="0" containsNumber="1" minValue="0" maxValue="144750"/>
    </cacheField>
    <cacheField name="TOTAL POR FACTURA USD $" numFmtId="170">
      <sharedItems containsSemiMixedTypes="0" containsString="0" containsNumber="1" minValue="3510" maxValue="440268"/>
    </cacheField>
    <cacheField name="PAGO USD" numFmtId="170">
      <sharedItems containsSemiMixedTypes="0" containsString="0" containsNumber="1" minValue="103" maxValue="418254.6"/>
    </cacheField>
    <cacheField name="TC FECHA DE PAGO" numFmtId="175">
      <sharedItems containsSemiMixedTypes="0" containsString="0" containsNumber="1" minValue="3.6930000000000001" maxValue="3.7810000000000001"/>
    </cacheField>
    <cacheField name="PAGO POR ARTICULO USD - COMISIONES" numFmtId="170">
      <sharedItems containsSemiMixedTypes="0" containsString="0" containsNumber="1" minValue="0" maxValue="137512.5"/>
    </cacheField>
    <cacheField name="BASE PARA EL CALCULO DE COMISIONES S/" numFmtId="170">
      <sharedItems containsSemiMixedTypes="0" containsString="0" containsNumber="1" minValue="0" maxValue="517597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d v="2023-12-20T00:00:00"/>
    <d v="2024-02-03T00:00:00"/>
    <d v="2024-08-06T00:00:00"/>
    <n v="230003776"/>
    <n v="1293"/>
    <s v="CEX100867087"/>
    <s v="AFVET S.A."/>
    <s v="SI"/>
    <m/>
    <s v="SI"/>
    <m/>
    <x v="0"/>
    <s v="35000PER00324"/>
    <s v="QREX SP X 1 G + DILUYENTE X 20 ML - CJA 10 UND"/>
    <n v="3510"/>
    <n v="3510"/>
    <n v="1954.84"/>
    <n v="3.7189999999999999"/>
    <n v="1954.84"/>
    <n v="7270.0499599999994"/>
  </r>
  <r>
    <d v="2024-08-07T00:00:00"/>
    <d v="2024-08-08T00:00:00"/>
    <d v="2024-08-08T00:00:00"/>
    <n v="240002318"/>
    <n v="1536"/>
    <s v="CEX000000149"/>
    <s v="BREMER LANKA (PVT) LTD."/>
    <s v="SI"/>
    <s v="SI"/>
    <s v="SI"/>
    <m/>
    <x v="1"/>
    <s v="31144PER00007"/>
    <s v="KET-A-100 CJA 24 UND X 50 ML"/>
    <n v="2948.8"/>
    <n v="6285.6"/>
    <n v="6285.6"/>
    <n v="3.754"/>
    <n v="2948.8"/>
    <n v="11069.7952"/>
  </r>
  <r>
    <d v="2024-08-07T00:00:00"/>
    <d v="2024-08-08T00:00:00"/>
    <d v="2024-08-08T00:00:00"/>
    <n v="240002318"/>
    <n v="1536"/>
    <s v="CEX000000149"/>
    <s v="BREMER LANKA (PVT) LTD."/>
    <s v="SI"/>
    <s v="SI"/>
    <s v="SI"/>
    <m/>
    <x v="1"/>
    <s v="31145PER00005"/>
    <s v="KET-A-XYL CJA 24 UND X 50 ML"/>
    <n v="3336.8"/>
    <n v="6285.6"/>
    <n v="6285.6"/>
    <n v="3.754"/>
    <n v="3336.8"/>
    <n v="12526.3472"/>
  </r>
  <r>
    <d v="2024-08-07T00:00:00"/>
    <d v="2024-08-08T00:00:00"/>
    <d v="2024-08-08T00:00:00"/>
    <n v="240002320"/>
    <n v="1538"/>
    <s v="CEX000000149"/>
    <s v="BREMER LANKA (PVT) LTD."/>
    <s v="SI"/>
    <s v="SI"/>
    <s v="SI"/>
    <m/>
    <x v="0"/>
    <s v="31086PER00008"/>
    <s v="DORAMEC L.A. CJA 12 UND X 100 ML"/>
    <n v="1361.88"/>
    <n v="5037.21"/>
    <n v="5037.21"/>
    <n v="3.754"/>
    <n v="1361.8799999999999"/>
    <n v="5112.4975199999999"/>
  </r>
  <r>
    <d v="2024-08-07T00:00:00"/>
    <d v="2024-08-08T00:00:00"/>
    <d v="2024-08-08T00:00:00"/>
    <n v="240002320"/>
    <n v="1538"/>
    <s v="CEX000000149"/>
    <s v="BREMER LANKA (PVT) LTD."/>
    <s v="SI"/>
    <s v="SI"/>
    <s v="SI"/>
    <m/>
    <x v="0"/>
    <s v="31106PER00007"/>
    <s v="FEBRALGINA COMPUESTA CJA 12 UND X 100 ML"/>
    <n v="375.39"/>
    <n v="5037.21"/>
    <n v="5037.21"/>
    <n v="3.754"/>
    <n v="375.39"/>
    <n v="1409.21406"/>
  </r>
  <r>
    <d v="2024-08-07T00:00:00"/>
    <d v="2024-08-08T00:00:00"/>
    <d v="2024-08-08T00:00:00"/>
    <n v="240002320"/>
    <n v="1538"/>
    <s v="CEX000000149"/>
    <s v="BREMER LANKA (PVT) LTD."/>
    <s v="SI"/>
    <s v="SI"/>
    <s v="SI"/>
    <m/>
    <x v="0"/>
    <s v="31108PER00006"/>
    <s v="FERTIMIN SE CJA 12 UND X 100 ML"/>
    <n v="873"/>
    <n v="5037.21"/>
    <n v="5037.21"/>
    <n v="3.754"/>
    <n v="873"/>
    <n v="3277.2420000000002"/>
  </r>
  <r>
    <d v="2024-08-07T00:00:00"/>
    <d v="2024-08-08T00:00:00"/>
    <d v="2024-08-08T00:00:00"/>
    <n v="240002320"/>
    <n v="1538"/>
    <s v="CEX000000149"/>
    <s v="BREMER LANKA (PVT) LTD."/>
    <s v="SI"/>
    <s v="SI"/>
    <s v="SI"/>
    <m/>
    <x v="0"/>
    <s v="35000PER00161"/>
    <s v="FLUNIMINE CJA 20 UND X 100 ML"/>
    <n v="611.1"/>
    <n v="5037.21"/>
    <n v="5037.21"/>
    <n v="3.754"/>
    <n v="611.1"/>
    <n v="2294.0694000000003"/>
  </r>
  <r>
    <d v="2024-08-07T00:00:00"/>
    <d v="2024-08-08T00:00:00"/>
    <d v="2024-08-08T00:00:00"/>
    <n v="240002320"/>
    <n v="1538"/>
    <s v="CEX000000149"/>
    <s v="BREMER LANKA (PVT) LTD."/>
    <s v="SI"/>
    <s v="SI"/>
    <s v="SI"/>
    <m/>
    <x v="0"/>
    <s v="31134PER00006"/>
    <s v="HEPATO-JECT CJA 12 UND X 100 ML"/>
    <n v="1536.48"/>
    <n v="5037.21"/>
    <n v="5037.21"/>
    <n v="3.754"/>
    <n v="1536.48"/>
    <n v="5767.9459200000001"/>
  </r>
  <r>
    <d v="2024-08-07T00:00:00"/>
    <d v="2024-08-08T00:00:00"/>
    <d v="2024-08-08T00:00:00"/>
    <n v="240002320"/>
    <n v="1538"/>
    <s v="CEX000000149"/>
    <s v="BREMER LANKA (PVT) LTD."/>
    <s v="SI"/>
    <s v="SI"/>
    <s v="SI"/>
    <m/>
    <x v="0"/>
    <s v="31176PER00008"/>
    <s v="OXYTO-SYNT 10 CJA 12 UND X 100 ML"/>
    <n v="279.36"/>
    <n v="5037.21"/>
    <n v="5037.21"/>
    <n v="3.754"/>
    <n v="279.36"/>
    <n v="1048.7174400000001"/>
  </r>
  <r>
    <d v="2024-08-08T00:00:00"/>
    <d v="2024-08-09T00:00:00"/>
    <d v="2024-08-08T00:00:00"/>
    <n v="240002333"/>
    <n v="1540"/>
    <s v="CEX100867003"/>
    <s v="GANESHA AGROFARMA"/>
    <s v="SI"/>
    <s v="SI"/>
    <s v="SI"/>
    <m/>
    <x v="0"/>
    <s v="31028PER00005"/>
    <s v="BOLDEMAX A.P. CJA 36 UND X 20 ML"/>
    <n v="1134.9000000000001"/>
    <n v="13888.46"/>
    <n v="13888.46"/>
    <n v="3.74"/>
    <n v="1134.9000000000001"/>
    <n v="4244.5260000000007"/>
  </r>
  <r>
    <d v="2024-08-08T00:00:00"/>
    <d v="2024-08-09T00:00:00"/>
    <d v="2024-08-08T00:00:00"/>
    <n v="240002333"/>
    <n v="1540"/>
    <s v="CEX100867003"/>
    <s v="GANESHA AGROFARMA"/>
    <s v="SI"/>
    <s v="SI"/>
    <s v="SI"/>
    <m/>
    <x v="0"/>
    <s v="31031PER00009"/>
    <s v="BOVIMEC CJA 24 UND X 50 ML"/>
    <n v="294.88"/>
    <n v="13888.46"/>
    <n v="13888.46"/>
    <n v="3.74"/>
    <n v="294.88"/>
    <n v="1102.8512000000001"/>
  </r>
  <r>
    <d v="2024-08-08T00:00:00"/>
    <d v="2024-08-09T00:00:00"/>
    <d v="2024-08-08T00:00:00"/>
    <n v="240002333"/>
    <n v="1540"/>
    <s v="CEX100867003"/>
    <s v="GANESHA AGROFARMA"/>
    <s v="SI"/>
    <s v="SI"/>
    <s v="SI"/>
    <m/>
    <x v="0"/>
    <s v="31053PER00002"/>
    <s v="CEFA-SEC CJA PLASTICA 48 JGAS X 10 ML"/>
    <n v="372.48"/>
    <n v="13888.46"/>
    <n v="13888.46"/>
    <n v="3.74"/>
    <n v="372.48"/>
    <n v="1393.0752000000002"/>
  </r>
  <r>
    <d v="2024-08-08T00:00:00"/>
    <d v="2024-08-09T00:00:00"/>
    <d v="2024-08-08T00:00:00"/>
    <n v="240002333"/>
    <n v="1540"/>
    <s v="CEX100867003"/>
    <s v="GANESHA AGROFARMA"/>
    <s v="SI"/>
    <s v="SI"/>
    <s v="SI"/>
    <m/>
    <x v="1"/>
    <s v="35000PER00326"/>
    <s v="LIQUAMOX C IS CJA 12 UND X 50 ML"/>
    <n v="2095.1999999999998"/>
    <n v="13888.46"/>
    <n v="13888.46"/>
    <n v="3.74"/>
    <n v="2095.1999999999998"/>
    <n v="7836.0479999999998"/>
  </r>
  <r>
    <d v="2024-08-08T00:00:00"/>
    <d v="2024-08-09T00:00:00"/>
    <d v="2024-08-08T00:00:00"/>
    <n v="240002333"/>
    <n v="1540"/>
    <s v="CEX100867003"/>
    <s v="GANESHA AGROFARMA"/>
    <s v="SI"/>
    <s v="SI"/>
    <s v="SI"/>
    <m/>
    <x v="0"/>
    <s v="31149PER00009"/>
    <s v="LUTAPROST 250 CJA 36 UND X 10 ML"/>
    <n v="2898.36"/>
    <n v="13888.46"/>
    <n v="13888.46"/>
    <n v="3.74"/>
    <n v="2898.36"/>
    <n v="10839.866400000001"/>
  </r>
  <r>
    <d v="2024-08-08T00:00:00"/>
    <d v="2024-08-09T00:00:00"/>
    <d v="2024-08-08T00:00:00"/>
    <n v="240002333"/>
    <n v="1540"/>
    <s v="CEX100867003"/>
    <s v="GANESHA AGROFARMA"/>
    <s v="SI"/>
    <s v="SI"/>
    <s v="SI"/>
    <m/>
    <x v="0"/>
    <s v="35000PER00166"/>
    <s v="NEO-PEN RTU CJA 12 UND X 100 ML"/>
    <n v="2335.7600000000002"/>
    <n v="13888.46"/>
    <n v="13888.46"/>
    <n v="3.74"/>
    <n v="2335.7600000000002"/>
    <n v="8735.742400000001"/>
  </r>
  <r>
    <d v="2024-08-08T00:00:00"/>
    <d v="2024-08-09T00:00:00"/>
    <d v="2024-08-08T00:00:00"/>
    <n v="240002333"/>
    <n v="1540"/>
    <s v="CEX100867003"/>
    <s v="GANESHA AGROFARMA"/>
    <s v="SI"/>
    <s v="SI"/>
    <s v="SI"/>
    <m/>
    <x v="0"/>
    <s v="35000PER00169"/>
    <s v="VETAMOXYL 20 L.A. CJA 12 UND X 100 ML"/>
    <n v="2250.4"/>
    <n v="13888.46"/>
    <n v="13888.46"/>
    <n v="3.74"/>
    <n v="2250.4"/>
    <n v="8416.496000000001"/>
  </r>
  <r>
    <d v="2024-08-08T00:00:00"/>
    <d v="2024-08-09T00:00:00"/>
    <d v="2024-08-08T00:00:00"/>
    <n v="240002333"/>
    <n v="1540"/>
    <s v="CEX100867003"/>
    <s v="GANESHA AGROFARMA"/>
    <s v="SI"/>
    <s v="SI"/>
    <s v="SI"/>
    <m/>
    <x v="1"/>
    <s v="31230PER00021"/>
    <s v="XELAMEC SPOT ON CJA 18 UND X 5 PIP X 2 ML"/>
    <n v="2506.48"/>
    <n v="13888.46"/>
    <n v="13888.46"/>
    <n v="3.74"/>
    <n v="2506.48"/>
    <n v="9374.235200000001"/>
  </r>
  <r>
    <d v="2024-04-12T00:00:00"/>
    <d v="2024-05-27T00:00:00"/>
    <d v="2024-08-07T00:00:00"/>
    <n v="240001009"/>
    <n v="1423"/>
    <s v="CEX100867096"/>
    <s v="GLOBALVET S.A"/>
    <s v="SI"/>
    <s v="SI"/>
    <s v="SI"/>
    <m/>
    <x v="2"/>
    <s v="35000PER00125"/>
    <s v="AQUACID CU OS CJA 20 FCOS X 1 L"/>
    <n v="270"/>
    <n v="18044"/>
    <n v="18044"/>
    <n v="3.7109999999999999"/>
    <n v="270"/>
    <n v="1001.9699999999999"/>
  </r>
  <r>
    <d v="2024-04-12T00:00:00"/>
    <d v="2024-05-27T00:00:00"/>
    <d v="2024-08-07T00:00:00"/>
    <n v="240001009"/>
    <n v="1423"/>
    <s v="CEX100867096"/>
    <s v="GLOBALVET S.A"/>
    <s v="SI"/>
    <s v="SI"/>
    <s v="SI"/>
    <m/>
    <x v="2"/>
    <s v="31123PER00005"/>
    <s v="GALLOMEC PLUS PX CJA 20 BOLSAS X 1 KG"/>
    <n v="16730"/>
    <n v="18044"/>
    <n v="18044"/>
    <n v="3.7109999999999999"/>
    <n v="16730"/>
    <n v="62085.03"/>
  </r>
  <r>
    <d v="2024-04-12T00:00:00"/>
    <d v="2024-05-27T00:00:00"/>
    <d v="2024-08-07T00:00:00"/>
    <n v="240001009"/>
    <n v="1423"/>
    <s v="CEX100867096"/>
    <s v="GLOBALVET S.A"/>
    <s v="SI"/>
    <s v="SI"/>
    <s v="SI"/>
    <m/>
    <x v="2"/>
    <s v="31139PER00006"/>
    <s v="IRON-DEX 200 B12 CJA 12 UND X 100 ML"/>
    <n v="1044"/>
    <n v="18044"/>
    <n v="18044"/>
    <n v="3.7109999999999999"/>
    <n v="1044"/>
    <n v="3874.2839999999997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3PER00003"/>
    <s v="ATREVIA ONE MINI CJA 24 UND X 1 TAB"/>
    <n v="4800"/>
    <n v="250314"/>
    <n v="83438"/>
    <n v="3.7290000000000001"/>
    <n v="1599.9999999999998"/>
    <n v="5966.4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3PER00004"/>
    <s v="ATREVIA ONE MINI CJA 8 UND X 4 TAB"/>
    <n v="9360"/>
    <n v="250314"/>
    <n v="83438"/>
    <n v="3.7290000000000001"/>
    <n v="3120"/>
    <n v="11634.48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4PER00003"/>
    <s v="ATREVIA ONE SMALL CJA 24 UND X 1 TAB"/>
    <n v="9660"/>
    <n v="250314"/>
    <n v="83438"/>
    <n v="3.7290000000000001"/>
    <n v="3220"/>
    <n v="12007.380000000001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4PER00004"/>
    <s v="ATREVIA ONE SMALL CJA 8 UND X 4 TAB"/>
    <n v="12096"/>
    <n v="250314"/>
    <n v="83438"/>
    <n v="3.7290000000000001"/>
    <n v="4032"/>
    <n v="15035.328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5PER00003"/>
    <s v="ATREVIA ONE MEDIUM CJA 24 UND X 1 TAB"/>
    <n v="11408"/>
    <n v="250314"/>
    <n v="83438"/>
    <n v="3.7290000000000001"/>
    <n v="3802.6666666666665"/>
    <n v="14180.144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5PER00004"/>
    <s v="ATREVIA ONE MEDIUM CJA 8 UND X 4 TAB"/>
    <n v="13440"/>
    <n v="250314"/>
    <n v="83438"/>
    <n v="3.7290000000000001"/>
    <n v="4480"/>
    <n v="16705.920000000002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6PER00003"/>
    <s v="ATREVIA ONE LARGE CJA 24 UND X 1 TAB"/>
    <n v="14260"/>
    <n v="250314"/>
    <n v="83438"/>
    <n v="3.7290000000000001"/>
    <n v="4753.333333333333"/>
    <n v="17725.18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6PER00004"/>
    <s v="ATREVIA ONE LARGE CJA 8 UND X 4 TAB"/>
    <n v="19392"/>
    <n v="250314"/>
    <n v="83438"/>
    <n v="3.7290000000000001"/>
    <n v="6464"/>
    <n v="24104.256000000001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7PER00003"/>
    <s v="ATREVIA XR MINI CJA 24 UND X 1 TAB"/>
    <n v="7920"/>
    <n v="250314"/>
    <n v="83438"/>
    <n v="3.7290000000000001"/>
    <n v="2640"/>
    <n v="9844.56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7PER00004"/>
    <s v="ATREVIA XR MINI CJA 8 UND X 4 TAB"/>
    <n v="12420"/>
    <n v="250314"/>
    <n v="83438"/>
    <n v="3.7290000000000001"/>
    <n v="4140"/>
    <n v="15438.06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8PER00003"/>
    <s v="ATREVIA XR SMALL CJA 24 UND X 1 TAB"/>
    <n v="13760"/>
    <n v="250314"/>
    <n v="83438"/>
    <n v="3.7290000000000001"/>
    <n v="4586.666666666667"/>
    <n v="17103.68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8PER00004"/>
    <s v="ATREVIA XR SMALL CJA 8 UND X 4 TAB"/>
    <n v="21684"/>
    <n v="250314"/>
    <n v="83438"/>
    <n v="3.7290000000000001"/>
    <n v="7228"/>
    <n v="26953.212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9PER00003"/>
    <s v="ATREVIA XR MEDIUM CJA 24 UND X 1 TAB"/>
    <n v="9944"/>
    <n v="250314"/>
    <n v="83438"/>
    <n v="3.7290000000000001"/>
    <n v="3314.6666666666665"/>
    <n v="12360.392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59PER00004"/>
    <s v="ATREVIA XR MEDIUM CJA 8 UND X 4 TAB"/>
    <n v="26550"/>
    <n v="250314"/>
    <n v="83438"/>
    <n v="3.7290000000000001"/>
    <n v="8850"/>
    <n v="33001.65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60PER00003"/>
    <s v="ATREVIA XR LARGE CJA 24 UND X 1 TAB"/>
    <n v="22400"/>
    <n v="250314"/>
    <n v="83438"/>
    <n v="3.7290000000000001"/>
    <n v="7466.6666666666661"/>
    <n v="27843.199999999997"/>
  </r>
  <r>
    <d v="2023-11-28T00:00:00"/>
    <d v="2023-11-28T00:00:00"/>
    <d v="2024-07-19T00:00:00"/>
    <n v="230003461"/>
    <n v="1224"/>
    <s v="CEX000000123"/>
    <s v="GRUPO GRANDES ROMAN S.A."/>
    <s v="SI"/>
    <m/>
    <s v="SI"/>
    <m/>
    <x v="1"/>
    <s v="31360PER00004"/>
    <s v="ATREVIA XR LARGE CJA 8 UND X 4 TAB"/>
    <n v="41220"/>
    <n v="250314"/>
    <n v="83438"/>
    <n v="3.7290000000000001"/>
    <n v="13739.999999999998"/>
    <n v="51236.459999999992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10PER00004"/>
    <s v="AGROGENTA 11 CJA 12 UND X 100 ML"/>
    <n v="1782"/>
    <n v="325436"/>
    <n v="187522"/>
    <n v="3.7290000000000001"/>
    <n v="1026.8200322029525"/>
    <n v="3829.0119000848099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10PER00005"/>
    <s v="AGROGENTA 11 CJA 9 UND X 250 ML"/>
    <n v="896"/>
    <n v="325436"/>
    <n v="187522"/>
    <n v="3.7290000000000001"/>
    <n v="516.29110485625438"/>
    <n v="1925.2495300089727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28PER00006"/>
    <s v="BOLDEMAX A.P. CJA 12 UND X 100 ML"/>
    <n v="1170"/>
    <n v="325436"/>
    <n v="187522"/>
    <n v="3.7290000000000001"/>
    <n v="674.17476861809996"/>
    <n v="2513.9977121768948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28PER00005"/>
    <s v="BOLDEMAX A.P. CJA 36 UND X 20 ML"/>
    <n v="1170"/>
    <n v="325436"/>
    <n v="187522"/>
    <n v="3.7290000000000001"/>
    <n v="674.17476861809996"/>
    <n v="2513.9977121768948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30PER00002"/>
    <s v="BOOSTER RN TERNEROS CJA 14 UND X 4 JGAS X 30 ML"/>
    <n v="6372"/>
    <n v="325436"/>
    <n v="187522"/>
    <n v="3.7290000000000001"/>
    <n v="3671.6595090893443"/>
    <n v="13691.618309394165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1"/>
    <s v="31048PER00002"/>
    <s v="CARPRODYL 100 CJA 12 UND X 20 TAB"/>
    <n v="11088"/>
    <n v="325436"/>
    <n v="187522"/>
    <n v="3.7290000000000001"/>
    <n v="6389.1024225961473"/>
    <n v="23824.962933861036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1"/>
    <s v="31049PER00002"/>
    <s v="CARPRODYL 25 CJA 12 UND X 40 TAB"/>
    <n v="10089"/>
    <n v="325436"/>
    <n v="187522"/>
    <n v="3.7290000000000001"/>
    <n v="5813.4608893914619"/>
    <n v="21678.39565654076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50PER00014"/>
    <s v="CATOFOS B9+B12 CJA 12 UND X 100 ML"/>
    <n v="2205"/>
    <n v="325436"/>
    <n v="187522"/>
    <n v="3.7290000000000001"/>
    <n v="1270.5601408571886"/>
    <n v="4737.918765256456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50PER00012"/>
    <s v="CATOFOS B9+B12 CJA 24 UND X 50 ML"/>
    <n v="2280"/>
    <n v="325436"/>
    <n v="187522"/>
    <n v="3.7290000000000001"/>
    <n v="1313.7764721788617"/>
    <n v="4899.072464754975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50PER00011"/>
    <s v="CATOFOS B9+B12 CJA 36 UND X 20 ML"/>
    <n v="1485"/>
    <n v="325436"/>
    <n v="187522"/>
    <n v="3.7290000000000001"/>
    <n v="855.6833601691269"/>
    <n v="3190.8432500706745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50PER00018"/>
    <s v="CATOFOS B9+B12 CJA 6 UND X 500 ML"/>
    <n v="540"/>
    <n v="325436"/>
    <n v="187522"/>
    <n v="3.7290000000000001"/>
    <n v="311.15758551604614"/>
    <n v="1160.306636389336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50PER00016"/>
    <s v="CATOFOS B9+B12 CJA 9 UND X 250 ML"/>
    <n v="900"/>
    <n v="325436"/>
    <n v="187522"/>
    <n v="3.7290000000000001"/>
    <n v="518.59597586007692"/>
    <n v="1933.8443939822268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52PER00002"/>
    <s v="CEFA-MILK FORTE CJA PLASTICA 48 JGAS X 10 ML"/>
    <n v="4600"/>
    <n v="325436"/>
    <n v="187522"/>
    <n v="3.7290000000000001"/>
    <n v="2650.6016543959486"/>
    <n v="9884.0935692424919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53PER00002"/>
    <s v="CEFA-SEC CJA PLASTICA 48 JGAS X 10 ML"/>
    <n v="15168"/>
    <n v="325436"/>
    <n v="187522"/>
    <n v="3.7290000000000001"/>
    <n v="8740.070846495164"/>
    <n v="32591.724186580468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1"/>
    <s v="31088PER00002"/>
    <s v="DORAQUEST DUO CJA 24 JGAS X 6.73 G"/>
    <n v="1782"/>
    <n v="325436"/>
    <n v="187522"/>
    <n v="3.7290000000000001"/>
    <n v="1026.8200322029525"/>
    <n v="3829.0119000848099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1"/>
    <s v="31090PER00005"/>
    <s v="DORMI-XYL 2 CJA 24 UND X 30 ML"/>
    <n v="792"/>
    <n v="325436"/>
    <n v="187522"/>
    <n v="3.7290000000000001"/>
    <n v="456.36445875686769"/>
    <n v="1701.7830667043597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099PER00003"/>
    <s v="ENROFLOX 20 L.A. CJA 12 UND X 100 ML"/>
    <n v="990"/>
    <n v="325436"/>
    <n v="187522"/>
    <n v="3.7290000000000001"/>
    <n v="570.45557344608471"/>
    <n v="2127.2288333804499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05PER00007"/>
    <s v="FBZ 12.5% CON MINERALES CJA 12 UND X 1 L"/>
    <n v="1710"/>
    <n v="325436"/>
    <n v="187522"/>
    <n v="3.7290000000000001"/>
    <n v="985.33235413414616"/>
    <n v="3674.304348566231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05PER00005"/>
    <s v="FBZ 12.5% CON MINERALES CJA 50 JGAS DOSIFACIL X 30 ML"/>
    <n v="2379"/>
    <n v="325436"/>
    <n v="187522"/>
    <n v="3.7290000000000001"/>
    <n v="1370.8220295234701"/>
    <n v="5111.79534809302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06PER00006"/>
    <s v="FEBRALGINA COMPUESTA CJA 24 UND X 50 ML"/>
    <n v="3248"/>
    <n v="325436"/>
    <n v="187522"/>
    <n v="3.7290000000000001"/>
    <n v="1871.5552551039223"/>
    <n v="6979.029546282526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06PER00005"/>
    <s v="FEBRALGINA COMPUESTA CJA 36 UND X 20 ML"/>
    <n v="2385"/>
    <n v="325436"/>
    <n v="187522"/>
    <n v="3.7290000000000001"/>
    <n v="1374.2793360292039"/>
    <n v="5124.6876440529013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22PER00005"/>
    <s v="GALLOMEC PLUS CJA 18 UND X 50 TAB"/>
    <n v="13950"/>
    <n v="325436"/>
    <n v="187522"/>
    <n v="3.7290000000000001"/>
    <n v="8038.2376258311933"/>
    <n v="29974.58810672452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26PER00009"/>
    <s v="HEMATOFOS B12 CJA 12 UND X 100 ML"/>
    <n v="48546"/>
    <n v="325436"/>
    <n v="187522"/>
    <n v="3.7290000000000001"/>
    <n v="27973.066937892549"/>
    <n v="104311.5666114013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26PER00008"/>
    <s v="HEMATOFOS B12 CJA 24 UND X 50 ML"/>
    <n v="30104"/>
    <n v="325436"/>
    <n v="187522"/>
    <n v="3.7290000000000001"/>
    <n v="17346.459174768617"/>
    <n v="64684.946262712176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26PER00007"/>
    <s v="HEMATOFOS B12 CJA 36 UND X 20 ML"/>
    <n v="23256"/>
    <n v="325436"/>
    <n v="187522"/>
    <n v="3.7290000000000001"/>
    <n v="13400.520016224387"/>
    <n v="49970.539140500739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34PER00006"/>
    <s v="HEPATO-JECT CJA 12 UND X 100 ML"/>
    <n v="792"/>
    <n v="325436"/>
    <n v="187522"/>
    <n v="3.7290000000000001"/>
    <n v="456.36445875686769"/>
    <n v="1701.7830667043597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38PER00006"/>
    <s v="IMIDOX 120 CJA 12 UND X 100 ML"/>
    <n v="1188"/>
    <n v="325436"/>
    <n v="187522"/>
    <n v="3.7290000000000001"/>
    <n v="684.54668813530157"/>
    <n v="2552.6746000565395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1"/>
    <s v="31144PER00007"/>
    <s v="KET-A-100 CJA 24 UND X 50 ML"/>
    <n v="31920"/>
    <n v="325436"/>
    <n v="187522"/>
    <n v="3.7290000000000001"/>
    <n v="18392.870610504062"/>
    <n v="68587.014506569642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49PER00011"/>
    <s v="LUTAPROST 250 CJA 24 UND X 30 ML"/>
    <n v="2376"/>
    <n v="325436"/>
    <n v="187522"/>
    <n v="3.7290000000000001"/>
    <n v="1369.0933762706031"/>
    <n v="5105.349200113079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63PER00008"/>
    <s v="MODIVITASAN CJA 12 UND X 100 ML"/>
    <n v="567"/>
    <n v="325436"/>
    <n v="187522"/>
    <n v="3.7290000000000001"/>
    <n v="326.71546479184849"/>
    <n v="1218.321968208803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63PER00008"/>
    <s v="MODIVITASAN CJA 12 UND X 100 ML"/>
    <n v="0"/>
    <n v="325436"/>
    <n v="187522"/>
    <n v="3.7290000000000001"/>
    <n v="0"/>
    <n v="0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63PER00007"/>
    <s v="MODIVITASAN CJA 24 UND X 50 ML"/>
    <n v="608"/>
    <n v="325436"/>
    <n v="187522"/>
    <n v="3.7290000000000001"/>
    <n v="350.34039258102973"/>
    <n v="1306.4193239346598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63PER00006"/>
    <s v="MODIVITASAN CJA 36 UND X 20 ML"/>
    <n v="1260"/>
    <n v="325436"/>
    <n v="187522"/>
    <n v="3.7290000000000001"/>
    <n v="726.03436620410776"/>
    <n v="2707.3821515751179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2"/>
    <s v="31167PER00001"/>
    <s v="NEO-TERRACICLINA WS BALDE 50 SOBRES X 100 G"/>
    <n v="2960"/>
    <n v="325436"/>
    <n v="187522"/>
    <n v="3.7290000000000001"/>
    <n v="1705.6045428286975"/>
    <n v="6360.1993402082135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2"/>
    <s v="31167PER00002"/>
    <s v="NEO-TERRACICLINA WS CJA 50 SOBRES X 15 G"/>
    <n v="420"/>
    <n v="325436"/>
    <n v="187522"/>
    <n v="3.7290000000000001"/>
    <n v="242.01145540136923"/>
    <n v="902.46071719170584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1"/>
    <s v="31173PER00002"/>
    <s v="OTIDERMA-CEF CJA 20 UND X 15 ML"/>
    <n v="2100"/>
    <n v="325436"/>
    <n v="187522"/>
    <n v="3.7290000000000001"/>
    <n v="1210.0572770068461"/>
    <n v="4512.3035859585289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1"/>
    <s v="31174PER00004"/>
    <s v="OXANTEL 5 CJA 12 UND X 100 TAB"/>
    <n v="1278"/>
    <n v="325436"/>
    <n v="187522"/>
    <n v="3.7290000000000001"/>
    <n v="736.40628572130925"/>
    <n v="2746.059039454762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1"/>
    <s v="31175PER00015"/>
    <s v="OXANTEL GEL CJA 112 UND X 2 ML"/>
    <n v="2040"/>
    <n v="325436"/>
    <n v="187522"/>
    <n v="3.7290000000000001"/>
    <n v="1175.4842119495079"/>
    <n v="4383.3806263597153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1"/>
    <s v="31175PER00012"/>
    <s v="OXANTEL GEL CJA 78 UND X 5 ML"/>
    <n v="2760"/>
    <n v="325436"/>
    <n v="187522"/>
    <n v="3.7290000000000001"/>
    <n v="1590.3609926375693"/>
    <n v="5930.4561415454964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76PER00008"/>
    <s v="OXYTO-SYNT 10 CJA 12 UND X 100 ML"/>
    <n v="288"/>
    <n v="325436"/>
    <n v="187522"/>
    <n v="3.7290000000000001"/>
    <n v="165.95071227522462"/>
    <n v="618.83020607431263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76PER00007"/>
    <s v="OXYTO-SYNT 10 CJA 24 UND X 50 ML"/>
    <n v="360"/>
    <n v="325436"/>
    <n v="187522"/>
    <n v="3.7290000000000001"/>
    <n v="207.43839034403078"/>
    <n v="773.53775759289078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76PER00006"/>
    <s v="OXYTO-SYNT 10 CJA 36 UND X 20 ML"/>
    <n v="450"/>
    <n v="325436"/>
    <n v="187522"/>
    <n v="3.7290000000000001"/>
    <n v="259.29798793003846"/>
    <n v="966.92219699111342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92PER00008"/>
    <s v="RESPIBIOTIC 48 HORAS CJA 12 UND X 100 ML"/>
    <n v="3780"/>
    <n v="325436"/>
    <n v="187522"/>
    <n v="3.7290000000000001"/>
    <n v="2178.1030986123233"/>
    <n v="8122.1464547253536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94PER00002"/>
    <s v="RUMENADE P CJA 3 UND X 25 SOBRES X 100 G"/>
    <n v="5265"/>
    <n v="325436"/>
    <n v="187522"/>
    <n v="3.7290000000000001"/>
    <n v="3033.7864587814502"/>
    <n v="11312.989704796028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199PER00007"/>
    <s v="TOLFEN L.A. 8% CJA 24 UND X 50 ML"/>
    <n v="2552"/>
    <n v="325436"/>
    <n v="187522"/>
    <n v="3.7290000000000001"/>
    <n v="1470.5077004387958"/>
    <n v="5483.523214936270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210PER00006"/>
    <s v="TRIVERFEN 22.2 CJA 50 JGAS DOSIFACIL X 30 ML"/>
    <n v="3080"/>
    <n v="325436"/>
    <n v="187522"/>
    <n v="3.7290000000000001"/>
    <n v="1774.7506729433744"/>
    <n v="6618.0452594058434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212PER00011"/>
    <s v="TYLO-COMBISONE CJA 12 UND X 100 ML"/>
    <n v="16884"/>
    <n v="325436"/>
    <n v="187522"/>
    <n v="3.7290000000000001"/>
    <n v="9728.860507135043"/>
    <n v="36278.920831106574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212PER00013"/>
    <s v="TYLO-COMBISONE CJA 24 UND X 50 ML"/>
    <n v="18560"/>
    <n v="325436"/>
    <n v="187522"/>
    <n v="3.7290000000000001"/>
    <n v="10694.601457736699"/>
    <n v="39880.168835900149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212PER00015"/>
    <s v="TYLO-COMBISONE CJA 36 UND X 20 ML"/>
    <n v="21762"/>
    <n v="325436"/>
    <n v="187522"/>
    <n v="3.7290000000000001"/>
    <n v="12539.65069629666"/>
    <n v="46760.357446490241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212PER00009"/>
    <s v="TYLO-COMBISONE CJA 9 UND X 250 ML"/>
    <n v="12544"/>
    <n v="325436"/>
    <n v="187522"/>
    <n v="3.7290000000000001"/>
    <n v="7228.0754679875618"/>
    <n v="26953.493420125618"/>
  </r>
  <r>
    <d v="2023-11-28T00:00:00"/>
    <d v="2023-11-28T00:00:00"/>
    <d v="2024-07-19T00:00:00"/>
    <n v="230003462"/>
    <n v="1225"/>
    <s v="CEX000000123"/>
    <s v="GRUPO GRANDES ROMAN S.A."/>
    <s v="SI"/>
    <m/>
    <s v="SI"/>
    <m/>
    <x v="0"/>
    <s v="31228PER00011"/>
    <s v="VETONIC CON NUCLEOTIDOS OS CJA 12 UND X 1 L"/>
    <n v="755"/>
    <n v="325436"/>
    <n v="187522"/>
    <n v="3.7290000000000001"/>
    <n v="435.04440197150899"/>
    <n v="1622.280574951757"/>
  </r>
  <r>
    <d v="2023-12-27T00:00:00"/>
    <d v="2024-04-25T00:00:00"/>
    <d v="2024-08-01T00:00:00"/>
    <n v="230003849"/>
    <n v="1313"/>
    <s v="CEX000000123"/>
    <s v="GRUPO GRANDES ROMAN S.A."/>
    <s v="SI"/>
    <m/>
    <s v="SI"/>
    <m/>
    <x v="2"/>
    <s v="31135PER00009"/>
    <s v="HEPAVIAR OS X 20 L"/>
    <n v="8928"/>
    <n v="8928"/>
    <n v="8928"/>
    <n v="3.6960000000000002"/>
    <n v="8928"/>
    <n v="32997.887999999999"/>
  </r>
  <r>
    <d v="2023-12-28T00:00:00"/>
    <d v="2024-04-26T00:00:00"/>
    <d v="2024-08-01T00:00:00"/>
    <n v="230003875"/>
    <n v="1317"/>
    <s v="CEX000000123"/>
    <s v="GRUPO GRANDES ROMAN S.A."/>
    <s v="SI"/>
    <m/>
    <s v="SI"/>
    <m/>
    <x v="0"/>
    <s v="35000PER00155"/>
    <s v="CEFAJECT CJA 15 UND X 250 ML"/>
    <n v="8400"/>
    <n v="23674.720000000001"/>
    <n v="23674.720000000001"/>
    <n v="3.694"/>
    <n v="8400"/>
    <n v="31029.599999999999"/>
  </r>
  <r>
    <d v="2023-12-28T00:00:00"/>
    <d v="2024-04-26T00:00:00"/>
    <d v="2024-08-01T00:00:00"/>
    <n v="230003875"/>
    <n v="1317"/>
    <s v="CEX000000123"/>
    <s v="GRUPO GRANDES ROMAN S.A."/>
    <s v="SI"/>
    <m/>
    <s v="SI"/>
    <m/>
    <x v="0"/>
    <s v="31163PER00008"/>
    <s v="MODIVITASAN CJA 12 UND X 100 ML"/>
    <n v="1134"/>
    <n v="23674.720000000001"/>
    <n v="23674.720000000001"/>
    <n v="3.694"/>
    <n v="1134"/>
    <n v="4188.9960000000001"/>
  </r>
  <r>
    <d v="2023-12-28T00:00:00"/>
    <d v="2024-04-26T00:00:00"/>
    <d v="2024-08-01T00:00:00"/>
    <n v="230003875"/>
    <n v="1317"/>
    <s v="CEX000000123"/>
    <s v="GRUPO GRANDES ROMAN S.A."/>
    <s v="SI"/>
    <m/>
    <s v="SI"/>
    <m/>
    <x v="0"/>
    <s v="31163PER00007"/>
    <s v="MODIVITASAN CJA 24 UND X 50 ML"/>
    <n v="1216"/>
    <n v="23674.720000000001"/>
    <n v="23674.720000000001"/>
    <n v="3.694"/>
    <n v="1216"/>
    <n v="4491.9039999999995"/>
  </r>
  <r>
    <d v="2023-12-28T00:00:00"/>
    <d v="2024-04-26T00:00:00"/>
    <d v="2024-08-01T00:00:00"/>
    <n v="230003875"/>
    <n v="1317"/>
    <s v="CEX000000123"/>
    <s v="GRUPO GRANDES ROMAN S.A."/>
    <s v="SI"/>
    <m/>
    <s v="SI"/>
    <m/>
    <x v="0"/>
    <s v="31163PER00006"/>
    <s v="MODIVITASAN CJA 36 UND X 20 ML"/>
    <n v="2520"/>
    <n v="23674.720000000001"/>
    <n v="23674.720000000001"/>
    <n v="3.694"/>
    <n v="2520"/>
    <n v="9308.8799999999992"/>
  </r>
  <r>
    <d v="2023-12-28T00:00:00"/>
    <d v="2024-04-26T00:00:00"/>
    <d v="2024-08-01T00:00:00"/>
    <n v="230003875"/>
    <n v="1317"/>
    <s v="CEX000000123"/>
    <s v="GRUPO GRANDES ROMAN S.A."/>
    <s v="SI"/>
    <m/>
    <s v="SI"/>
    <m/>
    <x v="1"/>
    <s v="31180PER00005"/>
    <s v="PETONIC RECUPERATION CJA 12 UND X 110 ML"/>
    <n v="1800"/>
    <n v="23674.720000000001"/>
    <n v="23674.720000000001"/>
    <n v="3.694"/>
    <n v="1800.0000000000002"/>
    <n v="6649.2000000000007"/>
  </r>
  <r>
    <d v="2023-12-28T00:00:00"/>
    <d v="2024-04-26T00:00:00"/>
    <d v="2024-08-01T00:00:00"/>
    <n v="230003875"/>
    <n v="1317"/>
    <s v="CEX000000123"/>
    <s v="GRUPO GRANDES ROMAN S.A."/>
    <s v="SI"/>
    <m/>
    <s v="SI"/>
    <m/>
    <x v="2"/>
    <s v="31183PER00001"/>
    <s v="PROBIOENZYME PX CJA 20 BOLSAS X 1 KG"/>
    <n v="999.72"/>
    <n v="23674.720000000001"/>
    <n v="23674.720000000001"/>
    <n v="3.694"/>
    <n v="999.72"/>
    <n v="3692.9656800000002"/>
  </r>
  <r>
    <d v="2023-12-28T00:00:00"/>
    <d v="2024-04-26T00:00:00"/>
    <d v="2024-08-01T00:00:00"/>
    <n v="230003875"/>
    <n v="1317"/>
    <s v="CEX000000123"/>
    <s v="GRUPO GRANDES ROMAN S.A."/>
    <s v="SI"/>
    <m/>
    <s v="SI"/>
    <m/>
    <x v="0"/>
    <s v="31194PER00002"/>
    <s v="RUMENADE P CJA 3 UND X 25 SOBRES X 100 G"/>
    <n v="7605"/>
    <n v="23674.720000000001"/>
    <n v="23674.720000000001"/>
    <n v="3.694"/>
    <n v="7605.0000000000009"/>
    <n v="28092.870000000003"/>
  </r>
  <r>
    <d v="2023-12-28T00:00:00"/>
    <d v="2024-04-26T00:00:00"/>
    <d v="2024-08-01T00:00:00"/>
    <n v="230003893"/>
    <n v="1318"/>
    <s v="CEX000000123"/>
    <s v="GRUPO GRANDES ROMAN S.A."/>
    <s v="SI"/>
    <m/>
    <s v="SI"/>
    <m/>
    <x v="0"/>
    <s v="35000PER00146"/>
    <s v="AMOXIGENTIN CJA 12 UND X 100 ML (HY)"/>
    <n v="6806"/>
    <n v="8934"/>
    <n v="8934"/>
    <n v="3.694"/>
    <n v="6806"/>
    <n v="25141.364000000001"/>
  </r>
  <r>
    <d v="2023-12-28T00:00:00"/>
    <d v="2024-04-26T00:00:00"/>
    <d v="2024-08-01T00:00:00"/>
    <n v="230003893"/>
    <n v="1318"/>
    <s v="CEX000000123"/>
    <s v="GRUPO GRANDES ROMAN S.A."/>
    <s v="SI"/>
    <m/>
    <s v="SI"/>
    <m/>
    <x v="1"/>
    <s v="35000PER00285"/>
    <s v="NUTROMIX CJA 12 UND X 120 G"/>
    <n v="1408"/>
    <n v="8934"/>
    <n v="8934"/>
    <n v="3.694"/>
    <n v="1408"/>
    <n v="5201.152"/>
  </r>
  <r>
    <d v="2023-12-28T00:00:00"/>
    <d v="2024-04-26T00:00:00"/>
    <d v="2024-08-01T00:00:00"/>
    <n v="230003893"/>
    <n v="1318"/>
    <s v="CEX000000123"/>
    <s v="GRUPO GRANDES ROMAN S.A."/>
    <s v="SI"/>
    <m/>
    <s v="SI"/>
    <m/>
    <x v="1"/>
    <s v="35000PER00284"/>
    <s v="NUTROMIX CJA 12 UND X 60 G"/>
    <n v="720"/>
    <n v="8934"/>
    <n v="8934"/>
    <n v="3.694"/>
    <n v="720"/>
    <n v="2659.68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0"/>
    <s v="35000PER00155"/>
    <s v="CEFAJECT CJA 15 UND X 250 ML"/>
    <n v="2800"/>
    <n v="49156"/>
    <n v="49156"/>
    <n v="3.694"/>
    <n v="2800"/>
    <n v="10343.200000000001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0"/>
    <s v="31106PER00007"/>
    <s v="FEBRALGINA COMPUESTA CJA 12 UND X 100 ML"/>
    <n v="14835"/>
    <n v="49156"/>
    <n v="49156"/>
    <n v="3.694"/>
    <n v="14835.000000000002"/>
    <n v="54800.490000000005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0"/>
    <s v="31108PER00006"/>
    <s v="FERTIMIN SE CJA 12 UND X 100 ML"/>
    <n v="900"/>
    <n v="49156"/>
    <n v="49156"/>
    <n v="3.694"/>
    <n v="900"/>
    <n v="3324.6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0"/>
    <s v="31108PER00007"/>
    <s v="FERTIMIN SE CJA 9 UND X 250 ML"/>
    <n v="1296"/>
    <n v="49156"/>
    <n v="49156"/>
    <n v="3.694"/>
    <n v="1296"/>
    <n v="4787.424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1"/>
    <s v="31146PER00003"/>
    <s v="KINODYL SE CJA 12 UND X 100 ML"/>
    <n v="774"/>
    <n v="49156"/>
    <n v="49156"/>
    <n v="3.694"/>
    <n v="774.00000000000011"/>
    <n v="2859.1560000000004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0"/>
    <s v="35000PER00177"/>
    <s v="PEN DUO STREP 250/200 CJA 10 UND X 100 ML"/>
    <n v="1176"/>
    <n v="49156"/>
    <n v="49156"/>
    <n v="3.694"/>
    <n v="1176"/>
    <n v="4344.1440000000002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0"/>
    <s v="35000PER00178"/>
    <s v="PEN DUO STREP 250/200 CJA 6 UND X 250 ML"/>
    <n v="1340"/>
    <n v="49156"/>
    <n v="49156"/>
    <n v="3.694"/>
    <n v="1340"/>
    <n v="4949.96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1"/>
    <s v="31180PER00004"/>
    <s v="PETONIC RECUPERATION CJA 22 UND X 55 ML"/>
    <n v="3312"/>
    <n v="49156"/>
    <n v="49156"/>
    <n v="3.694"/>
    <n v="3312"/>
    <n v="12234.528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1"/>
    <s v="31180PER00005"/>
    <s v="PETONIC RECUPERATION CJA 12 UND X 110 ML"/>
    <n v="5040"/>
    <n v="49156"/>
    <n v="49156"/>
    <n v="3.694"/>
    <n v="5040"/>
    <n v="18617.759999999998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1"/>
    <s v="31180PER00006"/>
    <s v="PETONIC RECUPERATION CJA 10 UND X 275 ML"/>
    <n v="2400"/>
    <n v="49156"/>
    <n v="49156"/>
    <n v="3.694"/>
    <n v="2400"/>
    <n v="8865.6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2"/>
    <s v="31185PER00002"/>
    <s v="PROBIOLYTE WS CJA 50 SOBRES X 15 G"/>
    <n v="972"/>
    <n v="49156"/>
    <n v="49156"/>
    <n v="3.694"/>
    <n v="972"/>
    <n v="3590.5679999999998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0"/>
    <s v="31199PER00008"/>
    <s v="TOLFEN L.A. 8% CJA 36 UND X 20 ML"/>
    <n v="6111"/>
    <n v="49156"/>
    <n v="49156"/>
    <n v="3.694"/>
    <n v="6111"/>
    <n v="22574.034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0"/>
    <s v="31199PER00007"/>
    <s v="TOLFEN L.A. 8% CJA 24 UND X 50 ML"/>
    <n v="1672"/>
    <n v="49156"/>
    <n v="49156"/>
    <n v="3.694"/>
    <n v="1672"/>
    <n v="6176.3679999999995"/>
  </r>
  <r>
    <d v="2023-12-28T00:00:00"/>
    <d v="2024-04-26T00:00:00"/>
    <d v="2024-08-01T00:00:00"/>
    <n v="230003894"/>
    <n v="1319"/>
    <s v="CEX000000123"/>
    <s v="GRUPO GRANDES ROMAN S.A."/>
    <s v="SI"/>
    <m/>
    <s v="SI"/>
    <m/>
    <x v="0"/>
    <s v="31199PER00005"/>
    <s v="TOLFEN L.A. 8% CJA 9 UND X 250 ML"/>
    <n v="6528"/>
    <n v="49156"/>
    <n v="49156"/>
    <n v="3.694"/>
    <n v="6527.9999999999991"/>
    <n v="24114.431999999997"/>
  </r>
  <r>
    <d v="2023-12-29T00:00:00"/>
    <d v="2024-04-27T00:00:00"/>
    <d v="2024-08-01T00:00:00"/>
    <n v="230003940"/>
    <n v="1329"/>
    <s v="CEX000000123"/>
    <s v="GRUPO GRANDES ROMAN S.A."/>
    <s v="SI"/>
    <m/>
    <s v="SI"/>
    <s v="SI"/>
    <x v="1"/>
    <s v="31353PER00004"/>
    <s v="ATREVIA ONE MINI CJA 8 UND X 4 TAB"/>
    <n v="6480"/>
    <n v="115392"/>
    <n v="45290.17"/>
    <n v="3.7050000000000001"/>
    <n v="2543.3331738768716"/>
    <n v="9423.0494092138088"/>
  </r>
  <r>
    <d v="2023-12-29T00:00:00"/>
    <d v="2024-04-27T00:00:00"/>
    <d v="2024-08-01T00:00:00"/>
    <n v="230003940"/>
    <n v="1329"/>
    <s v="CEX000000123"/>
    <s v="GRUPO GRANDES ROMAN S.A."/>
    <s v="SI"/>
    <m/>
    <s v="SI"/>
    <s v="SI"/>
    <x v="1"/>
    <s v="31354PER00003"/>
    <s v="ATREVIA ONE SMALL CJA 24 UND X 1 TAB"/>
    <n v="12180"/>
    <n v="115392"/>
    <n v="45290.17"/>
    <n v="3.7050000000000001"/>
    <n v="4780.5243916389354"/>
    <n v="17711.842871022254"/>
  </r>
  <r>
    <d v="2023-12-29T00:00:00"/>
    <d v="2024-04-27T00:00:00"/>
    <d v="2024-08-01T00:00:00"/>
    <n v="230003940"/>
    <n v="1329"/>
    <s v="CEX000000123"/>
    <s v="GRUPO GRANDES ROMAN S.A."/>
    <s v="SI"/>
    <m/>
    <s v="SI"/>
    <s v="SI"/>
    <x v="1"/>
    <s v="31354PER00004"/>
    <s v="ATREVIA ONE SMALL CJA 8 UND X 4 TAB"/>
    <n v="15120"/>
    <n v="115392"/>
    <n v="45290.17"/>
    <n v="3.7050000000000001"/>
    <n v="5934.4440723793668"/>
    <n v="21987.115288165554"/>
  </r>
  <r>
    <d v="2023-12-29T00:00:00"/>
    <d v="2024-04-27T00:00:00"/>
    <d v="2024-08-01T00:00:00"/>
    <n v="230003940"/>
    <n v="1329"/>
    <s v="CEX000000123"/>
    <s v="GRUPO GRANDES ROMAN S.A."/>
    <s v="SI"/>
    <m/>
    <s v="SI"/>
    <s v="SI"/>
    <x v="1"/>
    <s v="31355PER00003"/>
    <s v="ATREVIA ONE MEDIUM CJA 24 UND X 1 TAB"/>
    <n v="14384"/>
    <n v="115392"/>
    <n v="45290.17"/>
    <n v="3.7050000000000001"/>
    <n v="5645.5716625069326"/>
    <n v="20916.843009588185"/>
  </r>
  <r>
    <d v="2023-12-29T00:00:00"/>
    <d v="2024-04-27T00:00:00"/>
    <d v="2024-08-01T00:00:00"/>
    <n v="230003940"/>
    <n v="1329"/>
    <s v="CEX000000123"/>
    <s v="GRUPO GRANDES ROMAN S.A."/>
    <s v="SI"/>
    <m/>
    <s v="SI"/>
    <s v="SI"/>
    <x v="1"/>
    <s v="31355PER00004"/>
    <s v="ATREVIA ONE MEDIUM CJA 8 UND X 4 TAB"/>
    <n v="20160"/>
    <n v="115392"/>
    <n v="45290.17"/>
    <n v="3.7050000000000001"/>
    <n v="7912.592096505824"/>
    <n v="29316.15371755408"/>
  </r>
  <r>
    <d v="2023-12-29T00:00:00"/>
    <d v="2024-04-27T00:00:00"/>
    <d v="2024-08-01T00:00:00"/>
    <n v="230003940"/>
    <n v="1329"/>
    <s v="CEX000000123"/>
    <s v="GRUPO GRANDES ROMAN S.A."/>
    <s v="SI"/>
    <m/>
    <s v="SI"/>
    <s v="SI"/>
    <x v="1"/>
    <s v="31356PER00003"/>
    <s v="ATREVIA ONE LARGE CJA 24 UND X 1 TAB"/>
    <n v="17980"/>
    <n v="115392"/>
    <n v="45290.17"/>
    <n v="3.7050000000000001"/>
    <n v="7056.9645781336658"/>
    <n v="26146.053761985233"/>
  </r>
  <r>
    <d v="2023-12-29T00:00:00"/>
    <d v="2024-04-27T00:00:00"/>
    <d v="2024-08-01T00:00:00"/>
    <n v="230003940"/>
    <n v="1329"/>
    <s v="CEX000000123"/>
    <s v="GRUPO GRANDES ROMAN S.A."/>
    <s v="SI"/>
    <m/>
    <s v="SI"/>
    <s v="SI"/>
    <x v="1"/>
    <s v="31356PER00004"/>
    <s v="ATREVIA ONE LARGE CJA 8 UND X 4 TAB"/>
    <n v="29088"/>
    <n v="115392"/>
    <n v="45290.17"/>
    <n v="3.7050000000000001"/>
    <n v="11416.740024958403"/>
    <n v="42299.021792470885"/>
  </r>
  <r>
    <d v="2024-08-21T00:00:00"/>
    <d v="2024-08-22T00:00:00"/>
    <d v="2024-08-21T00:00:00"/>
    <n v="240002476"/>
    <n v="1547"/>
    <s v="CEX000000203"/>
    <s v="INNOVACIONES PECUARIAS S.A. DE C.V."/>
    <s v="SI"/>
    <s v="SI"/>
    <s v="SI"/>
    <m/>
    <x v="0"/>
    <s v="31050PER00016"/>
    <s v="CATOFOS B9+B12 CJA 9 UND X 250 ML"/>
    <n v="1746"/>
    <n v="14901.14"/>
    <n v="14901.14"/>
    <n v="3.7469999999999999"/>
    <n v="1746"/>
    <n v="6542.2619999999997"/>
  </r>
  <r>
    <d v="2024-08-21T00:00:00"/>
    <d v="2024-08-22T00:00:00"/>
    <d v="2024-08-21T00:00:00"/>
    <n v="240002476"/>
    <n v="1547"/>
    <s v="CEX000000203"/>
    <s v="INNOVACIONES PECUARIAS S.A. DE C.V."/>
    <s v="SI"/>
    <s v="SI"/>
    <s v="SI"/>
    <m/>
    <x v="0"/>
    <s v="31050PER00018"/>
    <s v="CATOFOS B9+B12 CJA 6 UND X 500 ML"/>
    <n v="1222.2"/>
    <n v="14901.14"/>
    <n v="14901.14"/>
    <n v="3.7469999999999999"/>
    <n v="1222.2"/>
    <n v="4579.5834000000004"/>
  </r>
  <r>
    <d v="2024-08-21T00:00:00"/>
    <d v="2024-08-22T00:00:00"/>
    <d v="2024-08-21T00:00:00"/>
    <n v="240002476"/>
    <n v="1547"/>
    <s v="CEX000000203"/>
    <s v="INNOVACIONES PECUARIAS S.A. DE C.V."/>
    <s v="SI"/>
    <s v="SI"/>
    <s v="SI"/>
    <m/>
    <x v="0"/>
    <s v="31093PER00005"/>
    <s v="DURAMYCIN 300 L.A. CJA 12 UND X 100 ML"/>
    <n v="1519.02"/>
    <n v="14901.14"/>
    <n v="14901.14"/>
    <n v="3.7469999999999999"/>
    <n v="1519.02"/>
    <n v="5691.7679399999997"/>
  </r>
  <r>
    <d v="2024-08-21T00:00:00"/>
    <d v="2024-08-22T00:00:00"/>
    <d v="2024-08-21T00:00:00"/>
    <n v="240002476"/>
    <n v="1547"/>
    <s v="CEX000000203"/>
    <s v="INNOVACIONES PECUARIAS S.A. DE C.V."/>
    <s v="SI"/>
    <s v="SI"/>
    <s v="SI"/>
    <m/>
    <x v="0"/>
    <s v="31095PER00007"/>
    <s v="ECTOMETHRIN 200 CJA 48 UND X 20 ML"/>
    <n v="343.38"/>
    <n v="14901.14"/>
    <n v="14901.14"/>
    <n v="3.7469999999999999"/>
    <n v="343.38"/>
    <n v="1286.6448599999999"/>
  </r>
  <r>
    <d v="2024-08-21T00:00:00"/>
    <d v="2024-08-22T00:00:00"/>
    <d v="2024-08-21T00:00:00"/>
    <n v="240002476"/>
    <n v="1547"/>
    <s v="CEX000000203"/>
    <s v="INNOVACIONES PECUARIAS S.A. DE C.V."/>
    <s v="SI"/>
    <s v="SI"/>
    <s v="SI"/>
    <m/>
    <x v="0"/>
    <s v="31124PER00002"/>
    <s v="GALLOMIX CJA 12 UND X 100 TAB"/>
    <n v="1746"/>
    <n v="14901.14"/>
    <n v="14901.14"/>
    <n v="3.7469999999999999"/>
    <n v="1746"/>
    <n v="6542.2619999999997"/>
  </r>
  <r>
    <d v="2024-08-21T00:00:00"/>
    <d v="2024-08-22T00:00:00"/>
    <d v="2024-08-21T00:00:00"/>
    <n v="240002476"/>
    <n v="1547"/>
    <s v="CEX000000203"/>
    <s v="INNOVACIONES PECUARIAS S.A. DE C.V."/>
    <s v="SI"/>
    <s v="SI"/>
    <s v="SI"/>
    <m/>
    <x v="0"/>
    <s v="31138PER00006"/>
    <s v="IMIDOX 120 CJA 12 UND X 100 ML"/>
    <n v="2304.7199999999998"/>
    <n v="14901.14"/>
    <n v="14901.14"/>
    <n v="3.7469999999999999"/>
    <n v="2304.7199999999998"/>
    <n v="8635.7858399999986"/>
  </r>
  <r>
    <d v="2024-08-21T00:00:00"/>
    <d v="2024-08-22T00:00:00"/>
    <d v="2024-08-21T00:00:00"/>
    <n v="240002476"/>
    <n v="1547"/>
    <s v="CEX000000203"/>
    <s v="INNOVACIONES PECUARIAS S.A. DE C.V."/>
    <s v="SI"/>
    <s v="SI"/>
    <s v="SI"/>
    <m/>
    <x v="0"/>
    <s v="31199PER00007"/>
    <s v="TOLFEN L.A. 8% CJA 24 UND X 50 ML"/>
    <n v="1365.76"/>
    <n v="14901.14"/>
    <n v="14901.14"/>
    <n v="3.7469999999999999"/>
    <n v="1365.76"/>
    <n v="5117.5027199999995"/>
  </r>
  <r>
    <d v="2024-08-21T00:00:00"/>
    <d v="2024-08-22T00:00:00"/>
    <d v="2024-08-21T00:00:00"/>
    <n v="240002476"/>
    <n v="1547"/>
    <s v="CEX000000203"/>
    <s v="INNOVACIONES PECUARIAS S.A. DE C.V."/>
    <s v="SI"/>
    <s v="SI"/>
    <s v="SI"/>
    <m/>
    <x v="0"/>
    <s v="31199PER00006"/>
    <s v="TOLFEN L.A. 8% CJA 12 UND X 100 ML"/>
    <n v="680.94"/>
    <n v="14901.14"/>
    <n v="14901.14"/>
    <n v="3.7469999999999999"/>
    <n v="680.94"/>
    <n v="2551.48218"/>
  </r>
  <r>
    <d v="2024-08-21T00:00:00"/>
    <d v="2024-08-22T00:00:00"/>
    <d v="2024-08-21T00:00:00"/>
    <n v="240002476"/>
    <n v="1547"/>
    <s v="CEX000000203"/>
    <s v="INNOVACIONES PECUARIAS S.A. DE C.V."/>
    <s v="SI"/>
    <s v="SI"/>
    <s v="SI"/>
    <s v="SI"/>
    <x v="1"/>
    <s v="31230PER00022"/>
    <s v="XELAMEC SPOT ON CJA 18 UND X 5 PIP X 4 ML"/>
    <n v="3973.12"/>
    <n v="14901.14"/>
    <n v="14901.14"/>
    <n v="3.7469999999999999"/>
    <n v="3973.1200000000003"/>
    <n v="14887.280640000001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10PER00004"/>
    <s v="AGROGENTA 11 CJA 12 UND X 100 ML"/>
    <n v="1692.9"/>
    <n v="340915.1"/>
    <n v="338973.66"/>
    <n v="3.7639999999999998"/>
    <n v="1683.25928952399"/>
    <n v="6335.7879657682979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1"/>
    <s v="35000PER00151"/>
    <s v="ASCORVET 250 CJA 12 UND X 100 ML"/>
    <n v="1596"/>
    <n v="340915.1"/>
    <n v="338973.66"/>
    <n v="3.7639999999999998"/>
    <n v="1586.9111147027515"/>
    <n v="5973.1334357411561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31CRI00009"/>
    <s v="BOVIMEC CJA 36 UND X 20 ML (CRI)"/>
    <n v="1205.55"/>
    <n v="340915.1"/>
    <n v="338973.66"/>
    <n v="3.7639999999999998"/>
    <n v="1198.6846455701141"/>
    <n v="4511.8490059259093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31CRI00007"/>
    <s v="BOVIMEC CJA 6 UND X 500 ML (CRI)"/>
    <n v="5130"/>
    <n v="340915.1"/>
    <n v="338973.66"/>
    <n v="3.7639999999999998"/>
    <n v="5100.785725830272"/>
    <n v="19199.357472025142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5000PER00237"/>
    <s v="CANI-TABS DAILY MULTI ADULT CJA 12 UND X 60 TAB"/>
    <n v="564.29999999999995"/>
    <n v="340915.1"/>
    <n v="338973.66"/>
    <n v="3.7639999999999998"/>
    <n v="561.08642984132996"/>
    <n v="2111.9293219227657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5000PER00237"/>
    <s v="CANI-TABS DAILY MULTI ADULT CJA 12 UND X 60 TAB"/>
    <n v="0"/>
    <n v="340915.1"/>
    <n v="338973.66"/>
    <n v="3.7639999999999998"/>
    <n v="0"/>
    <n v="0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1"/>
    <s v="35000PER00221"/>
    <s v="CANI-TABS DAILY MULTI PUPPY CJA 12 UND X 60 TAB"/>
    <n v="1197"/>
    <n v="340915.1"/>
    <n v="338973.66"/>
    <n v="3.7639999999999998"/>
    <n v="1190.1833360270637"/>
    <n v="4479.8500768058675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1"/>
    <s v="35000PER00221"/>
    <s v="CANI-TABS DAILY MULTI PUPPY CJA 12 UND X 60 TAB"/>
    <n v="0"/>
    <n v="340915.1"/>
    <n v="338973.66"/>
    <n v="3.7639999999999998"/>
    <n v="0"/>
    <n v="0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5000PER00302"/>
    <s v="CANI-TABS OMEGA 3 + EPA &amp; DHA CJA 12 UND X 100 CAP"/>
    <n v="3313.6"/>
    <n v="340915.1"/>
    <n v="338973.66"/>
    <n v="3.7639999999999998"/>
    <n v="3294.7297429066648"/>
    <n v="12401.362752300685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049PER00002"/>
    <s v="CARPRODYL 25 CJA 12 UND X 40 TAB"/>
    <n v="3531.15"/>
    <n v="340915.1"/>
    <n v="338973.66"/>
    <n v="3.7639999999999998"/>
    <n v="3511.0408412798379"/>
    <n v="13215.557726577308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50CRI00007"/>
    <s v="CATOFOS B9+B12 CJA 24 UND X 50 ML (CRI)"/>
    <n v="4332"/>
    <n v="340915.1"/>
    <n v="338973.66"/>
    <n v="3.7639999999999998"/>
    <n v="4307.3301684788967"/>
    <n v="16212.79075415456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52PER00002"/>
    <s v="CEFA-MILK FORTE CJA PLASTICA 48 JGAS X 10 ML"/>
    <n v="12236"/>
    <n v="340915.1"/>
    <n v="338973.66"/>
    <n v="3.7639999999999998"/>
    <n v="12166.318546054428"/>
    <n v="45794.023007348864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53CRI00001"/>
    <s v="CEFA-SEC CJA PLASTICA 48 JGAS X 10 ML (CRI)"/>
    <n v="12768"/>
    <n v="340915.1"/>
    <n v="338973.66"/>
    <n v="3.7639999999999998"/>
    <n v="12695.288917622012"/>
    <n v="47785.067485929249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2"/>
    <s v="31058PER00015"/>
    <s v="CHICK BOOSTER CON NUCLEOTIDOS OS CJA 40 FCOS X 30 ML"/>
    <n v="421.8"/>
    <n v="340915.1"/>
    <n v="338973.66"/>
    <n v="3.7639999999999998"/>
    <n v="419.39793745715571"/>
    <n v="1578.6138365887341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2"/>
    <s v="31058PER00006"/>
    <s v="CHICK BOOSTER CON NUCLEOTIDOS OS X 5 L"/>
    <n v="21705.599999999999"/>
    <n v="340915.1"/>
    <n v="338973.66"/>
    <n v="3.7639999999999998"/>
    <n v="21581.991159957419"/>
    <n v="81234.614726079715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5000PER00271"/>
    <s v="CLINDA-TABS 300 FT CJA 12 UND X 30 TAB"/>
    <n v="4172.3999999999996"/>
    <n v="340915.1"/>
    <n v="338973.66"/>
    <n v="3.7639999999999998"/>
    <n v="4148.6390570086214"/>
    <n v="15615.47741058045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86CRI00006"/>
    <s v="DORAMEC L.A. CJA 12 UND X 100 ML (CRI)"/>
    <n v="6669"/>
    <n v="340915.1"/>
    <n v="338973.66"/>
    <n v="3.7639999999999998"/>
    <n v="6631.0214435793541"/>
    <n v="24959.16471363268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86CRI00010"/>
    <s v="DORAMEC L.A. CJA 36 UND X 20 ML (CRI)"/>
    <n v="2120.4"/>
    <n v="340915.1"/>
    <n v="338973.66"/>
    <n v="3.7639999999999998"/>
    <n v="2108.3247666765128"/>
    <n v="7935.734421770394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86CRI00008"/>
    <s v="DORAMEC L.A. CJA 6 UND X 500 ML (CRI)"/>
    <n v="16416"/>
    <n v="340915.1"/>
    <n v="338973.66"/>
    <n v="3.7639999999999998"/>
    <n v="16322.514322656874"/>
    <n v="61437.94391048047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1"/>
    <s v="31088CRI00002"/>
    <s v="DORAQUEST DUO CJA 24 JGAS X 6.73 G (CRI)"/>
    <n v="14671.8"/>
    <n v="340915.1"/>
    <n v="338973.66"/>
    <n v="3.7639999999999998"/>
    <n v="14588.247175874578"/>
    <n v="54910.162369991907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92CRI00002"/>
    <s v="DUOTAK FF CJA 12 UND X 1 L (CRI)"/>
    <n v="5232.6000000000004"/>
    <n v="340915.1"/>
    <n v="338973.66"/>
    <n v="3.7639999999999998"/>
    <n v="5202.8014403468787"/>
    <n v="19583.344621465651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93CRI00003"/>
    <s v="DURAMYCIN 300 L.A. CJA 12 UND X 100 ML (CRI)"/>
    <n v="4959"/>
    <n v="340915.1"/>
    <n v="338973.66"/>
    <n v="3.7639999999999998"/>
    <n v="4930.7595349692638"/>
    <n v="18559.37888962431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97CRI00006"/>
    <s v="ECTONIL POUR ON CJA 20 UND X 500 ML (CRI)"/>
    <n v="8265"/>
    <n v="340915.1"/>
    <n v="338973.66"/>
    <n v="3.7639999999999998"/>
    <n v="8217.9325582821057"/>
    <n v="30932.298149373844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97CRI00007"/>
    <s v="ECTONIL POUR ON CJA 48 UND X 30 ML (CRI)"/>
    <n v="3078"/>
    <n v="340915.1"/>
    <n v="338973.66"/>
    <n v="3.7639999999999998"/>
    <n v="3060.4714354981638"/>
    <n v="11519.614483215088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099CRI00003"/>
    <s v="ENROFLOX 20 L.A. CJA 12 UND X 100 ML (CRI)"/>
    <n v="5643"/>
    <n v="340915.1"/>
    <n v="338973.66"/>
    <n v="3.7639999999999998"/>
    <n v="5610.8642984133003"/>
    <n v="21119.2932192276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102CRI00005"/>
    <s v="EPRIMEC ZERO POUR ON CJA 12 UND X 1 L (CRI)"/>
    <n v="12408.9"/>
    <n v="340915.1"/>
    <n v="338973.66"/>
    <n v="3.7639999999999998"/>
    <n v="12338.233916813893"/>
    <n v="46441.11246288749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102CRI00006"/>
    <s v="EPRIMEC ZERO POUR ON CJA 48 UND X 30 ML (CRI)"/>
    <n v="722"/>
    <n v="340915.1"/>
    <n v="338973.66"/>
    <n v="3.7639999999999998"/>
    <n v="717.8883614131496"/>
    <n v="2702.131792359095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108CRI00004"/>
    <s v="FERTIMIN SE CJA 9 UND X 250 ML (CRI)"/>
    <n v="4617"/>
    <n v="340915.1"/>
    <n v="338973.66"/>
    <n v="3.7639999999999998"/>
    <n v="4590.7071532472455"/>
    <n v="17279.42172482263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260PER00003"/>
    <s v="FH-10 FACTOR HEPATICO 10 CJA 48 UND X 30 ML"/>
    <n v="507.3"/>
    <n v="340915.1"/>
    <n v="338973.66"/>
    <n v="3.7639999999999998"/>
    <n v="504.41103288766033"/>
    <n v="1898.6031277891534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260PER00004"/>
    <s v="FH-10 FACTOR HEPATICO 10 CJA 9 UND X 100 ML"/>
    <n v="1307.2"/>
    <n v="340915.1"/>
    <n v="338973.66"/>
    <n v="3.7639999999999998"/>
    <n v="1299.7557701374917"/>
    <n v="4892.280718797518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395PER00001"/>
    <s v="FLORAVIVA 12 CEPAS SOFT CHEWS MEDIUM &amp; LARGE CJA 12 UND X 32 TAB"/>
    <n v="1995"/>
    <n v="340915.1"/>
    <n v="338973.66"/>
    <n v="3.7639999999999998"/>
    <n v="1983.6388933784392"/>
    <n v="7466.416794676444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393PER00001"/>
    <s v="FLORAVIVA 12 CEPAS SOFT CHEWS MINI &amp; SMALL CJA 12 UND X 32 TAB"/>
    <n v="1710"/>
    <n v="340915.1"/>
    <n v="338973.66"/>
    <n v="3.7639999999999998"/>
    <n v="1700.2619086100908"/>
    <n v="6399.7858240083815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124PER00002"/>
    <s v="GALLOMIX CJA 12 UND X 100 TAB"/>
    <n v="2137.5"/>
    <n v="340915.1"/>
    <n v="338973.66"/>
    <n v="3.7639999999999998"/>
    <n v="2125.3273857626136"/>
    <n v="7999.732280010477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138CRI00004"/>
    <s v="IMIDOX 120 CJA 12 UND X 100 ML (CRI)"/>
    <n v="20314.8"/>
    <n v="340915.1"/>
    <n v="338973.66"/>
    <n v="3.7639999999999998"/>
    <n v="20199.111474287878"/>
    <n v="76029.455589219564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138CRI00003"/>
    <s v="IMIDOX 120 CJA 24 UND X 50 ML (CRI)"/>
    <n v="7174.4"/>
    <n v="340915.1"/>
    <n v="338973.66"/>
    <n v="3.7639999999999998"/>
    <n v="7133.5432965685586"/>
    <n v="26850.656968284053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146PER00003"/>
    <s v="KINODYL SE CJA 12 UND X 100 ML"/>
    <n v="1470.6"/>
    <n v="340915.1"/>
    <n v="338973.66"/>
    <n v="3.7639999999999998"/>
    <n v="1462.2252414046779"/>
    <n v="5503.815808647207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396PER00001"/>
    <s v="LONGEVIA SOFT CHEWS CJA 12 UND X 32 TAB"/>
    <n v="912"/>
    <n v="340915.1"/>
    <n v="338973.66"/>
    <n v="3.7639999999999998"/>
    <n v="906.80635125871515"/>
    <n v="3413.2191061378035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2"/>
    <s v="35000PER00144"/>
    <s v="LYSOZYM 100 CJA 20 BOLSAS X 1 KG"/>
    <n v="17480"/>
    <n v="340915.1"/>
    <n v="338973.66"/>
    <n v="3.7639999999999998"/>
    <n v="17380.455065792041"/>
    <n v="65420.032867641239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369PER00001"/>
    <s v="MELACANIN CJA 12 UND X 32 TAB"/>
    <n v="1387"/>
    <n v="340915.1"/>
    <n v="338973.66"/>
    <n v="3.7639999999999998"/>
    <n v="1379.1013258726291"/>
    <n v="5190.93739058457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369PER00001"/>
    <s v="MELACANIN CJA 12 UND X 32 TAB"/>
    <n v="0"/>
    <n v="340915.1"/>
    <n v="338973.66"/>
    <n v="3.7639999999999998"/>
    <n v="0"/>
    <n v="0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163CRI00006"/>
    <s v="MODIVITASAN CJA 12 UND X 100 ML (CRI)"/>
    <n v="5386.5"/>
    <n v="340915.1"/>
    <n v="338973.66"/>
    <n v="3.7639999999999998"/>
    <n v="5355.8250121217861"/>
    <n v="20159.325345626403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163CRI00008"/>
    <s v="MODIVITASAN CJA 6 UND X 500 ML (CRI)"/>
    <n v="11696.4"/>
    <n v="340915.1"/>
    <n v="338973.66"/>
    <n v="3.7639999999999998"/>
    <n v="11629.79145489302"/>
    <n v="43774.535036217327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335PER00001"/>
    <s v="PETONIC CATS RECUPERATION CJA 22 UND X 55 ML"/>
    <n v="1596"/>
    <n v="340915.1"/>
    <n v="338973.66"/>
    <n v="3.7639999999999998"/>
    <n v="1586.9111147027515"/>
    <n v="5973.1334357411561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180PER00006"/>
    <s v="PETONIC RECUPERATION CJA 10 UND X 275 ML"/>
    <n v="912"/>
    <n v="340915.1"/>
    <n v="338973.66"/>
    <n v="3.7639999999999998"/>
    <n v="906.80635125871515"/>
    <n v="3413.2191061378035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2"/>
    <s v="31183PER00001"/>
    <s v="PROBIOENZYME PX CJA 20 BOLSAS X 1 KG"/>
    <n v="3562.5"/>
    <n v="340915.1"/>
    <n v="338973.66"/>
    <n v="3.7639999999999998"/>
    <n v="3542.2123096043561"/>
    <n v="13332.88713335079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2"/>
    <s v="31185PER00006"/>
    <s v="PROBIOLYTE WS BALDE 50 SOBRES X 100 G"/>
    <n v="858.8"/>
    <n v="340915.1"/>
    <n v="338973.66"/>
    <n v="3.7639999999999998"/>
    <n v="853.90931410195674"/>
    <n v="3214.1146582797651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189CRI00003"/>
    <s v="PROXIFEN 23 L.A. CJA 12 UND X 100 ML (CRI)"/>
    <n v="3471.3"/>
    <n v="340915.1"/>
    <n v="338973.66"/>
    <n v="3.7639999999999998"/>
    <n v="3451.531674478485"/>
    <n v="12991.565222737017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347PER00003"/>
    <s v="TULAMYCIN K CJA 12 UND X 100 ML"/>
    <n v="5745.6"/>
    <n v="340915.1"/>
    <n v="338973.66"/>
    <n v="3.7639999999999998"/>
    <n v="5712.8800129299061"/>
    <n v="21503.280368668165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347PER00002"/>
    <s v="TULAMYCIN K CJA 24 UND X 50 ML"/>
    <n v="6292.8"/>
    <n v="340915.1"/>
    <n v="338973.66"/>
    <n v="3.7639999999999998"/>
    <n v="6256.9638236851342"/>
    <n v="23551.211832350844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347PER00001"/>
    <s v="TULAMYCIN K CJA 36 UND X 20 ML"/>
    <n v="3078"/>
    <n v="340915.1"/>
    <n v="338973.66"/>
    <n v="3.7639999999999998"/>
    <n v="3060.4714354981638"/>
    <n v="11519.614483215088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1347PER00004"/>
    <s v="TULAMYCIN K CJA 6 UND X 250 ML"/>
    <n v="3300.3"/>
    <n v="340915.1"/>
    <n v="338973.66"/>
    <n v="3.7639999999999998"/>
    <n v="3281.5054836174754"/>
    <n v="12351.58664033617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2"/>
    <s v="31215PER00002"/>
    <s v="TYLVAX PX X 20 KG"/>
    <n v="26077.5"/>
    <n v="340915.1"/>
    <n v="338973.66"/>
    <n v="3.7639999999999998"/>
    <n v="25928.994106303886"/>
    <n v="97596.733816127817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2"/>
    <s v="31215PER00002"/>
    <s v="TYLVAX PX X 20 KG"/>
    <n v="0"/>
    <n v="340915.1"/>
    <n v="338973.66"/>
    <n v="3.7639999999999998"/>
    <n v="0"/>
    <n v="0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2"/>
    <s v="31216PER00002"/>
    <s v="TYLVAX WS CJA 50 SOBRES X 15 G"/>
    <n v="3420"/>
    <n v="340915.1"/>
    <n v="338973.66"/>
    <n v="3.7639999999999998"/>
    <n v="3400.5238172201816"/>
    <n v="12799.571648016763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0"/>
    <s v="35000PER00169"/>
    <s v="VETAMOXYL 20 L.A. CJA 12 UND X 100 ML"/>
    <n v="11460.8"/>
    <n v="340915.1"/>
    <n v="338973.66"/>
    <n v="3.7639999999999998"/>
    <n v="11395.533147484519"/>
    <n v="42892.786767131729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m/>
    <x v="1"/>
    <s v="35000PER00317"/>
    <s v="VETAMYCON 6X CJA 36 UND X 30 G"/>
    <n v="3452.3"/>
    <n v="340915.1"/>
    <n v="338973.66"/>
    <n v="3.7639999999999998"/>
    <n v="3432.6398754939282"/>
    <n v="12920.456491359146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5000PER00277"/>
    <s v="VETPRO DERMACARE OTIC CLEANSER CJA 12 UND X 100 ML"/>
    <n v="2194.5"/>
    <n v="340915.1"/>
    <n v="338973.66"/>
    <n v="3.7639999999999998"/>
    <n v="2182.0027827162835"/>
    <n v="8213.0584741440907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230PER00006"/>
    <s v="XELAMEC SPOT ON CJA 12 UND X 5 PIP X 0.25 ML"/>
    <n v="5130"/>
    <n v="340915.1"/>
    <n v="338973.66"/>
    <n v="3.7639999999999998"/>
    <n v="5100.785725830272"/>
    <n v="19199.357472025142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230PER00007"/>
    <s v="XELAMEC SPOT ON CJA 12 UND X 5 PIP X 0.5 ML"/>
    <n v="12825"/>
    <n v="340915.1"/>
    <n v="338973.66"/>
    <n v="3.7639999999999998"/>
    <n v="12751.964314575684"/>
    <n v="47998.393680062873"/>
  </r>
  <r>
    <d v="2024-07-26T00:00:00"/>
    <d v="2024-07-26T00:00:00"/>
    <d v="2024-08-12T00:00:00"/>
    <n v="240002202"/>
    <n v="1525"/>
    <s v="CEX000000112"/>
    <s v="INVERSIONES MONTECO DE CARTAGO S.A."/>
    <s v="SI"/>
    <s v="SI"/>
    <s v="SI"/>
    <s v="SI"/>
    <x v="1"/>
    <s v="31230PER00008"/>
    <s v="XELAMEC SPOT ON CJA 12 UND X 5 PIP X 1 ML"/>
    <n v="15390"/>
    <n v="340915.1"/>
    <n v="338973.66"/>
    <n v="3.7639999999999998"/>
    <n v="15302.357177490818"/>
    <n v="57598.072416075433"/>
  </r>
  <r>
    <d v="2024-07-26T00:00:00"/>
    <d v="2024-07-26T00:00:00"/>
    <d v="2024-08-12T00:00:00"/>
    <n v="240002203"/>
    <n v="1526"/>
    <s v="CEX000000112"/>
    <s v="INVERSIONES MONTECO DE CARTAGO S.A."/>
    <s v="SI"/>
    <s v="SI"/>
    <s v="SI"/>
    <m/>
    <x v="0"/>
    <s v="31086CRI00005"/>
    <s v="DORAMEC L.A. CJA 24 UND X 50 ML (CRI)"/>
    <n v="3967.2"/>
    <n v="20383.2"/>
    <n v="20383.2"/>
    <n v="3.7639999999999998"/>
    <n v="3967.2000000000003"/>
    <n v="14932.540800000001"/>
  </r>
  <r>
    <d v="2024-07-26T00:00:00"/>
    <d v="2024-07-26T00:00:00"/>
    <d v="2024-08-12T00:00:00"/>
    <n v="240002203"/>
    <n v="1526"/>
    <s v="CEX000000112"/>
    <s v="INVERSIONES MONTECO DE CARTAGO S.A."/>
    <s v="SI"/>
    <s v="SI"/>
    <s v="SI"/>
    <m/>
    <x v="0"/>
    <s v="31086CRI00008"/>
    <s v="DORAMEC L.A. CJA 6 UND X 500 ML (CRI)"/>
    <n v="16416"/>
    <n v="20383.2"/>
    <n v="20383.2"/>
    <n v="3.7639999999999998"/>
    <n v="16416"/>
    <n v="61789.823999999993"/>
  </r>
  <r>
    <d v="2024-04-10T00:00:00"/>
    <d v="2024-04-10T00:00:00"/>
    <d v="2024-07-20T00:00:00"/>
    <n v="240000973"/>
    <n v="1416"/>
    <s v="CEX100867028"/>
    <s v="ISV - INSUMOS Y SANIDAD VETERINARIA SRL"/>
    <s v="SI"/>
    <m/>
    <s v="SI"/>
    <m/>
    <x v="2"/>
    <s v="31215PER00005"/>
    <s v="TYLVAX PX CJA 6 POTES X 1 KG"/>
    <n v="1083"/>
    <n v="24738"/>
    <n v="213.94"/>
    <n v="3.6930000000000001"/>
    <n v="9.3660368663594458"/>
    <n v="34.588774147465436"/>
  </r>
  <r>
    <d v="2024-04-10T00:00:00"/>
    <d v="2024-04-10T00:00:00"/>
    <d v="2024-07-20T00:00:00"/>
    <n v="240000973"/>
    <n v="1416"/>
    <s v="CEX100867028"/>
    <s v="ISV - INSUMOS Y SANIDAD VETERINARIA SRL"/>
    <s v="SI"/>
    <m/>
    <s v="SI"/>
    <m/>
    <x v="2"/>
    <s v="31215PER00002"/>
    <s v="TYLVAX PX X 20 KG"/>
    <n v="3477"/>
    <n v="24738"/>
    <n v="213.94"/>
    <n v="3.6930000000000001"/>
    <n v="30.069907834101382"/>
    <n v="111.04816963133641"/>
  </r>
  <r>
    <d v="2024-04-10T00:00:00"/>
    <d v="2024-04-10T00:00:00"/>
    <d v="2024-07-20T00:00:00"/>
    <n v="240000973"/>
    <n v="1416"/>
    <s v="CEX100867028"/>
    <s v="ISV - INSUMOS Y SANIDAD VETERINARIA SRL"/>
    <s v="SI"/>
    <m/>
    <s v="SI"/>
    <m/>
    <x v="2"/>
    <s v="31216PER00005"/>
    <s v="TYLVAX WS CJA 10 BOLSAS X 1 KG"/>
    <n v="4503"/>
    <n v="24738"/>
    <n v="213.94"/>
    <n v="3.6930000000000001"/>
    <n v="38.942995391705068"/>
    <n v="143.81648198156682"/>
  </r>
  <r>
    <d v="2024-04-10T00:00:00"/>
    <d v="2024-04-10T00:00:00"/>
    <d v="2024-07-20T00:00:00"/>
    <n v="240000973"/>
    <n v="1416"/>
    <s v="CEX100867028"/>
    <s v="ISV - INSUMOS Y SANIDAD VETERINARIA SRL"/>
    <s v="SI"/>
    <m/>
    <s v="SI"/>
    <m/>
    <x v="2"/>
    <s v="31216PER00001"/>
    <s v="TYLVAX WS CJA 20 BOLSAS X 1 KG"/>
    <n v="15675"/>
    <n v="24738"/>
    <n v="213.94"/>
    <n v="3.6930000000000001"/>
    <n v="135.56105990783411"/>
    <n v="500.62699423963136"/>
  </r>
  <r>
    <d v="2024-07-12T00:00:00"/>
    <d v="2024-07-12T00:00:00"/>
    <d v="2024-07-20T00:00:00"/>
    <n v="240002023"/>
    <n v="1511"/>
    <s v="CEX100867028"/>
    <s v="ISV - INSUMOS Y SANIDAD VETERINARIA SRL"/>
    <s v="SI"/>
    <s v="SI"/>
    <s v="SI"/>
    <m/>
    <x v="0"/>
    <s v="31097PER00006"/>
    <s v="ECTONIL POUR ON CJA 12 UND X 1 L"/>
    <n v="6583.5"/>
    <n v="28789.75"/>
    <n v="28789.75"/>
    <n v="3.7709999999999999"/>
    <n v="6583.5"/>
    <n v="24826.378499999999"/>
  </r>
  <r>
    <d v="2024-07-12T00:00:00"/>
    <d v="2024-07-12T00:00:00"/>
    <d v="2024-07-20T00:00:00"/>
    <n v="240002023"/>
    <n v="1511"/>
    <s v="CEX100867028"/>
    <s v="ISV - INSUMOS Y SANIDAD VETERINARIA SRL"/>
    <s v="SI"/>
    <s v="SI"/>
    <s v="SI"/>
    <m/>
    <x v="2"/>
    <s v="31185PER00003"/>
    <s v="PROBIOLYTE WS CJA 20 BOLSAS X 1 KG"/>
    <n v="14962.5"/>
    <n v="28789.75"/>
    <n v="28789.75"/>
    <n v="3.7709999999999999"/>
    <n v="14962.500000000002"/>
    <n v="56423.587500000009"/>
  </r>
  <r>
    <d v="2024-07-12T00:00:00"/>
    <d v="2024-07-12T00:00:00"/>
    <d v="2024-07-20T00:00:00"/>
    <n v="240002023"/>
    <n v="1511"/>
    <s v="CEX100867028"/>
    <s v="ISV - INSUMOS Y SANIDAD VETERINARIA SRL"/>
    <s v="SI"/>
    <s v="SI"/>
    <s v="SI"/>
    <m/>
    <x v="2"/>
    <s v="31215PER00002"/>
    <s v="TYLVAX PX X 20 KG"/>
    <n v="7243.75"/>
    <n v="28789.75"/>
    <n v="28789.75"/>
    <n v="3.7709999999999999"/>
    <n v="7243.7499999999991"/>
    <n v="27316.181249999994"/>
  </r>
  <r>
    <d v="2024-06-11T00:00:00"/>
    <d v="2024-09-09T00:00:00"/>
    <d v="2024-08-13T00:00:00"/>
    <n v="240001707"/>
    <n v="1480"/>
    <s v="CEX000000116"/>
    <s v="LABORATORIOS QUIMIO-VET, C.A."/>
    <s v="SI"/>
    <s v="SI"/>
    <s v="SI"/>
    <m/>
    <x v="0"/>
    <s v="31050VEN00001"/>
    <s v="CATOFOS B9+B12 CJA 12 UND X 100 ML (VEN)"/>
    <n v="392"/>
    <n v="36612"/>
    <n v="24246"/>
    <n v="3.7810000000000001"/>
    <n v="259.59882005899703"/>
    <n v="981.54313864306778"/>
  </r>
  <r>
    <d v="2024-06-11T00:00:00"/>
    <d v="2024-09-09T00:00:00"/>
    <d v="2024-08-13T00:00:00"/>
    <n v="240001707"/>
    <n v="1480"/>
    <s v="CEX000000116"/>
    <s v="LABORATORIOS QUIMIO-VET, C.A."/>
    <s v="SI"/>
    <s v="SI"/>
    <s v="SI"/>
    <m/>
    <x v="0"/>
    <s v="31105VEN00001"/>
    <s v="FBZ 12.5% CON MINERALES CJA 12 UND X 1 L (VEN)"/>
    <n v="15960"/>
    <n v="36612"/>
    <n v="24246"/>
    <n v="3.7810000000000001"/>
    <n v="10569.380530973451"/>
    <n v="39962.827787610622"/>
  </r>
  <r>
    <d v="2024-06-11T00:00:00"/>
    <d v="2024-09-09T00:00:00"/>
    <d v="2024-08-13T00:00:00"/>
    <n v="240001707"/>
    <n v="1480"/>
    <s v="CEX000000116"/>
    <s v="LABORATORIOS QUIMIO-VET, C.A."/>
    <s v="SI"/>
    <s v="SI"/>
    <s v="SI"/>
    <m/>
    <x v="0"/>
    <s v="31126VEN00004"/>
    <s v="HEMATOFOS B12 CJA 6 UND X 500 ML (VEN)"/>
    <n v="18404"/>
    <n v="36612"/>
    <n v="24246"/>
    <n v="3.7810000000000001"/>
    <n v="12187.899705014748"/>
    <n v="46082.448784660766"/>
  </r>
  <r>
    <d v="2024-06-11T00:00:00"/>
    <d v="2024-09-09T00:00:00"/>
    <d v="2024-08-13T00:00:00"/>
    <n v="240001707"/>
    <n v="1480"/>
    <s v="CEX000000116"/>
    <s v="LABORATORIOS QUIMIO-VET, C.A."/>
    <s v="SI"/>
    <s v="SI"/>
    <s v="SI"/>
    <m/>
    <x v="0"/>
    <s v="31126VEN00004"/>
    <s v="HEMATOFOS B12 CJA 6 UND X 500 ML (VEN)"/>
    <n v="0"/>
    <n v="36612"/>
    <n v="24246"/>
    <n v="3.7810000000000001"/>
    <n v="0"/>
    <n v="0"/>
  </r>
  <r>
    <d v="2024-06-11T00:00:00"/>
    <d v="2024-09-09T00:00:00"/>
    <d v="2024-08-13T00:00:00"/>
    <n v="240001707"/>
    <n v="1480"/>
    <s v="CEX000000116"/>
    <s v="LABORATORIOS QUIMIO-VET, C.A."/>
    <s v="SI"/>
    <s v="SI"/>
    <s v="SI"/>
    <m/>
    <x v="2"/>
    <s v="31139VEN00001"/>
    <s v="IRON-DEX 200 B12 CJA 12 UND X 100 ML (VEN)"/>
    <n v="1856"/>
    <n v="36612"/>
    <n v="24246"/>
    <n v="3.7810000000000001"/>
    <n v="1229.1209439528022"/>
    <n v="4647.3062890855454"/>
  </r>
  <r>
    <d v="2023-12-19T00:00:00"/>
    <d v="2023-12-20T00:00:00"/>
    <d v="2024-08-16T00:00:00"/>
    <n v="230003731"/>
    <n v="1268"/>
    <s v="CEX000000201"/>
    <s v="METROPOLITAN VETERINARY MARKETING CO.L.L.C."/>
    <s v="SI"/>
    <m/>
    <s v="SI"/>
    <m/>
    <x v="0"/>
    <s v="31149ARE00001"/>
    <s v="LUTAPROST 250 CJA 36 UND X 20 ML (ARE)"/>
    <n v="14500.8"/>
    <n v="22881.7"/>
    <n v="103"/>
    <n v="3.7559999999999998"/>
    <n v="65.274101137590293"/>
    <n v="245.16952387278911"/>
  </r>
  <r>
    <d v="2023-12-19T00:00:00"/>
    <d v="2023-12-20T00:00:00"/>
    <d v="2024-08-16T00:00:00"/>
    <n v="230003731"/>
    <n v="1268"/>
    <s v="CEX000000201"/>
    <s v="METROPOLITAN VETERINARY MARKETING CO.L.L.C."/>
    <s v="SI"/>
    <m/>
    <s v="SI"/>
    <m/>
    <x v="0"/>
    <s v="31149ARE00001"/>
    <s v="LUTAPROST 250 CJA 36 UND X 20 ML (ARE)"/>
    <n v="0"/>
    <n v="22881.7"/>
    <n v="103"/>
    <n v="3.7559999999999998"/>
    <n v="0"/>
    <n v="0"/>
  </r>
  <r>
    <d v="2023-12-19T00:00:00"/>
    <d v="2023-12-20T00:00:00"/>
    <d v="2024-08-16T00:00:00"/>
    <n v="230003731"/>
    <n v="1268"/>
    <s v="CEX000000201"/>
    <s v="METROPOLITAN VETERINARY MARKETING CO.L.L.C."/>
    <s v="SI"/>
    <m/>
    <s v="SI"/>
    <m/>
    <x v="0"/>
    <s v="31149ARE00002"/>
    <s v="LUTAPROST 250 X 20 ML (ARE)"/>
    <n v="258.39999999999998"/>
    <n v="22881.7"/>
    <n v="103"/>
    <n v="3.7559999999999998"/>
    <n v="1.1631653242547537"/>
    <n v="4.3688489579008545"/>
  </r>
  <r>
    <d v="2023-12-19T00:00:00"/>
    <d v="2023-12-20T00:00:00"/>
    <d v="2024-08-16T00:00:00"/>
    <n v="230003731"/>
    <n v="1268"/>
    <s v="CEX000000201"/>
    <s v="METROPOLITAN VETERINARY MARKETING CO.L.L.C."/>
    <s v="SI"/>
    <m/>
    <s v="SI"/>
    <m/>
    <x v="1"/>
    <s v="35000PER00249"/>
    <s v="NUTROMIX HIGH CALORIE CJA 12 UND X 120 G"/>
    <n v="2394"/>
    <n v="22881.7"/>
    <n v="103"/>
    <n v="3.7559999999999998"/>
    <n v="10.776384621771983"/>
    <n v="40.476100639375566"/>
  </r>
  <r>
    <d v="2023-12-19T00:00:00"/>
    <d v="2023-12-20T00:00:00"/>
    <d v="2024-08-16T00:00:00"/>
    <n v="230003731"/>
    <n v="1268"/>
    <s v="CEX000000201"/>
    <s v="METROPOLITAN VETERINARY MARKETING CO.L.L.C."/>
    <s v="SI"/>
    <m/>
    <s v="SI"/>
    <m/>
    <x v="0"/>
    <s v="31212PER00011"/>
    <s v="TYLO-COMBISONE CJA 12 UND X 100 ML"/>
    <n v="5155.6499999999996"/>
    <n v="22881.7"/>
    <n v="103"/>
    <n v="3.7559999999999998"/>
    <n v="23.207714024744664"/>
    <n v="87.168173876940955"/>
  </r>
  <r>
    <d v="2023-12-19T00:00:00"/>
    <d v="2023-12-20T00:00:00"/>
    <d v="2024-08-16T00:00:00"/>
    <n v="230003731"/>
    <n v="1268"/>
    <s v="CEX000000201"/>
    <s v="METROPOLITAN VETERINARY MARKETING CO.L.L.C."/>
    <s v="SI"/>
    <m/>
    <s v="SI"/>
    <m/>
    <x v="0"/>
    <s v="31212VEN00001"/>
    <s v="TYLO-COMBISONE CJA 12 UND X 100 ML (VEN)"/>
    <n v="572.85"/>
    <n v="22881.7"/>
    <n v="103"/>
    <n v="3.7559999999999998"/>
    <n v="2.5786348916382962"/>
    <n v="9.6853526529934406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1018ARE00001"/>
    <s v="AMINOPLEX FORTE CJA 12 UND X 100 ML (ARE)"/>
    <n v="5985"/>
    <n v="123435.4"/>
    <n v="123435.4"/>
    <n v="3.7320000000000002"/>
    <n v="5985"/>
    <n v="22336.02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1018ARE00003"/>
    <s v="AMINOPLEX FORTE CJA 12 UND X 500 ML + INYECTOR INTRAVENOSO DESCARTABLE (ARE)"/>
    <n v="16625"/>
    <n v="123435.4"/>
    <n v="123435.4"/>
    <n v="3.7320000000000002"/>
    <n v="16625"/>
    <n v="62044.5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1019ARE00002"/>
    <s v="AMINOPLEX LIGHT CJA 12 UND X 500 ML + INYECTOR INTRAVENOSO DESCARTABLE (ARE)"/>
    <n v="42784.2"/>
    <n v="123435.4"/>
    <n v="123435.4"/>
    <n v="3.7320000000000002"/>
    <n v="42784.2"/>
    <n v="159670.63440000001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0"/>
    <s v="31050ARE00025"/>
    <s v="CATOFOS B9+B12 CJA 12 UND X 100 ML (ARE)"/>
    <n v="23461.200000000001"/>
    <n v="123435.4"/>
    <n v="123435.4"/>
    <n v="3.7320000000000002"/>
    <n v="23461.200000000001"/>
    <n v="87557.198400000008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0"/>
    <s v="31126ARE00001"/>
    <s v="HEMATOFOS B12 CJA 12 UND X 100 ML (ARE)"/>
    <n v="4959"/>
    <n v="123435.4"/>
    <n v="123435.4"/>
    <n v="3.7320000000000002"/>
    <n v="4959"/>
    <n v="18506.988000000001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5000PER00248"/>
    <s v="NUTROMIX HAIRBALL REMEDY CJA 12 UND X 120 G"/>
    <n v="1398.4"/>
    <n v="123435.4"/>
    <n v="123435.4"/>
    <n v="3.7320000000000002"/>
    <n v="1398.4"/>
    <n v="5218.8288000000002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5000PER00247"/>
    <s v="NUTROMIX HIP + JOINT CJA 12 UND X 120 G"/>
    <n v="1824"/>
    <n v="123435.4"/>
    <n v="123435.4"/>
    <n v="3.7320000000000002"/>
    <n v="1824"/>
    <n v="6807.1680000000006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5000PER00251"/>
    <s v="NUTROMIX LYSINE+ CJA 12 UND X 120 G"/>
    <n v="2097.6"/>
    <n v="123435.4"/>
    <n v="123435.4"/>
    <n v="3.7320000000000002"/>
    <n v="2097.6"/>
    <n v="7828.2431999999999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5000PER00252"/>
    <s v="NUTROMIX SKIN + COAT CJA 12 UND X 120 G"/>
    <n v="1003.2"/>
    <n v="123435.4"/>
    <n v="123435.4"/>
    <n v="3.7320000000000002"/>
    <n v="1003.2000000000002"/>
    <n v="3743.9424000000008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1173ARE00001"/>
    <s v="OTIDERMA-CEF CJA 20 UND X 15 ML (ARE)"/>
    <n v="1729"/>
    <n v="123435.4"/>
    <n v="123435.4"/>
    <n v="3.7320000000000002"/>
    <n v="1729"/>
    <n v="6452.6280000000006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1335PER00001"/>
    <s v="PETONIC CATS RECUPERATION CJA 22 UND X 55 ML"/>
    <n v="1516.2"/>
    <n v="123435.4"/>
    <n v="123435.4"/>
    <n v="3.7320000000000002"/>
    <n v="1516.2"/>
    <n v="5658.4584000000004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0"/>
    <s v="31212PER00011"/>
    <s v="TYLO-COMBISONE CJA 12 UND X 100 ML"/>
    <n v="16039.8"/>
    <n v="123435.4"/>
    <n v="123435.4"/>
    <n v="3.7320000000000002"/>
    <n v="16039.800000000001"/>
    <n v="59860.53360000001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0"/>
    <s v="31050ARE00025"/>
    <s v="CATOFOS B9+B12 CJA 12 UND X 100 ML (ARE)"/>
    <n v="0"/>
    <n v="123435.4"/>
    <n v="123435.4"/>
    <n v="3.7320000000000002"/>
    <n v="0"/>
    <n v="0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0"/>
    <s v="31199ARE00003"/>
    <s v="TOLFEN L.A. 8% CJA 24 UND X 50 ML (ARE)"/>
    <n v="4012.8"/>
    <n v="123435.4"/>
    <n v="123435.4"/>
    <n v="3.7320000000000002"/>
    <n v="4012.8000000000006"/>
    <n v="14975.769600000003"/>
  </r>
  <r>
    <d v="2024-08-09T00:00:00"/>
    <d v="2024-08-10T00:00:00"/>
    <d v="2024-08-16T00:00:00"/>
    <n v="240002349"/>
    <n v="1542"/>
    <s v="CEX000000201"/>
    <s v="METROPOLITAN VETERINARY MARKETING CO.L.L.C."/>
    <s v="SI"/>
    <s v="SI"/>
    <s v="SI"/>
    <m/>
    <x v="1"/>
    <s v="31173ARE00001"/>
    <s v="OTIDERMA-CEF CJA 20 UND X 15 ML (ARE)"/>
    <n v="0"/>
    <n v="123435.4"/>
    <n v="123435.4"/>
    <n v="3.7320000000000002"/>
    <n v="0"/>
    <n v="0"/>
  </r>
  <r>
    <d v="2024-08-01T00:00:00"/>
    <d v="2024-08-02T00:00:00"/>
    <d v="2024-08-05T00:00:00"/>
    <n v="240002278"/>
    <n v="1533"/>
    <s v="CEX100867000"/>
    <s v="MINH HUNG AGRICULTURAL MATERIALS TRADING AND SERVICE CO., LTD."/>
    <s v="SI"/>
    <s v="SI"/>
    <s v="SI"/>
    <m/>
    <x v="1"/>
    <s v="35000PER00288"/>
    <s v="AMOXI-TABS C-250 CJA 16 UND X 50 TAB"/>
    <n v="5313.66"/>
    <n v="16744.14"/>
    <n v="16744.14"/>
    <n v="3.722"/>
    <n v="5313.66"/>
    <n v="19777.442520000001"/>
  </r>
  <r>
    <d v="2024-08-01T00:00:00"/>
    <d v="2024-08-02T00:00:00"/>
    <d v="2024-08-05T00:00:00"/>
    <n v="240002278"/>
    <n v="1533"/>
    <s v="CEX100867000"/>
    <s v="MINH HUNG AGRICULTURAL MATERIALS TRADING AND SERVICE CO., LTD."/>
    <s v="SI"/>
    <s v="SI"/>
    <s v="SI"/>
    <m/>
    <x v="0"/>
    <s v="31037PER00018"/>
    <s v="BOVIMEC L.A. CJA 12 UND X 100 ML"/>
    <n v="9777.6"/>
    <n v="16744.14"/>
    <n v="16744.14"/>
    <n v="3.722"/>
    <n v="9777.6"/>
    <n v="36392.227200000001"/>
  </r>
  <r>
    <d v="2024-08-01T00:00:00"/>
    <d v="2024-08-02T00:00:00"/>
    <d v="2024-08-05T00:00:00"/>
    <n v="240002278"/>
    <n v="1533"/>
    <s v="CEX100867000"/>
    <s v="MINH HUNG AGRICULTURAL MATERIALS TRADING AND SERVICE CO., LTD."/>
    <s v="SI"/>
    <s v="SI"/>
    <s v="SI"/>
    <m/>
    <x v="0"/>
    <s v="31126PER00008"/>
    <s v="HEMATOFOS B12 CJA 24 UND X 50 ML"/>
    <n v="1652.88"/>
    <n v="16744.14"/>
    <n v="16744.14"/>
    <n v="3.722"/>
    <n v="1652.88"/>
    <n v="6152.0193600000002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008PER00003"/>
    <s v="ADRENA-VIDA CJA 24 UND X 50 ML"/>
    <n v="840"/>
    <n v="128241"/>
    <n v="23205"/>
    <n v="3.7549999999999999"/>
    <n v="151.99663134255036"/>
    <n v="570.74735069127655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88"/>
    <s v="AMOXI-TABS C-250 CJA 16 UND X 50 TAB"/>
    <n v="2988"/>
    <n v="128241"/>
    <n v="23205"/>
    <n v="3.7549999999999999"/>
    <n v="540.6737314899292"/>
    <n v="2030.2298617446841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356PER00003"/>
    <s v="ATREVIA ONE LARGE CJA 24 UND X 1 TAB"/>
    <n v="3100"/>
    <n v="128241"/>
    <n v="23205"/>
    <n v="3.7549999999999999"/>
    <n v="560.93994900226915"/>
    <n v="2106.3295085035206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356PER00004"/>
    <s v="ATREVIA ONE LARGE CJA 8 UND X 4 TAB"/>
    <n v="9696"/>
    <n v="128241"/>
    <n v="23205"/>
    <n v="3.7549999999999999"/>
    <n v="1754.4754017825812"/>
    <n v="6588.0551336935923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353PER00004"/>
    <s v="ATREVIA ONE MINI CJA 8 UND X 4 TAB"/>
    <n v="1440"/>
    <n v="128241"/>
    <n v="23205"/>
    <n v="3.7549999999999999"/>
    <n v="260.5656537300863"/>
    <n v="978.42402975647406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354PER00003"/>
    <s v="ATREVIA ONE SMALL CJA 24 UND X 1 TAB"/>
    <n v="1260"/>
    <n v="128241"/>
    <n v="23205"/>
    <n v="3.7549999999999999"/>
    <n v="227.99494701382551"/>
    <n v="856.12102603691471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354PER00004"/>
    <s v="ATREVIA ONE SMALL CJA 8 UND X 4 TAB"/>
    <n v="4536"/>
    <n v="128241"/>
    <n v="23205"/>
    <n v="3.7549999999999999"/>
    <n v="820.78180924977187"/>
    <n v="3082.035693732893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360PER00004"/>
    <s v="ATREVIA XR LARGE CJA 8 UND X 4 TAB"/>
    <n v="8244"/>
    <n v="128241"/>
    <n v="23205"/>
    <n v="3.7549999999999999"/>
    <n v="1491.7383676047441"/>
    <n v="5601.477570355814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359PER00004"/>
    <s v="ATREVIA XR MEDIUM CJA 8 UND X 4 TAB"/>
    <n v="7080"/>
    <n v="128241"/>
    <n v="23205"/>
    <n v="3.7549999999999999"/>
    <n v="1281.1144641729243"/>
    <n v="4810.584812969330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358PER00004"/>
    <s v="ATREVIA XR SMALL CJA 8 UND X 4 TAB"/>
    <n v="6672"/>
    <n v="128241"/>
    <n v="23205"/>
    <n v="3.7549999999999999"/>
    <n v="1207.2875289494"/>
    <n v="4533.3646712049967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20"/>
    <s v="CANI-TABS DAILY MULTI PUPPY CJA 12 UND X 100 TAB"/>
    <n v="1620"/>
    <n v="128241"/>
    <n v="23205"/>
    <n v="3.7549999999999999"/>
    <n v="293.13636044634711"/>
    <n v="1100.7270334760333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24"/>
    <s v="CANI-TABS HEALTHY BONES CA+P CJA 12 UND X 60 TAB"/>
    <n v="810"/>
    <n v="128241"/>
    <n v="23205"/>
    <n v="3.7549999999999999"/>
    <n v="146.56818022317356"/>
    <n v="550.3635167380166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25"/>
    <s v="CANI-TABS HIP + JOINT MEDIUM &amp; LARGE CJA 12 UND X 100 TAB"/>
    <n v="6048"/>
    <n v="128241"/>
    <n v="23205"/>
    <n v="3.7549999999999999"/>
    <n v="1094.3757456663625"/>
    <n v="4109.3809249771912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26"/>
    <s v="CANI-TABS HIP + JOINT MINI CJA 12 UND X 100 TAB"/>
    <n v="2340"/>
    <n v="128241"/>
    <n v="23205"/>
    <n v="3.7549999999999999"/>
    <n v="423.41918731139032"/>
    <n v="1589.9390483542707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29"/>
    <s v="CANI-TABS UT SUPPORT CJA 12 UND X 60 TAB"/>
    <n v="1404"/>
    <n v="128241"/>
    <n v="23205"/>
    <n v="3.7549999999999999"/>
    <n v="254.05151238683416"/>
    <n v="953.9634290125623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90"/>
    <s v="CEFOXI-TABS C CJA 8 UND X 30 TAB"/>
    <n v="1647"/>
    <n v="128241"/>
    <n v="23205"/>
    <n v="3.7549999999999999"/>
    <n v="298.02196645378626"/>
    <n v="1119.072484033967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064PER00002"/>
    <s v="CIPRO-TABS 250 CJA 18 UND X 30 TAB"/>
    <n v="450"/>
    <n v="128241"/>
    <n v="23205"/>
    <n v="3.7549999999999999"/>
    <n v="81.426766790651982"/>
    <n v="305.75750929889819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089PER00001"/>
    <s v="DORAQUEST L.A. CJA 24 JGAS X 6.84 G"/>
    <n v="1020"/>
    <n v="128241"/>
    <n v="23205"/>
    <n v="3.7549999999999999"/>
    <n v="184.56733805881115"/>
    <n v="693.05035441083578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090PER00005"/>
    <s v="DORMI-XYL 2 CJA 24 UND X 30 ML"/>
    <n v="792"/>
    <n v="128241"/>
    <n v="23205"/>
    <n v="3.7549999999999999"/>
    <n v="143.31110955154747"/>
    <n v="538.13321636606076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74"/>
    <s v="ENRO-TABS 50 FT CJA 12 UND X 30 TAB"/>
    <n v="672"/>
    <n v="128241"/>
    <n v="23205"/>
    <n v="3.7549999999999999"/>
    <n v="121.59730507404028"/>
    <n v="456.59788055302124"/>
  </r>
  <r>
    <d v="2024-04-17T00:00:00"/>
    <d v="2024-07-16T00:00:00"/>
    <d v="2024-07-31T00:00:00"/>
    <n v="240001033"/>
    <n v="1427"/>
    <s v="CEX100867085"/>
    <s v="MONTECO S.A"/>
    <s v="SI"/>
    <s v="SI"/>
    <s v="SI"/>
    <m/>
    <x v="3"/>
    <s v="42000PER00048"/>
    <s v="EXHIBIDOR ATREVIA CARTON MICROCORRUGADO"/>
    <n v="0"/>
    <n v="128241"/>
    <n v="23205"/>
    <n v="3.7549999999999999"/>
    <n v="0"/>
    <n v="0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260PER00003"/>
    <s v="FH-10 FACTOR HEPATICO 10 CJA 48 UND X 30 ML"/>
    <n v="534"/>
    <n v="128241"/>
    <n v="23205"/>
    <n v="3.7549999999999999"/>
    <n v="96.626429924907015"/>
    <n v="362.8322443680258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260PER00004"/>
    <s v="FH-10 FACTOR HEPATICO 10 CJA 9 UND X 100 ML"/>
    <n v="4472"/>
    <n v="128241"/>
    <n v="23205"/>
    <n v="3.7549999999999999"/>
    <n v="809.2011135284348"/>
    <n v="3038.5501812992725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140PER00001"/>
    <s v="IVERQUEST CJA 24 JGAS X 6.84 G"/>
    <n v="252"/>
    <n v="128241"/>
    <n v="23205"/>
    <n v="3.7549999999999999"/>
    <n v="45.598989402765106"/>
    <n v="171.22420520738297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144PER00007"/>
    <s v="KET-A-100 CJA 24 UND X 50 ML"/>
    <n v="31920"/>
    <n v="128241"/>
    <n v="23205"/>
    <n v="3.7549999999999999"/>
    <n v="5775.8719910169129"/>
    <n v="21688.399326268507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54"/>
    <s v="LIQUACEF C CJA 9 UND X 100 ML"/>
    <n v="816"/>
    <n v="128241"/>
    <n v="23205"/>
    <n v="3.7549999999999999"/>
    <n v="147.65387044704892"/>
    <n v="554.44028352866872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55"/>
    <s v="LIQUAMOX C CJA 9 UND X 100 ML"/>
    <n v="400"/>
    <n v="128241"/>
    <n v="23205"/>
    <n v="3.7549999999999999"/>
    <n v="72.379348258357311"/>
    <n v="271.78445271013169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85"/>
    <s v="NUTROMIX CJA 12 UND X 120 G"/>
    <n v="1056"/>
    <n v="128241"/>
    <n v="23205"/>
    <n v="3.7549999999999999"/>
    <n v="191.08147940206328"/>
    <n v="717.51095515474765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84"/>
    <s v="NUTROMIX CJA 12 UND X 60 G"/>
    <n v="720"/>
    <n v="128241"/>
    <n v="23205"/>
    <n v="3.7549999999999999"/>
    <n v="130.28282686504315"/>
    <n v="489.21201487823703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335PER00001"/>
    <s v="PETONIC CATS RECUPERATION CJA 22 UND X 55 ML"/>
    <n v="1848"/>
    <n v="128241"/>
    <n v="23205"/>
    <n v="3.7549999999999999"/>
    <n v="334.39258895361075"/>
    <n v="1255.644171520808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187PER00007"/>
    <s v="PROGUARD 4 CJA 78 UND X 5 ML"/>
    <n v="832"/>
    <n v="128241"/>
    <n v="23205"/>
    <n v="3.7549999999999999"/>
    <n v="150.54904437738321"/>
    <n v="565.3116616370739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188PER00007"/>
    <s v="PROVENTIS 10 - CJA 6 UND X 6 TAB"/>
    <n v="864"/>
    <n v="128241"/>
    <n v="23205"/>
    <n v="3.7549999999999999"/>
    <n v="156.3393922380518"/>
    <n v="587.0544178538845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188PER00008"/>
    <s v="PROVENTIS 20 - CJA 6 UND X 6 TAB"/>
    <n v="1056"/>
    <n v="128241"/>
    <n v="23205"/>
    <n v="3.7549999999999999"/>
    <n v="191.08147940206328"/>
    <n v="717.51095515474765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188PER00009"/>
    <s v="PROVENTIS 30 - CJA 6 UND X 6 TAB"/>
    <n v="3168"/>
    <n v="128241"/>
    <n v="23205"/>
    <n v="3.7549999999999999"/>
    <n v="573.2444382061899"/>
    <n v="2152.5328654642431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167"/>
    <s v="VETOCAM 50 CJA 20 UND X 50 ML"/>
    <n v="888"/>
    <n v="128241"/>
    <n v="23205"/>
    <n v="3.7549999999999999"/>
    <n v="160.68215313355321"/>
    <n v="603.3614850164923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287PER00006"/>
    <s v="XELAMEC COMBI SPOT ON CJA 18 UND X 5 PIP X 0.25 ML"/>
    <n v="2592"/>
    <n v="128241"/>
    <n v="23205"/>
    <n v="3.7549999999999999"/>
    <n v="469.0181767141554"/>
    <n v="1761.1632535616534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287PER00007"/>
    <s v="XELAMEC COMBI SPOT ON CJA 18 UND X 5 PIP X 0.5 ML"/>
    <n v="3132"/>
    <n v="128241"/>
    <n v="23205"/>
    <n v="3.7549999999999999"/>
    <n v="566.73029686293773"/>
    <n v="2128.0722647203311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287PER00008"/>
    <s v="XELAMEC COMBI SPOT ON CJA 18 UND X 5 PIP X 1 ML"/>
    <n v="3672"/>
    <n v="128241"/>
    <n v="23205"/>
    <n v="3.7549999999999999"/>
    <n v="664.44241701172007"/>
    <n v="2494.981275879009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287PER00009"/>
    <s v="XELAMEC COMBI SPOT ON CJA 18 UND X 5 PIP X 2 ML"/>
    <n v="2960"/>
    <n v="128241"/>
    <n v="23205"/>
    <n v="3.7549999999999999"/>
    <n v="535.60717711184407"/>
    <n v="2011.2049500549745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1287PER00010"/>
    <s v="XELAMEC COMBI SPOT ON CJA 18 UND X 5 PIP X 4 ML"/>
    <n v="4400"/>
    <n v="128241"/>
    <n v="23205"/>
    <n v="3.7549999999999999"/>
    <n v="796.17283084193048"/>
    <n v="2989.628979811449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74"/>
    <s v="ENRO-TABS 50 FT CJA 12 UND X 30 TAB"/>
    <n v="0"/>
    <n v="128241"/>
    <n v="23205"/>
    <n v="3.7549999999999999"/>
    <n v="0"/>
    <n v="0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167"/>
    <s v="VETOCAM 50 CJA 20 UND X 50 ML"/>
    <n v="0"/>
    <n v="128241"/>
    <n v="23205"/>
    <n v="3.7549999999999999"/>
    <n v="0"/>
    <n v="0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88"/>
    <s v="AMOXI-TABS C-250 CJA 16 UND X 50 TAB"/>
    <n v="0"/>
    <n v="128241"/>
    <n v="23205"/>
    <n v="3.7549999999999999"/>
    <n v="0"/>
    <n v="0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54"/>
    <s v="LIQUACEF C CJA 9 UND X 100 ML"/>
    <n v="0"/>
    <n v="128241"/>
    <n v="23205"/>
    <n v="3.7549999999999999"/>
    <n v="0"/>
    <n v="0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55"/>
    <s v="LIQUAMOX C CJA 9 UND X 100 ML"/>
    <n v="0"/>
    <n v="128241"/>
    <n v="23205"/>
    <n v="3.7549999999999999"/>
    <n v="0"/>
    <n v="0"/>
  </r>
  <r>
    <d v="2024-04-17T00:00:00"/>
    <d v="2024-07-16T00:00:00"/>
    <d v="2024-07-31T00:00:00"/>
    <n v="240001033"/>
    <n v="1427"/>
    <s v="CEX100867085"/>
    <s v="MONTECO S.A"/>
    <s v="SI"/>
    <s v="SI"/>
    <s v="SI"/>
    <s v="SI"/>
    <x v="1"/>
    <s v="35000PER00284"/>
    <s v="NUTROMIX CJA 12 UND X 60 G"/>
    <n v="0"/>
    <n v="128241"/>
    <n v="23205"/>
    <n v="3.7549999999999999"/>
    <n v="0"/>
    <n v="0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55PER00003"/>
    <s v="ATREVIA ONE MEDIUM CJA 24 UND X 1 TAB"/>
    <n v="2480"/>
    <n v="73286"/>
    <n v="69588.399999999994"/>
    <n v="3.7440000000000002"/>
    <n v="2354.8731272002838"/>
    <n v="8816.6449882378638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55PER00004"/>
    <s v="ATREVIA ONE MEDIUM CJA 8 UND X 4 TAB"/>
    <n v="8400"/>
    <n v="73286"/>
    <n v="69588.399999999994"/>
    <n v="3.7440000000000002"/>
    <n v="7976.1831727751551"/>
    <n v="29862.829798870182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53PER00003"/>
    <s v="ATREVIA ONE MINI CJA 24 UND X 1 TAB"/>
    <n v="1600"/>
    <n v="73286"/>
    <n v="69588.399999999994"/>
    <n v="3.7440000000000002"/>
    <n v="1519.2729852905056"/>
    <n v="5688.158056927653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53PER00004"/>
    <s v="ATREVIA ONE MINI CJA 8 UND X 4 TAB"/>
    <n v="2880"/>
    <n v="73286"/>
    <n v="69588.399999999994"/>
    <n v="3.7440000000000002"/>
    <n v="2734.69137352291"/>
    <n v="10238.684502469776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54PER00003"/>
    <s v="ATREVIA ONE SMALL CJA 24 UND X 1 TAB"/>
    <n v="3360"/>
    <n v="73286"/>
    <n v="69588.399999999994"/>
    <n v="3.7440000000000002"/>
    <n v="3190.4732691100617"/>
    <n v="11945.131919548072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54PER00004"/>
    <s v="ATREVIA ONE SMALL CJA 8 UND X 4 TAB"/>
    <n v="3780"/>
    <n v="73286"/>
    <n v="69588.399999999994"/>
    <n v="3.7440000000000002"/>
    <n v="3589.2824277488194"/>
    <n v="13438.273409491581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92PER00004"/>
    <s v="ATREVIA TRIO CATS SPOT ON MEDIUM CJA 24 UND X 1 PIP"/>
    <n v="944"/>
    <n v="73286"/>
    <n v="69588.399999999994"/>
    <n v="3.7440000000000002"/>
    <n v="896.37106132139832"/>
    <n v="3356.0132535873154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60PER00003"/>
    <s v="ATREVIA XR LARGE CJA 24 UND X 1 TAB"/>
    <n v="1400"/>
    <n v="73286"/>
    <n v="69588.399999999994"/>
    <n v="3.7440000000000002"/>
    <n v="1329.3638621291923"/>
    <n v="4977.138299811696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58PER00004"/>
    <s v="ATREVIA XR SMALL CJA 8 UND X 4 TAB"/>
    <n v="3336"/>
    <n v="73286"/>
    <n v="69588.399999999994"/>
    <n v="3.7440000000000002"/>
    <n v="3167.6841743307041"/>
    <n v="11859.809548694157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09"/>
    <s v="CANI-TABS DAILY MULTI ADULT CJA 12 UND X 100 TAB"/>
    <n v="3168"/>
    <n v="73286"/>
    <n v="69588.399999999994"/>
    <n v="3.7440000000000002"/>
    <n v="3008.160510875201"/>
    <n v="11262.552952716753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20"/>
    <s v="CANI-TABS DAILY MULTI PUPPY CJA 12 UND X 100 TAB"/>
    <n v="0"/>
    <n v="73286"/>
    <n v="69588.399999999994"/>
    <n v="3.7440000000000002"/>
    <n v="0"/>
    <n v="0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20"/>
    <s v="CANI-TABS DAILY MULTI PUPPY CJA 12 UND X 100 TAB"/>
    <n v="1215"/>
    <n v="73286"/>
    <n v="69588.399999999994"/>
    <n v="3.7440000000000002"/>
    <n v="1153.6979232049775"/>
    <n v="4319.4450244794361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25"/>
    <s v="CANI-TABS HIP + JOINT MEDIUM &amp; LARGE CJA 12 UND X 100 TAB"/>
    <n v="0"/>
    <n v="73286"/>
    <n v="69588.399999999994"/>
    <n v="3.7440000000000002"/>
    <n v="0"/>
    <n v="0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25"/>
    <s v="CANI-TABS HIP + JOINT MEDIUM &amp; LARGE CJA 12 UND X 100 TAB"/>
    <n v="3024"/>
    <n v="73286"/>
    <n v="69588.399999999994"/>
    <n v="3.7440000000000002"/>
    <n v="2871.4259421990555"/>
    <n v="10750.618727593264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26"/>
    <s v="CANI-TABS HIP + JOINT MINI CJA 12 UND X 100 TAB"/>
    <n v="0"/>
    <n v="73286"/>
    <n v="69588.399999999994"/>
    <n v="3.7440000000000002"/>
    <n v="0"/>
    <n v="0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26"/>
    <s v="CANI-TABS HIP + JOINT MINI CJA 12 UND X 100 TAB"/>
    <n v="1755"/>
    <n v="73286"/>
    <n v="69588.399999999994"/>
    <n v="3.7440000000000002"/>
    <n v="1666.4525557405232"/>
    <n v="6239.1983686925187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27"/>
    <s v="CANI-TABS IMMUNITY &amp; ALLERGIES CJA 12 UND X 60 TAB"/>
    <n v="1404"/>
    <n v="73286"/>
    <n v="69588.399999999994"/>
    <n v="3.7440000000000002"/>
    <n v="1333.1620445924186"/>
    <n v="4991.3586949540158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29"/>
    <s v="CANI-TABS UT SUPPORT CJA 12 UND X 60 TAB"/>
    <n v="936"/>
    <n v="73286"/>
    <n v="69588.399999999994"/>
    <n v="3.7440000000000002"/>
    <n v="888.77469639494575"/>
    <n v="3327.5724633026771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341"/>
    <s v="CARDIODAN 1.25 CJA 12 BLISTER WALLET X 30 TAB"/>
    <n v="1068"/>
    <n v="73286"/>
    <n v="69588.399999999994"/>
    <n v="3.7440000000000002"/>
    <n v="1014.1147176814125"/>
    <n v="3796.8455029992083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75"/>
    <s v="ENRO-TABS 150 FT CJA 12 UND X 30 TAB"/>
    <n v="1680"/>
    <n v="73286"/>
    <n v="69588.399999999994"/>
    <n v="3.7440000000000002"/>
    <n v="1595.2366345550308"/>
    <n v="5972.5659597740359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74"/>
    <s v="ENRO-TABS 50 FT CJA 12 UND X 30 TAB"/>
    <n v="672"/>
    <n v="73286"/>
    <n v="69588.399999999994"/>
    <n v="3.7440000000000002"/>
    <n v="638.09465382201233"/>
    <n v="2389.0263839096142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260PER00003"/>
    <s v="FH-10 FACTOR HEPATICO 10 CJA 48 UND X 30 ML"/>
    <n v="1068"/>
    <n v="73286"/>
    <n v="69588.399999999994"/>
    <n v="3.7440000000000002"/>
    <n v="1014.1147176814125"/>
    <n v="3796.8455029992083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141PER00002"/>
    <s v="IVERQUEST DUO CJA 28 JGAS X 6.73 G"/>
    <n v="312"/>
    <n v="73286"/>
    <n v="69588.399999999994"/>
    <n v="3.7440000000000002"/>
    <n v="296.25823213164858"/>
    <n v="1109.1908211008924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145PER00005"/>
    <s v="KET-A-XYL CJA 24 UND X 50 ML"/>
    <n v="12040"/>
    <n v="73286"/>
    <n v="69588.399999999994"/>
    <n v="3.7440000000000002"/>
    <n v="11432.529214311055"/>
    <n v="42803.389378380591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85"/>
    <s v="NUTROMIX CJA 12 UND X 120 G"/>
    <n v="1056"/>
    <n v="73286"/>
    <n v="69588.399999999994"/>
    <n v="3.7440000000000002"/>
    <n v="1002.7201702917337"/>
    <n v="3754.1843175722511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84"/>
    <s v="NUTROMIX CJA 12 UND X 60 G"/>
    <n v="1080"/>
    <n v="73286"/>
    <n v="69588.399999999994"/>
    <n v="3.7440000000000002"/>
    <n v="1025.5092650710912"/>
    <n v="3839.506688426166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175PER00013"/>
    <s v="OXANTEL GEL CJA 54 UND X 10 ML"/>
    <n v="320"/>
    <n v="73286"/>
    <n v="69588.399999999994"/>
    <n v="3.7440000000000002"/>
    <n v="303.85459705810115"/>
    <n v="1137.6316113855307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175PER00012"/>
    <s v="OXANTEL GEL CJA 78 UND X 5 ML"/>
    <n v="138"/>
    <n v="73286"/>
    <n v="69588.399999999994"/>
    <n v="3.7440000000000002"/>
    <n v="131.0372949813061"/>
    <n v="490.60363241001011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78"/>
    <s v="PANAURAL 6X CJA 24 UND X 15 ML"/>
    <n v="480"/>
    <n v="73286"/>
    <n v="69588.399999999994"/>
    <n v="3.7440000000000002"/>
    <n v="455.78189558715167"/>
    <n v="1706.447417078296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180PER00005"/>
    <s v="PETONIC RECUPERATION CJA 12 UND X 110 ML"/>
    <n v="3000"/>
    <n v="73286"/>
    <n v="69588.399999999994"/>
    <n v="3.7440000000000002"/>
    <n v="2848.6368474196979"/>
    <n v="10665.296356739349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187PER00010"/>
    <s v="PROGUARD 4 CJA 112 UND X 2 ML"/>
    <n v="540"/>
    <n v="73286"/>
    <n v="69588.399999999994"/>
    <n v="3.7440000000000002"/>
    <n v="512.75463253554562"/>
    <n v="1919.753344213083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188PER00009"/>
    <s v="PROVENTIS 30 - CJA 6 UND X 6 TAB"/>
    <n v="528"/>
    <n v="73286"/>
    <n v="69588.399999999994"/>
    <n v="3.7440000000000002"/>
    <n v="501.36008514586683"/>
    <n v="1877.0921587861255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382PER00003"/>
    <s v="SALARIS AD3E CJA 12 UND X 350 ML"/>
    <n v="1800"/>
    <n v="73286"/>
    <n v="69588.399999999994"/>
    <n v="3.7440000000000002"/>
    <n v="1709.1821084518187"/>
    <n v="6399.1778140436099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356"/>
    <s v="VETPRO DERMACARE CLOBETASOL + OFLOXACIN + MICONAZOLE + ZINC SULPHATE LOTION CJA 12 UND X 100 ML"/>
    <n v="594"/>
    <n v="73286"/>
    <n v="69588.399999999994"/>
    <n v="3.7440000000000002"/>
    <n v="564.03009578910019"/>
    <n v="2111.7286786343911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354"/>
    <s v="VETPRO DERMACARE CYPERMETHRIN + MICONAZOLE SHAMPOO CJA 12 UND X 400 ML"/>
    <n v="1584"/>
    <n v="73286"/>
    <n v="69588.399999999994"/>
    <n v="3.7440000000000002"/>
    <n v="1504.0802554376005"/>
    <n v="5631.2764763583764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72"/>
    <s v="VETPRO DERMACARE MICONAZOLE + CHLORHEXIDINE SHAMPOO CJA 12 UND X 200 ML"/>
    <n v="440"/>
    <n v="73286"/>
    <n v="69588.399999999994"/>
    <n v="3.7440000000000002"/>
    <n v="417.80007095488901"/>
    <n v="1564.2434656551045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73"/>
    <s v="VETPRO DERMACARE MICONAZOLE + CHLORHEXIDINE SHAMPOO CJA 12 UND X 400 ML"/>
    <n v="606"/>
    <n v="73286"/>
    <n v="69588.399999999994"/>
    <n v="3.7440000000000002"/>
    <n v="575.42464317877909"/>
    <n v="2154.3898640613493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5000PER00276"/>
    <s v="VETPRO DERMACARE OTIC CLEANSER CJA 12 UND X 50 ML"/>
    <n v="870"/>
    <n v="73286"/>
    <n v="69588.399999999994"/>
    <n v="3.7440000000000002"/>
    <n v="826.1046857517124"/>
    <n v="3092.9359434544112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450PER00004"/>
    <s v="XELAMEC COMBI CATS CJA 24 UND X 1 PIP X 0.25 ML"/>
    <n v="864"/>
    <n v="73286"/>
    <n v="69588.399999999994"/>
    <n v="3.7440000000000002"/>
    <n v="820.407412056873"/>
    <n v="3071.6053507409329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450PER00005"/>
    <s v="XELAMEC COMBI CATS CJA 24 UND X 1 PIP X 0.5 ML"/>
    <n v="1392"/>
    <n v="73286"/>
    <n v="69588.399999999994"/>
    <n v="3.7440000000000002"/>
    <n v="1321.7674972027398"/>
    <n v="4948.6975095270582"/>
  </r>
  <r>
    <d v="2024-08-15T00:00:00"/>
    <d v="2024-10-29T00:00:00"/>
    <d v="2024-08-16T00:00:00"/>
    <n v="240002428"/>
    <n v="1546"/>
    <s v="CEX100867085"/>
    <s v="MONTECO S.A"/>
    <s v="SI"/>
    <s v="SI"/>
    <s v="SI"/>
    <s v="SI"/>
    <x v="1"/>
    <s v="31287PER00023"/>
    <s v="XELAMEC COMBI SPOT ON CJA 24 UND X 1 PIP X 1 ML"/>
    <n v="1472"/>
    <n v="73286"/>
    <n v="69588.399999999994"/>
    <n v="3.7440000000000002"/>
    <n v="1397.731146467265"/>
    <n v="5233.105412373440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035PER00007"/>
    <s v="BOVIMEC ETIQUETA AZUL 3.15% CJA 6 UND X 500 ML"/>
    <n v="1680"/>
    <n v="143368"/>
    <n v="143368"/>
    <n v="3.7280000000000002"/>
    <n v="1680"/>
    <n v="6263.04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050PER00016"/>
    <s v="CATOFOS B9+B12 CJA 9 UND X 250 ML"/>
    <n v="2700"/>
    <n v="143368"/>
    <n v="143368"/>
    <n v="3.7280000000000002"/>
    <n v="2700"/>
    <n v="10065.6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01PER00003"/>
    <s v="ENROFLOX M L.A. CJA 12 UND X 100 ML"/>
    <n v="684"/>
    <n v="143368"/>
    <n v="143368"/>
    <n v="3.7280000000000002"/>
    <n v="684"/>
    <n v="2549.952000000000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38PER00006"/>
    <s v="IMIDOX 120 CJA 12 UND X 100 ML"/>
    <n v="1188"/>
    <n v="143368"/>
    <n v="143368"/>
    <n v="3.7280000000000002"/>
    <n v="1188"/>
    <n v="4428.8640000000005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52PER00002"/>
    <s v="METRI-CEF 3 CJA 50 UND X 30 ML"/>
    <n v="1568"/>
    <n v="143368"/>
    <n v="143368"/>
    <n v="3.7280000000000002"/>
    <n v="1568"/>
    <n v="5845.5039999999999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92PER00008"/>
    <s v="RESPIBIOTIC 48 HORAS CJA 12 UND X 100 ML"/>
    <n v="1890"/>
    <n v="143368"/>
    <n v="143368"/>
    <n v="3.7280000000000002"/>
    <n v="1890"/>
    <n v="7045.9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007PER00008"/>
    <s v="ADEFORTEX 500/75/50 CJA 6 UND X 500 ML"/>
    <n v="1440"/>
    <n v="143368"/>
    <n v="143368"/>
    <n v="3.7280000000000002"/>
    <n v="1440"/>
    <n v="5368.3200000000006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018PER00009"/>
    <s v="AMINOPLEX FORTE CJA 12 UND X 500 ML + INYECTOR INTRAVENOSO DESCARTABLE"/>
    <n v="630"/>
    <n v="143368"/>
    <n v="143368"/>
    <n v="3.7280000000000002"/>
    <n v="630"/>
    <n v="2348.6400000000003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037PER00019"/>
    <s v="BOVIMEC L.A. CJA 9 UND X 250 ML"/>
    <n v="792"/>
    <n v="143368"/>
    <n v="143368"/>
    <n v="3.7280000000000002"/>
    <n v="792"/>
    <n v="2952.576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049PER00002"/>
    <s v="CARPRODYL 25 CJA 12 UND X 40 TAB"/>
    <n v="531"/>
    <n v="143368"/>
    <n v="143368"/>
    <n v="3.7280000000000002"/>
    <n v="531"/>
    <n v="1979.568000000000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048PER00002"/>
    <s v="CARPRODYL 100 CJA 12 UND X 20 TAB"/>
    <n v="1584"/>
    <n v="143368"/>
    <n v="143368"/>
    <n v="3.7280000000000002"/>
    <n v="1584"/>
    <n v="5905.15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050PER00014"/>
    <s v="CATOFOS B9+B12 CJA 12 UND X 100 ML"/>
    <n v="441"/>
    <n v="143368"/>
    <n v="143368"/>
    <n v="3.7280000000000002"/>
    <n v="441.00000000000006"/>
    <n v="1644.048000000000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052PER00002"/>
    <s v="CEFA-MILK FORTE CJA PLASTICA 48 JGAS X 10 ML"/>
    <n v="1656"/>
    <n v="143368"/>
    <n v="143368"/>
    <n v="3.7280000000000002"/>
    <n v="1656"/>
    <n v="6173.568000000000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053PER00002"/>
    <s v="CEFA-SEC CJA PLASTICA 48 JGAS X 10 ML"/>
    <n v="1536"/>
    <n v="143368"/>
    <n v="143368"/>
    <n v="3.7280000000000002"/>
    <n v="1536"/>
    <n v="5726.2080000000005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2"/>
    <s v="31058PER00012"/>
    <s v="CHICK BOOSTER CON NUCLEOTIDOS OS CJA 12 UND X 1 L"/>
    <n v="1057"/>
    <n v="143368"/>
    <n v="143368"/>
    <n v="3.7280000000000002"/>
    <n v="1057"/>
    <n v="3940.4960000000001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2"/>
    <s v="31061PER00005"/>
    <s v="CHICKVIT ESE OS CJA 12 UND X 1 L"/>
    <n v="1260"/>
    <n v="143368"/>
    <n v="143368"/>
    <n v="3.7280000000000002"/>
    <n v="1260"/>
    <n v="4697.2800000000007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088PER00002"/>
    <s v="DORAQUEST DUO CJA 24 JGAS X 6.73 G"/>
    <n v="594"/>
    <n v="143368"/>
    <n v="143368"/>
    <n v="3.7280000000000002"/>
    <n v="594"/>
    <n v="2214.432000000000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090PER00005"/>
    <s v="DORMI-XYL 2 CJA 24 UND X 30 ML"/>
    <n v="792"/>
    <n v="143368"/>
    <n v="143368"/>
    <n v="3.7280000000000002"/>
    <n v="792"/>
    <n v="2952.576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097PER00006"/>
    <s v="ECTONIL POUR ON CJA 12 UND X 1 L"/>
    <n v="924"/>
    <n v="143368"/>
    <n v="143368"/>
    <n v="3.7280000000000002"/>
    <n v="924"/>
    <n v="3444.67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107PER00002"/>
    <s v="FENBUTA 200 CJA 12 UND X 100 ML"/>
    <n v="405"/>
    <n v="143368"/>
    <n v="143368"/>
    <n v="3.7280000000000002"/>
    <n v="405"/>
    <n v="1509.8400000000001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22PER00005"/>
    <s v="GALLOMEC PLUS CJA 18 UND X 50 TAB"/>
    <n v="1800"/>
    <n v="143368"/>
    <n v="143368"/>
    <n v="3.7280000000000002"/>
    <n v="1800"/>
    <n v="6710.4000000000005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132PER00002"/>
    <s v="HEMOCHROME K CJA 24 UND X 50 ML"/>
    <n v="2960"/>
    <n v="143368"/>
    <n v="143368"/>
    <n v="3.7280000000000002"/>
    <n v="2959.9999999999995"/>
    <n v="11034.88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144PER00007"/>
    <s v="KET-A-100 CJA 24 UND X 50 ML"/>
    <n v="3040"/>
    <n v="143368"/>
    <n v="143368"/>
    <n v="3.7280000000000002"/>
    <n v="3040"/>
    <n v="11333.1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63PER00009"/>
    <s v="MODIVITASAN CJA 9 UND X 250 ML"/>
    <n v="400"/>
    <n v="143368"/>
    <n v="143368"/>
    <n v="3.7280000000000002"/>
    <n v="400"/>
    <n v="1491.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65PER00004"/>
    <s v="MYOSELEN E CJA 9 UND X 250 ML"/>
    <n v="356"/>
    <n v="143368"/>
    <n v="143368"/>
    <n v="3.7280000000000002"/>
    <n v="356"/>
    <n v="1327.1680000000001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173PER00002"/>
    <s v="OTIDERMA-CEF CJA 20 UND X 15 ML"/>
    <n v="280"/>
    <n v="143368"/>
    <n v="143368"/>
    <n v="3.7280000000000002"/>
    <n v="280"/>
    <n v="1043.8400000000001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175PER00015"/>
    <s v="OXANTEL GEL CJA 112 UND X 2 ML"/>
    <n v="816"/>
    <n v="143368"/>
    <n v="143368"/>
    <n v="3.7280000000000002"/>
    <n v="816"/>
    <n v="3042.048000000000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175PER00012"/>
    <s v="OXANTEL GEL CJA 78 UND X 5 ML"/>
    <n v="966"/>
    <n v="143368"/>
    <n v="143368"/>
    <n v="3.7280000000000002"/>
    <n v="966"/>
    <n v="3601.248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175PER00013"/>
    <s v="OXANTEL GEL CJA 54 UND X 10 ML"/>
    <n v="1600"/>
    <n v="143368"/>
    <n v="143368"/>
    <n v="3.7280000000000002"/>
    <n v="1600"/>
    <n v="5964.8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s v="SI"/>
    <x v="1"/>
    <s v="31175PER00014"/>
    <s v="OXANTEL GEL CJA 24 UND X 50 ML"/>
    <n v="190"/>
    <n v="143368"/>
    <n v="143368"/>
    <n v="3.7280000000000002"/>
    <n v="190"/>
    <n v="708.3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89PER00004"/>
    <s v="PROXIFEN 23 L.A. CJA 12 UND X 100 ML"/>
    <n v="522"/>
    <n v="143368"/>
    <n v="143368"/>
    <n v="3.7280000000000002"/>
    <n v="522"/>
    <n v="1946.0160000000001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89PER00006"/>
    <s v="PROXIFEN 23 L.A. CJA 9 UND X 250 ML"/>
    <n v="784"/>
    <n v="143368"/>
    <n v="143368"/>
    <n v="3.7280000000000002"/>
    <n v="784"/>
    <n v="2922.75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199PER00006"/>
    <s v="TOLFEN L.A. 8% CJA 12 UND X 100 ML"/>
    <n v="702"/>
    <n v="143368"/>
    <n v="143368"/>
    <n v="3.7280000000000002"/>
    <n v="702"/>
    <n v="2617.056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210PER00006"/>
    <s v="TRIVERFEN 22.2 CJA 50 JGAS DOSIFACIL X 30 ML"/>
    <n v="924"/>
    <n v="143368"/>
    <n v="143368"/>
    <n v="3.7280000000000002"/>
    <n v="924"/>
    <n v="3444.67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212PER00015"/>
    <s v="TYLO-COMBISONE CJA 36 UND X 20 ML"/>
    <n v="5616"/>
    <n v="143368"/>
    <n v="143368"/>
    <n v="3.7280000000000002"/>
    <n v="5616"/>
    <n v="20936.448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212PER00011"/>
    <s v="TYLO-COMBISONE CJA 12 UND X 100 ML"/>
    <n v="23517"/>
    <n v="143368"/>
    <n v="143368"/>
    <n v="3.7280000000000002"/>
    <n v="23517"/>
    <n v="87671.376000000004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212PER00009"/>
    <s v="TYLO-COMBISONE CJA 9 UND X 250 ML"/>
    <n v="22400"/>
    <n v="143368"/>
    <n v="143368"/>
    <n v="3.7280000000000002"/>
    <n v="22400"/>
    <n v="83507.20000000001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0"/>
    <s v="31218PER00006"/>
    <s v="ULTRAMETRIN 600 CJA 24 UND X 500 ML"/>
    <n v="343"/>
    <n v="143368"/>
    <n v="143368"/>
    <n v="3.7280000000000002"/>
    <n v="343"/>
    <n v="1278.7040000000002"/>
  </r>
  <r>
    <d v="2024-05-08T00:00:00"/>
    <d v="2024-08-06T00:00:00"/>
    <d v="2024-08-13T00:00:00"/>
    <n v="240001267"/>
    <n v="1440"/>
    <s v="CEX000000138"/>
    <s v="SOCIEDAD NACIONAL PECUARIA S.A."/>
    <s v="SI"/>
    <s v="SI"/>
    <s v="SI"/>
    <m/>
    <x v="2"/>
    <s v="31214PER00001"/>
    <s v="TYLVAX C PX X 20 KG"/>
    <n v="52800"/>
    <n v="143368"/>
    <n v="143368"/>
    <n v="3.7280000000000002"/>
    <n v="52800"/>
    <n v="196838.40000000002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1358PER00003"/>
    <s v="ATREVIA XR SMALL CJA 24 UND X 1 TAB"/>
    <n v="1668.4"/>
    <n v="9178.14"/>
    <n v="9178.14"/>
    <n v="3.7639999999999998"/>
    <n v="1668.4000000000003"/>
    <n v="6279.8576000000012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1359PER00003"/>
    <s v="ATREVIA XR MEDIUM CJA 24 UND X 1 TAB"/>
    <n v="1753.76"/>
    <n v="9178.14"/>
    <n v="9178.14"/>
    <n v="3.7639999999999998"/>
    <n v="1753.76"/>
    <n v="6601.1526399999993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1360PER00003"/>
    <s v="ATREVIA XR LARGE CJA 24 UND X 1 TAB"/>
    <n v="2716"/>
    <n v="9178.14"/>
    <n v="9178.14"/>
    <n v="3.7639999999999998"/>
    <n v="2716.0000000000005"/>
    <n v="10223.024000000001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1175PER00015"/>
    <s v="OXANTEL GEL CJA 112 UND X 2 ML"/>
    <n v="395.76"/>
    <n v="9178.14"/>
    <n v="9178.14"/>
    <n v="3.7639999999999998"/>
    <n v="395.76"/>
    <n v="1489.6406399999998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1175PER00012"/>
    <s v="OXANTEL GEL CJA 78 UND X 5 ML"/>
    <n v="133.86000000000001"/>
    <n v="9178.14"/>
    <n v="9178.14"/>
    <n v="3.7639999999999998"/>
    <n v="133.86000000000001"/>
    <n v="503.84904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5000PER00278"/>
    <s v="PANAURAL 6X CJA 24 UND X 15 ML"/>
    <n v="465.6"/>
    <n v="9178.14"/>
    <n v="9178.14"/>
    <n v="3.7639999999999998"/>
    <n v="465.6"/>
    <n v="1752.5183999999999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1335PER00001"/>
    <s v="PETONIC CATS RECUPERATION CJA 22 UND X 55 ML"/>
    <n v="81.48"/>
    <n v="9178.14"/>
    <n v="9178.14"/>
    <n v="3.7639999999999998"/>
    <n v="81.48"/>
    <n v="306.69072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1180PER00004"/>
    <s v="PETONIC RECUPERATION CJA 22 UND X 55 ML"/>
    <n v="279.36"/>
    <n v="9178.14"/>
    <n v="9178.14"/>
    <n v="3.7639999999999998"/>
    <n v="279.36"/>
    <n v="1051.5110400000001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1180PER00005"/>
    <s v="PETONIC RECUPERATION CJA 12 UND X 110 ML"/>
    <n v="232.8"/>
    <n v="9178.14"/>
    <n v="9178.14"/>
    <n v="3.7639999999999998"/>
    <n v="232.8"/>
    <n v="876.25919999999996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1180PER00006"/>
    <s v="PETONIC RECUPERATION CJA 10 UND X 275 ML"/>
    <n v="310.39999999999998"/>
    <n v="9178.14"/>
    <n v="9178.14"/>
    <n v="3.7639999999999998"/>
    <n v="310.39999999999998"/>
    <n v="1168.3455999999999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5000PER00357"/>
    <s v="VETPRO DERMACARE CLOBETASOL + OFLOXACIN + MICONAZOLE + ZINC SULPHATE LOTION CJA 12 UND X 200 ML"/>
    <n v="209.52"/>
    <n v="9178.14"/>
    <n v="9178.14"/>
    <n v="3.7639999999999998"/>
    <n v="209.52000000000004"/>
    <n v="788.63328000000013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5000PER00276"/>
    <s v="VETPRO DERMACARE OTIC CLEANSER CJA 12 UND X 50 ML"/>
    <n v="281.3"/>
    <n v="9178.14"/>
    <n v="9178.14"/>
    <n v="3.7639999999999998"/>
    <n v="281.3"/>
    <n v="1058.8132000000001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5000PER00277"/>
    <s v="VETPRO DERMACARE OTIC CLEANSER CJA 12 UND X 100 ML"/>
    <n v="203.7"/>
    <n v="9178.14"/>
    <n v="9178.14"/>
    <n v="3.7639999999999998"/>
    <n v="203.7"/>
    <n v="766.72679999999991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5000PER00337"/>
    <s v="VETPRO DERMACARE SODIUM SALICYLATE, ZINC GLUCONATE &amp; PYRIDOXINE HCL SHAMPOO CJA 12 UND X 200 ML"/>
    <n v="232.8"/>
    <n v="9178.14"/>
    <n v="9178.14"/>
    <n v="3.7639999999999998"/>
    <n v="232.8"/>
    <n v="876.25919999999996"/>
  </r>
  <r>
    <d v="2024-07-26T00:00:00"/>
    <d v="2024-07-27T00:00:00"/>
    <d v="2024-08-05T00:00:00"/>
    <n v="240002211"/>
    <n v="1527"/>
    <s v="CEX100867109"/>
    <s v="STICHTING ANIMAL HEALTH MISSION SURINAME (S.A.H.M.S)"/>
    <s v="SI"/>
    <s v="SI"/>
    <s v="SI"/>
    <m/>
    <x v="1"/>
    <s v="35000PER00339"/>
    <s v="VETPRO DERMACARE SODIUM SALICYLATE, ZINC GLUCONATE &amp; PYRIDOXINE HCL SHAMPOO CJA 12 UND X 400 ML"/>
    <n v="213.4"/>
    <n v="9178.14"/>
    <n v="9178.14"/>
    <n v="3.7639999999999998"/>
    <n v="213.4"/>
    <n v="803.23759999999993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3PER00004"/>
    <s v="ATREVIA ONE MINI CJA 8 UND X 4 TAB"/>
    <n v="23040"/>
    <n v="300100"/>
    <n v="99842.37000000001"/>
    <n v="3.7050000000000001"/>
    <n v="7665.3389030323233"/>
    <n v="28400.080635734757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4PER00004"/>
    <s v="ATREVIA ONE SMALL CJA 8 UND X 4 TAB"/>
    <n v="34020"/>
    <n v="300100"/>
    <n v="99842.37000000001"/>
    <n v="3.7050000000000001"/>
    <n v="11318.351974008665"/>
    <n v="41934.494063702106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5PER00004"/>
    <s v="ATREVIA ONE MEDIUM CJA 8 UND X 4 TAB"/>
    <n v="39480"/>
    <n v="300100"/>
    <n v="99842.37000000001"/>
    <n v="3.7050000000000001"/>
    <n v="13134.877599466845"/>
    <n v="48664.72150602466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6PER00004"/>
    <s v="ATREVIA ONE LARGE CJA 8 UND X 4 TAB"/>
    <n v="65448"/>
    <n v="300100"/>
    <n v="99842.37000000001"/>
    <n v="3.7050000000000001"/>
    <n v="21774.353321426192"/>
    <n v="80673.979055884047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7PER00003"/>
    <s v="ATREVIA XR MINI CJA 24 UND X 1 TAB"/>
    <n v="20880"/>
    <n v="300100"/>
    <n v="99842.37000000001"/>
    <n v="3.7050000000000001"/>
    <n v="6946.7133808730432"/>
    <n v="25737.573076134624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8PER00003"/>
    <s v="ATREVIA XR SMALL CJA 24 UND X 1 TAB"/>
    <n v="25800"/>
    <n v="300100"/>
    <n v="99842.37000000001"/>
    <n v="3.7050000000000001"/>
    <n v="8583.5826257914032"/>
    <n v="31802.17362855715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9PER00003"/>
    <s v="ATREVIA XR MEDIUM CJA 24 UND X 1 TAB"/>
    <n v="29832"/>
    <n v="300100"/>
    <n v="99842.37000000001"/>
    <n v="3.7050000000000001"/>
    <n v="9925.0169338220603"/>
    <n v="36772.187739810732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60PER00003"/>
    <s v="ATREVIA XR LARGE CJA 24 UND X 1 TAB"/>
    <n v="61600"/>
    <n v="300100"/>
    <n v="99842.37000000001"/>
    <n v="3.7050000000000001"/>
    <n v="20494.135261579475"/>
    <n v="75930.77114415195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3PER00004"/>
    <s v="ATREVIA ONE MINI CJA 8 UND X 4 TAB"/>
    <n v="0"/>
    <n v="300100"/>
    <n v="99842.37000000001"/>
    <n v="3.7050000000000001"/>
    <n v="0"/>
    <n v="0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4PER00004"/>
    <s v="ATREVIA ONE SMALL CJA 8 UND X 4 TAB"/>
    <n v="0"/>
    <n v="300100"/>
    <n v="99842.37000000001"/>
    <n v="3.7050000000000001"/>
    <n v="0"/>
    <n v="0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5PER00004"/>
    <s v="ATREVIA ONE MEDIUM CJA 8 UND X 4 TAB"/>
    <n v="0"/>
    <n v="300100"/>
    <n v="99842.37000000001"/>
    <n v="3.7050000000000001"/>
    <n v="0"/>
    <n v="0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6PER00004"/>
    <s v="ATREVIA ONE LARGE CJA 8 UND X 4 TAB"/>
    <n v="0"/>
    <n v="300100"/>
    <n v="99842.37000000001"/>
    <n v="3.7050000000000001"/>
    <n v="0"/>
    <n v="0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7PER00003"/>
    <s v="ATREVIA XR MINI CJA 24 UND X 1 TAB"/>
    <n v="0"/>
    <n v="300100"/>
    <n v="99842.37000000001"/>
    <n v="3.7050000000000001"/>
    <n v="0"/>
    <n v="0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8PER00003"/>
    <s v="ATREVIA XR SMALL CJA 24 UND X 1 TAB"/>
    <n v="0"/>
    <n v="300100"/>
    <n v="99842.37000000001"/>
    <n v="3.7050000000000001"/>
    <n v="0"/>
    <n v="0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59PER00003"/>
    <s v="ATREVIA XR MEDIUM CJA 24 UND X 1 TAB"/>
    <n v="0"/>
    <n v="300100"/>
    <n v="99842.37000000001"/>
    <n v="3.7050000000000001"/>
    <n v="0"/>
    <n v="0"/>
  </r>
  <r>
    <d v="2023-12-29T00:00:00"/>
    <d v="2024-05-27T00:00:00"/>
    <d v="2024-07-30T00:00:00"/>
    <n v="230003923"/>
    <n v="1323"/>
    <s v="CEX100866995"/>
    <s v="TECNOLOGIA AGRICOLA S. DE R.L. DE C.V."/>
    <s v="SI"/>
    <m/>
    <s v="SI"/>
    <m/>
    <x v="1"/>
    <s v="31360PER00003"/>
    <s v="ATREVIA XR LARGE CJA 24 UND X 1 TAB"/>
    <n v="0"/>
    <n v="300100"/>
    <n v="99842.37000000001"/>
    <n v="3.7050000000000001"/>
    <n v="0"/>
    <n v="0"/>
  </r>
  <r>
    <d v="2023-11-24T00:00:00"/>
    <d v="2023-11-24T00:00:00"/>
    <d v="2024-07-20T00:00:00"/>
    <n v="230003432"/>
    <n v="1221"/>
    <s v="CEX100867017"/>
    <s v="VETERINARY MATERIALS COMPANY LLS"/>
    <s v="SI"/>
    <m/>
    <s v="SI"/>
    <m/>
    <x v="0"/>
    <s v="31052BLR00004"/>
    <s v="CEFA-MILK FORTE CJA PLASTICA 48 JGAS X 10 ML (BLR)"/>
    <n v="110032"/>
    <n v="212266"/>
    <n v="106257.37"/>
    <n v="3.7410000000000001"/>
    <n v="55080.469485645372"/>
    <n v="206056.03634579934"/>
  </r>
  <r>
    <d v="2023-11-24T00:00:00"/>
    <d v="2023-11-24T00:00:00"/>
    <d v="2024-07-20T00:00:00"/>
    <n v="230003432"/>
    <n v="1221"/>
    <s v="CEX100867017"/>
    <s v="VETERINARY MATERIALS COMPANY LLS"/>
    <s v="SI"/>
    <m/>
    <s v="SI"/>
    <m/>
    <x v="0"/>
    <s v="31053BLR00003"/>
    <s v="CEFA-SEC CJA PLASTICA 48 JGAS X 10 ML (BLR)"/>
    <n v="35328"/>
    <n v="212266"/>
    <n v="106257.37"/>
    <n v="3.7410000000000001"/>
    <n v="17684.699232849347"/>
    <n v="66158.459830089414"/>
  </r>
  <r>
    <d v="2023-11-24T00:00:00"/>
    <d v="2023-11-24T00:00:00"/>
    <d v="2024-07-20T00:00:00"/>
    <n v="230003432"/>
    <n v="1221"/>
    <s v="CEX100867017"/>
    <s v="VETERINARY MATERIALS COMPANY LLS"/>
    <s v="SI"/>
    <m/>
    <s v="SI"/>
    <m/>
    <x v="0"/>
    <s v="31082BLR00003"/>
    <s v="DIFLOVET 10 CJA 12 UND X 100 ML (BLR)"/>
    <n v="18144"/>
    <n v="212266"/>
    <n v="106257.37"/>
    <n v="3.7410000000000001"/>
    <n v="9082.6308560014313"/>
    <n v="33978.122032301355"/>
  </r>
  <r>
    <d v="2023-11-24T00:00:00"/>
    <d v="2023-11-24T00:00:00"/>
    <d v="2024-07-20T00:00:00"/>
    <n v="230003432"/>
    <n v="1221"/>
    <s v="CEX100867017"/>
    <s v="VETERINARY MATERIALS COMPANY LLS"/>
    <s v="SI"/>
    <m/>
    <s v="SI"/>
    <m/>
    <x v="0"/>
    <s v="31163BLR00001"/>
    <s v="MODIVITASAN CJA 12 UND X 100 ML (BLR)"/>
    <n v="48762"/>
    <n v="212266"/>
    <n v="106257.37"/>
    <n v="3.7410000000000001"/>
    <n v="24409.570425503847"/>
    <n v="91316.20296180989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5000PER00245"/>
    <s v="CANI-TABS BRAIN &amp; NEURO CJA 12 UND X 60 TAB"/>
    <n v="9360"/>
    <n v="440268"/>
    <n v="418254.6"/>
    <n v="3.7639999999999998"/>
    <n v="8892"/>
    <n v="33469.487999999998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5000PER00241"/>
    <s v="CANI-TABS DIGESTIVE+ CJA 12 UND X 60 TAB"/>
    <n v="5031"/>
    <n v="440268"/>
    <n v="418254.6"/>
    <n v="3.7639999999999998"/>
    <n v="4779.45"/>
    <n v="17989.8498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5000MEX00020"/>
    <s v="CANI-TABS LIVER+ CJA 12 UND X 60 TAB (MEX)"/>
    <n v="11232"/>
    <n v="440268"/>
    <n v="418254.6"/>
    <n v="3.7639999999999998"/>
    <n v="10670.4"/>
    <n v="40163.385599999994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5000PER00243"/>
    <s v="CANI-TABS REPRO+ CJA 12 UND X 60 TAB"/>
    <n v="3240"/>
    <n v="440268"/>
    <n v="418254.6"/>
    <n v="3.7639999999999998"/>
    <n v="3077.9999999999995"/>
    <n v="11585.591999999997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5000PER00228"/>
    <s v="CANI-TABS SKIN + COAT CJA 12 UND X 60 TAB"/>
    <n v="2970"/>
    <n v="440268"/>
    <n v="418254.6"/>
    <n v="3.7639999999999998"/>
    <n v="2821.5"/>
    <n v="10620.126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072MEX00002"/>
    <s v="CONCEPTASE CJA 36 UND X 10 ML (MEX)"/>
    <n v="2538"/>
    <n v="440268"/>
    <n v="418254.6"/>
    <n v="3.7639999999999998"/>
    <n v="2411.1"/>
    <n v="9075.3804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102MEX00002"/>
    <s v="EPRIMEC ZERO POUR ON CJA 12 UND X 1 L (MEX)"/>
    <n v="48827"/>
    <n v="440268"/>
    <n v="418254.6"/>
    <n v="3.7639999999999998"/>
    <n v="46385.649999999994"/>
    <n v="174595.58659999998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1260MEX00001"/>
    <s v="FH-10 FACTOR HEPATICO 10 CJA 48 UND X 30 ML (MEX)"/>
    <n v="2136"/>
    <n v="440268"/>
    <n v="418254.6"/>
    <n v="3.7639999999999998"/>
    <n v="2029.1999999999998"/>
    <n v="7637.9087999999992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124MEX00002"/>
    <s v="GALLOMIX CJA 12 UND X 100 TAB (MEX)"/>
    <n v="3600"/>
    <n v="440268"/>
    <n v="418254.6"/>
    <n v="3.7639999999999998"/>
    <n v="3419.9999999999995"/>
    <n v="12872.879999999997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126MEX00007"/>
    <s v="HEMATOFOS B12 CJA 12 UND X 100 ML (MEX)"/>
    <n v="5220"/>
    <n v="440268"/>
    <n v="418254.6"/>
    <n v="3.7639999999999998"/>
    <n v="4959"/>
    <n v="18665.675999999999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126MEX00009"/>
    <s v="HEMATOFOS B12 CJA 6 UND X 500 ML (MEX)"/>
    <n v="64200"/>
    <n v="440268"/>
    <n v="418254.6"/>
    <n v="3.7639999999999998"/>
    <n v="60989.999999999993"/>
    <n v="229566.35999999996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134MEX00003"/>
    <s v="HEPATO-JECT CJA 12 UND X 100 ML (MEX)"/>
    <n v="3960"/>
    <n v="440268"/>
    <n v="418254.6"/>
    <n v="3.7639999999999998"/>
    <n v="3762"/>
    <n v="14160.168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138MEX00002"/>
    <s v="IMIDOX 120 CJA 12 UND X 100 ML (MEX)"/>
    <n v="10692"/>
    <n v="440268"/>
    <n v="418254.6"/>
    <n v="3.7639999999999998"/>
    <n v="10157.4"/>
    <n v="38232.453599999993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152MEX00002"/>
    <s v="METRI-CEF 3 CJA 50 UND X 30 ML (MEX)"/>
    <n v="7840"/>
    <n v="440268"/>
    <n v="418254.6"/>
    <n v="3.7639999999999998"/>
    <n v="7448"/>
    <n v="28034.271999999997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163MEX00006"/>
    <s v="MODIVITASAN CJA 6 UND X 500 ML (MEX)"/>
    <n v="51072"/>
    <n v="440268"/>
    <n v="418254.6"/>
    <n v="3.7639999999999998"/>
    <n v="48518.399999999994"/>
    <n v="182623.25759999995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5000PER00248"/>
    <s v="NUTROMIX HAIRBALL REMEDY CJA 12 UND X 120 G"/>
    <n v="736"/>
    <n v="440268"/>
    <n v="418254.6"/>
    <n v="3.7639999999999998"/>
    <n v="699.19999999999993"/>
    <n v="2631.7887999999998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5000PER00251"/>
    <s v="NUTROMIX LYSINE+ CJA 12 UND X 120 G"/>
    <n v="736"/>
    <n v="440268"/>
    <n v="418254.6"/>
    <n v="3.7639999999999998"/>
    <n v="699.19999999999993"/>
    <n v="2631.7887999999998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1180PER00005"/>
    <s v="PETONIC RECUPERATION CJA 12 UND X 110 ML"/>
    <n v="1260"/>
    <n v="440268"/>
    <n v="418254.6"/>
    <n v="3.7639999999999998"/>
    <n v="1196.9999999999998"/>
    <n v="4505.5079999999989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s v="SI"/>
    <x v="1"/>
    <s v="31180PER00004"/>
    <s v="PETONIC RECUPERATION CJA 22 UND X 55 ML"/>
    <n v="5328"/>
    <n v="440268"/>
    <n v="418254.6"/>
    <n v="3.7639999999999998"/>
    <n v="5061.5999999999995"/>
    <n v="19051.862399999998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3"/>
    <s v="33000PER00669"/>
    <s v="PISTOLA DOSIFICADORA PLASTICA ORAL X 30 ML"/>
    <n v="0"/>
    <n v="440268"/>
    <n v="418254.6"/>
    <n v="3.7639999999999998"/>
    <n v="0"/>
    <n v="0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210MEX00005"/>
    <s v="TRIVERFEN 22.2 CJA 50 JGAS DOSIFACIL X 30 ML (MEX)"/>
    <n v="7084"/>
    <n v="440268"/>
    <n v="418254.6"/>
    <n v="3.7639999999999998"/>
    <n v="6729.7999999999993"/>
    <n v="25330.967199999996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210MEX00006"/>
    <s v="TRIVERFEN 22.2 X 3.9 L (MEX)"/>
    <n v="20400"/>
    <n v="440268"/>
    <n v="418254.6"/>
    <n v="3.7639999999999998"/>
    <n v="19380"/>
    <n v="72946.319999999992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347MEX00001"/>
    <s v="TULAMYCIN K CJA 12 UND X 100 ML (MEX)"/>
    <n v="21168"/>
    <n v="440268"/>
    <n v="418254.6"/>
    <n v="3.7639999999999998"/>
    <n v="20109.599999999999"/>
    <n v="75692.53439999999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0"/>
    <s v="31347MEX00002"/>
    <s v="TULAMYCIN K CJA 6 UND X 250 ML (MEX)"/>
    <n v="144750"/>
    <n v="440268"/>
    <n v="418254.6"/>
    <n v="3.7639999999999998"/>
    <n v="137512.5"/>
    <n v="517597.05"/>
  </r>
  <r>
    <d v="2024-07-30T00:00:00"/>
    <d v="2024-07-30T00:00:00"/>
    <d v="2024-07-30T00:00:00"/>
    <n v="240002217"/>
    <n v="1529"/>
    <s v="CEX000000153"/>
    <s v="VETERMEX ANIMAL HEALTH S.A. DE C.V."/>
    <s v="SI"/>
    <s v="SI"/>
    <s v="SI"/>
    <m/>
    <x v="2"/>
    <s v="31216MEX00003"/>
    <s v="TYLVAX WS CJA 6 POTES X 1 KG (MEX)"/>
    <n v="6888"/>
    <n v="440268"/>
    <n v="418254.6"/>
    <n v="3.7639999999999998"/>
    <n v="6543.6"/>
    <n v="24630.1104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4EC34-719A-4490-948E-4CE7FB330291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rowHeaderCaption="LINEA">
  <location ref="A5:B10" firstHeaderRow="1" firstDataRow="1" firstDataCol="1"/>
  <pivotFields count="20"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m="1" x="4"/>
        <item t="default"/>
      </items>
    </pivotField>
    <pivotField showAll="0"/>
    <pivotField showAll="0"/>
    <pivotField numFmtId="170" showAll="0"/>
    <pivotField numFmtId="170" showAll="0"/>
    <pivotField numFmtId="170" showAll="0"/>
    <pivotField showAll="0"/>
    <pivotField dataField="1" numFmtId="170" showAll="0"/>
    <pivotField numFmtId="170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.PAGO POR ARTICULO USD - COMISIONES" fld="18" baseField="11" baseItem="0"/>
  </dataFields>
  <formats count="14">
    <format dxfId="1">
      <pivotArea outline="0" collapsedLevelsAreSubtotals="1" fieldPosition="0"/>
    </format>
    <format dxfId="2">
      <pivotArea field="11" type="button" dataOnly="0" labelOnly="1" outline="0" axis="axisRow" fieldPosition="0"/>
    </format>
    <format dxfId="3">
      <pivotArea dataOnly="0" labelOnly="1" outline="0" axis="axisValues" fieldPosition="0"/>
    </format>
    <format dxfId="4">
      <pivotArea field="11" type="button" dataOnly="0" labelOnly="1" outline="0" axis="axisRow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11" type="button" dataOnly="0" labelOnly="1" outline="0" axis="axisRow" fieldPosition="0"/>
    </format>
    <format dxfId="9">
      <pivotArea dataOnly="0" labelOnly="1" grandRow="1" outline="0" fieldPosition="0"/>
    </format>
    <format dxfId="10">
      <pivotArea dataOnly="0" labelOnly="1" outline="0" axis="axisValues" fieldPosition="0"/>
    </format>
    <format dxfId="11">
      <pivotArea field="11" type="button" dataOnly="0" labelOnly="1" outline="0" axis="axisRow" fieldPosition="0"/>
    </format>
    <format dxfId="12">
      <pivotArea dataOnly="0" labelOnly="1" outline="0" axis="axisValues" fieldPosition="0"/>
    </format>
    <format dxfId="13">
      <pivotArea field="11" type="button" dataOnly="0" labelOnly="1" outline="0" axis="axisRow" fieldPosition="0"/>
    </format>
    <format dxfId="14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80FA4-F1A5-401F-A051-2A55C01212F7}" name="Tabla3" displayName="Tabla3" ref="A3:T415" totalsRowShown="0" headerRowDxfId="0" dataDxfId="36" tableBorderDxfId="35" dataCellStyle="Millares">
  <autoFilter ref="A3:T415" xr:uid="{363DF41B-81B6-4158-8BF2-7FE1B3C8B5F0}"/>
  <tableColumns count="20">
    <tableColumn id="1" xr3:uid="{06E5DCA1-7C2B-4D1C-8B1B-DF8DD4433EFA}" name="FECHA EMISIÓN" dataDxfId="34"/>
    <tableColumn id="2" xr3:uid="{27DC54E6-A50D-4D6A-AF05-6D9DDBD720D3}" name="FECHA VENCIMIENTO" dataDxfId="33"/>
    <tableColumn id="3" xr3:uid="{8676BDDA-82E8-4350-9B72-B8B3052B76AA}" name="FECHA DE PAGO" dataDxfId="32"/>
    <tableColumn id="4" xr3:uid="{C771BE58-EC33-4A18-BFF3-64C12D48126C}" name="SAP" dataDxfId="31"/>
    <tableColumn id="5" xr3:uid="{9A62D607-8F7B-4FAC-9A8C-701A5172EE71}" name="FACTURA /LETRA" dataDxfId="30"/>
    <tableColumn id="6" xr3:uid="{E156171A-EC8A-4022-A0D3-B7E3646F4DB3}" name="CODIGO CLIENTE" dataDxfId="29"/>
    <tableColumn id="7" xr3:uid="{4D6A6D9E-7A6F-47DA-B8DC-EA11D6CCA61F}" name="CLIENTE" dataDxfId="28"/>
    <tableColumn id="8" xr3:uid="{AD321EAD-2B1B-49EA-A1D6-A8EBAC0EF715}" name="COMISION VANESSA PARKER _x000a_ " dataDxfId="27"/>
    <tableColumn id="9" xr3:uid="{1C7EF9DB-FB60-45E1-BBF8-EBEECAE1DB10}" name="COMISION_x000a_ARIANA" dataDxfId="26"/>
    <tableColumn id="10" xr3:uid="{E91EB98A-BA79-4E79-9D24-3269B63AB28D}" name="COMISION KATHERINE" dataDxfId="25"/>
    <tableColumn id="11" xr3:uid="{FDE5ADF1-4676-4141-87AB-978CA4C41191}" name="COMISION LUIS " dataDxfId="24"/>
    <tableColumn id="12" xr3:uid="{42AE53D6-9DDE-492F-8C2C-272876ACF5FB}" name="LINEA" dataDxfId="23"/>
    <tableColumn id="13" xr3:uid="{B0D253B8-86D9-4C01-9618-DB3AF6EE3F1A}" name="CODIGO" dataDxfId="22"/>
    <tableColumn id="14" xr3:uid="{999FF91D-72F7-4570-8539-F8A0338D8A19}" name="Dscription" dataDxfId="21"/>
    <tableColumn id="15" xr3:uid="{B4B24AA2-7217-47D7-912B-73FAB3F86CA0}" name="MONTO VENTA US$" dataDxfId="20" dataCellStyle="Millares"/>
    <tableColumn id="16" xr3:uid="{46143FD5-8E2E-4549-8213-2D28A39DA0DB}" name="TOTAL POR FACTURA USD $" dataDxfId="19" dataCellStyle="Millares"/>
    <tableColumn id="17" xr3:uid="{81B39C96-C2F9-491E-A38A-36A31682D068}" name="PAGO USD" dataDxfId="18" dataCellStyle="Millares"/>
    <tableColumn id="18" xr3:uid="{E9397BCB-0769-47C8-B5BD-758EDD447D04}" name="TC FECHA DE PAGO" dataDxfId="17" dataCellStyle="Millares"/>
    <tableColumn id="19" xr3:uid="{A0DD6ED5-C0CB-4938-8EAC-24F4E448D6FD}" name="PAGO POR ARTICULO USD - COMISIONES" dataDxfId="16" dataCellStyle="Millares">
      <calculatedColumnFormula>+(O4/P4)*Q4</calculatedColumnFormula>
    </tableColumn>
    <tableColumn id="20" xr3:uid="{B00EE04C-E682-4C59-9F46-F13306209C47}" name="BASE PARA EL CALCULO DE COMISIONES S/" dataDxfId="15" dataCellStyle="Millares">
      <calculatedColumnFormula>+R4*S4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3" dT="2024-09-16T21:31:19.65" personId="{7ABAD4C9-7C3D-40A4-BE72-2852FE538B39}" id="{A85BE130-7539-48F1-A764-A2469979F112}">
    <text xml:space="preserve">Hay que considerar los  8 dias de periodo de gracias
</text>
  </threadedComment>
  <threadedComment ref="AA4" dT="2024-09-16T21:31:19.65" personId="{7ABAD4C9-7C3D-40A4-BE72-2852FE538B39}" id="{0D2852F8-0DF4-4FFB-9E14-FAE35ACBD1A8}">
    <text xml:space="preserve">Hay que considerar los  8 dias de periodo de gracias
</text>
  </threadedComment>
  <threadedComment ref="AA5" dT="2024-09-16T21:31:19.65" personId="{7ABAD4C9-7C3D-40A4-BE72-2852FE538B39}" id="{C88B0CFB-C4A3-4589-B207-895A56A9F7D8}">
    <text xml:space="preserve">Hay que considerar los  8 dias de periodo de gracias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3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4"/>
  <sheetViews>
    <sheetView showGridLines="0" tabSelected="1" zoomScaleNormal="100" workbookViewId="0">
      <selection activeCell="L1" sqref="L1"/>
    </sheetView>
  </sheetViews>
  <sheetFormatPr baseColWidth="10" defaultColWidth="9.140625" defaultRowHeight="15" x14ac:dyDescent="0.25"/>
  <cols>
    <col min="1" max="1" width="11" customWidth="1"/>
    <col min="2" max="2" width="8.140625" customWidth="1"/>
    <col min="3" max="3" width="15.28515625" customWidth="1"/>
    <col min="4" max="4" width="14.140625" customWidth="1"/>
    <col min="5" max="5" width="12.42578125" customWidth="1"/>
    <col min="6" max="6" width="10.28515625" customWidth="1"/>
    <col min="7" max="8" width="13.42578125" customWidth="1"/>
    <col min="9" max="10" width="15.42578125" customWidth="1"/>
    <col min="11" max="11" width="15" customWidth="1"/>
    <col min="12" max="12" width="30.85546875" customWidth="1"/>
    <col min="13" max="13" width="20" customWidth="1"/>
    <col min="14" max="14" width="25.42578125" customWidth="1"/>
    <col min="15" max="15" width="39.7109375" customWidth="1"/>
    <col min="16" max="16" width="24.28515625" customWidth="1"/>
    <col min="17" max="17" width="11.5703125" customWidth="1"/>
    <col min="18" max="18" width="16.28515625" customWidth="1"/>
    <col min="19" max="19" width="16" customWidth="1"/>
    <col min="20" max="20" width="23.140625" customWidth="1"/>
    <col min="21" max="23" width="15.140625" customWidth="1"/>
    <col min="24" max="24" width="16.85546875" customWidth="1"/>
    <col min="25" max="25" width="11.42578125" customWidth="1"/>
    <col min="26" max="26" width="11.5703125" bestFit="1" customWidth="1"/>
    <col min="27" max="27" width="13.28515625" customWidth="1"/>
    <col min="28" max="28" width="13.140625" customWidth="1"/>
    <col min="29" max="29" width="19.28515625" customWidth="1"/>
    <col min="30" max="30" width="19.140625" customWidth="1"/>
    <col min="31" max="32" width="14.28515625" customWidth="1"/>
    <col min="33" max="33" width="17.5703125" customWidth="1"/>
    <col min="34" max="34" width="67.7109375" customWidth="1"/>
    <col min="35" max="35" width="15.42578125" customWidth="1"/>
    <col min="36" max="36" width="12.28515625" customWidth="1"/>
    <col min="37" max="37" width="10.7109375" bestFit="1" customWidth="1"/>
    <col min="38" max="38" width="21" customWidth="1"/>
    <col min="39" max="39" width="10.7109375" customWidth="1"/>
    <col min="40" max="40" width="16.7109375" customWidth="1"/>
    <col min="41" max="41" width="20.85546875" customWidth="1"/>
    <col min="42" max="42" width="19.5703125" customWidth="1"/>
    <col min="43" max="43" width="18.28515625" customWidth="1"/>
    <col min="44" max="44" width="20.7109375" customWidth="1"/>
    <col min="45" max="45" width="11.28515625" customWidth="1"/>
    <col min="46" max="46" width="16.42578125" customWidth="1"/>
    <col min="47" max="47" width="13.7109375" customWidth="1"/>
    <col min="48" max="48" width="20.140625" customWidth="1"/>
    <col min="49" max="49" width="15.7109375" customWidth="1"/>
    <col min="50" max="51" width="12.28515625" customWidth="1"/>
    <col min="52" max="52" width="13.85546875" customWidth="1"/>
    <col min="53" max="53" width="12.28515625" customWidth="1"/>
  </cols>
  <sheetData>
    <row r="1" spans="1:53" ht="25.5" customHeight="1" x14ac:dyDescent="0.25">
      <c r="U1" s="225"/>
      <c r="AA1" s="42"/>
      <c r="AH1" s="7" t="s">
        <v>32</v>
      </c>
      <c r="AI1" s="5">
        <v>0.12</v>
      </c>
      <c r="AJ1" s="6">
        <f>+(1+AI1)^(1/360)-1</f>
        <v>3.1485145894971645E-4</v>
      </c>
      <c r="AK1" s="8">
        <f ca="1">TODAY()</f>
        <v>45552</v>
      </c>
      <c r="AL1" s="10" t="s">
        <v>16</v>
      </c>
      <c r="AM1" s="10"/>
      <c r="AN1" s="10"/>
      <c r="AO1" s="10"/>
      <c r="AP1" s="10"/>
      <c r="AQ1" s="10"/>
      <c r="AR1" s="10"/>
      <c r="AS1" s="226" t="s">
        <v>138</v>
      </c>
      <c r="AT1" s="226"/>
      <c r="AU1" s="226"/>
      <c r="AV1" s="226"/>
      <c r="AW1" s="226"/>
      <c r="AX1" s="226"/>
      <c r="AY1" s="226"/>
      <c r="AZ1" s="226"/>
      <c r="BA1" s="226"/>
    </row>
    <row r="2" spans="1:53" ht="39.75" customHeight="1" x14ac:dyDescent="0.25">
      <c r="A2" s="13" t="s">
        <v>925</v>
      </c>
      <c r="B2" s="13" t="s">
        <v>158</v>
      </c>
      <c r="C2" s="13" t="s">
        <v>159</v>
      </c>
      <c r="D2" s="14" t="s">
        <v>0</v>
      </c>
      <c r="E2" s="14" t="s">
        <v>49</v>
      </c>
      <c r="F2" s="14" t="s">
        <v>20</v>
      </c>
      <c r="G2" s="15" t="s">
        <v>1</v>
      </c>
      <c r="H2" s="15" t="s">
        <v>94</v>
      </c>
      <c r="I2" s="14" t="s">
        <v>2</v>
      </c>
      <c r="J2" s="14" t="s">
        <v>81</v>
      </c>
      <c r="K2" s="16" t="s">
        <v>44</v>
      </c>
      <c r="L2" s="16" t="s">
        <v>45</v>
      </c>
      <c r="M2" s="17" t="s">
        <v>3</v>
      </c>
      <c r="N2" s="17" t="s">
        <v>4</v>
      </c>
      <c r="O2" s="16" t="s">
        <v>8</v>
      </c>
      <c r="P2" s="17" t="s">
        <v>26</v>
      </c>
      <c r="Q2" s="1" t="s">
        <v>5</v>
      </c>
      <c r="R2" s="1" t="s">
        <v>6</v>
      </c>
      <c r="S2" s="17" t="s">
        <v>7</v>
      </c>
      <c r="T2" s="4" t="s">
        <v>904</v>
      </c>
      <c r="U2" s="4" t="s">
        <v>905</v>
      </c>
      <c r="V2" s="4" t="s">
        <v>906</v>
      </c>
      <c r="W2" s="4" t="s">
        <v>907</v>
      </c>
      <c r="X2" s="4" t="s">
        <v>908</v>
      </c>
      <c r="Y2" s="16" t="s">
        <v>9</v>
      </c>
      <c r="Z2" s="2" t="s">
        <v>10</v>
      </c>
      <c r="AA2" s="2" t="s">
        <v>909</v>
      </c>
      <c r="AB2" s="4" t="s">
        <v>910</v>
      </c>
      <c r="AC2" s="4" t="s">
        <v>911</v>
      </c>
      <c r="AD2" s="4" t="s">
        <v>912</v>
      </c>
      <c r="AE2" s="3" t="s">
        <v>11</v>
      </c>
      <c r="AF2" s="3" t="s">
        <v>162</v>
      </c>
      <c r="AG2" s="3" t="s">
        <v>163</v>
      </c>
      <c r="AH2" s="2" t="s">
        <v>12</v>
      </c>
      <c r="AI2" s="2" t="s">
        <v>13</v>
      </c>
      <c r="AJ2" s="2" t="s">
        <v>14</v>
      </c>
      <c r="AK2" s="2" t="s">
        <v>15</v>
      </c>
      <c r="AL2" s="18" t="s">
        <v>17</v>
      </c>
      <c r="AM2" s="18" t="s">
        <v>166</v>
      </c>
      <c r="AN2" s="18" t="s">
        <v>913</v>
      </c>
      <c r="AO2" s="18" t="s">
        <v>914</v>
      </c>
      <c r="AP2" s="18" t="s">
        <v>915</v>
      </c>
      <c r="AQ2" s="18" t="s">
        <v>916</v>
      </c>
      <c r="AR2" s="18" t="s">
        <v>917</v>
      </c>
      <c r="AS2" s="224" t="s">
        <v>110</v>
      </c>
      <c r="AT2" s="224" t="s">
        <v>178</v>
      </c>
      <c r="AU2" s="224" t="s">
        <v>160</v>
      </c>
      <c r="AV2" s="224" t="s">
        <v>161</v>
      </c>
      <c r="AW2" s="224" t="s">
        <v>172</v>
      </c>
      <c r="AX2" s="224" t="s">
        <v>164</v>
      </c>
      <c r="AY2" s="224" t="s">
        <v>294</v>
      </c>
      <c r="AZ2" s="224" t="s">
        <v>165</v>
      </c>
      <c r="BA2" s="224" t="s">
        <v>294</v>
      </c>
    </row>
    <row r="3" spans="1:53" x14ac:dyDescent="0.25">
      <c r="A3" s="19" t="s">
        <v>173</v>
      </c>
      <c r="B3" s="19">
        <v>2023</v>
      </c>
      <c r="C3" s="20" t="s">
        <v>167</v>
      </c>
      <c r="D3" s="21">
        <v>45289</v>
      </c>
      <c r="E3" s="21" t="s">
        <v>31</v>
      </c>
      <c r="F3" s="21" t="s">
        <v>31</v>
      </c>
      <c r="G3" s="21">
        <v>45308</v>
      </c>
      <c r="H3" s="21"/>
      <c r="I3" s="22">
        <f>+G3+105</f>
        <v>45413</v>
      </c>
      <c r="J3" s="22"/>
      <c r="K3" s="21" t="s">
        <v>103</v>
      </c>
      <c r="L3" s="20" t="s">
        <v>104</v>
      </c>
      <c r="M3" s="19" t="s">
        <v>27</v>
      </c>
      <c r="N3" s="19" t="s">
        <v>21</v>
      </c>
      <c r="O3" s="19" t="s">
        <v>25</v>
      </c>
      <c r="P3" s="19" t="s">
        <v>24</v>
      </c>
      <c r="Q3" s="23" t="s">
        <v>28</v>
      </c>
      <c r="R3" s="19" t="s">
        <v>22</v>
      </c>
      <c r="S3" s="19" t="s">
        <v>23</v>
      </c>
      <c r="T3" s="24"/>
      <c r="U3" s="19"/>
      <c r="V3" s="19"/>
      <c r="W3" s="19"/>
      <c r="X3" s="24"/>
      <c r="Y3" s="24">
        <v>14336.966666666667</v>
      </c>
      <c r="Z3" s="24">
        <v>18107.588900000002</v>
      </c>
      <c r="AA3" s="25">
        <f ca="1">+$AJ$1*Y3*AM3</f>
        <v>627.44806719597</v>
      </c>
      <c r="AB3" s="19"/>
      <c r="AC3" s="19"/>
      <c r="AD3" s="19"/>
      <c r="AE3" s="19" t="s">
        <v>33</v>
      </c>
      <c r="AF3" s="19"/>
      <c r="AG3" s="19"/>
      <c r="AH3" s="19" t="s">
        <v>30</v>
      </c>
      <c r="AI3" s="19" t="s">
        <v>31</v>
      </c>
      <c r="AJ3" s="19" t="s">
        <v>31</v>
      </c>
      <c r="AK3" s="19" t="s">
        <v>29</v>
      </c>
      <c r="AL3" s="19" t="s">
        <v>18</v>
      </c>
      <c r="AM3" s="26">
        <f t="shared" ref="AM3:AM8" ca="1" si="0">+$AK$1-I3</f>
        <v>139</v>
      </c>
      <c r="AN3" s="26" t="s">
        <v>31</v>
      </c>
      <c r="AO3" s="26" t="s">
        <v>31</v>
      </c>
      <c r="AP3" s="26" t="s">
        <v>31</v>
      </c>
      <c r="AQ3" s="26" t="s">
        <v>31</v>
      </c>
      <c r="AR3" s="26">
        <f ca="1">+AM3</f>
        <v>139</v>
      </c>
      <c r="AS3" s="27"/>
      <c r="AT3" s="27"/>
      <c r="AU3" s="27"/>
      <c r="AV3" s="27"/>
      <c r="AW3" s="27"/>
      <c r="AX3" s="27"/>
      <c r="AY3" s="27"/>
      <c r="AZ3" s="27"/>
      <c r="BA3" s="27"/>
    </row>
    <row r="4" spans="1:53" x14ac:dyDescent="0.25">
      <c r="A4" s="19" t="s">
        <v>173</v>
      </c>
      <c r="B4" s="19">
        <v>2023</v>
      </c>
      <c r="C4" s="20" t="s">
        <v>167</v>
      </c>
      <c r="D4" s="21">
        <v>45289</v>
      </c>
      <c r="E4" s="21" t="s">
        <v>31</v>
      </c>
      <c r="F4" s="21" t="s">
        <v>31</v>
      </c>
      <c r="G4" s="21">
        <v>45308</v>
      </c>
      <c r="H4" s="21"/>
      <c r="I4" s="22">
        <f>+G4+120</f>
        <v>45428</v>
      </c>
      <c r="J4" s="22"/>
      <c r="K4" s="21" t="s">
        <v>103</v>
      </c>
      <c r="L4" s="20" t="s">
        <v>104</v>
      </c>
      <c r="M4" s="19" t="s">
        <v>27</v>
      </c>
      <c r="N4" s="19" t="s">
        <v>21</v>
      </c>
      <c r="O4" s="19" t="s">
        <v>25</v>
      </c>
      <c r="P4" s="19" t="s">
        <v>24</v>
      </c>
      <c r="Q4" s="23" t="s">
        <v>28</v>
      </c>
      <c r="R4" s="19" t="s">
        <v>22</v>
      </c>
      <c r="S4" s="19" t="s">
        <v>23</v>
      </c>
      <c r="T4" s="24"/>
      <c r="U4" s="19"/>
      <c r="V4" s="19"/>
      <c r="W4" s="19"/>
      <c r="X4" s="24"/>
      <c r="Y4" s="24">
        <v>14336.966666666667</v>
      </c>
      <c r="Z4" s="24">
        <v>18107.588900000002</v>
      </c>
      <c r="AA4" s="25">
        <f ca="1">+$AJ$1*Y4*AM4</f>
        <v>559.7378441172682</v>
      </c>
      <c r="AB4" s="19"/>
      <c r="AC4" s="19"/>
      <c r="AD4" s="19"/>
      <c r="AE4" s="19" t="s">
        <v>33</v>
      </c>
      <c r="AF4" s="19"/>
      <c r="AG4" s="19"/>
      <c r="AH4" s="19" t="s">
        <v>30</v>
      </c>
      <c r="AI4" s="19" t="s">
        <v>31</v>
      </c>
      <c r="AJ4" s="19" t="s">
        <v>31</v>
      </c>
      <c r="AK4" s="19" t="s">
        <v>29</v>
      </c>
      <c r="AL4" s="19" t="s">
        <v>18</v>
      </c>
      <c r="AM4" s="26">
        <f t="shared" ca="1" si="0"/>
        <v>124</v>
      </c>
      <c r="AN4" s="26" t="s">
        <v>31</v>
      </c>
      <c r="AO4" s="26" t="s">
        <v>31</v>
      </c>
      <c r="AP4" s="26" t="s">
        <v>31</v>
      </c>
      <c r="AQ4" s="26" t="s">
        <v>31</v>
      </c>
      <c r="AR4" s="26">
        <f ca="1">+AM4</f>
        <v>124</v>
      </c>
      <c r="AS4" s="27"/>
      <c r="AT4" s="27"/>
      <c r="AU4" s="27"/>
      <c r="AV4" s="27"/>
      <c r="AW4" s="27"/>
      <c r="AX4" s="27"/>
      <c r="AY4" s="27"/>
      <c r="AZ4" s="27"/>
      <c r="BA4" s="27"/>
    </row>
    <row r="5" spans="1:53" x14ac:dyDescent="0.25">
      <c r="A5" s="19" t="s">
        <v>173</v>
      </c>
      <c r="B5" s="19">
        <v>2023</v>
      </c>
      <c r="C5" s="20" t="s">
        <v>167</v>
      </c>
      <c r="D5" s="21">
        <v>45289</v>
      </c>
      <c r="E5" s="21" t="s">
        <v>31</v>
      </c>
      <c r="F5" s="21" t="s">
        <v>31</v>
      </c>
      <c r="G5" s="21">
        <v>45308</v>
      </c>
      <c r="H5" s="21"/>
      <c r="I5" s="22">
        <f>+G5+150</f>
        <v>45458</v>
      </c>
      <c r="J5" s="22"/>
      <c r="K5" s="21" t="s">
        <v>103</v>
      </c>
      <c r="L5" s="20" t="s">
        <v>104</v>
      </c>
      <c r="M5" s="19" t="s">
        <v>27</v>
      </c>
      <c r="N5" s="19" t="s">
        <v>21</v>
      </c>
      <c r="O5" s="19" t="s">
        <v>25</v>
      </c>
      <c r="P5" s="19" t="s">
        <v>24</v>
      </c>
      <c r="Q5" s="23" t="s">
        <v>28</v>
      </c>
      <c r="R5" s="19" t="s">
        <v>22</v>
      </c>
      <c r="S5" s="19" t="s">
        <v>23</v>
      </c>
      <c r="T5" s="24"/>
      <c r="U5" s="19"/>
      <c r="V5" s="19"/>
      <c r="W5" s="19"/>
      <c r="X5" s="24"/>
      <c r="Y5" s="24">
        <v>14336.966666666667</v>
      </c>
      <c r="Z5" s="24">
        <v>18107.588900000002</v>
      </c>
      <c r="AA5" s="25">
        <f ca="1">+$AJ$1*Y5*AM5</f>
        <v>424.31739795986459</v>
      </c>
      <c r="AB5" s="19"/>
      <c r="AC5" s="19"/>
      <c r="AD5" s="19"/>
      <c r="AE5" s="19" t="s">
        <v>33</v>
      </c>
      <c r="AF5" s="19"/>
      <c r="AG5" s="19"/>
      <c r="AH5" s="19" t="s">
        <v>30</v>
      </c>
      <c r="AI5" s="19" t="s">
        <v>31</v>
      </c>
      <c r="AJ5" s="19" t="s">
        <v>31</v>
      </c>
      <c r="AK5" s="19" t="s">
        <v>29</v>
      </c>
      <c r="AL5" s="19" t="s">
        <v>18</v>
      </c>
      <c r="AM5" s="26">
        <f t="shared" ca="1" si="0"/>
        <v>94</v>
      </c>
      <c r="AN5" s="26" t="s">
        <v>31</v>
      </c>
      <c r="AO5" s="26" t="s">
        <v>31</v>
      </c>
      <c r="AP5" s="26" t="s">
        <v>31</v>
      </c>
      <c r="AQ5" s="26" t="s">
        <v>31</v>
      </c>
      <c r="AR5" s="26">
        <f ca="1">+AM5</f>
        <v>94</v>
      </c>
      <c r="AS5" s="27"/>
      <c r="AT5" s="27"/>
      <c r="AU5" s="27"/>
      <c r="AV5" s="27"/>
      <c r="AW5" s="27"/>
      <c r="AX5" s="27"/>
      <c r="AY5" s="27"/>
      <c r="AZ5" s="27"/>
      <c r="BA5" s="27"/>
    </row>
    <row r="6" spans="1:53" x14ac:dyDescent="0.25">
      <c r="A6" s="19" t="s">
        <v>173</v>
      </c>
      <c r="B6" s="19">
        <v>2024</v>
      </c>
      <c r="C6" s="20" t="s">
        <v>168</v>
      </c>
      <c r="D6" s="21">
        <v>45482</v>
      </c>
      <c r="E6" s="21" t="s">
        <v>31</v>
      </c>
      <c r="F6" s="21" t="s">
        <v>31</v>
      </c>
      <c r="G6" s="21" t="s">
        <v>31</v>
      </c>
      <c r="H6" s="21"/>
      <c r="I6" s="22">
        <f>+D6+45</f>
        <v>45527</v>
      </c>
      <c r="J6" s="22"/>
      <c r="K6" s="21" t="s">
        <v>96</v>
      </c>
      <c r="L6" s="20" t="s">
        <v>97</v>
      </c>
      <c r="M6" s="28">
        <v>20506421781</v>
      </c>
      <c r="N6" s="19" t="s">
        <v>34</v>
      </c>
      <c r="O6" s="19" t="s">
        <v>36</v>
      </c>
      <c r="P6" s="19" t="s">
        <v>105</v>
      </c>
      <c r="Q6" s="23" t="s">
        <v>28</v>
      </c>
      <c r="R6" s="19" t="s">
        <v>22</v>
      </c>
      <c r="S6" s="19" t="s">
        <v>35</v>
      </c>
      <c r="T6" s="24"/>
      <c r="U6" s="19"/>
      <c r="V6" s="19"/>
      <c r="W6" s="19"/>
      <c r="X6" s="24"/>
      <c r="Y6" s="29">
        <v>0</v>
      </c>
      <c r="Z6" s="24">
        <v>38623.17</v>
      </c>
      <c r="AA6" s="30">
        <v>0</v>
      </c>
      <c r="AB6" s="19">
        <v>991967</v>
      </c>
      <c r="AC6" s="19" t="s">
        <v>37</v>
      </c>
      <c r="AD6" s="19"/>
      <c r="AE6" s="19" t="s">
        <v>43</v>
      </c>
      <c r="AF6" s="19"/>
      <c r="AG6" s="19"/>
      <c r="AH6" s="19" t="s">
        <v>38</v>
      </c>
      <c r="AI6" s="19" t="s">
        <v>39</v>
      </c>
      <c r="AJ6" s="19" t="s">
        <v>40</v>
      </c>
      <c r="AK6" s="19" t="s">
        <v>42</v>
      </c>
      <c r="AL6" s="19" t="s">
        <v>18</v>
      </c>
      <c r="AM6" s="26">
        <f t="shared" ca="1" si="0"/>
        <v>25</v>
      </c>
      <c r="AN6" s="26" t="s">
        <v>31</v>
      </c>
      <c r="AO6" s="26">
        <f ca="1">+AM6</f>
        <v>25</v>
      </c>
      <c r="AP6" s="26" t="s">
        <v>31</v>
      </c>
      <c r="AQ6" s="26" t="s">
        <v>31</v>
      </c>
      <c r="AR6" s="26" t="s">
        <v>31</v>
      </c>
      <c r="AS6" s="27"/>
      <c r="AT6" s="27"/>
      <c r="AU6" s="27"/>
      <c r="AV6" s="27"/>
      <c r="AW6" s="27"/>
      <c r="AX6" s="27"/>
      <c r="AY6" s="27"/>
      <c r="AZ6" s="27"/>
      <c r="BA6" s="27"/>
    </row>
    <row r="7" spans="1:53" x14ac:dyDescent="0.25">
      <c r="A7" s="19" t="s">
        <v>173</v>
      </c>
      <c r="B7" s="19">
        <v>2024</v>
      </c>
      <c r="C7" s="20" t="s">
        <v>169</v>
      </c>
      <c r="D7" s="21">
        <v>45419</v>
      </c>
      <c r="E7" s="21">
        <v>45419</v>
      </c>
      <c r="F7" s="21" t="s">
        <v>31</v>
      </c>
      <c r="G7" s="21" t="s">
        <v>31</v>
      </c>
      <c r="H7" s="21"/>
      <c r="I7" s="22">
        <v>45422</v>
      </c>
      <c r="J7" s="22"/>
      <c r="K7" s="21" t="s">
        <v>79</v>
      </c>
      <c r="L7" s="20" t="s">
        <v>80</v>
      </c>
      <c r="M7" s="28">
        <v>20600760611</v>
      </c>
      <c r="N7" s="19" t="s">
        <v>47</v>
      </c>
      <c r="O7" s="19" t="s">
        <v>50</v>
      </c>
      <c r="P7" s="19" t="s">
        <v>55</v>
      </c>
      <c r="Q7" s="23">
        <v>0</v>
      </c>
      <c r="R7" s="19" t="s">
        <v>48</v>
      </c>
      <c r="S7" s="19" t="s">
        <v>46</v>
      </c>
      <c r="T7" s="19" t="s">
        <v>73</v>
      </c>
      <c r="U7" s="19" t="s">
        <v>54</v>
      </c>
      <c r="V7" s="19" t="s">
        <v>31</v>
      </c>
      <c r="W7" s="19"/>
      <c r="X7" s="19"/>
      <c r="Y7" s="29">
        <v>0</v>
      </c>
      <c r="Z7" s="29">
        <v>7070.89</v>
      </c>
      <c r="AA7" s="30" t="s">
        <v>31</v>
      </c>
      <c r="AB7" s="19">
        <v>959759</v>
      </c>
      <c r="AC7" s="19" t="s">
        <v>51</v>
      </c>
      <c r="AD7" s="19"/>
      <c r="AE7" s="19" t="s">
        <v>43</v>
      </c>
      <c r="AF7" s="19"/>
      <c r="AG7" s="19"/>
      <c r="AH7" s="19" t="s">
        <v>52</v>
      </c>
      <c r="AI7" s="19" t="s">
        <v>53</v>
      </c>
      <c r="AJ7" s="19" t="s">
        <v>53</v>
      </c>
      <c r="AK7" s="19" t="s">
        <v>41</v>
      </c>
      <c r="AL7" s="19" t="s">
        <v>18</v>
      </c>
      <c r="AM7" s="26">
        <f t="shared" ca="1" si="0"/>
        <v>130</v>
      </c>
      <c r="AN7" s="26" t="s">
        <v>31</v>
      </c>
      <c r="AO7" s="26" t="s">
        <v>31</v>
      </c>
      <c r="AP7" s="26" t="s">
        <v>31</v>
      </c>
      <c r="AQ7" s="26" t="s">
        <v>31</v>
      </c>
      <c r="AR7" s="26">
        <f ca="1">+AM7</f>
        <v>130</v>
      </c>
      <c r="AS7" s="27"/>
      <c r="AT7" s="27"/>
      <c r="AU7" s="27"/>
      <c r="AV7" s="27"/>
      <c r="AW7" s="27"/>
      <c r="AX7" s="27"/>
      <c r="AY7" s="27"/>
      <c r="AZ7" s="27"/>
      <c r="BA7" s="27"/>
    </row>
    <row r="8" spans="1:53" x14ac:dyDescent="0.25">
      <c r="A8" s="19" t="s">
        <v>173</v>
      </c>
      <c r="B8" s="19">
        <v>2024</v>
      </c>
      <c r="C8" s="20" t="s">
        <v>170</v>
      </c>
      <c r="D8" s="21">
        <v>45520</v>
      </c>
      <c r="E8" s="21">
        <v>45529</v>
      </c>
      <c r="F8" s="21" t="s">
        <v>31</v>
      </c>
      <c r="G8" s="21" t="s">
        <v>31</v>
      </c>
      <c r="H8" s="21"/>
      <c r="I8" s="22">
        <v>45575</v>
      </c>
      <c r="J8" s="22">
        <v>45536</v>
      </c>
      <c r="K8" s="21" t="s">
        <v>65</v>
      </c>
      <c r="L8" s="20" t="s">
        <v>66</v>
      </c>
      <c r="M8" s="28" t="s">
        <v>67</v>
      </c>
      <c r="N8" s="19" t="s">
        <v>68</v>
      </c>
      <c r="O8" s="19" t="s">
        <v>50</v>
      </c>
      <c r="P8" s="19" t="s">
        <v>60</v>
      </c>
      <c r="Q8" s="23">
        <v>0</v>
      </c>
      <c r="R8" s="19" t="s">
        <v>48</v>
      </c>
      <c r="S8" s="19" t="s">
        <v>69</v>
      </c>
      <c r="T8" s="19" t="s">
        <v>74</v>
      </c>
      <c r="U8" s="19" t="s">
        <v>61</v>
      </c>
      <c r="V8" s="19" t="s">
        <v>56</v>
      </c>
      <c r="W8" s="19" t="s">
        <v>198</v>
      </c>
      <c r="X8" s="19"/>
      <c r="Y8" s="29"/>
      <c r="Z8" s="29">
        <v>1223.42</v>
      </c>
      <c r="AA8" s="30">
        <v>0</v>
      </c>
      <c r="AB8" s="19">
        <v>1009953</v>
      </c>
      <c r="AC8" s="19" t="s">
        <v>70</v>
      </c>
      <c r="AD8" s="19"/>
      <c r="AE8" s="19" t="s">
        <v>43</v>
      </c>
      <c r="AF8" s="19"/>
      <c r="AG8" s="19"/>
      <c r="AH8" s="19" t="s">
        <v>71</v>
      </c>
      <c r="AI8" s="19" t="s">
        <v>72</v>
      </c>
      <c r="AJ8" s="19" t="s">
        <v>40</v>
      </c>
      <c r="AK8" s="19" t="s">
        <v>41</v>
      </c>
      <c r="AL8" s="19" t="s">
        <v>18</v>
      </c>
      <c r="AM8" s="26">
        <f t="shared" ca="1" si="0"/>
        <v>-23</v>
      </c>
      <c r="AN8" s="26" t="s">
        <v>31</v>
      </c>
      <c r="AO8" s="26">
        <f ca="1">-AM8</f>
        <v>23</v>
      </c>
      <c r="AP8" s="26" t="s">
        <v>31</v>
      </c>
      <c r="AQ8" s="26" t="s">
        <v>31</v>
      </c>
      <c r="AR8" s="26" t="s">
        <v>31</v>
      </c>
      <c r="AS8" s="27"/>
      <c r="AT8" s="27"/>
      <c r="AU8" s="27"/>
      <c r="AV8" s="27"/>
      <c r="AW8" s="27"/>
      <c r="AX8" s="27"/>
      <c r="AY8" s="27"/>
      <c r="AZ8" s="27"/>
      <c r="BA8" s="27"/>
    </row>
    <row r="9" spans="1:53" x14ac:dyDescent="0.25">
      <c r="A9" s="19" t="s">
        <v>173</v>
      </c>
      <c r="B9" s="19">
        <v>2024</v>
      </c>
      <c r="C9" s="20" t="s">
        <v>168</v>
      </c>
      <c r="D9" s="21" t="s">
        <v>63</v>
      </c>
      <c r="E9" s="21" t="s">
        <v>63</v>
      </c>
      <c r="F9" s="21" t="s">
        <v>31</v>
      </c>
      <c r="G9" s="21" t="s">
        <v>31</v>
      </c>
      <c r="H9" s="21"/>
      <c r="I9" s="22" t="s">
        <v>62</v>
      </c>
      <c r="J9" s="22"/>
      <c r="K9" s="21" t="s">
        <v>76</v>
      </c>
      <c r="L9" s="20" t="s">
        <v>77</v>
      </c>
      <c r="M9" s="28">
        <v>20601052921</v>
      </c>
      <c r="N9" s="19" t="s">
        <v>59</v>
      </c>
      <c r="O9" s="19" t="s">
        <v>50</v>
      </c>
      <c r="P9" s="19" t="s">
        <v>60</v>
      </c>
      <c r="Q9" s="23">
        <v>0</v>
      </c>
      <c r="R9" s="19" t="s">
        <v>48</v>
      </c>
      <c r="S9" s="19" t="s">
        <v>58</v>
      </c>
      <c r="T9" s="19" t="s">
        <v>75</v>
      </c>
      <c r="U9" s="19" t="s">
        <v>64</v>
      </c>
      <c r="V9" s="19" t="s">
        <v>57</v>
      </c>
      <c r="W9" s="19" t="s">
        <v>198</v>
      </c>
      <c r="X9" s="19"/>
      <c r="Y9" s="29"/>
      <c r="Z9" s="29">
        <v>2124</v>
      </c>
      <c r="AA9" s="30">
        <v>0</v>
      </c>
      <c r="AB9" s="19">
        <v>959761</v>
      </c>
      <c r="AC9" s="19" t="s">
        <v>78</v>
      </c>
      <c r="AD9" s="19"/>
      <c r="AE9" s="19" t="s">
        <v>43</v>
      </c>
      <c r="AF9" s="19"/>
      <c r="AG9" s="19"/>
      <c r="AH9" s="19" t="s">
        <v>71</v>
      </c>
      <c r="AI9" s="19" t="s">
        <v>72</v>
      </c>
      <c r="AJ9" s="19" t="s">
        <v>40</v>
      </c>
      <c r="AK9" s="19" t="s">
        <v>41</v>
      </c>
      <c r="AL9" s="19" t="s">
        <v>18</v>
      </c>
      <c r="AM9" s="26">
        <f t="shared" ref="AM9" ca="1" si="1">+$AK$1-I9</f>
        <v>13</v>
      </c>
      <c r="AN9" s="26">
        <f ca="1">+AM9</f>
        <v>13</v>
      </c>
      <c r="AO9" s="26" t="s">
        <v>31</v>
      </c>
      <c r="AP9" s="26" t="s">
        <v>31</v>
      </c>
      <c r="AQ9" s="26" t="s">
        <v>31</v>
      </c>
      <c r="AR9" s="26" t="s">
        <v>31</v>
      </c>
      <c r="AS9" s="27"/>
      <c r="AT9" s="27"/>
      <c r="AU9" s="27"/>
      <c r="AV9" s="27"/>
      <c r="AW9" s="27"/>
      <c r="AX9" s="27"/>
      <c r="AY9" s="27"/>
      <c r="AZ9" s="27"/>
      <c r="BA9" s="27"/>
    </row>
    <row r="10" spans="1:53" ht="15.75" customHeight="1" x14ac:dyDescent="0.25">
      <c r="A10" s="19" t="s">
        <v>173</v>
      </c>
      <c r="B10" s="19">
        <v>2024</v>
      </c>
      <c r="C10" s="20" t="s">
        <v>171</v>
      </c>
      <c r="D10" s="21">
        <v>45546</v>
      </c>
      <c r="E10" s="21">
        <v>45546</v>
      </c>
      <c r="F10" s="21">
        <v>45550</v>
      </c>
      <c r="G10" s="21" t="s">
        <v>31</v>
      </c>
      <c r="H10" s="21"/>
      <c r="I10" s="22">
        <v>45550</v>
      </c>
      <c r="J10" s="22" t="s">
        <v>31</v>
      </c>
      <c r="K10" s="21" t="s">
        <v>84</v>
      </c>
      <c r="L10" s="20" t="s">
        <v>85</v>
      </c>
      <c r="M10" s="28" t="s">
        <v>86</v>
      </c>
      <c r="N10" s="19" t="s">
        <v>59</v>
      </c>
      <c r="O10" s="19" t="s">
        <v>50</v>
      </c>
      <c r="P10" s="19" t="s">
        <v>87</v>
      </c>
      <c r="Q10" s="23">
        <v>0</v>
      </c>
      <c r="R10" s="19" t="s">
        <v>48</v>
      </c>
      <c r="S10" s="19" t="s">
        <v>82</v>
      </c>
      <c r="T10" s="19" t="s">
        <v>88</v>
      </c>
      <c r="U10" s="19" t="s">
        <v>83</v>
      </c>
      <c r="V10" s="19" t="s">
        <v>31</v>
      </c>
      <c r="W10" s="19"/>
      <c r="X10" s="19"/>
      <c r="Y10" s="29">
        <v>0</v>
      </c>
      <c r="Z10" s="29">
        <v>5000</v>
      </c>
      <c r="AA10" s="30">
        <v>0</v>
      </c>
      <c r="AB10" s="19">
        <v>1022659</v>
      </c>
      <c r="AC10" s="19" t="s">
        <v>51</v>
      </c>
      <c r="AD10" s="19"/>
      <c r="AE10" s="19" t="s">
        <v>43</v>
      </c>
      <c r="AF10" s="19"/>
      <c r="AG10" s="19"/>
      <c r="AH10" s="19" t="s">
        <v>89</v>
      </c>
      <c r="AI10" s="19" t="s">
        <v>53</v>
      </c>
      <c r="AJ10" s="19" t="s">
        <v>53</v>
      </c>
      <c r="AK10" s="19" t="s">
        <v>41</v>
      </c>
      <c r="AL10" s="19" t="s">
        <v>18</v>
      </c>
      <c r="AM10" s="26">
        <f t="shared" ref="AM10" ca="1" si="2">+$AK$1-I10</f>
        <v>2</v>
      </c>
      <c r="AN10" s="26">
        <f ca="1">+AM10</f>
        <v>2</v>
      </c>
      <c r="AO10" s="26" t="s">
        <v>31</v>
      </c>
      <c r="AP10" s="26" t="s">
        <v>31</v>
      </c>
      <c r="AQ10" s="26" t="s">
        <v>31</v>
      </c>
      <c r="AR10" s="26" t="s">
        <v>31</v>
      </c>
      <c r="AS10" s="27"/>
      <c r="AT10" s="27"/>
      <c r="AU10" s="27"/>
      <c r="AV10" s="27"/>
      <c r="AW10" s="27"/>
      <c r="AX10" s="27"/>
      <c r="AY10" s="27"/>
      <c r="AZ10" s="27"/>
      <c r="BA10" s="27"/>
    </row>
    <row r="11" spans="1:53" s="11" customFormat="1" ht="27" customHeight="1" x14ac:dyDescent="0.2">
      <c r="A11" s="19" t="s">
        <v>173</v>
      </c>
      <c r="B11" s="19">
        <v>2024</v>
      </c>
      <c r="C11" s="20" t="s">
        <v>170</v>
      </c>
      <c r="D11" s="31">
        <v>45518</v>
      </c>
      <c r="E11" s="31">
        <v>45518</v>
      </c>
      <c r="F11" s="31" t="s">
        <v>31</v>
      </c>
      <c r="G11" s="31" t="s">
        <v>31</v>
      </c>
      <c r="H11" s="31">
        <v>45533</v>
      </c>
      <c r="I11" s="32">
        <v>45575</v>
      </c>
      <c r="J11" s="32" t="s">
        <v>31</v>
      </c>
      <c r="K11" s="31" t="s">
        <v>96</v>
      </c>
      <c r="L11" s="33" t="s">
        <v>97</v>
      </c>
      <c r="M11" s="34">
        <v>20602952640</v>
      </c>
      <c r="N11" s="35" t="s">
        <v>90</v>
      </c>
      <c r="O11" s="35" t="s">
        <v>50</v>
      </c>
      <c r="P11" s="35" t="s">
        <v>98</v>
      </c>
      <c r="Q11" s="36">
        <v>0</v>
      </c>
      <c r="R11" s="35" t="s">
        <v>48</v>
      </c>
      <c r="S11" s="35" t="s">
        <v>91</v>
      </c>
      <c r="T11" s="35" t="s">
        <v>92</v>
      </c>
      <c r="U11" s="35" t="s">
        <v>99</v>
      </c>
      <c r="V11" s="35" t="s">
        <v>31</v>
      </c>
      <c r="W11" s="35"/>
      <c r="X11" s="37" t="s">
        <v>95</v>
      </c>
      <c r="Y11" s="38" t="s">
        <v>31</v>
      </c>
      <c r="Z11" s="38">
        <v>2500</v>
      </c>
      <c r="AA11" s="39">
        <v>0</v>
      </c>
      <c r="AB11" s="35">
        <v>1017089</v>
      </c>
      <c r="AC11" s="35" t="s">
        <v>93</v>
      </c>
      <c r="AD11" s="35" t="s">
        <v>102</v>
      </c>
      <c r="AE11" s="35" t="s">
        <v>43</v>
      </c>
      <c r="AF11" s="35"/>
      <c r="AG11" s="35"/>
      <c r="AH11" s="35" t="s">
        <v>100</v>
      </c>
      <c r="AI11" s="35" t="s">
        <v>39</v>
      </c>
      <c r="AJ11" s="35" t="s">
        <v>101</v>
      </c>
      <c r="AK11" s="35" t="s">
        <v>41</v>
      </c>
      <c r="AL11" s="35" t="s">
        <v>18</v>
      </c>
      <c r="AM11" s="40">
        <f t="shared" ref="AM11" ca="1" si="3">+$AK$1-I11</f>
        <v>-23</v>
      </c>
      <c r="AN11" s="40">
        <f ca="1">+AM11</f>
        <v>-23</v>
      </c>
      <c r="AO11" s="40" t="s">
        <v>31</v>
      </c>
      <c r="AP11" s="40" t="s">
        <v>31</v>
      </c>
      <c r="AQ11" s="40" t="s">
        <v>31</v>
      </c>
      <c r="AR11" s="40" t="s">
        <v>31</v>
      </c>
      <c r="AS11" s="41"/>
      <c r="AT11" s="41"/>
      <c r="AU11" s="41"/>
      <c r="AV11" s="41"/>
      <c r="AW11" s="41"/>
      <c r="AX11" s="41"/>
      <c r="AY11" s="41"/>
      <c r="AZ11" s="41"/>
      <c r="BA11" s="41"/>
    </row>
    <row r="12" spans="1:53" s="11" customFormat="1" ht="27" customHeight="1" x14ac:dyDescent="0.2">
      <c r="A12" s="19" t="s">
        <v>173</v>
      </c>
      <c r="B12" s="31"/>
      <c r="C12" s="31"/>
      <c r="D12" s="31"/>
      <c r="E12" s="31"/>
      <c r="F12" s="31"/>
      <c r="G12" s="31"/>
      <c r="H12" s="31"/>
      <c r="I12" s="32"/>
      <c r="J12" s="32"/>
      <c r="K12" s="31"/>
      <c r="L12" s="33"/>
      <c r="M12" s="34"/>
      <c r="N12" s="35"/>
      <c r="O12" s="35"/>
      <c r="P12" s="35"/>
      <c r="Q12" s="36"/>
      <c r="R12" s="35" t="s">
        <v>109</v>
      </c>
      <c r="S12" s="35"/>
      <c r="T12" s="35"/>
      <c r="U12" s="35"/>
      <c r="V12" s="35"/>
      <c r="W12" s="35"/>
      <c r="X12" s="37"/>
      <c r="Y12" s="38"/>
      <c r="Z12" s="38"/>
      <c r="AA12" s="39"/>
      <c r="AB12" s="35"/>
      <c r="AC12" s="35"/>
      <c r="AD12" s="35"/>
      <c r="AE12" s="35" t="s">
        <v>121</v>
      </c>
      <c r="AF12" s="35"/>
      <c r="AG12" s="35"/>
      <c r="AH12" s="35"/>
      <c r="AI12" s="35"/>
      <c r="AJ12" s="35"/>
      <c r="AK12" s="35"/>
      <c r="AL12" s="35"/>
      <c r="AM12" s="40"/>
      <c r="AN12" s="40"/>
      <c r="AO12" s="40"/>
      <c r="AP12" s="40"/>
      <c r="AQ12" s="40"/>
      <c r="AR12" s="40"/>
      <c r="AS12" s="41"/>
      <c r="AT12" s="41"/>
      <c r="AU12" s="41"/>
      <c r="AV12" s="41"/>
      <c r="AW12" s="41"/>
      <c r="AX12" s="41"/>
      <c r="AY12" s="41"/>
      <c r="AZ12" s="41"/>
      <c r="BA12" s="41"/>
    </row>
    <row r="13" spans="1:53" s="11" customFormat="1" ht="22.5" customHeight="1" x14ac:dyDescent="0.2">
      <c r="A13" s="19" t="s">
        <v>173</v>
      </c>
      <c r="B13" s="31"/>
      <c r="C13" s="31"/>
      <c r="D13" s="31"/>
      <c r="E13" s="31"/>
      <c r="F13" s="31"/>
      <c r="G13" s="31"/>
      <c r="H13" s="31"/>
      <c r="I13" s="32"/>
      <c r="J13" s="32"/>
      <c r="K13" s="31"/>
      <c r="L13" s="33"/>
      <c r="M13" s="34"/>
      <c r="N13" s="35"/>
      <c r="O13" s="35"/>
      <c r="P13" s="35"/>
      <c r="Q13" s="36"/>
      <c r="R13" s="35" t="s">
        <v>106</v>
      </c>
      <c r="S13" s="35"/>
      <c r="T13" s="35"/>
      <c r="U13" s="35"/>
      <c r="V13" s="35"/>
      <c r="W13" s="35"/>
      <c r="X13" s="37"/>
      <c r="Y13" s="38"/>
      <c r="Z13" s="38"/>
      <c r="AA13" s="39"/>
      <c r="AB13" s="35"/>
      <c r="AC13" s="35"/>
      <c r="AD13" s="35"/>
      <c r="AE13" s="35" t="s">
        <v>279</v>
      </c>
      <c r="AF13" s="35"/>
      <c r="AG13" s="35"/>
      <c r="AH13" s="35"/>
      <c r="AI13" s="35"/>
      <c r="AJ13" s="35"/>
      <c r="AK13" s="35"/>
      <c r="AL13" s="35"/>
      <c r="AM13" s="40"/>
      <c r="AN13" s="40"/>
      <c r="AO13" s="40"/>
      <c r="AP13" s="40"/>
      <c r="AQ13" s="40"/>
      <c r="AR13" s="40"/>
      <c r="AS13" s="41"/>
      <c r="AT13" s="41"/>
      <c r="AU13" s="41"/>
      <c r="AV13" s="41"/>
      <c r="AW13" s="41"/>
      <c r="AX13" s="41"/>
      <c r="AY13" s="41"/>
      <c r="AZ13" s="41"/>
      <c r="BA13" s="41"/>
    </row>
    <row r="14" spans="1:53" s="11" customFormat="1" ht="22.5" customHeight="1" x14ac:dyDescent="0.2">
      <c r="A14" s="19" t="s">
        <v>173</v>
      </c>
      <c r="B14" s="31"/>
      <c r="C14" s="31"/>
      <c r="D14" s="31"/>
      <c r="E14" s="31"/>
      <c r="F14" s="31"/>
      <c r="G14" s="31"/>
      <c r="H14" s="31"/>
      <c r="I14" s="32"/>
      <c r="J14" s="32"/>
      <c r="K14" s="31"/>
      <c r="L14" s="33"/>
      <c r="M14" s="34"/>
      <c r="N14" s="35"/>
      <c r="O14" s="35"/>
      <c r="P14" s="35"/>
      <c r="Q14" s="36"/>
      <c r="R14" s="35" t="s">
        <v>107</v>
      </c>
      <c r="S14" s="35"/>
      <c r="T14" s="35"/>
      <c r="U14" s="35"/>
      <c r="V14" s="35"/>
      <c r="W14" s="35"/>
      <c r="X14" s="37"/>
      <c r="Y14" s="38"/>
      <c r="Z14" s="38"/>
      <c r="AA14" s="39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40"/>
      <c r="AN14" s="40"/>
      <c r="AO14" s="40"/>
      <c r="AP14" s="40"/>
      <c r="AQ14" s="40"/>
      <c r="AR14" s="40"/>
      <c r="AS14" s="41"/>
      <c r="AT14" s="41"/>
      <c r="AU14" s="41"/>
      <c r="AV14" s="41"/>
      <c r="AW14" s="41"/>
      <c r="AX14" s="41"/>
      <c r="AY14" s="41"/>
      <c r="AZ14" s="41"/>
      <c r="BA14" s="41"/>
    </row>
    <row r="15" spans="1:53" s="11" customFormat="1" ht="22.5" customHeight="1" x14ac:dyDescent="0.2">
      <c r="A15" s="19" t="s">
        <v>173</v>
      </c>
      <c r="B15" s="31"/>
      <c r="C15" s="31"/>
      <c r="D15" s="31"/>
      <c r="E15" s="31"/>
      <c r="F15" s="31"/>
      <c r="G15" s="31"/>
      <c r="H15" s="31"/>
      <c r="I15" s="32"/>
      <c r="J15" s="32"/>
      <c r="K15" s="31"/>
      <c r="L15" s="33"/>
      <c r="M15" s="34"/>
      <c r="N15" s="35"/>
      <c r="O15" s="35"/>
      <c r="P15" s="35"/>
      <c r="Q15" s="36"/>
      <c r="R15" s="35" t="s">
        <v>108</v>
      </c>
      <c r="S15" s="35"/>
      <c r="T15" s="35"/>
      <c r="U15" s="35"/>
      <c r="V15" s="35"/>
      <c r="W15" s="35"/>
      <c r="X15" s="37"/>
      <c r="Y15" s="38"/>
      <c r="Z15" s="38"/>
      <c r="AA15" s="39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40"/>
      <c r="AN15" s="40"/>
      <c r="AO15" s="40"/>
      <c r="AP15" s="40"/>
      <c r="AQ15" s="40"/>
      <c r="AR15" s="40"/>
      <c r="AS15" s="43"/>
      <c r="AT15" s="43"/>
      <c r="AU15" s="43"/>
      <c r="AV15" s="43"/>
      <c r="AW15" s="43"/>
      <c r="AX15" s="43"/>
      <c r="AY15" s="43"/>
      <c r="AZ15" s="43"/>
      <c r="BA15" s="43"/>
    </row>
    <row r="16" spans="1:53" x14ac:dyDescent="0.25">
      <c r="A16" s="19" t="s">
        <v>174</v>
      </c>
      <c r="B16" s="19">
        <v>2024</v>
      </c>
      <c r="C16" s="20" t="s">
        <v>170</v>
      </c>
      <c r="D16" s="31">
        <v>45505</v>
      </c>
      <c r="E16" s="31">
        <v>45506</v>
      </c>
      <c r="F16" s="31" t="s">
        <v>31</v>
      </c>
      <c r="G16" s="31" t="s">
        <v>31</v>
      </c>
      <c r="H16" s="31" t="s">
        <v>31</v>
      </c>
      <c r="I16" s="32">
        <v>45536</v>
      </c>
      <c r="J16" s="32" t="s">
        <v>31</v>
      </c>
      <c r="K16" s="31" t="s">
        <v>96</v>
      </c>
      <c r="L16" s="33" t="s">
        <v>97</v>
      </c>
      <c r="M16" s="28">
        <v>20506421781</v>
      </c>
      <c r="N16" s="19" t="s">
        <v>34</v>
      </c>
      <c r="O16" s="19" t="s">
        <v>36</v>
      </c>
      <c r="P16" s="35" t="s">
        <v>181</v>
      </c>
      <c r="Q16" s="23" t="s">
        <v>28</v>
      </c>
      <c r="R16" s="19" t="s">
        <v>22</v>
      </c>
      <c r="S16" s="19" t="s">
        <v>175</v>
      </c>
      <c r="T16" s="35" t="s">
        <v>31</v>
      </c>
      <c r="U16" s="35" t="s">
        <v>31</v>
      </c>
      <c r="V16" s="35" t="s">
        <v>31</v>
      </c>
      <c r="W16" s="35"/>
      <c r="X16" s="37" t="s">
        <v>31</v>
      </c>
      <c r="Y16" s="38">
        <v>0</v>
      </c>
      <c r="Z16" s="38">
        <v>6000</v>
      </c>
      <c r="AA16" s="39">
        <v>0</v>
      </c>
      <c r="AB16" s="35">
        <v>345667</v>
      </c>
      <c r="AC16" s="19" t="s">
        <v>37</v>
      </c>
      <c r="AD16" s="35" t="s">
        <v>102</v>
      </c>
      <c r="AE16" s="35" t="s">
        <v>43</v>
      </c>
      <c r="AF16" s="35" t="s">
        <v>176</v>
      </c>
      <c r="AG16" s="35" t="s">
        <v>177</v>
      </c>
      <c r="AH16" s="19" t="s">
        <v>71</v>
      </c>
      <c r="AI16" s="19" t="s">
        <v>72</v>
      </c>
      <c r="AJ16" s="19" t="s">
        <v>40</v>
      </c>
      <c r="AK16" s="19" t="s">
        <v>41</v>
      </c>
      <c r="AL16" s="35" t="s">
        <v>31</v>
      </c>
      <c r="AM16" s="40" t="s">
        <v>31</v>
      </c>
      <c r="AN16" s="40" t="s">
        <v>31</v>
      </c>
      <c r="AO16" s="40" t="s">
        <v>31</v>
      </c>
      <c r="AP16" s="40" t="s">
        <v>31</v>
      </c>
      <c r="AQ16" s="40" t="s">
        <v>31</v>
      </c>
      <c r="AR16" s="40" t="s">
        <v>31</v>
      </c>
      <c r="AS16" s="45">
        <v>45545</v>
      </c>
      <c r="AT16" s="46">
        <f>+I16-AS16</f>
        <v>-9</v>
      </c>
      <c r="AU16" s="44" t="s">
        <v>179</v>
      </c>
      <c r="AV16" s="44" t="s">
        <v>180</v>
      </c>
      <c r="AW16" s="44"/>
      <c r="AX16" s="47">
        <v>5000</v>
      </c>
      <c r="AY16" s="47"/>
      <c r="AZ16" s="44"/>
      <c r="BA16" s="47"/>
    </row>
    <row r="17" spans="1:53" x14ac:dyDescent="0.25">
      <c r="A17" s="19" t="s">
        <v>174</v>
      </c>
      <c r="B17" s="31"/>
      <c r="C17" s="31"/>
      <c r="D17" s="31"/>
      <c r="E17" s="31"/>
      <c r="F17" s="31"/>
      <c r="G17" s="31"/>
      <c r="H17" s="31"/>
      <c r="I17" s="32"/>
      <c r="J17" s="32"/>
      <c r="K17" s="31"/>
      <c r="L17" s="33"/>
      <c r="M17" s="34"/>
      <c r="N17" s="35"/>
      <c r="O17" s="35"/>
      <c r="P17" s="35"/>
      <c r="Q17" s="36"/>
      <c r="R17" s="35"/>
      <c r="S17" s="35"/>
      <c r="T17" s="35"/>
      <c r="U17" s="35"/>
      <c r="V17" s="35"/>
      <c r="W17" s="35"/>
      <c r="X17" s="37"/>
      <c r="Y17" s="38"/>
      <c r="Z17" s="38"/>
      <c r="AA17" s="39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40"/>
      <c r="AN17" s="40"/>
      <c r="AO17" s="40"/>
      <c r="AP17" s="40"/>
      <c r="AQ17" s="40"/>
      <c r="AR17" s="40"/>
      <c r="AS17" s="44"/>
      <c r="AT17" s="44"/>
      <c r="AU17" s="44"/>
      <c r="AV17" s="44"/>
      <c r="AW17" s="44"/>
      <c r="AX17" s="44"/>
      <c r="AY17" s="44"/>
      <c r="AZ17" s="44"/>
      <c r="BA17" s="44"/>
    </row>
    <row r="18" spans="1:53" x14ac:dyDescent="0.25">
      <c r="A18" s="19" t="s">
        <v>174</v>
      </c>
      <c r="B18" s="31"/>
      <c r="C18" s="31"/>
      <c r="D18" s="31"/>
      <c r="E18" s="31"/>
      <c r="F18" s="31"/>
      <c r="G18" s="31"/>
      <c r="H18" s="31"/>
      <c r="I18" s="32"/>
      <c r="J18" s="32"/>
      <c r="K18" s="31"/>
      <c r="L18" s="33"/>
      <c r="M18" s="34"/>
      <c r="N18" s="35"/>
      <c r="O18" s="35"/>
      <c r="P18" s="35"/>
      <c r="Q18" s="36"/>
      <c r="R18" s="35"/>
      <c r="S18" s="35"/>
      <c r="T18" s="35"/>
      <c r="U18" s="35"/>
      <c r="V18" s="35"/>
      <c r="W18" s="35"/>
      <c r="X18" s="37"/>
      <c r="Y18" s="38"/>
      <c r="Z18" s="38"/>
      <c r="AA18" s="39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40"/>
      <c r="AN18" s="40"/>
      <c r="AO18" s="40"/>
      <c r="AP18" s="40"/>
      <c r="AQ18" s="40"/>
      <c r="AR18" s="40"/>
      <c r="AS18" s="44"/>
      <c r="AT18" s="44"/>
      <c r="AU18" s="44"/>
      <c r="AV18" s="44"/>
      <c r="AW18" s="44"/>
      <c r="AX18" s="44"/>
      <c r="AY18" s="44"/>
      <c r="AZ18" s="44"/>
      <c r="BA18" s="44"/>
    </row>
    <row r="19" spans="1:53" x14ac:dyDescent="0.25">
      <c r="Q19" s="9"/>
    </row>
    <row r="20" spans="1:53" x14ac:dyDescent="0.25">
      <c r="Q20" s="9"/>
    </row>
    <row r="21" spans="1:53" x14ac:dyDescent="0.25">
      <c r="Q21" s="9"/>
    </row>
    <row r="22" spans="1:53" x14ac:dyDescent="0.25">
      <c r="Q22" s="9"/>
    </row>
    <row r="23" spans="1:53" x14ac:dyDescent="0.25">
      <c r="Q23" s="9"/>
    </row>
    <row r="24" spans="1:53" x14ac:dyDescent="0.25">
      <c r="Q24" s="9"/>
    </row>
  </sheetData>
  <autoFilter ref="A2:AZ18" xr:uid="{00000000-0001-0000-0000-000000000000}"/>
  <mergeCells count="2">
    <mergeCell ref="AL1:AR1"/>
    <mergeCell ref="AS1:BA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4DB-CB39-4E8E-AC48-E2A5EE55D1F4}">
  <sheetPr>
    <outlinePr summaryBelow="0"/>
    <pageSetUpPr autoPageBreaks="0"/>
  </sheetPr>
  <dimension ref="B1:BH174"/>
  <sheetViews>
    <sheetView showGridLines="0" workbookViewId="0">
      <selection activeCell="BH162" sqref="BH162"/>
    </sheetView>
  </sheetViews>
  <sheetFormatPr baseColWidth="10" defaultRowHeight="12.75" customHeight="1" x14ac:dyDescent="0.25"/>
  <cols>
    <col min="1" max="1" width="1.85546875" style="48" customWidth="1"/>
    <col min="2" max="2" width="1.5703125" style="48" customWidth="1"/>
    <col min="3" max="3" width="1.140625" style="48" customWidth="1"/>
    <col min="4" max="4" width="3.42578125" style="48" customWidth="1"/>
    <col min="5" max="5" width="5.28515625" style="48" customWidth="1"/>
    <col min="6" max="6" width="1.140625" style="48" customWidth="1"/>
    <col min="7" max="7" width="1.5703125" style="48" customWidth="1"/>
    <col min="8" max="9" width="1.140625" style="48" customWidth="1"/>
    <col min="10" max="10" width="1" style="48" customWidth="1"/>
    <col min="11" max="11" width="4.7109375" style="48" customWidth="1"/>
    <col min="12" max="12" width="1.7109375" style="48" customWidth="1"/>
    <col min="13" max="13" width="2.7109375" style="48" customWidth="1"/>
    <col min="14" max="14" width="3.7109375" style="48" customWidth="1"/>
    <col min="15" max="15" width="1.7109375" style="48" customWidth="1"/>
    <col min="16" max="16" width="1" style="48" customWidth="1"/>
    <col min="17" max="18" width="1.28515625" style="48" customWidth="1"/>
    <col min="19" max="19" width="1.5703125" style="48" customWidth="1"/>
    <col min="20" max="20" width="1.7109375" style="48" customWidth="1"/>
    <col min="21" max="21" width="1.140625" style="48" customWidth="1"/>
    <col min="22" max="22" width="2.42578125" style="48" customWidth="1"/>
    <col min="23" max="23" width="1" style="48" customWidth="1"/>
    <col min="24" max="26" width="1.140625" style="48" customWidth="1"/>
    <col min="27" max="27" width="1.28515625" style="48" customWidth="1"/>
    <col min="28" max="28" width="1.140625" style="48" customWidth="1"/>
    <col min="29" max="29" width="7.5703125" style="48" customWidth="1"/>
    <col min="30" max="31" width="1" style="48" customWidth="1"/>
    <col min="32" max="32" width="1.85546875" style="48" customWidth="1"/>
    <col min="33" max="33" width="1.140625" style="48" customWidth="1"/>
    <col min="34" max="34" width="1" style="48" customWidth="1"/>
    <col min="35" max="35" width="1.28515625" style="48" customWidth="1"/>
    <col min="36" max="36" width="7.7109375" style="48" customWidth="1"/>
    <col min="37" max="37" width="1.42578125" style="48" customWidth="1"/>
    <col min="38" max="38" width="1.140625" style="48" customWidth="1"/>
    <col min="39" max="39" width="1" style="48" customWidth="1"/>
    <col min="40" max="40" width="1.140625" style="48" customWidth="1"/>
    <col min="41" max="41" width="2.85546875" style="48" customWidth="1"/>
    <col min="42" max="42" width="1.42578125" style="48" customWidth="1"/>
    <col min="43" max="43" width="1" style="48" customWidth="1"/>
    <col min="44" max="44" width="1.42578125" style="48" customWidth="1"/>
    <col min="45" max="45" width="6.28515625" style="48" customWidth="1"/>
    <col min="46" max="46" width="1" style="48" customWidth="1"/>
    <col min="47" max="48" width="1.5703125" style="48" customWidth="1"/>
    <col min="49" max="49" width="1.42578125" style="48" customWidth="1"/>
    <col min="50" max="50" width="3.7109375" style="48" customWidth="1"/>
    <col min="51" max="51" width="4.140625" style="48" customWidth="1"/>
    <col min="52" max="54" width="1.140625" style="48" customWidth="1"/>
    <col min="55" max="55" width="1" style="48" customWidth="1"/>
    <col min="56" max="56" width="10.42578125" style="48" customWidth="1"/>
    <col min="57" max="57" width="1.42578125" style="48" customWidth="1"/>
    <col min="58" max="256" width="6.85546875" style="48" customWidth="1"/>
    <col min="257" max="257" width="1.85546875" style="48" customWidth="1"/>
    <col min="258" max="258" width="1.5703125" style="48" customWidth="1"/>
    <col min="259" max="259" width="1.140625" style="48" customWidth="1"/>
    <col min="260" max="260" width="3.42578125" style="48" customWidth="1"/>
    <col min="261" max="261" width="5.28515625" style="48" customWidth="1"/>
    <col min="262" max="262" width="1.140625" style="48" customWidth="1"/>
    <col min="263" max="263" width="1.5703125" style="48" customWidth="1"/>
    <col min="264" max="265" width="1.140625" style="48" customWidth="1"/>
    <col min="266" max="266" width="1" style="48" customWidth="1"/>
    <col min="267" max="267" width="4.7109375" style="48" customWidth="1"/>
    <col min="268" max="268" width="1.7109375" style="48" customWidth="1"/>
    <col min="269" max="269" width="1" style="48" customWidth="1"/>
    <col min="270" max="270" width="1.28515625" style="48" customWidth="1"/>
    <col min="271" max="271" width="1.7109375" style="48" customWidth="1"/>
    <col min="272" max="272" width="1" style="48" customWidth="1"/>
    <col min="273" max="274" width="1.28515625" style="48" customWidth="1"/>
    <col min="275" max="275" width="1.5703125" style="48" customWidth="1"/>
    <col min="276" max="276" width="1.7109375" style="48" customWidth="1"/>
    <col min="277" max="277" width="1.140625" style="48" customWidth="1"/>
    <col min="278" max="278" width="2.42578125" style="48" customWidth="1"/>
    <col min="279" max="279" width="1" style="48" customWidth="1"/>
    <col min="280" max="282" width="1.140625" style="48" customWidth="1"/>
    <col min="283" max="283" width="1.28515625" style="48" customWidth="1"/>
    <col min="284" max="284" width="1.140625" style="48" customWidth="1"/>
    <col min="285" max="285" width="7.5703125" style="48" customWidth="1"/>
    <col min="286" max="287" width="1" style="48" customWidth="1"/>
    <col min="288" max="288" width="1.85546875" style="48" customWidth="1"/>
    <col min="289" max="289" width="1.140625" style="48" customWidth="1"/>
    <col min="290" max="290" width="1" style="48" customWidth="1"/>
    <col min="291" max="291" width="1.28515625" style="48" customWidth="1"/>
    <col min="292" max="292" width="7.7109375" style="48" customWidth="1"/>
    <col min="293" max="293" width="1.42578125" style="48" customWidth="1"/>
    <col min="294" max="294" width="1.140625" style="48" customWidth="1"/>
    <col min="295" max="295" width="1" style="48" customWidth="1"/>
    <col min="296" max="296" width="1.140625" style="48" customWidth="1"/>
    <col min="297" max="297" width="2.85546875" style="48" customWidth="1"/>
    <col min="298" max="298" width="1.42578125" style="48" customWidth="1"/>
    <col min="299" max="299" width="1" style="48" customWidth="1"/>
    <col min="300" max="300" width="1.42578125" style="48" customWidth="1"/>
    <col min="301" max="301" width="6.28515625" style="48" customWidth="1"/>
    <col min="302" max="302" width="1" style="48" customWidth="1"/>
    <col min="303" max="304" width="1.5703125" style="48" customWidth="1"/>
    <col min="305" max="305" width="1.42578125" style="48" customWidth="1"/>
    <col min="306" max="306" width="3.7109375" style="48" customWidth="1"/>
    <col min="307" max="307" width="4.140625" style="48" customWidth="1"/>
    <col min="308" max="310" width="1.140625" style="48" customWidth="1"/>
    <col min="311" max="311" width="1" style="48" customWidth="1"/>
    <col min="312" max="312" width="10.42578125" style="48" customWidth="1"/>
    <col min="313" max="313" width="1.42578125" style="48" customWidth="1"/>
    <col min="314" max="512" width="6.85546875" style="48" customWidth="1"/>
    <col min="513" max="513" width="1.85546875" style="48" customWidth="1"/>
    <col min="514" max="514" width="1.5703125" style="48" customWidth="1"/>
    <col min="515" max="515" width="1.140625" style="48" customWidth="1"/>
    <col min="516" max="516" width="3.42578125" style="48" customWidth="1"/>
    <col min="517" max="517" width="5.28515625" style="48" customWidth="1"/>
    <col min="518" max="518" width="1.140625" style="48" customWidth="1"/>
    <col min="519" max="519" width="1.5703125" style="48" customWidth="1"/>
    <col min="520" max="521" width="1.140625" style="48" customWidth="1"/>
    <col min="522" max="522" width="1" style="48" customWidth="1"/>
    <col min="523" max="523" width="4.7109375" style="48" customWidth="1"/>
    <col min="524" max="524" width="1.7109375" style="48" customWidth="1"/>
    <col min="525" max="525" width="1" style="48" customWidth="1"/>
    <col min="526" max="526" width="1.28515625" style="48" customWidth="1"/>
    <col min="527" max="527" width="1.7109375" style="48" customWidth="1"/>
    <col min="528" max="528" width="1" style="48" customWidth="1"/>
    <col min="529" max="530" width="1.28515625" style="48" customWidth="1"/>
    <col min="531" max="531" width="1.5703125" style="48" customWidth="1"/>
    <col min="532" max="532" width="1.7109375" style="48" customWidth="1"/>
    <col min="533" max="533" width="1.140625" style="48" customWidth="1"/>
    <col min="534" max="534" width="2.42578125" style="48" customWidth="1"/>
    <col min="535" max="535" width="1" style="48" customWidth="1"/>
    <col min="536" max="538" width="1.140625" style="48" customWidth="1"/>
    <col min="539" max="539" width="1.28515625" style="48" customWidth="1"/>
    <col min="540" max="540" width="1.140625" style="48" customWidth="1"/>
    <col min="541" max="541" width="7.5703125" style="48" customWidth="1"/>
    <col min="542" max="543" width="1" style="48" customWidth="1"/>
    <col min="544" max="544" width="1.85546875" style="48" customWidth="1"/>
    <col min="545" max="545" width="1.140625" style="48" customWidth="1"/>
    <col min="546" max="546" width="1" style="48" customWidth="1"/>
    <col min="547" max="547" width="1.28515625" style="48" customWidth="1"/>
    <col min="548" max="548" width="7.7109375" style="48" customWidth="1"/>
    <col min="549" max="549" width="1.42578125" style="48" customWidth="1"/>
    <col min="550" max="550" width="1.140625" style="48" customWidth="1"/>
    <col min="551" max="551" width="1" style="48" customWidth="1"/>
    <col min="552" max="552" width="1.140625" style="48" customWidth="1"/>
    <col min="553" max="553" width="2.85546875" style="48" customWidth="1"/>
    <col min="554" max="554" width="1.42578125" style="48" customWidth="1"/>
    <col min="555" max="555" width="1" style="48" customWidth="1"/>
    <col min="556" max="556" width="1.42578125" style="48" customWidth="1"/>
    <col min="557" max="557" width="6.28515625" style="48" customWidth="1"/>
    <col min="558" max="558" width="1" style="48" customWidth="1"/>
    <col min="559" max="560" width="1.5703125" style="48" customWidth="1"/>
    <col min="561" max="561" width="1.42578125" style="48" customWidth="1"/>
    <col min="562" max="562" width="3.7109375" style="48" customWidth="1"/>
    <col min="563" max="563" width="4.140625" style="48" customWidth="1"/>
    <col min="564" max="566" width="1.140625" style="48" customWidth="1"/>
    <col min="567" max="567" width="1" style="48" customWidth="1"/>
    <col min="568" max="568" width="10.42578125" style="48" customWidth="1"/>
    <col min="569" max="569" width="1.42578125" style="48" customWidth="1"/>
    <col min="570" max="768" width="6.85546875" style="48" customWidth="1"/>
    <col min="769" max="769" width="1.85546875" style="48" customWidth="1"/>
    <col min="770" max="770" width="1.5703125" style="48" customWidth="1"/>
    <col min="771" max="771" width="1.140625" style="48" customWidth="1"/>
    <col min="772" max="772" width="3.42578125" style="48" customWidth="1"/>
    <col min="773" max="773" width="5.28515625" style="48" customWidth="1"/>
    <col min="774" max="774" width="1.140625" style="48" customWidth="1"/>
    <col min="775" max="775" width="1.5703125" style="48" customWidth="1"/>
    <col min="776" max="777" width="1.140625" style="48" customWidth="1"/>
    <col min="778" max="778" width="1" style="48" customWidth="1"/>
    <col min="779" max="779" width="4.7109375" style="48" customWidth="1"/>
    <col min="780" max="780" width="1.7109375" style="48" customWidth="1"/>
    <col min="781" max="781" width="1" style="48" customWidth="1"/>
    <col min="782" max="782" width="1.28515625" style="48" customWidth="1"/>
    <col min="783" max="783" width="1.7109375" style="48" customWidth="1"/>
    <col min="784" max="784" width="1" style="48" customWidth="1"/>
    <col min="785" max="786" width="1.28515625" style="48" customWidth="1"/>
    <col min="787" max="787" width="1.5703125" style="48" customWidth="1"/>
    <col min="788" max="788" width="1.7109375" style="48" customWidth="1"/>
    <col min="789" max="789" width="1.140625" style="48" customWidth="1"/>
    <col min="790" max="790" width="2.42578125" style="48" customWidth="1"/>
    <col min="791" max="791" width="1" style="48" customWidth="1"/>
    <col min="792" max="794" width="1.140625" style="48" customWidth="1"/>
    <col min="795" max="795" width="1.28515625" style="48" customWidth="1"/>
    <col min="796" max="796" width="1.140625" style="48" customWidth="1"/>
    <col min="797" max="797" width="7.5703125" style="48" customWidth="1"/>
    <col min="798" max="799" width="1" style="48" customWidth="1"/>
    <col min="800" max="800" width="1.85546875" style="48" customWidth="1"/>
    <col min="801" max="801" width="1.140625" style="48" customWidth="1"/>
    <col min="802" max="802" width="1" style="48" customWidth="1"/>
    <col min="803" max="803" width="1.28515625" style="48" customWidth="1"/>
    <col min="804" max="804" width="7.7109375" style="48" customWidth="1"/>
    <col min="805" max="805" width="1.42578125" style="48" customWidth="1"/>
    <col min="806" max="806" width="1.140625" style="48" customWidth="1"/>
    <col min="807" max="807" width="1" style="48" customWidth="1"/>
    <col min="808" max="808" width="1.140625" style="48" customWidth="1"/>
    <col min="809" max="809" width="2.85546875" style="48" customWidth="1"/>
    <col min="810" max="810" width="1.42578125" style="48" customWidth="1"/>
    <col min="811" max="811" width="1" style="48" customWidth="1"/>
    <col min="812" max="812" width="1.42578125" style="48" customWidth="1"/>
    <col min="813" max="813" width="6.28515625" style="48" customWidth="1"/>
    <col min="814" max="814" width="1" style="48" customWidth="1"/>
    <col min="815" max="816" width="1.5703125" style="48" customWidth="1"/>
    <col min="817" max="817" width="1.42578125" style="48" customWidth="1"/>
    <col min="818" max="818" width="3.7109375" style="48" customWidth="1"/>
    <col min="819" max="819" width="4.140625" style="48" customWidth="1"/>
    <col min="820" max="822" width="1.140625" style="48" customWidth="1"/>
    <col min="823" max="823" width="1" style="48" customWidth="1"/>
    <col min="824" max="824" width="10.42578125" style="48" customWidth="1"/>
    <col min="825" max="825" width="1.42578125" style="48" customWidth="1"/>
    <col min="826" max="1024" width="6.85546875" style="48" customWidth="1"/>
    <col min="1025" max="1025" width="1.85546875" style="48" customWidth="1"/>
    <col min="1026" max="1026" width="1.5703125" style="48" customWidth="1"/>
    <col min="1027" max="1027" width="1.140625" style="48" customWidth="1"/>
    <col min="1028" max="1028" width="3.42578125" style="48" customWidth="1"/>
    <col min="1029" max="1029" width="5.28515625" style="48" customWidth="1"/>
    <col min="1030" max="1030" width="1.140625" style="48" customWidth="1"/>
    <col min="1031" max="1031" width="1.5703125" style="48" customWidth="1"/>
    <col min="1032" max="1033" width="1.140625" style="48" customWidth="1"/>
    <col min="1034" max="1034" width="1" style="48" customWidth="1"/>
    <col min="1035" max="1035" width="4.7109375" style="48" customWidth="1"/>
    <col min="1036" max="1036" width="1.7109375" style="48" customWidth="1"/>
    <col min="1037" max="1037" width="1" style="48" customWidth="1"/>
    <col min="1038" max="1038" width="1.28515625" style="48" customWidth="1"/>
    <col min="1039" max="1039" width="1.7109375" style="48" customWidth="1"/>
    <col min="1040" max="1040" width="1" style="48" customWidth="1"/>
    <col min="1041" max="1042" width="1.28515625" style="48" customWidth="1"/>
    <col min="1043" max="1043" width="1.5703125" style="48" customWidth="1"/>
    <col min="1044" max="1044" width="1.7109375" style="48" customWidth="1"/>
    <col min="1045" max="1045" width="1.140625" style="48" customWidth="1"/>
    <col min="1046" max="1046" width="2.42578125" style="48" customWidth="1"/>
    <col min="1047" max="1047" width="1" style="48" customWidth="1"/>
    <col min="1048" max="1050" width="1.140625" style="48" customWidth="1"/>
    <col min="1051" max="1051" width="1.28515625" style="48" customWidth="1"/>
    <col min="1052" max="1052" width="1.140625" style="48" customWidth="1"/>
    <col min="1053" max="1053" width="7.5703125" style="48" customWidth="1"/>
    <col min="1054" max="1055" width="1" style="48" customWidth="1"/>
    <col min="1056" max="1056" width="1.85546875" style="48" customWidth="1"/>
    <col min="1057" max="1057" width="1.140625" style="48" customWidth="1"/>
    <col min="1058" max="1058" width="1" style="48" customWidth="1"/>
    <col min="1059" max="1059" width="1.28515625" style="48" customWidth="1"/>
    <col min="1060" max="1060" width="7.7109375" style="48" customWidth="1"/>
    <col min="1061" max="1061" width="1.42578125" style="48" customWidth="1"/>
    <col min="1062" max="1062" width="1.140625" style="48" customWidth="1"/>
    <col min="1063" max="1063" width="1" style="48" customWidth="1"/>
    <col min="1064" max="1064" width="1.140625" style="48" customWidth="1"/>
    <col min="1065" max="1065" width="2.85546875" style="48" customWidth="1"/>
    <col min="1066" max="1066" width="1.42578125" style="48" customWidth="1"/>
    <col min="1067" max="1067" width="1" style="48" customWidth="1"/>
    <col min="1068" max="1068" width="1.42578125" style="48" customWidth="1"/>
    <col min="1069" max="1069" width="6.28515625" style="48" customWidth="1"/>
    <col min="1070" max="1070" width="1" style="48" customWidth="1"/>
    <col min="1071" max="1072" width="1.5703125" style="48" customWidth="1"/>
    <col min="1073" max="1073" width="1.42578125" style="48" customWidth="1"/>
    <col min="1074" max="1074" width="3.7109375" style="48" customWidth="1"/>
    <col min="1075" max="1075" width="4.140625" style="48" customWidth="1"/>
    <col min="1076" max="1078" width="1.140625" style="48" customWidth="1"/>
    <col min="1079" max="1079" width="1" style="48" customWidth="1"/>
    <col min="1080" max="1080" width="10.42578125" style="48" customWidth="1"/>
    <col min="1081" max="1081" width="1.42578125" style="48" customWidth="1"/>
    <col min="1082" max="1280" width="6.85546875" style="48" customWidth="1"/>
    <col min="1281" max="1281" width="1.85546875" style="48" customWidth="1"/>
    <col min="1282" max="1282" width="1.5703125" style="48" customWidth="1"/>
    <col min="1283" max="1283" width="1.140625" style="48" customWidth="1"/>
    <col min="1284" max="1284" width="3.42578125" style="48" customWidth="1"/>
    <col min="1285" max="1285" width="5.28515625" style="48" customWidth="1"/>
    <col min="1286" max="1286" width="1.140625" style="48" customWidth="1"/>
    <col min="1287" max="1287" width="1.5703125" style="48" customWidth="1"/>
    <col min="1288" max="1289" width="1.140625" style="48" customWidth="1"/>
    <col min="1290" max="1290" width="1" style="48" customWidth="1"/>
    <col min="1291" max="1291" width="4.7109375" style="48" customWidth="1"/>
    <col min="1292" max="1292" width="1.7109375" style="48" customWidth="1"/>
    <col min="1293" max="1293" width="1" style="48" customWidth="1"/>
    <col min="1294" max="1294" width="1.28515625" style="48" customWidth="1"/>
    <col min="1295" max="1295" width="1.7109375" style="48" customWidth="1"/>
    <col min="1296" max="1296" width="1" style="48" customWidth="1"/>
    <col min="1297" max="1298" width="1.28515625" style="48" customWidth="1"/>
    <col min="1299" max="1299" width="1.5703125" style="48" customWidth="1"/>
    <col min="1300" max="1300" width="1.7109375" style="48" customWidth="1"/>
    <col min="1301" max="1301" width="1.140625" style="48" customWidth="1"/>
    <col min="1302" max="1302" width="2.42578125" style="48" customWidth="1"/>
    <col min="1303" max="1303" width="1" style="48" customWidth="1"/>
    <col min="1304" max="1306" width="1.140625" style="48" customWidth="1"/>
    <col min="1307" max="1307" width="1.28515625" style="48" customWidth="1"/>
    <col min="1308" max="1308" width="1.140625" style="48" customWidth="1"/>
    <col min="1309" max="1309" width="7.5703125" style="48" customWidth="1"/>
    <col min="1310" max="1311" width="1" style="48" customWidth="1"/>
    <col min="1312" max="1312" width="1.85546875" style="48" customWidth="1"/>
    <col min="1313" max="1313" width="1.140625" style="48" customWidth="1"/>
    <col min="1314" max="1314" width="1" style="48" customWidth="1"/>
    <col min="1315" max="1315" width="1.28515625" style="48" customWidth="1"/>
    <col min="1316" max="1316" width="7.7109375" style="48" customWidth="1"/>
    <col min="1317" max="1317" width="1.42578125" style="48" customWidth="1"/>
    <col min="1318" max="1318" width="1.140625" style="48" customWidth="1"/>
    <col min="1319" max="1319" width="1" style="48" customWidth="1"/>
    <col min="1320" max="1320" width="1.140625" style="48" customWidth="1"/>
    <col min="1321" max="1321" width="2.85546875" style="48" customWidth="1"/>
    <col min="1322" max="1322" width="1.42578125" style="48" customWidth="1"/>
    <col min="1323" max="1323" width="1" style="48" customWidth="1"/>
    <col min="1324" max="1324" width="1.42578125" style="48" customWidth="1"/>
    <col min="1325" max="1325" width="6.28515625" style="48" customWidth="1"/>
    <col min="1326" max="1326" width="1" style="48" customWidth="1"/>
    <col min="1327" max="1328" width="1.5703125" style="48" customWidth="1"/>
    <col min="1329" max="1329" width="1.42578125" style="48" customWidth="1"/>
    <col min="1330" max="1330" width="3.7109375" style="48" customWidth="1"/>
    <col min="1331" max="1331" width="4.140625" style="48" customWidth="1"/>
    <col min="1332" max="1334" width="1.140625" style="48" customWidth="1"/>
    <col min="1335" max="1335" width="1" style="48" customWidth="1"/>
    <col min="1336" max="1336" width="10.42578125" style="48" customWidth="1"/>
    <col min="1337" max="1337" width="1.42578125" style="48" customWidth="1"/>
    <col min="1338" max="1536" width="6.85546875" style="48" customWidth="1"/>
    <col min="1537" max="1537" width="1.85546875" style="48" customWidth="1"/>
    <col min="1538" max="1538" width="1.5703125" style="48" customWidth="1"/>
    <col min="1539" max="1539" width="1.140625" style="48" customWidth="1"/>
    <col min="1540" max="1540" width="3.42578125" style="48" customWidth="1"/>
    <col min="1541" max="1541" width="5.28515625" style="48" customWidth="1"/>
    <col min="1542" max="1542" width="1.140625" style="48" customWidth="1"/>
    <col min="1543" max="1543" width="1.5703125" style="48" customWidth="1"/>
    <col min="1544" max="1545" width="1.140625" style="48" customWidth="1"/>
    <col min="1546" max="1546" width="1" style="48" customWidth="1"/>
    <col min="1547" max="1547" width="4.7109375" style="48" customWidth="1"/>
    <col min="1548" max="1548" width="1.7109375" style="48" customWidth="1"/>
    <col min="1549" max="1549" width="1" style="48" customWidth="1"/>
    <col min="1550" max="1550" width="1.28515625" style="48" customWidth="1"/>
    <col min="1551" max="1551" width="1.7109375" style="48" customWidth="1"/>
    <col min="1552" max="1552" width="1" style="48" customWidth="1"/>
    <col min="1553" max="1554" width="1.28515625" style="48" customWidth="1"/>
    <col min="1555" max="1555" width="1.5703125" style="48" customWidth="1"/>
    <col min="1556" max="1556" width="1.7109375" style="48" customWidth="1"/>
    <col min="1557" max="1557" width="1.140625" style="48" customWidth="1"/>
    <col min="1558" max="1558" width="2.42578125" style="48" customWidth="1"/>
    <col min="1559" max="1559" width="1" style="48" customWidth="1"/>
    <col min="1560" max="1562" width="1.140625" style="48" customWidth="1"/>
    <col min="1563" max="1563" width="1.28515625" style="48" customWidth="1"/>
    <col min="1564" max="1564" width="1.140625" style="48" customWidth="1"/>
    <col min="1565" max="1565" width="7.5703125" style="48" customWidth="1"/>
    <col min="1566" max="1567" width="1" style="48" customWidth="1"/>
    <col min="1568" max="1568" width="1.85546875" style="48" customWidth="1"/>
    <col min="1569" max="1569" width="1.140625" style="48" customWidth="1"/>
    <col min="1570" max="1570" width="1" style="48" customWidth="1"/>
    <col min="1571" max="1571" width="1.28515625" style="48" customWidth="1"/>
    <col min="1572" max="1572" width="7.7109375" style="48" customWidth="1"/>
    <col min="1573" max="1573" width="1.42578125" style="48" customWidth="1"/>
    <col min="1574" max="1574" width="1.140625" style="48" customWidth="1"/>
    <col min="1575" max="1575" width="1" style="48" customWidth="1"/>
    <col min="1576" max="1576" width="1.140625" style="48" customWidth="1"/>
    <col min="1577" max="1577" width="2.85546875" style="48" customWidth="1"/>
    <col min="1578" max="1578" width="1.42578125" style="48" customWidth="1"/>
    <col min="1579" max="1579" width="1" style="48" customWidth="1"/>
    <col min="1580" max="1580" width="1.42578125" style="48" customWidth="1"/>
    <col min="1581" max="1581" width="6.28515625" style="48" customWidth="1"/>
    <col min="1582" max="1582" width="1" style="48" customWidth="1"/>
    <col min="1583" max="1584" width="1.5703125" style="48" customWidth="1"/>
    <col min="1585" max="1585" width="1.42578125" style="48" customWidth="1"/>
    <col min="1586" max="1586" width="3.7109375" style="48" customWidth="1"/>
    <col min="1587" max="1587" width="4.140625" style="48" customWidth="1"/>
    <col min="1588" max="1590" width="1.140625" style="48" customWidth="1"/>
    <col min="1591" max="1591" width="1" style="48" customWidth="1"/>
    <col min="1592" max="1592" width="10.42578125" style="48" customWidth="1"/>
    <col min="1593" max="1593" width="1.42578125" style="48" customWidth="1"/>
    <col min="1594" max="1792" width="6.85546875" style="48" customWidth="1"/>
    <col min="1793" max="1793" width="1.85546875" style="48" customWidth="1"/>
    <col min="1794" max="1794" width="1.5703125" style="48" customWidth="1"/>
    <col min="1795" max="1795" width="1.140625" style="48" customWidth="1"/>
    <col min="1796" max="1796" width="3.42578125" style="48" customWidth="1"/>
    <col min="1797" max="1797" width="5.28515625" style="48" customWidth="1"/>
    <col min="1798" max="1798" width="1.140625" style="48" customWidth="1"/>
    <col min="1799" max="1799" width="1.5703125" style="48" customWidth="1"/>
    <col min="1800" max="1801" width="1.140625" style="48" customWidth="1"/>
    <col min="1802" max="1802" width="1" style="48" customWidth="1"/>
    <col min="1803" max="1803" width="4.7109375" style="48" customWidth="1"/>
    <col min="1804" max="1804" width="1.7109375" style="48" customWidth="1"/>
    <col min="1805" max="1805" width="1" style="48" customWidth="1"/>
    <col min="1806" max="1806" width="1.28515625" style="48" customWidth="1"/>
    <col min="1807" max="1807" width="1.7109375" style="48" customWidth="1"/>
    <col min="1808" max="1808" width="1" style="48" customWidth="1"/>
    <col min="1809" max="1810" width="1.28515625" style="48" customWidth="1"/>
    <col min="1811" max="1811" width="1.5703125" style="48" customWidth="1"/>
    <col min="1812" max="1812" width="1.7109375" style="48" customWidth="1"/>
    <col min="1813" max="1813" width="1.140625" style="48" customWidth="1"/>
    <col min="1814" max="1814" width="2.42578125" style="48" customWidth="1"/>
    <col min="1815" max="1815" width="1" style="48" customWidth="1"/>
    <col min="1816" max="1818" width="1.140625" style="48" customWidth="1"/>
    <col min="1819" max="1819" width="1.28515625" style="48" customWidth="1"/>
    <col min="1820" max="1820" width="1.140625" style="48" customWidth="1"/>
    <col min="1821" max="1821" width="7.5703125" style="48" customWidth="1"/>
    <col min="1822" max="1823" width="1" style="48" customWidth="1"/>
    <col min="1824" max="1824" width="1.85546875" style="48" customWidth="1"/>
    <col min="1825" max="1825" width="1.140625" style="48" customWidth="1"/>
    <col min="1826" max="1826" width="1" style="48" customWidth="1"/>
    <col min="1827" max="1827" width="1.28515625" style="48" customWidth="1"/>
    <col min="1828" max="1828" width="7.7109375" style="48" customWidth="1"/>
    <col min="1829" max="1829" width="1.42578125" style="48" customWidth="1"/>
    <col min="1830" max="1830" width="1.140625" style="48" customWidth="1"/>
    <col min="1831" max="1831" width="1" style="48" customWidth="1"/>
    <col min="1832" max="1832" width="1.140625" style="48" customWidth="1"/>
    <col min="1833" max="1833" width="2.85546875" style="48" customWidth="1"/>
    <col min="1834" max="1834" width="1.42578125" style="48" customWidth="1"/>
    <col min="1835" max="1835" width="1" style="48" customWidth="1"/>
    <col min="1836" max="1836" width="1.42578125" style="48" customWidth="1"/>
    <col min="1837" max="1837" width="6.28515625" style="48" customWidth="1"/>
    <col min="1838" max="1838" width="1" style="48" customWidth="1"/>
    <col min="1839" max="1840" width="1.5703125" style="48" customWidth="1"/>
    <col min="1841" max="1841" width="1.42578125" style="48" customWidth="1"/>
    <col min="1842" max="1842" width="3.7109375" style="48" customWidth="1"/>
    <col min="1843" max="1843" width="4.140625" style="48" customWidth="1"/>
    <col min="1844" max="1846" width="1.140625" style="48" customWidth="1"/>
    <col min="1847" max="1847" width="1" style="48" customWidth="1"/>
    <col min="1848" max="1848" width="10.42578125" style="48" customWidth="1"/>
    <col min="1849" max="1849" width="1.42578125" style="48" customWidth="1"/>
    <col min="1850" max="2048" width="6.85546875" style="48" customWidth="1"/>
    <col min="2049" max="2049" width="1.85546875" style="48" customWidth="1"/>
    <col min="2050" max="2050" width="1.5703125" style="48" customWidth="1"/>
    <col min="2051" max="2051" width="1.140625" style="48" customWidth="1"/>
    <col min="2052" max="2052" width="3.42578125" style="48" customWidth="1"/>
    <col min="2053" max="2053" width="5.28515625" style="48" customWidth="1"/>
    <col min="2054" max="2054" width="1.140625" style="48" customWidth="1"/>
    <col min="2055" max="2055" width="1.5703125" style="48" customWidth="1"/>
    <col min="2056" max="2057" width="1.140625" style="48" customWidth="1"/>
    <col min="2058" max="2058" width="1" style="48" customWidth="1"/>
    <col min="2059" max="2059" width="4.7109375" style="48" customWidth="1"/>
    <col min="2060" max="2060" width="1.7109375" style="48" customWidth="1"/>
    <col min="2061" max="2061" width="1" style="48" customWidth="1"/>
    <col min="2062" max="2062" width="1.28515625" style="48" customWidth="1"/>
    <col min="2063" max="2063" width="1.7109375" style="48" customWidth="1"/>
    <col min="2064" max="2064" width="1" style="48" customWidth="1"/>
    <col min="2065" max="2066" width="1.28515625" style="48" customWidth="1"/>
    <col min="2067" max="2067" width="1.5703125" style="48" customWidth="1"/>
    <col min="2068" max="2068" width="1.7109375" style="48" customWidth="1"/>
    <col min="2069" max="2069" width="1.140625" style="48" customWidth="1"/>
    <col min="2070" max="2070" width="2.42578125" style="48" customWidth="1"/>
    <col min="2071" max="2071" width="1" style="48" customWidth="1"/>
    <col min="2072" max="2074" width="1.140625" style="48" customWidth="1"/>
    <col min="2075" max="2075" width="1.28515625" style="48" customWidth="1"/>
    <col min="2076" max="2076" width="1.140625" style="48" customWidth="1"/>
    <col min="2077" max="2077" width="7.5703125" style="48" customWidth="1"/>
    <col min="2078" max="2079" width="1" style="48" customWidth="1"/>
    <col min="2080" max="2080" width="1.85546875" style="48" customWidth="1"/>
    <col min="2081" max="2081" width="1.140625" style="48" customWidth="1"/>
    <col min="2082" max="2082" width="1" style="48" customWidth="1"/>
    <col min="2083" max="2083" width="1.28515625" style="48" customWidth="1"/>
    <col min="2084" max="2084" width="7.7109375" style="48" customWidth="1"/>
    <col min="2085" max="2085" width="1.42578125" style="48" customWidth="1"/>
    <col min="2086" max="2086" width="1.140625" style="48" customWidth="1"/>
    <col min="2087" max="2087" width="1" style="48" customWidth="1"/>
    <col min="2088" max="2088" width="1.140625" style="48" customWidth="1"/>
    <col min="2089" max="2089" width="2.85546875" style="48" customWidth="1"/>
    <col min="2090" max="2090" width="1.42578125" style="48" customWidth="1"/>
    <col min="2091" max="2091" width="1" style="48" customWidth="1"/>
    <col min="2092" max="2092" width="1.42578125" style="48" customWidth="1"/>
    <col min="2093" max="2093" width="6.28515625" style="48" customWidth="1"/>
    <col min="2094" max="2094" width="1" style="48" customWidth="1"/>
    <col min="2095" max="2096" width="1.5703125" style="48" customWidth="1"/>
    <col min="2097" max="2097" width="1.42578125" style="48" customWidth="1"/>
    <col min="2098" max="2098" width="3.7109375" style="48" customWidth="1"/>
    <col min="2099" max="2099" width="4.140625" style="48" customWidth="1"/>
    <col min="2100" max="2102" width="1.140625" style="48" customWidth="1"/>
    <col min="2103" max="2103" width="1" style="48" customWidth="1"/>
    <col min="2104" max="2104" width="10.42578125" style="48" customWidth="1"/>
    <col min="2105" max="2105" width="1.42578125" style="48" customWidth="1"/>
    <col min="2106" max="2304" width="6.85546875" style="48" customWidth="1"/>
    <col min="2305" max="2305" width="1.85546875" style="48" customWidth="1"/>
    <col min="2306" max="2306" width="1.5703125" style="48" customWidth="1"/>
    <col min="2307" max="2307" width="1.140625" style="48" customWidth="1"/>
    <col min="2308" max="2308" width="3.42578125" style="48" customWidth="1"/>
    <col min="2309" max="2309" width="5.28515625" style="48" customWidth="1"/>
    <col min="2310" max="2310" width="1.140625" style="48" customWidth="1"/>
    <col min="2311" max="2311" width="1.5703125" style="48" customWidth="1"/>
    <col min="2312" max="2313" width="1.140625" style="48" customWidth="1"/>
    <col min="2314" max="2314" width="1" style="48" customWidth="1"/>
    <col min="2315" max="2315" width="4.7109375" style="48" customWidth="1"/>
    <col min="2316" max="2316" width="1.7109375" style="48" customWidth="1"/>
    <col min="2317" max="2317" width="1" style="48" customWidth="1"/>
    <col min="2318" max="2318" width="1.28515625" style="48" customWidth="1"/>
    <col min="2319" max="2319" width="1.7109375" style="48" customWidth="1"/>
    <col min="2320" max="2320" width="1" style="48" customWidth="1"/>
    <col min="2321" max="2322" width="1.28515625" style="48" customWidth="1"/>
    <col min="2323" max="2323" width="1.5703125" style="48" customWidth="1"/>
    <col min="2324" max="2324" width="1.7109375" style="48" customWidth="1"/>
    <col min="2325" max="2325" width="1.140625" style="48" customWidth="1"/>
    <col min="2326" max="2326" width="2.42578125" style="48" customWidth="1"/>
    <col min="2327" max="2327" width="1" style="48" customWidth="1"/>
    <col min="2328" max="2330" width="1.140625" style="48" customWidth="1"/>
    <col min="2331" max="2331" width="1.28515625" style="48" customWidth="1"/>
    <col min="2332" max="2332" width="1.140625" style="48" customWidth="1"/>
    <col min="2333" max="2333" width="7.5703125" style="48" customWidth="1"/>
    <col min="2334" max="2335" width="1" style="48" customWidth="1"/>
    <col min="2336" max="2336" width="1.85546875" style="48" customWidth="1"/>
    <col min="2337" max="2337" width="1.140625" style="48" customWidth="1"/>
    <col min="2338" max="2338" width="1" style="48" customWidth="1"/>
    <col min="2339" max="2339" width="1.28515625" style="48" customWidth="1"/>
    <col min="2340" max="2340" width="7.7109375" style="48" customWidth="1"/>
    <col min="2341" max="2341" width="1.42578125" style="48" customWidth="1"/>
    <col min="2342" max="2342" width="1.140625" style="48" customWidth="1"/>
    <col min="2343" max="2343" width="1" style="48" customWidth="1"/>
    <col min="2344" max="2344" width="1.140625" style="48" customWidth="1"/>
    <col min="2345" max="2345" width="2.85546875" style="48" customWidth="1"/>
    <col min="2346" max="2346" width="1.42578125" style="48" customWidth="1"/>
    <col min="2347" max="2347" width="1" style="48" customWidth="1"/>
    <col min="2348" max="2348" width="1.42578125" style="48" customWidth="1"/>
    <col min="2349" max="2349" width="6.28515625" style="48" customWidth="1"/>
    <col min="2350" max="2350" width="1" style="48" customWidth="1"/>
    <col min="2351" max="2352" width="1.5703125" style="48" customWidth="1"/>
    <col min="2353" max="2353" width="1.42578125" style="48" customWidth="1"/>
    <col min="2354" max="2354" width="3.7109375" style="48" customWidth="1"/>
    <col min="2355" max="2355" width="4.140625" style="48" customWidth="1"/>
    <col min="2356" max="2358" width="1.140625" style="48" customWidth="1"/>
    <col min="2359" max="2359" width="1" style="48" customWidth="1"/>
    <col min="2360" max="2360" width="10.42578125" style="48" customWidth="1"/>
    <col min="2361" max="2361" width="1.42578125" style="48" customWidth="1"/>
    <col min="2362" max="2560" width="6.85546875" style="48" customWidth="1"/>
    <col min="2561" max="2561" width="1.85546875" style="48" customWidth="1"/>
    <col min="2562" max="2562" width="1.5703125" style="48" customWidth="1"/>
    <col min="2563" max="2563" width="1.140625" style="48" customWidth="1"/>
    <col min="2564" max="2564" width="3.42578125" style="48" customWidth="1"/>
    <col min="2565" max="2565" width="5.28515625" style="48" customWidth="1"/>
    <col min="2566" max="2566" width="1.140625" style="48" customWidth="1"/>
    <col min="2567" max="2567" width="1.5703125" style="48" customWidth="1"/>
    <col min="2568" max="2569" width="1.140625" style="48" customWidth="1"/>
    <col min="2570" max="2570" width="1" style="48" customWidth="1"/>
    <col min="2571" max="2571" width="4.7109375" style="48" customWidth="1"/>
    <col min="2572" max="2572" width="1.7109375" style="48" customWidth="1"/>
    <col min="2573" max="2573" width="1" style="48" customWidth="1"/>
    <col min="2574" max="2574" width="1.28515625" style="48" customWidth="1"/>
    <col min="2575" max="2575" width="1.7109375" style="48" customWidth="1"/>
    <col min="2576" max="2576" width="1" style="48" customWidth="1"/>
    <col min="2577" max="2578" width="1.28515625" style="48" customWidth="1"/>
    <col min="2579" max="2579" width="1.5703125" style="48" customWidth="1"/>
    <col min="2580" max="2580" width="1.7109375" style="48" customWidth="1"/>
    <col min="2581" max="2581" width="1.140625" style="48" customWidth="1"/>
    <col min="2582" max="2582" width="2.42578125" style="48" customWidth="1"/>
    <col min="2583" max="2583" width="1" style="48" customWidth="1"/>
    <col min="2584" max="2586" width="1.140625" style="48" customWidth="1"/>
    <col min="2587" max="2587" width="1.28515625" style="48" customWidth="1"/>
    <col min="2588" max="2588" width="1.140625" style="48" customWidth="1"/>
    <col min="2589" max="2589" width="7.5703125" style="48" customWidth="1"/>
    <col min="2590" max="2591" width="1" style="48" customWidth="1"/>
    <col min="2592" max="2592" width="1.85546875" style="48" customWidth="1"/>
    <col min="2593" max="2593" width="1.140625" style="48" customWidth="1"/>
    <col min="2594" max="2594" width="1" style="48" customWidth="1"/>
    <col min="2595" max="2595" width="1.28515625" style="48" customWidth="1"/>
    <col min="2596" max="2596" width="7.7109375" style="48" customWidth="1"/>
    <col min="2597" max="2597" width="1.42578125" style="48" customWidth="1"/>
    <col min="2598" max="2598" width="1.140625" style="48" customWidth="1"/>
    <col min="2599" max="2599" width="1" style="48" customWidth="1"/>
    <col min="2600" max="2600" width="1.140625" style="48" customWidth="1"/>
    <col min="2601" max="2601" width="2.85546875" style="48" customWidth="1"/>
    <col min="2602" max="2602" width="1.42578125" style="48" customWidth="1"/>
    <col min="2603" max="2603" width="1" style="48" customWidth="1"/>
    <col min="2604" max="2604" width="1.42578125" style="48" customWidth="1"/>
    <col min="2605" max="2605" width="6.28515625" style="48" customWidth="1"/>
    <col min="2606" max="2606" width="1" style="48" customWidth="1"/>
    <col min="2607" max="2608" width="1.5703125" style="48" customWidth="1"/>
    <col min="2609" max="2609" width="1.42578125" style="48" customWidth="1"/>
    <col min="2610" max="2610" width="3.7109375" style="48" customWidth="1"/>
    <col min="2611" max="2611" width="4.140625" style="48" customWidth="1"/>
    <col min="2612" max="2614" width="1.140625" style="48" customWidth="1"/>
    <col min="2615" max="2615" width="1" style="48" customWidth="1"/>
    <col min="2616" max="2616" width="10.42578125" style="48" customWidth="1"/>
    <col min="2617" max="2617" width="1.42578125" style="48" customWidth="1"/>
    <col min="2618" max="2816" width="6.85546875" style="48" customWidth="1"/>
    <col min="2817" max="2817" width="1.85546875" style="48" customWidth="1"/>
    <col min="2818" max="2818" width="1.5703125" style="48" customWidth="1"/>
    <col min="2819" max="2819" width="1.140625" style="48" customWidth="1"/>
    <col min="2820" max="2820" width="3.42578125" style="48" customWidth="1"/>
    <col min="2821" max="2821" width="5.28515625" style="48" customWidth="1"/>
    <col min="2822" max="2822" width="1.140625" style="48" customWidth="1"/>
    <col min="2823" max="2823" width="1.5703125" style="48" customWidth="1"/>
    <col min="2824" max="2825" width="1.140625" style="48" customWidth="1"/>
    <col min="2826" max="2826" width="1" style="48" customWidth="1"/>
    <col min="2827" max="2827" width="4.7109375" style="48" customWidth="1"/>
    <col min="2828" max="2828" width="1.7109375" style="48" customWidth="1"/>
    <col min="2829" max="2829" width="1" style="48" customWidth="1"/>
    <col min="2830" max="2830" width="1.28515625" style="48" customWidth="1"/>
    <col min="2831" max="2831" width="1.7109375" style="48" customWidth="1"/>
    <col min="2832" max="2832" width="1" style="48" customWidth="1"/>
    <col min="2833" max="2834" width="1.28515625" style="48" customWidth="1"/>
    <col min="2835" max="2835" width="1.5703125" style="48" customWidth="1"/>
    <col min="2836" max="2836" width="1.7109375" style="48" customWidth="1"/>
    <col min="2837" max="2837" width="1.140625" style="48" customWidth="1"/>
    <col min="2838" max="2838" width="2.42578125" style="48" customWidth="1"/>
    <col min="2839" max="2839" width="1" style="48" customWidth="1"/>
    <col min="2840" max="2842" width="1.140625" style="48" customWidth="1"/>
    <col min="2843" max="2843" width="1.28515625" style="48" customWidth="1"/>
    <col min="2844" max="2844" width="1.140625" style="48" customWidth="1"/>
    <col min="2845" max="2845" width="7.5703125" style="48" customWidth="1"/>
    <col min="2846" max="2847" width="1" style="48" customWidth="1"/>
    <col min="2848" max="2848" width="1.85546875" style="48" customWidth="1"/>
    <col min="2849" max="2849" width="1.140625" style="48" customWidth="1"/>
    <col min="2850" max="2850" width="1" style="48" customWidth="1"/>
    <col min="2851" max="2851" width="1.28515625" style="48" customWidth="1"/>
    <col min="2852" max="2852" width="7.7109375" style="48" customWidth="1"/>
    <col min="2853" max="2853" width="1.42578125" style="48" customWidth="1"/>
    <col min="2854" max="2854" width="1.140625" style="48" customWidth="1"/>
    <col min="2855" max="2855" width="1" style="48" customWidth="1"/>
    <col min="2856" max="2856" width="1.140625" style="48" customWidth="1"/>
    <col min="2857" max="2857" width="2.85546875" style="48" customWidth="1"/>
    <col min="2858" max="2858" width="1.42578125" style="48" customWidth="1"/>
    <col min="2859" max="2859" width="1" style="48" customWidth="1"/>
    <col min="2860" max="2860" width="1.42578125" style="48" customWidth="1"/>
    <col min="2861" max="2861" width="6.28515625" style="48" customWidth="1"/>
    <col min="2862" max="2862" width="1" style="48" customWidth="1"/>
    <col min="2863" max="2864" width="1.5703125" style="48" customWidth="1"/>
    <col min="2865" max="2865" width="1.42578125" style="48" customWidth="1"/>
    <col min="2866" max="2866" width="3.7109375" style="48" customWidth="1"/>
    <col min="2867" max="2867" width="4.140625" style="48" customWidth="1"/>
    <col min="2868" max="2870" width="1.140625" style="48" customWidth="1"/>
    <col min="2871" max="2871" width="1" style="48" customWidth="1"/>
    <col min="2872" max="2872" width="10.42578125" style="48" customWidth="1"/>
    <col min="2873" max="2873" width="1.42578125" style="48" customWidth="1"/>
    <col min="2874" max="3072" width="6.85546875" style="48" customWidth="1"/>
    <col min="3073" max="3073" width="1.85546875" style="48" customWidth="1"/>
    <col min="3074" max="3074" width="1.5703125" style="48" customWidth="1"/>
    <col min="3075" max="3075" width="1.140625" style="48" customWidth="1"/>
    <col min="3076" max="3076" width="3.42578125" style="48" customWidth="1"/>
    <col min="3077" max="3077" width="5.28515625" style="48" customWidth="1"/>
    <col min="3078" max="3078" width="1.140625" style="48" customWidth="1"/>
    <col min="3079" max="3079" width="1.5703125" style="48" customWidth="1"/>
    <col min="3080" max="3081" width="1.140625" style="48" customWidth="1"/>
    <col min="3082" max="3082" width="1" style="48" customWidth="1"/>
    <col min="3083" max="3083" width="4.7109375" style="48" customWidth="1"/>
    <col min="3084" max="3084" width="1.7109375" style="48" customWidth="1"/>
    <col min="3085" max="3085" width="1" style="48" customWidth="1"/>
    <col min="3086" max="3086" width="1.28515625" style="48" customWidth="1"/>
    <col min="3087" max="3087" width="1.7109375" style="48" customWidth="1"/>
    <col min="3088" max="3088" width="1" style="48" customWidth="1"/>
    <col min="3089" max="3090" width="1.28515625" style="48" customWidth="1"/>
    <col min="3091" max="3091" width="1.5703125" style="48" customWidth="1"/>
    <col min="3092" max="3092" width="1.7109375" style="48" customWidth="1"/>
    <col min="3093" max="3093" width="1.140625" style="48" customWidth="1"/>
    <col min="3094" max="3094" width="2.42578125" style="48" customWidth="1"/>
    <col min="3095" max="3095" width="1" style="48" customWidth="1"/>
    <col min="3096" max="3098" width="1.140625" style="48" customWidth="1"/>
    <col min="3099" max="3099" width="1.28515625" style="48" customWidth="1"/>
    <col min="3100" max="3100" width="1.140625" style="48" customWidth="1"/>
    <col min="3101" max="3101" width="7.5703125" style="48" customWidth="1"/>
    <col min="3102" max="3103" width="1" style="48" customWidth="1"/>
    <col min="3104" max="3104" width="1.85546875" style="48" customWidth="1"/>
    <col min="3105" max="3105" width="1.140625" style="48" customWidth="1"/>
    <col min="3106" max="3106" width="1" style="48" customWidth="1"/>
    <col min="3107" max="3107" width="1.28515625" style="48" customWidth="1"/>
    <col min="3108" max="3108" width="7.7109375" style="48" customWidth="1"/>
    <col min="3109" max="3109" width="1.42578125" style="48" customWidth="1"/>
    <col min="3110" max="3110" width="1.140625" style="48" customWidth="1"/>
    <col min="3111" max="3111" width="1" style="48" customWidth="1"/>
    <col min="3112" max="3112" width="1.140625" style="48" customWidth="1"/>
    <col min="3113" max="3113" width="2.85546875" style="48" customWidth="1"/>
    <col min="3114" max="3114" width="1.42578125" style="48" customWidth="1"/>
    <col min="3115" max="3115" width="1" style="48" customWidth="1"/>
    <col min="3116" max="3116" width="1.42578125" style="48" customWidth="1"/>
    <col min="3117" max="3117" width="6.28515625" style="48" customWidth="1"/>
    <col min="3118" max="3118" width="1" style="48" customWidth="1"/>
    <col min="3119" max="3120" width="1.5703125" style="48" customWidth="1"/>
    <col min="3121" max="3121" width="1.42578125" style="48" customWidth="1"/>
    <col min="3122" max="3122" width="3.7109375" style="48" customWidth="1"/>
    <col min="3123" max="3123" width="4.140625" style="48" customWidth="1"/>
    <col min="3124" max="3126" width="1.140625" style="48" customWidth="1"/>
    <col min="3127" max="3127" width="1" style="48" customWidth="1"/>
    <col min="3128" max="3128" width="10.42578125" style="48" customWidth="1"/>
    <col min="3129" max="3129" width="1.42578125" style="48" customWidth="1"/>
    <col min="3130" max="3328" width="6.85546875" style="48" customWidth="1"/>
    <col min="3329" max="3329" width="1.85546875" style="48" customWidth="1"/>
    <col min="3330" max="3330" width="1.5703125" style="48" customWidth="1"/>
    <col min="3331" max="3331" width="1.140625" style="48" customWidth="1"/>
    <col min="3332" max="3332" width="3.42578125" style="48" customWidth="1"/>
    <col min="3333" max="3333" width="5.28515625" style="48" customWidth="1"/>
    <col min="3334" max="3334" width="1.140625" style="48" customWidth="1"/>
    <col min="3335" max="3335" width="1.5703125" style="48" customWidth="1"/>
    <col min="3336" max="3337" width="1.140625" style="48" customWidth="1"/>
    <col min="3338" max="3338" width="1" style="48" customWidth="1"/>
    <col min="3339" max="3339" width="4.7109375" style="48" customWidth="1"/>
    <col min="3340" max="3340" width="1.7109375" style="48" customWidth="1"/>
    <col min="3341" max="3341" width="1" style="48" customWidth="1"/>
    <col min="3342" max="3342" width="1.28515625" style="48" customWidth="1"/>
    <col min="3343" max="3343" width="1.7109375" style="48" customWidth="1"/>
    <col min="3344" max="3344" width="1" style="48" customWidth="1"/>
    <col min="3345" max="3346" width="1.28515625" style="48" customWidth="1"/>
    <col min="3347" max="3347" width="1.5703125" style="48" customWidth="1"/>
    <col min="3348" max="3348" width="1.7109375" style="48" customWidth="1"/>
    <col min="3349" max="3349" width="1.140625" style="48" customWidth="1"/>
    <col min="3350" max="3350" width="2.42578125" style="48" customWidth="1"/>
    <col min="3351" max="3351" width="1" style="48" customWidth="1"/>
    <col min="3352" max="3354" width="1.140625" style="48" customWidth="1"/>
    <col min="3355" max="3355" width="1.28515625" style="48" customWidth="1"/>
    <col min="3356" max="3356" width="1.140625" style="48" customWidth="1"/>
    <col min="3357" max="3357" width="7.5703125" style="48" customWidth="1"/>
    <col min="3358" max="3359" width="1" style="48" customWidth="1"/>
    <col min="3360" max="3360" width="1.85546875" style="48" customWidth="1"/>
    <col min="3361" max="3361" width="1.140625" style="48" customWidth="1"/>
    <col min="3362" max="3362" width="1" style="48" customWidth="1"/>
    <col min="3363" max="3363" width="1.28515625" style="48" customWidth="1"/>
    <col min="3364" max="3364" width="7.7109375" style="48" customWidth="1"/>
    <col min="3365" max="3365" width="1.42578125" style="48" customWidth="1"/>
    <col min="3366" max="3366" width="1.140625" style="48" customWidth="1"/>
    <col min="3367" max="3367" width="1" style="48" customWidth="1"/>
    <col min="3368" max="3368" width="1.140625" style="48" customWidth="1"/>
    <col min="3369" max="3369" width="2.85546875" style="48" customWidth="1"/>
    <col min="3370" max="3370" width="1.42578125" style="48" customWidth="1"/>
    <col min="3371" max="3371" width="1" style="48" customWidth="1"/>
    <col min="3372" max="3372" width="1.42578125" style="48" customWidth="1"/>
    <col min="3373" max="3373" width="6.28515625" style="48" customWidth="1"/>
    <col min="3374" max="3374" width="1" style="48" customWidth="1"/>
    <col min="3375" max="3376" width="1.5703125" style="48" customWidth="1"/>
    <col min="3377" max="3377" width="1.42578125" style="48" customWidth="1"/>
    <col min="3378" max="3378" width="3.7109375" style="48" customWidth="1"/>
    <col min="3379" max="3379" width="4.140625" style="48" customWidth="1"/>
    <col min="3380" max="3382" width="1.140625" style="48" customWidth="1"/>
    <col min="3383" max="3383" width="1" style="48" customWidth="1"/>
    <col min="3384" max="3384" width="10.42578125" style="48" customWidth="1"/>
    <col min="3385" max="3385" width="1.42578125" style="48" customWidth="1"/>
    <col min="3386" max="3584" width="6.85546875" style="48" customWidth="1"/>
    <col min="3585" max="3585" width="1.85546875" style="48" customWidth="1"/>
    <col min="3586" max="3586" width="1.5703125" style="48" customWidth="1"/>
    <col min="3587" max="3587" width="1.140625" style="48" customWidth="1"/>
    <col min="3588" max="3588" width="3.42578125" style="48" customWidth="1"/>
    <col min="3589" max="3589" width="5.28515625" style="48" customWidth="1"/>
    <col min="3590" max="3590" width="1.140625" style="48" customWidth="1"/>
    <col min="3591" max="3591" width="1.5703125" style="48" customWidth="1"/>
    <col min="3592" max="3593" width="1.140625" style="48" customWidth="1"/>
    <col min="3594" max="3594" width="1" style="48" customWidth="1"/>
    <col min="3595" max="3595" width="4.7109375" style="48" customWidth="1"/>
    <col min="3596" max="3596" width="1.7109375" style="48" customWidth="1"/>
    <col min="3597" max="3597" width="1" style="48" customWidth="1"/>
    <col min="3598" max="3598" width="1.28515625" style="48" customWidth="1"/>
    <col min="3599" max="3599" width="1.7109375" style="48" customWidth="1"/>
    <col min="3600" max="3600" width="1" style="48" customWidth="1"/>
    <col min="3601" max="3602" width="1.28515625" style="48" customWidth="1"/>
    <col min="3603" max="3603" width="1.5703125" style="48" customWidth="1"/>
    <col min="3604" max="3604" width="1.7109375" style="48" customWidth="1"/>
    <col min="3605" max="3605" width="1.140625" style="48" customWidth="1"/>
    <col min="3606" max="3606" width="2.42578125" style="48" customWidth="1"/>
    <col min="3607" max="3607" width="1" style="48" customWidth="1"/>
    <col min="3608" max="3610" width="1.140625" style="48" customWidth="1"/>
    <col min="3611" max="3611" width="1.28515625" style="48" customWidth="1"/>
    <col min="3612" max="3612" width="1.140625" style="48" customWidth="1"/>
    <col min="3613" max="3613" width="7.5703125" style="48" customWidth="1"/>
    <col min="3614" max="3615" width="1" style="48" customWidth="1"/>
    <col min="3616" max="3616" width="1.85546875" style="48" customWidth="1"/>
    <col min="3617" max="3617" width="1.140625" style="48" customWidth="1"/>
    <col min="3618" max="3618" width="1" style="48" customWidth="1"/>
    <col min="3619" max="3619" width="1.28515625" style="48" customWidth="1"/>
    <col min="3620" max="3620" width="7.7109375" style="48" customWidth="1"/>
    <col min="3621" max="3621" width="1.42578125" style="48" customWidth="1"/>
    <col min="3622" max="3622" width="1.140625" style="48" customWidth="1"/>
    <col min="3623" max="3623" width="1" style="48" customWidth="1"/>
    <col min="3624" max="3624" width="1.140625" style="48" customWidth="1"/>
    <col min="3625" max="3625" width="2.85546875" style="48" customWidth="1"/>
    <col min="3626" max="3626" width="1.42578125" style="48" customWidth="1"/>
    <col min="3627" max="3627" width="1" style="48" customWidth="1"/>
    <col min="3628" max="3628" width="1.42578125" style="48" customWidth="1"/>
    <col min="3629" max="3629" width="6.28515625" style="48" customWidth="1"/>
    <col min="3630" max="3630" width="1" style="48" customWidth="1"/>
    <col min="3631" max="3632" width="1.5703125" style="48" customWidth="1"/>
    <col min="3633" max="3633" width="1.42578125" style="48" customWidth="1"/>
    <col min="3634" max="3634" width="3.7109375" style="48" customWidth="1"/>
    <col min="3635" max="3635" width="4.140625" style="48" customWidth="1"/>
    <col min="3636" max="3638" width="1.140625" style="48" customWidth="1"/>
    <col min="3639" max="3639" width="1" style="48" customWidth="1"/>
    <col min="3640" max="3640" width="10.42578125" style="48" customWidth="1"/>
    <col min="3641" max="3641" width="1.42578125" style="48" customWidth="1"/>
    <col min="3642" max="3840" width="6.85546875" style="48" customWidth="1"/>
    <col min="3841" max="3841" width="1.85546875" style="48" customWidth="1"/>
    <col min="3842" max="3842" width="1.5703125" style="48" customWidth="1"/>
    <col min="3843" max="3843" width="1.140625" style="48" customWidth="1"/>
    <col min="3844" max="3844" width="3.42578125" style="48" customWidth="1"/>
    <col min="3845" max="3845" width="5.28515625" style="48" customWidth="1"/>
    <col min="3846" max="3846" width="1.140625" style="48" customWidth="1"/>
    <col min="3847" max="3847" width="1.5703125" style="48" customWidth="1"/>
    <col min="3848" max="3849" width="1.140625" style="48" customWidth="1"/>
    <col min="3850" max="3850" width="1" style="48" customWidth="1"/>
    <col min="3851" max="3851" width="4.7109375" style="48" customWidth="1"/>
    <col min="3852" max="3852" width="1.7109375" style="48" customWidth="1"/>
    <col min="3853" max="3853" width="1" style="48" customWidth="1"/>
    <col min="3854" max="3854" width="1.28515625" style="48" customWidth="1"/>
    <col min="3855" max="3855" width="1.7109375" style="48" customWidth="1"/>
    <col min="3856" max="3856" width="1" style="48" customWidth="1"/>
    <col min="3857" max="3858" width="1.28515625" style="48" customWidth="1"/>
    <col min="3859" max="3859" width="1.5703125" style="48" customWidth="1"/>
    <col min="3860" max="3860" width="1.7109375" style="48" customWidth="1"/>
    <col min="3861" max="3861" width="1.140625" style="48" customWidth="1"/>
    <col min="3862" max="3862" width="2.42578125" style="48" customWidth="1"/>
    <col min="3863" max="3863" width="1" style="48" customWidth="1"/>
    <col min="3864" max="3866" width="1.140625" style="48" customWidth="1"/>
    <col min="3867" max="3867" width="1.28515625" style="48" customWidth="1"/>
    <col min="3868" max="3868" width="1.140625" style="48" customWidth="1"/>
    <col min="3869" max="3869" width="7.5703125" style="48" customWidth="1"/>
    <col min="3870" max="3871" width="1" style="48" customWidth="1"/>
    <col min="3872" max="3872" width="1.85546875" style="48" customWidth="1"/>
    <col min="3873" max="3873" width="1.140625" style="48" customWidth="1"/>
    <col min="3874" max="3874" width="1" style="48" customWidth="1"/>
    <col min="3875" max="3875" width="1.28515625" style="48" customWidth="1"/>
    <col min="3876" max="3876" width="7.7109375" style="48" customWidth="1"/>
    <col min="3877" max="3877" width="1.42578125" style="48" customWidth="1"/>
    <col min="3878" max="3878" width="1.140625" style="48" customWidth="1"/>
    <col min="3879" max="3879" width="1" style="48" customWidth="1"/>
    <col min="3880" max="3880" width="1.140625" style="48" customWidth="1"/>
    <col min="3881" max="3881" width="2.85546875" style="48" customWidth="1"/>
    <col min="3882" max="3882" width="1.42578125" style="48" customWidth="1"/>
    <col min="3883" max="3883" width="1" style="48" customWidth="1"/>
    <col min="3884" max="3884" width="1.42578125" style="48" customWidth="1"/>
    <col min="3885" max="3885" width="6.28515625" style="48" customWidth="1"/>
    <col min="3886" max="3886" width="1" style="48" customWidth="1"/>
    <col min="3887" max="3888" width="1.5703125" style="48" customWidth="1"/>
    <col min="3889" max="3889" width="1.42578125" style="48" customWidth="1"/>
    <col min="3890" max="3890" width="3.7109375" style="48" customWidth="1"/>
    <col min="3891" max="3891" width="4.140625" style="48" customWidth="1"/>
    <col min="3892" max="3894" width="1.140625" style="48" customWidth="1"/>
    <col min="3895" max="3895" width="1" style="48" customWidth="1"/>
    <col min="3896" max="3896" width="10.42578125" style="48" customWidth="1"/>
    <col min="3897" max="3897" width="1.42578125" style="48" customWidth="1"/>
    <col min="3898" max="4096" width="6.85546875" style="48" customWidth="1"/>
    <col min="4097" max="4097" width="1.85546875" style="48" customWidth="1"/>
    <col min="4098" max="4098" width="1.5703125" style="48" customWidth="1"/>
    <col min="4099" max="4099" width="1.140625" style="48" customWidth="1"/>
    <col min="4100" max="4100" width="3.42578125" style="48" customWidth="1"/>
    <col min="4101" max="4101" width="5.28515625" style="48" customWidth="1"/>
    <col min="4102" max="4102" width="1.140625" style="48" customWidth="1"/>
    <col min="4103" max="4103" width="1.5703125" style="48" customWidth="1"/>
    <col min="4104" max="4105" width="1.140625" style="48" customWidth="1"/>
    <col min="4106" max="4106" width="1" style="48" customWidth="1"/>
    <col min="4107" max="4107" width="4.7109375" style="48" customWidth="1"/>
    <col min="4108" max="4108" width="1.7109375" style="48" customWidth="1"/>
    <col min="4109" max="4109" width="1" style="48" customWidth="1"/>
    <col min="4110" max="4110" width="1.28515625" style="48" customWidth="1"/>
    <col min="4111" max="4111" width="1.7109375" style="48" customWidth="1"/>
    <col min="4112" max="4112" width="1" style="48" customWidth="1"/>
    <col min="4113" max="4114" width="1.28515625" style="48" customWidth="1"/>
    <col min="4115" max="4115" width="1.5703125" style="48" customWidth="1"/>
    <col min="4116" max="4116" width="1.7109375" style="48" customWidth="1"/>
    <col min="4117" max="4117" width="1.140625" style="48" customWidth="1"/>
    <col min="4118" max="4118" width="2.42578125" style="48" customWidth="1"/>
    <col min="4119" max="4119" width="1" style="48" customWidth="1"/>
    <col min="4120" max="4122" width="1.140625" style="48" customWidth="1"/>
    <col min="4123" max="4123" width="1.28515625" style="48" customWidth="1"/>
    <col min="4124" max="4124" width="1.140625" style="48" customWidth="1"/>
    <col min="4125" max="4125" width="7.5703125" style="48" customWidth="1"/>
    <col min="4126" max="4127" width="1" style="48" customWidth="1"/>
    <col min="4128" max="4128" width="1.85546875" style="48" customWidth="1"/>
    <col min="4129" max="4129" width="1.140625" style="48" customWidth="1"/>
    <col min="4130" max="4130" width="1" style="48" customWidth="1"/>
    <col min="4131" max="4131" width="1.28515625" style="48" customWidth="1"/>
    <col min="4132" max="4132" width="7.7109375" style="48" customWidth="1"/>
    <col min="4133" max="4133" width="1.42578125" style="48" customWidth="1"/>
    <col min="4134" max="4134" width="1.140625" style="48" customWidth="1"/>
    <col min="4135" max="4135" width="1" style="48" customWidth="1"/>
    <col min="4136" max="4136" width="1.140625" style="48" customWidth="1"/>
    <col min="4137" max="4137" width="2.85546875" style="48" customWidth="1"/>
    <col min="4138" max="4138" width="1.42578125" style="48" customWidth="1"/>
    <col min="4139" max="4139" width="1" style="48" customWidth="1"/>
    <col min="4140" max="4140" width="1.42578125" style="48" customWidth="1"/>
    <col min="4141" max="4141" width="6.28515625" style="48" customWidth="1"/>
    <col min="4142" max="4142" width="1" style="48" customWidth="1"/>
    <col min="4143" max="4144" width="1.5703125" style="48" customWidth="1"/>
    <col min="4145" max="4145" width="1.42578125" style="48" customWidth="1"/>
    <col min="4146" max="4146" width="3.7109375" style="48" customWidth="1"/>
    <col min="4147" max="4147" width="4.140625" style="48" customWidth="1"/>
    <col min="4148" max="4150" width="1.140625" style="48" customWidth="1"/>
    <col min="4151" max="4151" width="1" style="48" customWidth="1"/>
    <col min="4152" max="4152" width="10.42578125" style="48" customWidth="1"/>
    <col min="4153" max="4153" width="1.42578125" style="48" customWidth="1"/>
    <col min="4154" max="4352" width="6.85546875" style="48" customWidth="1"/>
    <col min="4353" max="4353" width="1.85546875" style="48" customWidth="1"/>
    <col min="4354" max="4354" width="1.5703125" style="48" customWidth="1"/>
    <col min="4355" max="4355" width="1.140625" style="48" customWidth="1"/>
    <col min="4356" max="4356" width="3.42578125" style="48" customWidth="1"/>
    <col min="4357" max="4357" width="5.28515625" style="48" customWidth="1"/>
    <col min="4358" max="4358" width="1.140625" style="48" customWidth="1"/>
    <col min="4359" max="4359" width="1.5703125" style="48" customWidth="1"/>
    <col min="4360" max="4361" width="1.140625" style="48" customWidth="1"/>
    <col min="4362" max="4362" width="1" style="48" customWidth="1"/>
    <col min="4363" max="4363" width="4.7109375" style="48" customWidth="1"/>
    <col min="4364" max="4364" width="1.7109375" style="48" customWidth="1"/>
    <col min="4365" max="4365" width="1" style="48" customWidth="1"/>
    <col min="4366" max="4366" width="1.28515625" style="48" customWidth="1"/>
    <col min="4367" max="4367" width="1.7109375" style="48" customWidth="1"/>
    <col min="4368" max="4368" width="1" style="48" customWidth="1"/>
    <col min="4369" max="4370" width="1.28515625" style="48" customWidth="1"/>
    <col min="4371" max="4371" width="1.5703125" style="48" customWidth="1"/>
    <col min="4372" max="4372" width="1.7109375" style="48" customWidth="1"/>
    <col min="4373" max="4373" width="1.140625" style="48" customWidth="1"/>
    <col min="4374" max="4374" width="2.42578125" style="48" customWidth="1"/>
    <col min="4375" max="4375" width="1" style="48" customWidth="1"/>
    <col min="4376" max="4378" width="1.140625" style="48" customWidth="1"/>
    <col min="4379" max="4379" width="1.28515625" style="48" customWidth="1"/>
    <col min="4380" max="4380" width="1.140625" style="48" customWidth="1"/>
    <col min="4381" max="4381" width="7.5703125" style="48" customWidth="1"/>
    <col min="4382" max="4383" width="1" style="48" customWidth="1"/>
    <col min="4384" max="4384" width="1.85546875" style="48" customWidth="1"/>
    <col min="4385" max="4385" width="1.140625" style="48" customWidth="1"/>
    <col min="4386" max="4386" width="1" style="48" customWidth="1"/>
    <col min="4387" max="4387" width="1.28515625" style="48" customWidth="1"/>
    <col min="4388" max="4388" width="7.7109375" style="48" customWidth="1"/>
    <col min="4389" max="4389" width="1.42578125" style="48" customWidth="1"/>
    <col min="4390" max="4390" width="1.140625" style="48" customWidth="1"/>
    <col min="4391" max="4391" width="1" style="48" customWidth="1"/>
    <col min="4392" max="4392" width="1.140625" style="48" customWidth="1"/>
    <col min="4393" max="4393" width="2.85546875" style="48" customWidth="1"/>
    <col min="4394" max="4394" width="1.42578125" style="48" customWidth="1"/>
    <col min="4395" max="4395" width="1" style="48" customWidth="1"/>
    <col min="4396" max="4396" width="1.42578125" style="48" customWidth="1"/>
    <col min="4397" max="4397" width="6.28515625" style="48" customWidth="1"/>
    <col min="4398" max="4398" width="1" style="48" customWidth="1"/>
    <col min="4399" max="4400" width="1.5703125" style="48" customWidth="1"/>
    <col min="4401" max="4401" width="1.42578125" style="48" customWidth="1"/>
    <col min="4402" max="4402" width="3.7109375" style="48" customWidth="1"/>
    <col min="4403" max="4403" width="4.140625" style="48" customWidth="1"/>
    <col min="4404" max="4406" width="1.140625" style="48" customWidth="1"/>
    <col min="4407" max="4407" width="1" style="48" customWidth="1"/>
    <col min="4408" max="4408" width="10.42578125" style="48" customWidth="1"/>
    <col min="4409" max="4409" width="1.42578125" style="48" customWidth="1"/>
    <col min="4410" max="4608" width="6.85546875" style="48" customWidth="1"/>
    <col min="4609" max="4609" width="1.85546875" style="48" customWidth="1"/>
    <col min="4610" max="4610" width="1.5703125" style="48" customWidth="1"/>
    <col min="4611" max="4611" width="1.140625" style="48" customWidth="1"/>
    <col min="4612" max="4612" width="3.42578125" style="48" customWidth="1"/>
    <col min="4613" max="4613" width="5.28515625" style="48" customWidth="1"/>
    <col min="4614" max="4614" width="1.140625" style="48" customWidth="1"/>
    <col min="4615" max="4615" width="1.5703125" style="48" customWidth="1"/>
    <col min="4616" max="4617" width="1.140625" style="48" customWidth="1"/>
    <col min="4618" max="4618" width="1" style="48" customWidth="1"/>
    <col min="4619" max="4619" width="4.7109375" style="48" customWidth="1"/>
    <col min="4620" max="4620" width="1.7109375" style="48" customWidth="1"/>
    <col min="4621" max="4621" width="1" style="48" customWidth="1"/>
    <col min="4622" max="4622" width="1.28515625" style="48" customWidth="1"/>
    <col min="4623" max="4623" width="1.7109375" style="48" customWidth="1"/>
    <col min="4624" max="4624" width="1" style="48" customWidth="1"/>
    <col min="4625" max="4626" width="1.28515625" style="48" customWidth="1"/>
    <col min="4627" max="4627" width="1.5703125" style="48" customWidth="1"/>
    <col min="4628" max="4628" width="1.7109375" style="48" customWidth="1"/>
    <col min="4629" max="4629" width="1.140625" style="48" customWidth="1"/>
    <col min="4630" max="4630" width="2.42578125" style="48" customWidth="1"/>
    <col min="4631" max="4631" width="1" style="48" customWidth="1"/>
    <col min="4632" max="4634" width="1.140625" style="48" customWidth="1"/>
    <col min="4635" max="4635" width="1.28515625" style="48" customWidth="1"/>
    <col min="4636" max="4636" width="1.140625" style="48" customWidth="1"/>
    <col min="4637" max="4637" width="7.5703125" style="48" customWidth="1"/>
    <col min="4638" max="4639" width="1" style="48" customWidth="1"/>
    <col min="4640" max="4640" width="1.85546875" style="48" customWidth="1"/>
    <col min="4641" max="4641" width="1.140625" style="48" customWidth="1"/>
    <col min="4642" max="4642" width="1" style="48" customWidth="1"/>
    <col min="4643" max="4643" width="1.28515625" style="48" customWidth="1"/>
    <col min="4644" max="4644" width="7.7109375" style="48" customWidth="1"/>
    <col min="4645" max="4645" width="1.42578125" style="48" customWidth="1"/>
    <col min="4646" max="4646" width="1.140625" style="48" customWidth="1"/>
    <col min="4647" max="4647" width="1" style="48" customWidth="1"/>
    <col min="4648" max="4648" width="1.140625" style="48" customWidth="1"/>
    <col min="4649" max="4649" width="2.85546875" style="48" customWidth="1"/>
    <col min="4650" max="4650" width="1.42578125" style="48" customWidth="1"/>
    <col min="4651" max="4651" width="1" style="48" customWidth="1"/>
    <col min="4652" max="4652" width="1.42578125" style="48" customWidth="1"/>
    <col min="4653" max="4653" width="6.28515625" style="48" customWidth="1"/>
    <col min="4654" max="4654" width="1" style="48" customWidth="1"/>
    <col min="4655" max="4656" width="1.5703125" style="48" customWidth="1"/>
    <col min="4657" max="4657" width="1.42578125" style="48" customWidth="1"/>
    <col min="4658" max="4658" width="3.7109375" style="48" customWidth="1"/>
    <col min="4659" max="4659" width="4.140625" style="48" customWidth="1"/>
    <col min="4660" max="4662" width="1.140625" style="48" customWidth="1"/>
    <col min="4663" max="4663" width="1" style="48" customWidth="1"/>
    <col min="4664" max="4664" width="10.42578125" style="48" customWidth="1"/>
    <col min="4665" max="4665" width="1.42578125" style="48" customWidth="1"/>
    <col min="4666" max="4864" width="6.85546875" style="48" customWidth="1"/>
    <col min="4865" max="4865" width="1.85546875" style="48" customWidth="1"/>
    <col min="4866" max="4866" width="1.5703125" style="48" customWidth="1"/>
    <col min="4867" max="4867" width="1.140625" style="48" customWidth="1"/>
    <col min="4868" max="4868" width="3.42578125" style="48" customWidth="1"/>
    <col min="4869" max="4869" width="5.28515625" style="48" customWidth="1"/>
    <col min="4870" max="4870" width="1.140625" style="48" customWidth="1"/>
    <col min="4871" max="4871" width="1.5703125" style="48" customWidth="1"/>
    <col min="4872" max="4873" width="1.140625" style="48" customWidth="1"/>
    <col min="4874" max="4874" width="1" style="48" customWidth="1"/>
    <col min="4875" max="4875" width="4.7109375" style="48" customWidth="1"/>
    <col min="4876" max="4876" width="1.7109375" style="48" customWidth="1"/>
    <col min="4877" max="4877" width="1" style="48" customWidth="1"/>
    <col min="4878" max="4878" width="1.28515625" style="48" customWidth="1"/>
    <col min="4879" max="4879" width="1.7109375" style="48" customWidth="1"/>
    <col min="4880" max="4880" width="1" style="48" customWidth="1"/>
    <col min="4881" max="4882" width="1.28515625" style="48" customWidth="1"/>
    <col min="4883" max="4883" width="1.5703125" style="48" customWidth="1"/>
    <col min="4884" max="4884" width="1.7109375" style="48" customWidth="1"/>
    <col min="4885" max="4885" width="1.140625" style="48" customWidth="1"/>
    <col min="4886" max="4886" width="2.42578125" style="48" customWidth="1"/>
    <col min="4887" max="4887" width="1" style="48" customWidth="1"/>
    <col min="4888" max="4890" width="1.140625" style="48" customWidth="1"/>
    <col min="4891" max="4891" width="1.28515625" style="48" customWidth="1"/>
    <col min="4892" max="4892" width="1.140625" style="48" customWidth="1"/>
    <col min="4893" max="4893" width="7.5703125" style="48" customWidth="1"/>
    <col min="4894" max="4895" width="1" style="48" customWidth="1"/>
    <col min="4896" max="4896" width="1.85546875" style="48" customWidth="1"/>
    <col min="4897" max="4897" width="1.140625" style="48" customWidth="1"/>
    <col min="4898" max="4898" width="1" style="48" customWidth="1"/>
    <col min="4899" max="4899" width="1.28515625" style="48" customWidth="1"/>
    <col min="4900" max="4900" width="7.7109375" style="48" customWidth="1"/>
    <col min="4901" max="4901" width="1.42578125" style="48" customWidth="1"/>
    <col min="4902" max="4902" width="1.140625" style="48" customWidth="1"/>
    <col min="4903" max="4903" width="1" style="48" customWidth="1"/>
    <col min="4904" max="4904" width="1.140625" style="48" customWidth="1"/>
    <col min="4905" max="4905" width="2.85546875" style="48" customWidth="1"/>
    <col min="4906" max="4906" width="1.42578125" style="48" customWidth="1"/>
    <col min="4907" max="4907" width="1" style="48" customWidth="1"/>
    <col min="4908" max="4908" width="1.42578125" style="48" customWidth="1"/>
    <col min="4909" max="4909" width="6.28515625" style="48" customWidth="1"/>
    <col min="4910" max="4910" width="1" style="48" customWidth="1"/>
    <col min="4911" max="4912" width="1.5703125" style="48" customWidth="1"/>
    <col min="4913" max="4913" width="1.42578125" style="48" customWidth="1"/>
    <col min="4914" max="4914" width="3.7109375" style="48" customWidth="1"/>
    <col min="4915" max="4915" width="4.140625" style="48" customWidth="1"/>
    <col min="4916" max="4918" width="1.140625" style="48" customWidth="1"/>
    <col min="4919" max="4919" width="1" style="48" customWidth="1"/>
    <col min="4920" max="4920" width="10.42578125" style="48" customWidth="1"/>
    <col min="4921" max="4921" width="1.42578125" style="48" customWidth="1"/>
    <col min="4922" max="5120" width="6.85546875" style="48" customWidth="1"/>
    <col min="5121" max="5121" width="1.85546875" style="48" customWidth="1"/>
    <col min="5122" max="5122" width="1.5703125" style="48" customWidth="1"/>
    <col min="5123" max="5123" width="1.140625" style="48" customWidth="1"/>
    <col min="5124" max="5124" width="3.42578125" style="48" customWidth="1"/>
    <col min="5125" max="5125" width="5.28515625" style="48" customWidth="1"/>
    <col min="5126" max="5126" width="1.140625" style="48" customWidth="1"/>
    <col min="5127" max="5127" width="1.5703125" style="48" customWidth="1"/>
    <col min="5128" max="5129" width="1.140625" style="48" customWidth="1"/>
    <col min="5130" max="5130" width="1" style="48" customWidth="1"/>
    <col min="5131" max="5131" width="4.7109375" style="48" customWidth="1"/>
    <col min="5132" max="5132" width="1.7109375" style="48" customWidth="1"/>
    <col min="5133" max="5133" width="1" style="48" customWidth="1"/>
    <col min="5134" max="5134" width="1.28515625" style="48" customWidth="1"/>
    <col min="5135" max="5135" width="1.7109375" style="48" customWidth="1"/>
    <col min="5136" max="5136" width="1" style="48" customWidth="1"/>
    <col min="5137" max="5138" width="1.28515625" style="48" customWidth="1"/>
    <col min="5139" max="5139" width="1.5703125" style="48" customWidth="1"/>
    <col min="5140" max="5140" width="1.7109375" style="48" customWidth="1"/>
    <col min="5141" max="5141" width="1.140625" style="48" customWidth="1"/>
    <col min="5142" max="5142" width="2.42578125" style="48" customWidth="1"/>
    <col min="5143" max="5143" width="1" style="48" customWidth="1"/>
    <col min="5144" max="5146" width="1.140625" style="48" customWidth="1"/>
    <col min="5147" max="5147" width="1.28515625" style="48" customWidth="1"/>
    <col min="5148" max="5148" width="1.140625" style="48" customWidth="1"/>
    <col min="5149" max="5149" width="7.5703125" style="48" customWidth="1"/>
    <col min="5150" max="5151" width="1" style="48" customWidth="1"/>
    <col min="5152" max="5152" width="1.85546875" style="48" customWidth="1"/>
    <col min="5153" max="5153" width="1.140625" style="48" customWidth="1"/>
    <col min="5154" max="5154" width="1" style="48" customWidth="1"/>
    <col min="5155" max="5155" width="1.28515625" style="48" customWidth="1"/>
    <col min="5156" max="5156" width="7.7109375" style="48" customWidth="1"/>
    <col min="5157" max="5157" width="1.42578125" style="48" customWidth="1"/>
    <col min="5158" max="5158" width="1.140625" style="48" customWidth="1"/>
    <col min="5159" max="5159" width="1" style="48" customWidth="1"/>
    <col min="5160" max="5160" width="1.140625" style="48" customWidth="1"/>
    <col min="5161" max="5161" width="2.85546875" style="48" customWidth="1"/>
    <col min="5162" max="5162" width="1.42578125" style="48" customWidth="1"/>
    <col min="5163" max="5163" width="1" style="48" customWidth="1"/>
    <col min="5164" max="5164" width="1.42578125" style="48" customWidth="1"/>
    <col min="5165" max="5165" width="6.28515625" style="48" customWidth="1"/>
    <col min="5166" max="5166" width="1" style="48" customWidth="1"/>
    <col min="5167" max="5168" width="1.5703125" style="48" customWidth="1"/>
    <col min="5169" max="5169" width="1.42578125" style="48" customWidth="1"/>
    <col min="5170" max="5170" width="3.7109375" style="48" customWidth="1"/>
    <col min="5171" max="5171" width="4.140625" style="48" customWidth="1"/>
    <col min="5172" max="5174" width="1.140625" style="48" customWidth="1"/>
    <col min="5175" max="5175" width="1" style="48" customWidth="1"/>
    <col min="5176" max="5176" width="10.42578125" style="48" customWidth="1"/>
    <col min="5177" max="5177" width="1.42578125" style="48" customWidth="1"/>
    <col min="5178" max="5376" width="6.85546875" style="48" customWidth="1"/>
    <col min="5377" max="5377" width="1.85546875" style="48" customWidth="1"/>
    <col min="5378" max="5378" width="1.5703125" style="48" customWidth="1"/>
    <col min="5379" max="5379" width="1.140625" style="48" customWidth="1"/>
    <col min="5380" max="5380" width="3.42578125" style="48" customWidth="1"/>
    <col min="5381" max="5381" width="5.28515625" style="48" customWidth="1"/>
    <col min="5382" max="5382" width="1.140625" style="48" customWidth="1"/>
    <col min="5383" max="5383" width="1.5703125" style="48" customWidth="1"/>
    <col min="5384" max="5385" width="1.140625" style="48" customWidth="1"/>
    <col min="5386" max="5386" width="1" style="48" customWidth="1"/>
    <col min="5387" max="5387" width="4.7109375" style="48" customWidth="1"/>
    <col min="5388" max="5388" width="1.7109375" style="48" customWidth="1"/>
    <col min="5389" max="5389" width="1" style="48" customWidth="1"/>
    <col min="5390" max="5390" width="1.28515625" style="48" customWidth="1"/>
    <col min="5391" max="5391" width="1.7109375" style="48" customWidth="1"/>
    <col min="5392" max="5392" width="1" style="48" customWidth="1"/>
    <col min="5393" max="5394" width="1.28515625" style="48" customWidth="1"/>
    <col min="5395" max="5395" width="1.5703125" style="48" customWidth="1"/>
    <col min="5396" max="5396" width="1.7109375" style="48" customWidth="1"/>
    <col min="5397" max="5397" width="1.140625" style="48" customWidth="1"/>
    <col min="5398" max="5398" width="2.42578125" style="48" customWidth="1"/>
    <col min="5399" max="5399" width="1" style="48" customWidth="1"/>
    <col min="5400" max="5402" width="1.140625" style="48" customWidth="1"/>
    <col min="5403" max="5403" width="1.28515625" style="48" customWidth="1"/>
    <col min="5404" max="5404" width="1.140625" style="48" customWidth="1"/>
    <col min="5405" max="5405" width="7.5703125" style="48" customWidth="1"/>
    <col min="5406" max="5407" width="1" style="48" customWidth="1"/>
    <col min="5408" max="5408" width="1.85546875" style="48" customWidth="1"/>
    <col min="5409" max="5409" width="1.140625" style="48" customWidth="1"/>
    <col min="5410" max="5410" width="1" style="48" customWidth="1"/>
    <col min="5411" max="5411" width="1.28515625" style="48" customWidth="1"/>
    <col min="5412" max="5412" width="7.7109375" style="48" customWidth="1"/>
    <col min="5413" max="5413" width="1.42578125" style="48" customWidth="1"/>
    <col min="5414" max="5414" width="1.140625" style="48" customWidth="1"/>
    <col min="5415" max="5415" width="1" style="48" customWidth="1"/>
    <col min="5416" max="5416" width="1.140625" style="48" customWidth="1"/>
    <col min="5417" max="5417" width="2.85546875" style="48" customWidth="1"/>
    <col min="5418" max="5418" width="1.42578125" style="48" customWidth="1"/>
    <col min="5419" max="5419" width="1" style="48" customWidth="1"/>
    <col min="5420" max="5420" width="1.42578125" style="48" customWidth="1"/>
    <col min="5421" max="5421" width="6.28515625" style="48" customWidth="1"/>
    <col min="5422" max="5422" width="1" style="48" customWidth="1"/>
    <col min="5423" max="5424" width="1.5703125" style="48" customWidth="1"/>
    <col min="5425" max="5425" width="1.42578125" style="48" customWidth="1"/>
    <col min="5426" max="5426" width="3.7109375" style="48" customWidth="1"/>
    <col min="5427" max="5427" width="4.140625" style="48" customWidth="1"/>
    <col min="5428" max="5430" width="1.140625" style="48" customWidth="1"/>
    <col min="5431" max="5431" width="1" style="48" customWidth="1"/>
    <col min="5432" max="5432" width="10.42578125" style="48" customWidth="1"/>
    <col min="5433" max="5433" width="1.42578125" style="48" customWidth="1"/>
    <col min="5434" max="5632" width="6.85546875" style="48" customWidth="1"/>
    <col min="5633" max="5633" width="1.85546875" style="48" customWidth="1"/>
    <col min="5634" max="5634" width="1.5703125" style="48" customWidth="1"/>
    <col min="5635" max="5635" width="1.140625" style="48" customWidth="1"/>
    <col min="5636" max="5636" width="3.42578125" style="48" customWidth="1"/>
    <col min="5637" max="5637" width="5.28515625" style="48" customWidth="1"/>
    <col min="5638" max="5638" width="1.140625" style="48" customWidth="1"/>
    <col min="5639" max="5639" width="1.5703125" style="48" customWidth="1"/>
    <col min="5640" max="5641" width="1.140625" style="48" customWidth="1"/>
    <col min="5642" max="5642" width="1" style="48" customWidth="1"/>
    <col min="5643" max="5643" width="4.7109375" style="48" customWidth="1"/>
    <col min="5644" max="5644" width="1.7109375" style="48" customWidth="1"/>
    <col min="5645" max="5645" width="1" style="48" customWidth="1"/>
    <col min="5646" max="5646" width="1.28515625" style="48" customWidth="1"/>
    <col min="5647" max="5647" width="1.7109375" style="48" customWidth="1"/>
    <col min="5648" max="5648" width="1" style="48" customWidth="1"/>
    <col min="5649" max="5650" width="1.28515625" style="48" customWidth="1"/>
    <col min="5651" max="5651" width="1.5703125" style="48" customWidth="1"/>
    <col min="5652" max="5652" width="1.7109375" style="48" customWidth="1"/>
    <col min="5653" max="5653" width="1.140625" style="48" customWidth="1"/>
    <col min="5654" max="5654" width="2.42578125" style="48" customWidth="1"/>
    <col min="5655" max="5655" width="1" style="48" customWidth="1"/>
    <col min="5656" max="5658" width="1.140625" style="48" customWidth="1"/>
    <col min="5659" max="5659" width="1.28515625" style="48" customWidth="1"/>
    <col min="5660" max="5660" width="1.140625" style="48" customWidth="1"/>
    <col min="5661" max="5661" width="7.5703125" style="48" customWidth="1"/>
    <col min="5662" max="5663" width="1" style="48" customWidth="1"/>
    <col min="5664" max="5664" width="1.85546875" style="48" customWidth="1"/>
    <col min="5665" max="5665" width="1.140625" style="48" customWidth="1"/>
    <col min="5666" max="5666" width="1" style="48" customWidth="1"/>
    <col min="5667" max="5667" width="1.28515625" style="48" customWidth="1"/>
    <col min="5668" max="5668" width="7.7109375" style="48" customWidth="1"/>
    <col min="5669" max="5669" width="1.42578125" style="48" customWidth="1"/>
    <col min="5670" max="5670" width="1.140625" style="48" customWidth="1"/>
    <col min="5671" max="5671" width="1" style="48" customWidth="1"/>
    <col min="5672" max="5672" width="1.140625" style="48" customWidth="1"/>
    <col min="5673" max="5673" width="2.85546875" style="48" customWidth="1"/>
    <col min="5674" max="5674" width="1.42578125" style="48" customWidth="1"/>
    <col min="5675" max="5675" width="1" style="48" customWidth="1"/>
    <col min="5676" max="5676" width="1.42578125" style="48" customWidth="1"/>
    <col min="5677" max="5677" width="6.28515625" style="48" customWidth="1"/>
    <col min="5678" max="5678" width="1" style="48" customWidth="1"/>
    <col min="5679" max="5680" width="1.5703125" style="48" customWidth="1"/>
    <col min="5681" max="5681" width="1.42578125" style="48" customWidth="1"/>
    <col min="5682" max="5682" width="3.7109375" style="48" customWidth="1"/>
    <col min="5683" max="5683" width="4.140625" style="48" customWidth="1"/>
    <col min="5684" max="5686" width="1.140625" style="48" customWidth="1"/>
    <col min="5687" max="5687" width="1" style="48" customWidth="1"/>
    <col min="5688" max="5688" width="10.42578125" style="48" customWidth="1"/>
    <col min="5689" max="5689" width="1.42578125" style="48" customWidth="1"/>
    <col min="5690" max="5888" width="6.85546875" style="48" customWidth="1"/>
    <col min="5889" max="5889" width="1.85546875" style="48" customWidth="1"/>
    <col min="5890" max="5890" width="1.5703125" style="48" customWidth="1"/>
    <col min="5891" max="5891" width="1.140625" style="48" customWidth="1"/>
    <col min="5892" max="5892" width="3.42578125" style="48" customWidth="1"/>
    <col min="5893" max="5893" width="5.28515625" style="48" customWidth="1"/>
    <col min="5894" max="5894" width="1.140625" style="48" customWidth="1"/>
    <col min="5895" max="5895" width="1.5703125" style="48" customWidth="1"/>
    <col min="5896" max="5897" width="1.140625" style="48" customWidth="1"/>
    <col min="5898" max="5898" width="1" style="48" customWidth="1"/>
    <col min="5899" max="5899" width="4.7109375" style="48" customWidth="1"/>
    <col min="5900" max="5900" width="1.7109375" style="48" customWidth="1"/>
    <col min="5901" max="5901" width="1" style="48" customWidth="1"/>
    <col min="5902" max="5902" width="1.28515625" style="48" customWidth="1"/>
    <col min="5903" max="5903" width="1.7109375" style="48" customWidth="1"/>
    <col min="5904" max="5904" width="1" style="48" customWidth="1"/>
    <col min="5905" max="5906" width="1.28515625" style="48" customWidth="1"/>
    <col min="5907" max="5907" width="1.5703125" style="48" customWidth="1"/>
    <col min="5908" max="5908" width="1.7109375" style="48" customWidth="1"/>
    <col min="5909" max="5909" width="1.140625" style="48" customWidth="1"/>
    <col min="5910" max="5910" width="2.42578125" style="48" customWidth="1"/>
    <col min="5911" max="5911" width="1" style="48" customWidth="1"/>
    <col min="5912" max="5914" width="1.140625" style="48" customWidth="1"/>
    <col min="5915" max="5915" width="1.28515625" style="48" customWidth="1"/>
    <col min="5916" max="5916" width="1.140625" style="48" customWidth="1"/>
    <col min="5917" max="5917" width="7.5703125" style="48" customWidth="1"/>
    <col min="5918" max="5919" width="1" style="48" customWidth="1"/>
    <col min="5920" max="5920" width="1.85546875" style="48" customWidth="1"/>
    <col min="5921" max="5921" width="1.140625" style="48" customWidth="1"/>
    <col min="5922" max="5922" width="1" style="48" customWidth="1"/>
    <col min="5923" max="5923" width="1.28515625" style="48" customWidth="1"/>
    <col min="5924" max="5924" width="7.7109375" style="48" customWidth="1"/>
    <col min="5925" max="5925" width="1.42578125" style="48" customWidth="1"/>
    <col min="5926" max="5926" width="1.140625" style="48" customWidth="1"/>
    <col min="5927" max="5927" width="1" style="48" customWidth="1"/>
    <col min="5928" max="5928" width="1.140625" style="48" customWidth="1"/>
    <col min="5929" max="5929" width="2.85546875" style="48" customWidth="1"/>
    <col min="5930" max="5930" width="1.42578125" style="48" customWidth="1"/>
    <col min="5931" max="5931" width="1" style="48" customWidth="1"/>
    <col min="5932" max="5932" width="1.42578125" style="48" customWidth="1"/>
    <col min="5933" max="5933" width="6.28515625" style="48" customWidth="1"/>
    <col min="5934" max="5934" width="1" style="48" customWidth="1"/>
    <col min="5935" max="5936" width="1.5703125" style="48" customWidth="1"/>
    <col min="5937" max="5937" width="1.42578125" style="48" customWidth="1"/>
    <col min="5938" max="5938" width="3.7109375" style="48" customWidth="1"/>
    <col min="5939" max="5939" width="4.140625" style="48" customWidth="1"/>
    <col min="5940" max="5942" width="1.140625" style="48" customWidth="1"/>
    <col min="5943" max="5943" width="1" style="48" customWidth="1"/>
    <col min="5944" max="5944" width="10.42578125" style="48" customWidth="1"/>
    <col min="5945" max="5945" width="1.42578125" style="48" customWidth="1"/>
    <col min="5946" max="6144" width="6.85546875" style="48" customWidth="1"/>
    <col min="6145" max="6145" width="1.85546875" style="48" customWidth="1"/>
    <col min="6146" max="6146" width="1.5703125" style="48" customWidth="1"/>
    <col min="6147" max="6147" width="1.140625" style="48" customWidth="1"/>
    <col min="6148" max="6148" width="3.42578125" style="48" customWidth="1"/>
    <col min="6149" max="6149" width="5.28515625" style="48" customWidth="1"/>
    <col min="6150" max="6150" width="1.140625" style="48" customWidth="1"/>
    <col min="6151" max="6151" width="1.5703125" style="48" customWidth="1"/>
    <col min="6152" max="6153" width="1.140625" style="48" customWidth="1"/>
    <col min="6154" max="6154" width="1" style="48" customWidth="1"/>
    <col min="6155" max="6155" width="4.7109375" style="48" customWidth="1"/>
    <col min="6156" max="6156" width="1.7109375" style="48" customWidth="1"/>
    <col min="6157" max="6157" width="1" style="48" customWidth="1"/>
    <col min="6158" max="6158" width="1.28515625" style="48" customWidth="1"/>
    <col min="6159" max="6159" width="1.7109375" style="48" customWidth="1"/>
    <col min="6160" max="6160" width="1" style="48" customWidth="1"/>
    <col min="6161" max="6162" width="1.28515625" style="48" customWidth="1"/>
    <col min="6163" max="6163" width="1.5703125" style="48" customWidth="1"/>
    <col min="6164" max="6164" width="1.7109375" style="48" customWidth="1"/>
    <col min="6165" max="6165" width="1.140625" style="48" customWidth="1"/>
    <col min="6166" max="6166" width="2.42578125" style="48" customWidth="1"/>
    <col min="6167" max="6167" width="1" style="48" customWidth="1"/>
    <col min="6168" max="6170" width="1.140625" style="48" customWidth="1"/>
    <col min="6171" max="6171" width="1.28515625" style="48" customWidth="1"/>
    <col min="6172" max="6172" width="1.140625" style="48" customWidth="1"/>
    <col min="6173" max="6173" width="7.5703125" style="48" customWidth="1"/>
    <col min="6174" max="6175" width="1" style="48" customWidth="1"/>
    <col min="6176" max="6176" width="1.85546875" style="48" customWidth="1"/>
    <col min="6177" max="6177" width="1.140625" style="48" customWidth="1"/>
    <col min="6178" max="6178" width="1" style="48" customWidth="1"/>
    <col min="6179" max="6179" width="1.28515625" style="48" customWidth="1"/>
    <col min="6180" max="6180" width="7.7109375" style="48" customWidth="1"/>
    <col min="6181" max="6181" width="1.42578125" style="48" customWidth="1"/>
    <col min="6182" max="6182" width="1.140625" style="48" customWidth="1"/>
    <col min="6183" max="6183" width="1" style="48" customWidth="1"/>
    <col min="6184" max="6184" width="1.140625" style="48" customWidth="1"/>
    <col min="6185" max="6185" width="2.85546875" style="48" customWidth="1"/>
    <col min="6186" max="6186" width="1.42578125" style="48" customWidth="1"/>
    <col min="6187" max="6187" width="1" style="48" customWidth="1"/>
    <col min="6188" max="6188" width="1.42578125" style="48" customWidth="1"/>
    <col min="6189" max="6189" width="6.28515625" style="48" customWidth="1"/>
    <col min="6190" max="6190" width="1" style="48" customWidth="1"/>
    <col min="6191" max="6192" width="1.5703125" style="48" customWidth="1"/>
    <col min="6193" max="6193" width="1.42578125" style="48" customWidth="1"/>
    <col min="6194" max="6194" width="3.7109375" style="48" customWidth="1"/>
    <col min="6195" max="6195" width="4.140625" style="48" customWidth="1"/>
    <col min="6196" max="6198" width="1.140625" style="48" customWidth="1"/>
    <col min="6199" max="6199" width="1" style="48" customWidth="1"/>
    <col min="6200" max="6200" width="10.42578125" style="48" customWidth="1"/>
    <col min="6201" max="6201" width="1.42578125" style="48" customWidth="1"/>
    <col min="6202" max="6400" width="6.85546875" style="48" customWidth="1"/>
    <col min="6401" max="6401" width="1.85546875" style="48" customWidth="1"/>
    <col min="6402" max="6402" width="1.5703125" style="48" customWidth="1"/>
    <col min="6403" max="6403" width="1.140625" style="48" customWidth="1"/>
    <col min="6404" max="6404" width="3.42578125" style="48" customWidth="1"/>
    <col min="6405" max="6405" width="5.28515625" style="48" customWidth="1"/>
    <col min="6406" max="6406" width="1.140625" style="48" customWidth="1"/>
    <col min="6407" max="6407" width="1.5703125" style="48" customWidth="1"/>
    <col min="6408" max="6409" width="1.140625" style="48" customWidth="1"/>
    <col min="6410" max="6410" width="1" style="48" customWidth="1"/>
    <col min="6411" max="6411" width="4.7109375" style="48" customWidth="1"/>
    <col min="6412" max="6412" width="1.7109375" style="48" customWidth="1"/>
    <col min="6413" max="6413" width="1" style="48" customWidth="1"/>
    <col min="6414" max="6414" width="1.28515625" style="48" customWidth="1"/>
    <col min="6415" max="6415" width="1.7109375" style="48" customWidth="1"/>
    <col min="6416" max="6416" width="1" style="48" customWidth="1"/>
    <col min="6417" max="6418" width="1.28515625" style="48" customWidth="1"/>
    <col min="6419" max="6419" width="1.5703125" style="48" customWidth="1"/>
    <col min="6420" max="6420" width="1.7109375" style="48" customWidth="1"/>
    <col min="6421" max="6421" width="1.140625" style="48" customWidth="1"/>
    <col min="6422" max="6422" width="2.42578125" style="48" customWidth="1"/>
    <col min="6423" max="6423" width="1" style="48" customWidth="1"/>
    <col min="6424" max="6426" width="1.140625" style="48" customWidth="1"/>
    <col min="6427" max="6427" width="1.28515625" style="48" customWidth="1"/>
    <col min="6428" max="6428" width="1.140625" style="48" customWidth="1"/>
    <col min="6429" max="6429" width="7.5703125" style="48" customWidth="1"/>
    <col min="6430" max="6431" width="1" style="48" customWidth="1"/>
    <col min="6432" max="6432" width="1.85546875" style="48" customWidth="1"/>
    <col min="6433" max="6433" width="1.140625" style="48" customWidth="1"/>
    <col min="6434" max="6434" width="1" style="48" customWidth="1"/>
    <col min="6435" max="6435" width="1.28515625" style="48" customWidth="1"/>
    <col min="6436" max="6436" width="7.7109375" style="48" customWidth="1"/>
    <col min="6437" max="6437" width="1.42578125" style="48" customWidth="1"/>
    <col min="6438" max="6438" width="1.140625" style="48" customWidth="1"/>
    <col min="6439" max="6439" width="1" style="48" customWidth="1"/>
    <col min="6440" max="6440" width="1.140625" style="48" customWidth="1"/>
    <col min="6441" max="6441" width="2.85546875" style="48" customWidth="1"/>
    <col min="6442" max="6442" width="1.42578125" style="48" customWidth="1"/>
    <col min="6443" max="6443" width="1" style="48" customWidth="1"/>
    <col min="6444" max="6444" width="1.42578125" style="48" customWidth="1"/>
    <col min="6445" max="6445" width="6.28515625" style="48" customWidth="1"/>
    <col min="6446" max="6446" width="1" style="48" customWidth="1"/>
    <col min="6447" max="6448" width="1.5703125" style="48" customWidth="1"/>
    <col min="6449" max="6449" width="1.42578125" style="48" customWidth="1"/>
    <col min="6450" max="6450" width="3.7109375" style="48" customWidth="1"/>
    <col min="6451" max="6451" width="4.140625" style="48" customWidth="1"/>
    <col min="6452" max="6454" width="1.140625" style="48" customWidth="1"/>
    <col min="6455" max="6455" width="1" style="48" customWidth="1"/>
    <col min="6456" max="6456" width="10.42578125" style="48" customWidth="1"/>
    <col min="6457" max="6457" width="1.42578125" style="48" customWidth="1"/>
    <col min="6458" max="6656" width="6.85546875" style="48" customWidth="1"/>
    <col min="6657" max="6657" width="1.85546875" style="48" customWidth="1"/>
    <col min="6658" max="6658" width="1.5703125" style="48" customWidth="1"/>
    <col min="6659" max="6659" width="1.140625" style="48" customWidth="1"/>
    <col min="6660" max="6660" width="3.42578125" style="48" customWidth="1"/>
    <col min="6661" max="6661" width="5.28515625" style="48" customWidth="1"/>
    <col min="6662" max="6662" width="1.140625" style="48" customWidth="1"/>
    <col min="6663" max="6663" width="1.5703125" style="48" customWidth="1"/>
    <col min="6664" max="6665" width="1.140625" style="48" customWidth="1"/>
    <col min="6666" max="6666" width="1" style="48" customWidth="1"/>
    <col min="6667" max="6667" width="4.7109375" style="48" customWidth="1"/>
    <col min="6668" max="6668" width="1.7109375" style="48" customWidth="1"/>
    <col min="6669" max="6669" width="1" style="48" customWidth="1"/>
    <col min="6670" max="6670" width="1.28515625" style="48" customWidth="1"/>
    <col min="6671" max="6671" width="1.7109375" style="48" customWidth="1"/>
    <col min="6672" max="6672" width="1" style="48" customWidth="1"/>
    <col min="6673" max="6674" width="1.28515625" style="48" customWidth="1"/>
    <col min="6675" max="6675" width="1.5703125" style="48" customWidth="1"/>
    <col min="6676" max="6676" width="1.7109375" style="48" customWidth="1"/>
    <col min="6677" max="6677" width="1.140625" style="48" customWidth="1"/>
    <col min="6678" max="6678" width="2.42578125" style="48" customWidth="1"/>
    <col min="6679" max="6679" width="1" style="48" customWidth="1"/>
    <col min="6680" max="6682" width="1.140625" style="48" customWidth="1"/>
    <col min="6683" max="6683" width="1.28515625" style="48" customWidth="1"/>
    <col min="6684" max="6684" width="1.140625" style="48" customWidth="1"/>
    <col min="6685" max="6685" width="7.5703125" style="48" customWidth="1"/>
    <col min="6686" max="6687" width="1" style="48" customWidth="1"/>
    <col min="6688" max="6688" width="1.85546875" style="48" customWidth="1"/>
    <col min="6689" max="6689" width="1.140625" style="48" customWidth="1"/>
    <col min="6690" max="6690" width="1" style="48" customWidth="1"/>
    <col min="6691" max="6691" width="1.28515625" style="48" customWidth="1"/>
    <col min="6692" max="6692" width="7.7109375" style="48" customWidth="1"/>
    <col min="6693" max="6693" width="1.42578125" style="48" customWidth="1"/>
    <col min="6694" max="6694" width="1.140625" style="48" customWidth="1"/>
    <col min="6695" max="6695" width="1" style="48" customWidth="1"/>
    <col min="6696" max="6696" width="1.140625" style="48" customWidth="1"/>
    <col min="6697" max="6697" width="2.85546875" style="48" customWidth="1"/>
    <col min="6698" max="6698" width="1.42578125" style="48" customWidth="1"/>
    <col min="6699" max="6699" width="1" style="48" customWidth="1"/>
    <col min="6700" max="6700" width="1.42578125" style="48" customWidth="1"/>
    <col min="6701" max="6701" width="6.28515625" style="48" customWidth="1"/>
    <col min="6702" max="6702" width="1" style="48" customWidth="1"/>
    <col min="6703" max="6704" width="1.5703125" style="48" customWidth="1"/>
    <col min="6705" max="6705" width="1.42578125" style="48" customWidth="1"/>
    <col min="6706" max="6706" width="3.7109375" style="48" customWidth="1"/>
    <col min="6707" max="6707" width="4.140625" style="48" customWidth="1"/>
    <col min="6708" max="6710" width="1.140625" style="48" customWidth="1"/>
    <col min="6711" max="6711" width="1" style="48" customWidth="1"/>
    <col min="6712" max="6712" width="10.42578125" style="48" customWidth="1"/>
    <col min="6713" max="6713" width="1.42578125" style="48" customWidth="1"/>
    <col min="6714" max="6912" width="6.85546875" style="48" customWidth="1"/>
    <col min="6913" max="6913" width="1.85546875" style="48" customWidth="1"/>
    <col min="6914" max="6914" width="1.5703125" style="48" customWidth="1"/>
    <col min="6915" max="6915" width="1.140625" style="48" customWidth="1"/>
    <col min="6916" max="6916" width="3.42578125" style="48" customWidth="1"/>
    <col min="6917" max="6917" width="5.28515625" style="48" customWidth="1"/>
    <col min="6918" max="6918" width="1.140625" style="48" customWidth="1"/>
    <col min="6919" max="6919" width="1.5703125" style="48" customWidth="1"/>
    <col min="6920" max="6921" width="1.140625" style="48" customWidth="1"/>
    <col min="6922" max="6922" width="1" style="48" customWidth="1"/>
    <col min="6923" max="6923" width="4.7109375" style="48" customWidth="1"/>
    <col min="6924" max="6924" width="1.7109375" style="48" customWidth="1"/>
    <col min="6925" max="6925" width="1" style="48" customWidth="1"/>
    <col min="6926" max="6926" width="1.28515625" style="48" customWidth="1"/>
    <col min="6927" max="6927" width="1.7109375" style="48" customWidth="1"/>
    <col min="6928" max="6928" width="1" style="48" customWidth="1"/>
    <col min="6929" max="6930" width="1.28515625" style="48" customWidth="1"/>
    <col min="6931" max="6931" width="1.5703125" style="48" customWidth="1"/>
    <col min="6932" max="6932" width="1.7109375" style="48" customWidth="1"/>
    <col min="6933" max="6933" width="1.140625" style="48" customWidth="1"/>
    <col min="6934" max="6934" width="2.42578125" style="48" customWidth="1"/>
    <col min="6935" max="6935" width="1" style="48" customWidth="1"/>
    <col min="6936" max="6938" width="1.140625" style="48" customWidth="1"/>
    <col min="6939" max="6939" width="1.28515625" style="48" customWidth="1"/>
    <col min="6940" max="6940" width="1.140625" style="48" customWidth="1"/>
    <col min="6941" max="6941" width="7.5703125" style="48" customWidth="1"/>
    <col min="6942" max="6943" width="1" style="48" customWidth="1"/>
    <col min="6944" max="6944" width="1.85546875" style="48" customWidth="1"/>
    <col min="6945" max="6945" width="1.140625" style="48" customWidth="1"/>
    <col min="6946" max="6946" width="1" style="48" customWidth="1"/>
    <col min="6947" max="6947" width="1.28515625" style="48" customWidth="1"/>
    <col min="6948" max="6948" width="7.7109375" style="48" customWidth="1"/>
    <col min="6949" max="6949" width="1.42578125" style="48" customWidth="1"/>
    <col min="6950" max="6950" width="1.140625" style="48" customWidth="1"/>
    <col min="6951" max="6951" width="1" style="48" customWidth="1"/>
    <col min="6952" max="6952" width="1.140625" style="48" customWidth="1"/>
    <col min="6953" max="6953" width="2.85546875" style="48" customWidth="1"/>
    <col min="6954" max="6954" width="1.42578125" style="48" customWidth="1"/>
    <col min="6955" max="6955" width="1" style="48" customWidth="1"/>
    <col min="6956" max="6956" width="1.42578125" style="48" customWidth="1"/>
    <col min="6957" max="6957" width="6.28515625" style="48" customWidth="1"/>
    <col min="6958" max="6958" width="1" style="48" customWidth="1"/>
    <col min="6959" max="6960" width="1.5703125" style="48" customWidth="1"/>
    <col min="6961" max="6961" width="1.42578125" style="48" customWidth="1"/>
    <col min="6962" max="6962" width="3.7109375" style="48" customWidth="1"/>
    <col min="6963" max="6963" width="4.140625" style="48" customWidth="1"/>
    <col min="6964" max="6966" width="1.140625" style="48" customWidth="1"/>
    <col min="6967" max="6967" width="1" style="48" customWidth="1"/>
    <col min="6968" max="6968" width="10.42578125" style="48" customWidth="1"/>
    <col min="6969" max="6969" width="1.42578125" style="48" customWidth="1"/>
    <col min="6970" max="7168" width="6.85546875" style="48" customWidth="1"/>
    <col min="7169" max="7169" width="1.85546875" style="48" customWidth="1"/>
    <col min="7170" max="7170" width="1.5703125" style="48" customWidth="1"/>
    <col min="7171" max="7171" width="1.140625" style="48" customWidth="1"/>
    <col min="7172" max="7172" width="3.42578125" style="48" customWidth="1"/>
    <col min="7173" max="7173" width="5.28515625" style="48" customWidth="1"/>
    <col min="7174" max="7174" width="1.140625" style="48" customWidth="1"/>
    <col min="7175" max="7175" width="1.5703125" style="48" customWidth="1"/>
    <col min="7176" max="7177" width="1.140625" style="48" customWidth="1"/>
    <col min="7178" max="7178" width="1" style="48" customWidth="1"/>
    <col min="7179" max="7179" width="4.7109375" style="48" customWidth="1"/>
    <col min="7180" max="7180" width="1.7109375" style="48" customWidth="1"/>
    <col min="7181" max="7181" width="1" style="48" customWidth="1"/>
    <col min="7182" max="7182" width="1.28515625" style="48" customWidth="1"/>
    <col min="7183" max="7183" width="1.7109375" style="48" customWidth="1"/>
    <col min="7184" max="7184" width="1" style="48" customWidth="1"/>
    <col min="7185" max="7186" width="1.28515625" style="48" customWidth="1"/>
    <col min="7187" max="7187" width="1.5703125" style="48" customWidth="1"/>
    <col min="7188" max="7188" width="1.7109375" style="48" customWidth="1"/>
    <col min="7189" max="7189" width="1.140625" style="48" customWidth="1"/>
    <col min="7190" max="7190" width="2.42578125" style="48" customWidth="1"/>
    <col min="7191" max="7191" width="1" style="48" customWidth="1"/>
    <col min="7192" max="7194" width="1.140625" style="48" customWidth="1"/>
    <col min="7195" max="7195" width="1.28515625" style="48" customWidth="1"/>
    <col min="7196" max="7196" width="1.140625" style="48" customWidth="1"/>
    <col min="7197" max="7197" width="7.5703125" style="48" customWidth="1"/>
    <col min="7198" max="7199" width="1" style="48" customWidth="1"/>
    <col min="7200" max="7200" width="1.85546875" style="48" customWidth="1"/>
    <col min="7201" max="7201" width="1.140625" style="48" customWidth="1"/>
    <col min="7202" max="7202" width="1" style="48" customWidth="1"/>
    <col min="7203" max="7203" width="1.28515625" style="48" customWidth="1"/>
    <col min="7204" max="7204" width="7.7109375" style="48" customWidth="1"/>
    <col min="7205" max="7205" width="1.42578125" style="48" customWidth="1"/>
    <col min="7206" max="7206" width="1.140625" style="48" customWidth="1"/>
    <col min="7207" max="7207" width="1" style="48" customWidth="1"/>
    <col min="7208" max="7208" width="1.140625" style="48" customWidth="1"/>
    <col min="7209" max="7209" width="2.85546875" style="48" customWidth="1"/>
    <col min="7210" max="7210" width="1.42578125" style="48" customWidth="1"/>
    <col min="7211" max="7211" width="1" style="48" customWidth="1"/>
    <col min="7212" max="7212" width="1.42578125" style="48" customWidth="1"/>
    <col min="7213" max="7213" width="6.28515625" style="48" customWidth="1"/>
    <col min="7214" max="7214" width="1" style="48" customWidth="1"/>
    <col min="7215" max="7216" width="1.5703125" style="48" customWidth="1"/>
    <col min="7217" max="7217" width="1.42578125" style="48" customWidth="1"/>
    <col min="7218" max="7218" width="3.7109375" style="48" customWidth="1"/>
    <col min="7219" max="7219" width="4.140625" style="48" customWidth="1"/>
    <col min="7220" max="7222" width="1.140625" style="48" customWidth="1"/>
    <col min="7223" max="7223" width="1" style="48" customWidth="1"/>
    <col min="7224" max="7224" width="10.42578125" style="48" customWidth="1"/>
    <col min="7225" max="7225" width="1.42578125" style="48" customWidth="1"/>
    <col min="7226" max="7424" width="6.85546875" style="48" customWidth="1"/>
    <col min="7425" max="7425" width="1.85546875" style="48" customWidth="1"/>
    <col min="7426" max="7426" width="1.5703125" style="48" customWidth="1"/>
    <col min="7427" max="7427" width="1.140625" style="48" customWidth="1"/>
    <col min="7428" max="7428" width="3.42578125" style="48" customWidth="1"/>
    <col min="7429" max="7429" width="5.28515625" style="48" customWidth="1"/>
    <col min="7430" max="7430" width="1.140625" style="48" customWidth="1"/>
    <col min="7431" max="7431" width="1.5703125" style="48" customWidth="1"/>
    <col min="7432" max="7433" width="1.140625" style="48" customWidth="1"/>
    <col min="7434" max="7434" width="1" style="48" customWidth="1"/>
    <col min="7435" max="7435" width="4.7109375" style="48" customWidth="1"/>
    <col min="7436" max="7436" width="1.7109375" style="48" customWidth="1"/>
    <col min="7437" max="7437" width="1" style="48" customWidth="1"/>
    <col min="7438" max="7438" width="1.28515625" style="48" customWidth="1"/>
    <col min="7439" max="7439" width="1.7109375" style="48" customWidth="1"/>
    <col min="7440" max="7440" width="1" style="48" customWidth="1"/>
    <col min="7441" max="7442" width="1.28515625" style="48" customWidth="1"/>
    <col min="7443" max="7443" width="1.5703125" style="48" customWidth="1"/>
    <col min="7444" max="7444" width="1.7109375" style="48" customWidth="1"/>
    <col min="7445" max="7445" width="1.140625" style="48" customWidth="1"/>
    <col min="7446" max="7446" width="2.42578125" style="48" customWidth="1"/>
    <col min="7447" max="7447" width="1" style="48" customWidth="1"/>
    <col min="7448" max="7450" width="1.140625" style="48" customWidth="1"/>
    <col min="7451" max="7451" width="1.28515625" style="48" customWidth="1"/>
    <col min="7452" max="7452" width="1.140625" style="48" customWidth="1"/>
    <col min="7453" max="7453" width="7.5703125" style="48" customWidth="1"/>
    <col min="7454" max="7455" width="1" style="48" customWidth="1"/>
    <col min="7456" max="7456" width="1.85546875" style="48" customWidth="1"/>
    <col min="7457" max="7457" width="1.140625" style="48" customWidth="1"/>
    <col min="7458" max="7458" width="1" style="48" customWidth="1"/>
    <col min="7459" max="7459" width="1.28515625" style="48" customWidth="1"/>
    <col min="7460" max="7460" width="7.7109375" style="48" customWidth="1"/>
    <col min="7461" max="7461" width="1.42578125" style="48" customWidth="1"/>
    <col min="7462" max="7462" width="1.140625" style="48" customWidth="1"/>
    <col min="7463" max="7463" width="1" style="48" customWidth="1"/>
    <col min="7464" max="7464" width="1.140625" style="48" customWidth="1"/>
    <col min="7465" max="7465" width="2.85546875" style="48" customWidth="1"/>
    <col min="7466" max="7466" width="1.42578125" style="48" customWidth="1"/>
    <col min="7467" max="7467" width="1" style="48" customWidth="1"/>
    <col min="7468" max="7468" width="1.42578125" style="48" customWidth="1"/>
    <col min="7469" max="7469" width="6.28515625" style="48" customWidth="1"/>
    <col min="7470" max="7470" width="1" style="48" customWidth="1"/>
    <col min="7471" max="7472" width="1.5703125" style="48" customWidth="1"/>
    <col min="7473" max="7473" width="1.42578125" style="48" customWidth="1"/>
    <col min="7474" max="7474" width="3.7109375" style="48" customWidth="1"/>
    <col min="7475" max="7475" width="4.140625" style="48" customWidth="1"/>
    <col min="7476" max="7478" width="1.140625" style="48" customWidth="1"/>
    <col min="7479" max="7479" width="1" style="48" customWidth="1"/>
    <col min="7480" max="7480" width="10.42578125" style="48" customWidth="1"/>
    <col min="7481" max="7481" width="1.42578125" style="48" customWidth="1"/>
    <col min="7482" max="7680" width="6.85546875" style="48" customWidth="1"/>
    <col min="7681" max="7681" width="1.85546875" style="48" customWidth="1"/>
    <col min="7682" max="7682" width="1.5703125" style="48" customWidth="1"/>
    <col min="7683" max="7683" width="1.140625" style="48" customWidth="1"/>
    <col min="7684" max="7684" width="3.42578125" style="48" customWidth="1"/>
    <col min="7685" max="7685" width="5.28515625" style="48" customWidth="1"/>
    <col min="7686" max="7686" width="1.140625" style="48" customWidth="1"/>
    <col min="7687" max="7687" width="1.5703125" style="48" customWidth="1"/>
    <col min="7688" max="7689" width="1.140625" style="48" customWidth="1"/>
    <col min="7690" max="7690" width="1" style="48" customWidth="1"/>
    <col min="7691" max="7691" width="4.7109375" style="48" customWidth="1"/>
    <col min="7692" max="7692" width="1.7109375" style="48" customWidth="1"/>
    <col min="7693" max="7693" width="1" style="48" customWidth="1"/>
    <col min="7694" max="7694" width="1.28515625" style="48" customWidth="1"/>
    <col min="7695" max="7695" width="1.7109375" style="48" customWidth="1"/>
    <col min="7696" max="7696" width="1" style="48" customWidth="1"/>
    <col min="7697" max="7698" width="1.28515625" style="48" customWidth="1"/>
    <col min="7699" max="7699" width="1.5703125" style="48" customWidth="1"/>
    <col min="7700" max="7700" width="1.7109375" style="48" customWidth="1"/>
    <col min="7701" max="7701" width="1.140625" style="48" customWidth="1"/>
    <col min="7702" max="7702" width="2.42578125" style="48" customWidth="1"/>
    <col min="7703" max="7703" width="1" style="48" customWidth="1"/>
    <col min="7704" max="7706" width="1.140625" style="48" customWidth="1"/>
    <col min="7707" max="7707" width="1.28515625" style="48" customWidth="1"/>
    <col min="7708" max="7708" width="1.140625" style="48" customWidth="1"/>
    <col min="7709" max="7709" width="7.5703125" style="48" customWidth="1"/>
    <col min="7710" max="7711" width="1" style="48" customWidth="1"/>
    <col min="7712" max="7712" width="1.85546875" style="48" customWidth="1"/>
    <col min="7713" max="7713" width="1.140625" style="48" customWidth="1"/>
    <col min="7714" max="7714" width="1" style="48" customWidth="1"/>
    <col min="7715" max="7715" width="1.28515625" style="48" customWidth="1"/>
    <col min="7716" max="7716" width="7.7109375" style="48" customWidth="1"/>
    <col min="7717" max="7717" width="1.42578125" style="48" customWidth="1"/>
    <col min="7718" max="7718" width="1.140625" style="48" customWidth="1"/>
    <col min="7719" max="7719" width="1" style="48" customWidth="1"/>
    <col min="7720" max="7720" width="1.140625" style="48" customWidth="1"/>
    <col min="7721" max="7721" width="2.85546875" style="48" customWidth="1"/>
    <col min="7722" max="7722" width="1.42578125" style="48" customWidth="1"/>
    <col min="7723" max="7723" width="1" style="48" customWidth="1"/>
    <col min="7724" max="7724" width="1.42578125" style="48" customWidth="1"/>
    <col min="7725" max="7725" width="6.28515625" style="48" customWidth="1"/>
    <col min="7726" max="7726" width="1" style="48" customWidth="1"/>
    <col min="7727" max="7728" width="1.5703125" style="48" customWidth="1"/>
    <col min="7729" max="7729" width="1.42578125" style="48" customWidth="1"/>
    <col min="7730" max="7730" width="3.7109375" style="48" customWidth="1"/>
    <col min="7731" max="7731" width="4.140625" style="48" customWidth="1"/>
    <col min="7732" max="7734" width="1.140625" style="48" customWidth="1"/>
    <col min="7735" max="7735" width="1" style="48" customWidth="1"/>
    <col min="7736" max="7736" width="10.42578125" style="48" customWidth="1"/>
    <col min="7737" max="7737" width="1.42578125" style="48" customWidth="1"/>
    <col min="7738" max="7936" width="6.85546875" style="48" customWidth="1"/>
    <col min="7937" max="7937" width="1.85546875" style="48" customWidth="1"/>
    <col min="7938" max="7938" width="1.5703125" style="48" customWidth="1"/>
    <col min="7939" max="7939" width="1.140625" style="48" customWidth="1"/>
    <col min="7940" max="7940" width="3.42578125" style="48" customWidth="1"/>
    <col min="7941" max="7941" width="5.28515625" style="48" customWidth="1"/>
    <col min="7942" max="7942" width="1.140625" style="48" customWidth="1"/>
    <col min="7943" max="7943" width="1.5703125" style="48" customWidth="1"/>
    <col min="7944" max="7945" width="1.140625" style="48" customWidth="1"/>
    <col min="7946" max="7946" width="1" style="48" customWidth="1"/>
    <col min="7947" max="7947" width="4.7109375" style="48" customWidth="1"/>
    <col min="7948" max="7948" width="1.7109375" style="48" customWidth="1"/>
    <col min="7949" max="7949" width="1" style="48" customWidth="1"/>
    <col min="7950" max="7950" width="1.28515625" style="48" customWidth="1"/>
    <col min="7951" max="7951" width="1.7109375" style="48" customWidth="1"/>
    <col min="7952" max="7952" width="1" style="48" customWidth="1"/>
    <col min="7953" max="7954" width="1.28515625" style="48" customWidth="1"/>
    <col min="7955" max="7955" width="1.5703125" style="48" customWidth="1"/>
    <col min="7956" max="7956" width="1.7109375" style="48" customWidth="1"/>
    <col min="7957" max="7957" width="1.140625" style="48" customWidth="1"/>
    <col min="7958" max="7958" width="2.42578125" style="48" customWidth="1"/>
    <col min="7959" max="7959" width="1" style="48" customWidth="1"/>
    <col min="7960" max="7962" width="1.140625" style="48" customWidth="1"/>
    <col min="7963" max="7963" width="1.28515625" style="48" customWidth="1"/>
    <col min="7964" max="7964" width="1.140625" style="48" customWidth="1"/>
    <col min="7965" max="7965" width="7.5703125" style="48" customWidth="1"/>
    <col min="7966" max="7967" width="1" style="48" customWidth="1"/>
    <col min="7968" max="7968" width="1.85546875" style="48" customWidth="1"/>
    <col min="7969" max="7969" width="1.140625" style="48" customWidth="1"/>
    <col min="7970" max="7970" width="1" style="48" customWidth="1"/>
    <col min="7971" max="7971" width="1.28515625" style="48" customWidth="1"/>
    <col min="7972" max="7972" width="7.7109375" style="48" customWidth="1"/>
    <col min="7973" max="7973" width="1.42578125" style="48" customWidth="1"/>
    <col min="7974" max="7974" width="1.140625" style="48" customWidth="1"/>
    <col min="7975" max="7975" width="1" style="48" customWidth="1"/>
    <col min="7976" max="7976" width="1.140625" style="48" customWidth="1"/>
    <col min="7977" max="7977" width="2.85546875" style="48" customWidth="1"/>
    <col min="7978" max="7978" width="1.42578125" style="48" customWidth="1"/>
    <col min="7979" max="7979" width="1" style="48" customWidth="1"/>
    <col min="7980" max="7980" width="1.42578125" style="48" customWidth="1"/>
    <col min="7981" max="7981" width="6.28515625" style="48" customWidth="1"/>
    <col min="7982" max="7982" width="1" style="48" customWidth="1"/>
    <col min="7983" max="7984" width="1.5703125" style="48" customWidth="1"/>
    <col min="7985" max="7985" width="1.42578125" style="48" customWidth="1"/>
    <col min="7986" max="7986" width="3.7109375" style="48" customWidth="1"/>
    <col min="7987" max="7987" width="4.140625" style="48" customWidth="1"/>
    <col min="7988" max="7990" width="1.140625" style="48" customWidth="1"/>
    <col min="7991" max="7991" width="1" style="48" customWidth="1"/>
    <col min="7992" max="7992" width="10.42578125" style="48" customWidth="1"/>
    <col min="7993" max="7993" width="1.42578125" style="48" customWidth="1"/>
    <col min="7994" max="8192" width="6.85546875" style="48" customWidth="1"/>
    <col min="8193" max="8193" width="1.85546875" style="48" customWidth="1"/>
    <col min="8194" max="8194" width="1.5703125" style="48" customWidth="1"/>
    <col min="8195" max="8195" width="1.140625" style="48" customWidth="1"/>
    <col min="8196" max="8196" width="3.42578125" style="48" customWidth="1"/>
    <col min="8197" max="8197" width="5.28515625" style="48" customWidth="1"/>
    <col min="8198" max="8198" width="1.140625" style="48" customWidth="1"/>
    <col min="8199" max="8199" width="1.5703125" style="48" customWidth="1"/>
    <col min="8200" max="8201" width="1.140625" style="48" customWidth="1"/>
    <col min="8202" max="8202" width="1" style="48" customWidth="1"/>
    <col min="8203" max="8203" width="4.7109375" style="48" customWidth="1"/>
    <col min="8204" max="8204" width="1.7109375" style="48" customWidth="1"/>
    <col min="8205" max="8205" width="1" style="48" customWidth="1"/>
    <col min="8206" max="8206" width="1.28515625" style="48" customWidth="1"/>
    <col min="8207" max="8207" width="1.7109375" style="48" customWidth="1"/>
    <col min="8208" max="8208" width="1" style="48" customWidth="1"/>
    <col min="8209" max="8210" width="1.28515625" style="48" customWidth="1"/>
    <col min="8211" max="8211" width="1.5703125" style="48" customWidth="1"/>
    <col min="8212" max="8212" width="1.7109375" style="48" customWidth="1"/>
    <col min="8213" max="8213" width="1.140625" style="48" customWidth="1"/>
    <col min="8214" max="8214" width="2.42578125" style="48" customWidth="1"/>
    <col min="8215" max="8215" width="1" style="48" customWidth="1"/>
    <col min="8216" max="8218" width="1.140625" style="48" customWidth="1"/>
    <col min="8219" max="8219" width="1.28515625" style="48" customWidth="1"/>
    <col min="8220" max="8220" width="1.140625" style="48" customWidth="1"/>
    <col min="8221" max="8221" width="7.5703125" style="48" customWidth="1"/>
    <col min="8222" max="8223" width="1" style="48" customWidth="1"/>
    <col min="8224" max="8224" width="1.85546875" style="48" customWidth="1"/>
    <col min="8225" max="8225" width="1.140625" style="48" customWidth="1"/>
    <col min="8226" max="8226" width="1" style="48" customWidth="1"/>
    <col min="8227" max="8227" width="1.28515625" style="48" customWidth="1"/>
    <col min="8228" max="8228" width="7.7109375" style="48" customWidth="1"/>
    <col min="8229" max="8229" width="1.42578125" style="48" customWidth="1"/>
    <col min="8230" max="8230" width="1.140625" style="48" customWidth="1"/>
    <col min="8231" max="8231" width="1" style="48" customWidth="1"/>
    <col min="8232" max="8232" width="1.140625" style="48" customWidth="1"/>
    <col min="8233" max="8233" width="2.85546875" style="48" customWidth="1"/>
    <col min="8234" max="8234" width="1.42578125" style="48" customWidth="1"/>
    <col min="8235" max="8235" width="1" style="48" customWidth="1"/>
    <col min="8236" max="8236" width="1.42578125" style="48" customWidth="1"/>
    <col min="8237" max="8237" width="6.28515625" style="48" customWidth="1"/>
    <col min="8238" max="8238" width="1" style="48" customWidth="1"/>
    <col min="8239" max="8240" width="1.5703125" style="48" customWidth="1"/>
    <col min="8241" max="8241" width="1.42578125" style="48" customWidth="1"/>
    <col min="8242" max="8242" width="3.7109375" style="48" customWidth="1"/>
    <col min="8243" max="8243" width="4.140625" style="48" customWidth="1"/>
    <col min="8244" max="8246" width="1.140625" style="48" customWidth="1"/>
    <col min="8247" max="8247" width="1" style="48" customWidth="1"/>
    <col min="8248" max="8248" width="10.42578125" style="48" customWidth="1"/>
    <col min="8249" max="8249" width="1.42578125" style="48" customWidth="1"/>
    <col min="8250" max="8448" width="6.85546875" style="48" customWidth="1"/>
    <col min="8449" max="8449" width="1.85546875" style="48" customWidth="1"/>
    <col min="8450" max="8450" width="1.5703125" style="48" customWidth="1"/>
    <col min="8451" max="8451" width="1.140625" style="48" customWidth="1"/>
    <col min="8452" max="8452" width="3.42578125" style="48" customWidth="1"/>
    <col min="8453" max="8453" width="5.28515625" style="48" customWidth="1"/>
    <col min="8454" max="8454" width="1.140625" style="48" customWidth="1"/>
    <col min="8455" max="8455" width="1.5703125" style="48" customWidth="1"/>
    <col min="8456" max="8457" width="1.140625" style="48" customWidth="1"/>
    <col min="8458" max="8458" width="1" style="48" customWidth="1"/>
    <col min="8459" max="8459" width="4.7109375" style="48" customWidth="1"/>
    <col min="8460" max="8460" width="1.7109375" style="48" customWidth="1"/>
    <col min="8461" max="8461" width="1" style="48" customWidth="1"/>
    <col min="8462" max="8462" width="1.28515625" style="48" customWidth="1"/>
    <col min="8463" max="8463" width="1.7109375" style="48" customWidth="1"/>
    <col min="8464" max="8464" width="1" style="48" customWidth="1"/>
    <col min="8465" max="8466" width="1.28515625" style="48" customWidth="1"/>
    <col min="8467" max="8467" width="1.5703125" style="48" customWidth="1"/>
    <col min="8468" max="8468" width="1.7109375" style="48" customWidth="1"/>
    <col min="8469" max="8469" width="1.140625" style="48" customWidth="1"/>
    <col min="8470" max="8470" width="2.42578125" style="48" customWidth="1"/>
    <col min="8471" max="8471" width="1" style="48" customWidth="1"/>
    <col min="8472" max="8474" width="1.140625" style="48" customWidth="1"/>
    <col min="8475" max="8475" width="1.28515625" style="48" customWidth="1"/>
    <col min="8476" max="8476" width="1.140625" style="48" customWidth="1"/>
    <col min="8477" max="8477" width="7.5703125" style="48" customWidth="1"/>
    <col min="8478" max="8479" width="1" style="48" customWidth="1"/>
    <col min="8480" max="8480" width="1.85546875" style="48" customWidth="1"/>
    <col min="8481" max="8481" width="1.140625" style="48" customWidth="1"/>
    <col min="8482" max="8482" width="1" style="48" customWidth="1"/>
    <col min="8483" max="8483" width="1.28515625" style="48" customWidth="1"/>
    <col min="8484" max="8484" width="7.7109375" style="48" customWidth="1"/>
    <col min="8485" max="8485" width="1.42578125" style="48" customWidth="1"/>
    <col min="8486" max="8486" width="1.140625" style="48" customWidth="1"/>
    <col min="8487" max="8487" width="1" style="48" customWidth="1"/>
    <col min="8488" max="8488" width="1.140625" style="48" customWidth="1"/>
    <col min="8489" max="8489" width="2.85546875" style="48" customWidth="1"/>
    <col min="8490" max="8490" width="1.42578125" style="48" customWidth="1"/>
    <col min="8491" max="8491" width="1" style="48" customWidth="1"/>
    <col min="8492" max="8492" width="1.42578125" style="48" customWidth="1"/>
    <col min="8493" max="8493" width="6.28515625" style="48" customWidth="1"/>
    <col min="8494" max="8494" width="1" style="48" customWidth="1"/>
    <col min="8495" max="8496" width="1.5703125" style="48" customWidth="1"/>
    <col min="8497" max="8497" width="1.42578125" style="48" customWidth="1"/>
    <col min="8498" max="8498" width="3.7109375" style="48" customWidth="1"/>
    <col min="8499" max="8499" width="4.140625" style="48" customWidth="1"/>
    <col min="8500" max="8502" width="1.140625" style="48" customWidth="1"/>
    <col min="8503" max="8503" width="1" style="48" customWidth="1"/>
    <col min="8504" max="8504" width="10.42578125" style="48" customWidth="1"/>
    <col min="8505" max="8505" width="1.42578125" style="48" customWidth="1"/>
    <col min="8506" max="8704" width="6.85546875" style="48" customWidth="1"/>
    <col min="8705" max="8705" width="1.85546875" style="48" customWidth="1"/>
    <col min="8706" max="8706" width="1.5703125" style="48" customWidth="1"/>
    <col min="8707" max="8707" width="1.140625" style="48" customWidth="1"/>
    <col min="8708" max="8708" width="3.42578125" style="48" customWidth="1"/>
    <col min="8709" max="8709" width="5.28515625" style="48" customWidth="1"/>
    <col min="8710" max="8710" width="1.140625" style="48" customWidth="1"/>
    <col min="8711" max="8711" width="1.5703125" style="48" customWidth="1"/>
    <col min="8712" max="8713" width="1.140625" style="48" customWidth="1"/>
    <col min="8714" max="8714" width="1" style="48" customWidth="1"/>
    <col min="8715" max="8715" width="4.7109375" style="48" customWidth="1"/>
    <col min="8716" max="8716" width="1.7109375" style="48" customWidth="1"/>
    <col min="8717" max="8717" width="1" style="48" customWidth="1"/>
    <col min="8718" max="8718" width="1.28515625" style="48" customWidth="1"/>
    <col min="8719" max="8719" width="1.7109375" style="48" customWidth="1"/>
    <col min="8720" max="8720" width="1" style="48" customWidth="1"/>
    <col min="8721" max="8722" width="1.28515625" style="48" customWidth="1"/>
    <col min="8723" max="8723" width="1.5703125" style="48" customWidth="1"/>
    <col min="8724" max="8724" width="1.7109375" style="48" customWidth="1"/>
    <col min="8725" max="8725" width="1.140625" style="48" customWidth="1"/>
    <col min="8726" max="8726" width="2.42578125" style="48" customWidth="1"/>
    <col min="8727" max="8727" width="1" style="48" customWidth="1"/>
    <col min="8728" max="8730" width="1.140625" style="48" customWidth="1"/>
    <col min="8731" max="8731" width="1.28515625" style="48" customWidth="1"/>
    <col min="8732" max="8732" width="1.140625" style="48" customWidth="1"/>
    <col min="8733" max="8733" width="7.5703125" style="48" customWidth="1"/>
    <col min="8734" max="8735" width="1" style="48" customWidth="1"/>
    <col min="8736" max="8736" width="1.85546875" style="48" customWidth="1"/>
    <col min="8737" max="8737" width="1.140625" style="48" customWidth="1"/>
    <col min="8738" max="8738" width="1" style="48" customWidth="1"/>
    <col min="8739" max="8739" width="1.28515625" style="48" customWidth="1"/>
    <col min="8740" max="8740" width="7.7109375" style="48" customWidth="1"/>
    <col min="8741" max="8741" width="1.42578125" style="48" customWidth="1"/>
    <col min="8742" max="8742" width="1.140625" style="48" customWidth="1"/>
    <col min="8743" max="8743" width="1" style="48" customWidth="1"/>
    <col min="8744" max="8744" width="1.140625" style="48" customWidth="1"/>
    <col min="8745" max="8745" width="2.85546875" style="48" customWidth="1"/>
    <col min="8746" max="8746" width="1.42578125" style="48" customWidth="1"/>
    <col min="8747" max="8747" width="1" style="48" customWidth="1"/>
    <col min="8748" max="8748" width="1.42578125" style="48" customWidth="1"/>
    <col min="8749" max="8749" width="6.28515625" style="48" customWidth="1"/>
    <col min="8750" max="8750" width="1" style="48" customWidth="1"/>
    <col min="8751" max="8752" width="1.5703125" style="48" customWidth="1"/>
    <col min="8753" max="8753" width="1.42578125" style="48" customWidth="1"/>
    <col min="8754" max="8754" width="3.7109375" style="48" customWidth="1"/>
    <col min="8755" max="8755" width="4.140625" style="48" customWidth="1"/>
    <col min="8756" max="8758" width="1.140625" style="48" customWidth="1"/>
    <col min="8759" max="8759" width="1" style="48" customWidth="1"/>
    <col min="8760" max="8760" width="10.42578125" style="48" customWidth="1"/>
    <col min="8761" max="8761" width="1.42578125" style="48" customWidth="1"/>
    <col min="8762" max="8960" width="6.85546875" style="48" customWidth="1"/>
    <col min="8961" max="8961" width="1.85546875" style="48" customWidth="1"/>
    <col min="8962" max="8962" width="1.5703125" style="48" customWidth="1"/>
    <col min="8963" max="8963" width="1.140625" style="48" customWidth="1"/>
    <col min="8964" max="8964" width="3.42578125" style="48" customWidth="1"/>
    <col min="8965" max="8965" width="5.28515625" style="48" customWidth="1"/>
    <col min="8966" max="8966" width="1.140625" style="48" customWidth="1"/>
    <col min="8967" max="8967" width="1.5703125" style="48" customWidth="1"/>
    <col min="8968" max="8969" width="1.140625" style="48" customWidth="1"/>
    <col min="8970" max="8970" width="1" style="48" customWidth="1"/>
    <col min="8971" max="8971" width="4.7109375" style="48" customWidth="1"/>
    <col min="8972" max="8972" width="1.7109375" style="48" customWidth="1"/>
    <col min="8973" max="8973" width="1" style="48" customWidth="1"/>
    <col min="8974" max="8974" width="1.28515625" style="48" customWidth="1"/>
    <col min="8975" max="8975" width="1.7109375" style="48" customWidth="1"/>
    <col min="8976" max="8976" width="1" style="48" customWidth="1"/>
    <col min="8977" max="8978" width="1.28515625" style="48" customWidth="1"/>
    <col min="8979" max="8979" width="1.5703125" style="48" customWidth="1"/>
    <col min="8980" max="8980" width="1.7109375" style="48" customWidth="1"/>
    <col min="8981" max="8981" width="1.140625" style="48" customWidth="1"/>
    <col min="8982" max="8982" width="2.42578125" style="48" customWidth="1"/>
    <col min="8983" max="8983" width="1" style="48" customWidth="1"/>
    <col min="8984" max="8986" width="1.140625" style="48" customWidth="1"/>
    <col min="8987" max="8987" width="1.28515625" style="48" customWidth="1"/>
    <col min="8988" max="8988" width="1.140625" style="48" customWidth="1"/>
    <col min="8989" max="8989" width="7.5703125" style="48" customWidth="1"/>
    <col min="8990" max="8991" width="1" style="48" customWidth="1"/>
    <col min="8992" max="8992" width="1.85546875" style="48" customWidth="1"/>
    <col min="8993" max="8993" width="1.140625" style="48" customWidth="1"/>
    <col min="8994" max="8994" width="1" style="48" customWidth="1"/>
    <col min="8995" max="8995" width="1.28515625" style="48" customWidth="1"/>
    <col min="8996" max="8996" width="7.7109375" style="48" customWidth="1"/>
    <col min="8997" max="8997" width="1.42578125" style="48" customWidth="1"/>
    <col min="8998" max="8998" width="1.140625" style="48" customWidth="1"/>
    <col min="8999" max="8999" width="1" style="48" customWidth="1"/>
    <col min="9000" max="9000" width="1.140625" style="48" customWidth="1"/>
    <col min="9001" max="9001" width="2.85546875" style="48" customWidth="1"/>
    <col min="9002" max="9002" width="1.42578125" style="48" customWidth="1"/>
    <col min="9003" max="9003" width="1" style="48" customWidth="1"/>
    <col min="9004" max="9004" width="1.42578125" style="48" customWidth="1"/>
    <col min="9005" max="9005" width="6.28515625" style="48" customWidth="1"/>
    <col min="9006" max="9006" width="1" style="48" customWidth="1"/>
    <col min="9007" max="9008" width="1.5703125" style="48" customWidth="1"/>
    <col min="9009" max="9009" width="1.42578125" style="48" customWidth="1"/>
    <col min="9010" max="9010" width="3.7109375" style="48" customWidth="1"/>
    <col min="9011" max="9011" width="4.140625" style="48" customWidth="1"/>
    <col min="9012" max="9014" width="1.140625" style="48" customWidth="1"/>
    <col min="9015" max="9015" width="1" style="48" customWidth="1"/>
    <col min="9016" max="9016" width="10.42578125" style="48" customWidth="1"/>
    <col min="9017" max="9017" width="1.42578125" style="48" customWidth="1"/>
    <col min="9018" max="9216" width="6.85546875" style="48" customWidth="1"/>
    <col min="9217" max="9217" width="1.85546875" style="48" customWidth="1"/>
    <col min="9218" max="9218" width="1.5703125" style="48" customWidth="1"/>
    <col min="9219" max="9219" width="1.140625" style="48" customWidth="1"/>
    <col min="9220" max="9220" width="3.42578125" style="48" customWidth="1"/>
    <col min="9221" max="9221" width="5.28515625" style="48" customWidth="1"/>
    <col min="9222" max="9222" width="1.140625" style="48" customWidth="1"/>
    <col min="9223" max="9223" width="1.5703125" style="48" customWidth="1"/>
    <col min="9224" max="9225" width="1.140625" style="48" customWidth="1"/>
    <col min="9226" max="9226" width="1" style="48" customWidth="1"/>
    <col min="9227" max="9227" width="4.7109375" style="48" customWidth="1"/>
    <col min="9228" max="9228" width="1.7109375" style="48" customWidth="1"/>
    <col min="9229" max="9229" width="1" style="48" customWidth="1"/>
    <col min="9230" max="9230" width="1.28515625" style="48" customWidth="1"/>
    <col min="9231" max="9231" width="1.7109375" style="48" customWidth="1"/>
    <col min="9232" max="9232" width="1" style="48" customWidth="1"/>
    <col min="9233" max="9234" width="1.28515625" style="48" customWidth="1"/>
    <col min="9235" max="9235" width="1.5703125" style="48" customWidth="1"/>
    <col min="9236" max="9236" width="1.7109375" style="48" customWidth="1"/>
    <col min="9237" max="9237" width="1.140625" style="48" customWidth="1"/>
    <col min="9238" max="9238" width="2.42578125" style="48" customWidth="1"/>
    <col min="9239" max="9239" width="1" style="48" customWidth="1"/>
    <col min="9240" max="9242" width="1.140625" style="48" customWidth="1"/>
    <col min="9243" max="9243" width="1.28515625" style="48" customWidth="1"/>
    <col min="9244" max="9244" width="1.140625" style="48" customWidth="1"/>
    <col min="9245" max="9245" width="7.5703125" style="48" customWidth="1"/>
    <col min="9246" max="9247" width="1" style="48" customWidth="1"/>
    <col min="9248" max="9248" width="1.85546875" style="48" customWidth="1"/>
    <col min="9249" max="9249" width="1.140625" style="48" customWidth="1"/>
    <col min="9250" max="9250" width="1" style="48" customWidth="1"/>
    <col min="9251" max="9251" width="1.28515625" style="48" customWidth="1"/>
    <col min="9252" max="9252" width="7.7109375" style="48" customWidth="1"/>
    <col min="9253" max="9253" width="1.42578125" style="48" customWidth="1"/>
    <col min="9254" max="9254" width="1.140625" style="48" customWidth="1"/>
    <col min="9255" max="9255" width="1" style="48" customWidth="1"/>
    <col min="9256" max="9256" width="1.140625" style="48" customWidth="1"/>
    <col min="9257" max="9257" width="2.85546875" style="48" customWidth="1"/>
    <col min="9258" max="9258" width="1.42578125" style="48" customWidth="1"/>
    <col min="9259" max="9259" width="1" style="48" customWidth="1"/>
    <col min="9260" max="9260" width="1.42578125" style="48" customWidth="1"/>
    <col min="9261" max="9261" width="6.28515625" style="48" customWidth="1"/>
    <col min="9262" max="9262" width="1" style="48" customWidth="1"/>
    <col min="9263" max="9264" width="1.5703125" style="48" customWidth="1"/>
    <col min="9265" max="9265" width="1.42578125" style="48" customWidth="1"/>
    <col min="9266" max="9266" width="3.7109375" style="48" customWidth="1"/>
    <col min="9267" max="9267" width="4.140625" style="48" customWidth="1"/>
    <col min="9268" max="9270" width="1.140625" style="48" customWidth="1"/>
    <col min="9271" max="9271" width="1" style="48" customWidth="1"/>
    <col min="9272" max="9272" width="10.42578125" style="48" customWidth="1"/>
    <col min="9273" max="9273" width="1.42578125" style="48" customWidth="1"/>
    <col min="9274" max="9472" width="6.85546875" style="48" customWidth="1"/>
    <col min="9473" max="9473" width="1.85546875" style="48" customWidth="1"/>
    <col min="9474" max="9474" width="1.5703125" style="48" customWidth="1"/>
    <col min="9475" max="9475" width="1.140625" style="48" customWidth="1"/>
    <col min="9476" max="9476" width="3.42578125" style="48" customWidth="1"/>
    <col min="9477" max="9477" width="5.28515625" style="48" customWidth="1"/>
    <col min="9478" max="9478" width="1.140625" style="48" customWidth="1"/>
    <col min="9479" max="9479" width="1.5703125" style="48" customWidth="1"/>
    <col min="9480" max="9481" width="1.140625" style="48" customWidth="1"/>
    <col min="9482" max="9482" width="1" style="48" customWidth="1"/>
    <col min="9483" max="9483" width="4.7109375" style="48" customWidth="1"/>
    <col min="9484" max="9484" width="1.7109375" style="48" customWidth="1"/>
    <col min="9485" max="9485" width="1" style="48" customWidth="1"/>
    <col min="9486" max="9486" width="1.28515625" style="48" customWidth="1"/>
    <col min="9487" max="9487" width="1.7109375" style="48" customWidth="1"/>
    <col min="9488" max="9488" width="1" style="48" customWidth="1"/>
    <col min="9489" max="9490" width="1.28515625" style="48" customWidth="1"/>
    <col min="9491" max="9491" width="1.5703125" style="48" customWidth="1"/>
    <col min="9492" max="9492" width="1.7109375" style="48" customWidth="1"/>
    <col min="9493" max="9493" width="1.140625" style="48" customWidth="1"/>
    <col min="9494" max="9494" width="2.42578125" style="48" customWidth="1"/>
    <col min="9495" max="9495" width="1" style="48" customWidth="1"/>
    <col min="9496" max="9498" width="1.140625" style="48" customWidth="1"/>
    <col min="9499" max="9499" width="1.28515625" style="48" customWidth="1"/>
    <col min="9500" max="9500" width="1.140625" style="48" customWidth="1"/>
    <col min="9501" max="9501" width="7.5703125" style="48" customWidth="1"/>
    <col min="9502" max="9503" width="1" style="48" customWidth="1"/>
    <col min="9504" max="9504" width="1.85546875" style="48" customWidth="1"/>
    <col min="9505" max="9505" width="1.140625" style="48" customWidth="1"/>
    <col min="9506" max="9506" width="1" style="48" customWidth="1"/>
    <col min="9507" max="9507" width="1.28515625" style="48" customWidth="1"/>
    <col min="9508" max="9508" width="7.7109375" style="48" customWidth="1"/>
    <col min="9509" max="9509" width="1.42578125" style="48" customWidth="1"/>
    <col min="9510" max="9510" width="1.140625" style="48" customWidth="1"/>
    <col min="9511" max="9511" width="1" style="48" customWidth="1"/>
    <col min="9512" max="9512" width="1.140625" style="48" customWidth="1"/>
    <col min="9513" max="9513" width="2.85546875" style="48" customWidth="1"/>
    <col min="9514" max="9514" width="1.42578125" style="48" customWidth="1"/>
    <col min="9515" max="9515" width="1" style="48" customWidth="1"/>
    <col min="9516" max="9516" width="1.42578125" style="48" customWidth="1"/>
    <col min="9517" max="9517" width="6.28515625" style="48" customWidth="1"/>
    <col min="9518" max="9518" width="1" style="48" customWidth="1"/>
    <col min="9519" max="9520" width="1.5703125" style="48" customWidth="1"/>
    <col min="9521" max="9521" width="1.42578125" style="48" customWidth="1"/>
    <col min="9522" max="9522" width="3.7109375" style="48" customWidth="1"/>
    <col min="9523" max="9523" width="4.140625" style="48" customWidth="1"/>
    <col min="9524" max="9526" width="1.140625" style="48" customWidth="1"/>
    <col min="9527" max="9527" width="1" style="48" customWidth="1"/>
    <col min="9528" max="9528" width="10.42578125" style="48" customWidth="1"/>
    <col min="9529" max="9529" width="1.42578125" style="48" customWidth="1"/>
    <col min="9530" max="9728" width="6.85546875" style="48" customWidth="1"/>
    <col min="9729" max="9729" width="1.85546875" style="48" customWidth="1"/>
    <col min="9730" max="9730" width="1.5703125" style="48" customWidth="1"/>
    <col min="9731" max="9731" width="1.140625" style="48" customWidth="1"/>
    <col min="9732" max="9732" width="3.42578125" style="48" customWidth="1"/>
    <col min="9733" max="9733" width="5.28515625" style="48" customWidth="1"/>
    <col min="9734" max="9734" width="1.140625" style="48" customWidth="1"/>
    <col min="9735" max="9735" width="1.5703125" style="48" customWidth="1"/>
    <col min="9736" max="9737" width="1.140625" style="48" customWidth="1"/>
    <col min="9738" max="9738" width="1" style="48" customWidth="1"/>
    <col min="9739" max="9739" width="4.7109375" style="48" customWidth="1"/>
    <col min="9740" max="9740" width="1.7109375" style="48" customWidth="1"/>
    <col min="9741" max="9741" width="1" style="48" customWidth="1"/>
    <col min="9742" max="9742" width="1.28515625" style="48" customWidth="1"/>
    <col min="9743" max="9743" width="1.7109375" style="48" customWidth="1"/>
    <col min="9744" max="9744" width="1" style="48" customWidth="1"/>
    <col min="9745" max="9746" width="1.28515625" style="48" customWidth="1"/>
    <col min="9747" max="9747" width="1.5703125" style="48" customWidth="1"/>
    <col min="9748" max="9748" width="1.7109375" style="48" customWidth="1"/>
    <col min="9749" max="9749" width="1.140625" style="48" customWidth="1"/>
    <col min="9750" max="9750" width="2.42578125" style="48" customWidth="1"/>
    <col min="9751" max="9751" width="1" style="48" customWidth="1"/>
    <col min="9752" max="9754" width="1.140625" style="48" customWidth="1"/>
    <col min="9755" max="9755" width="1.28515625" style="48" customWidth="1"/>
    <col min="9756" max="9756" width="1.140625" style="48" customWidth="1"/>
    <col min="9757" max="9757" width="7.5703125" style="48" customWidth="1"/>
    <col min="9758" max="9759" width="1" style="48" customWidth="1"/>
    <col min="9760" max="9760" width="1.85546875" style="48" customWidth="1"/>
    <col min="9761" max="9761" width="1.140625" style="48" customWidth="1"/>
    <col min="9762" max="9762" width="1" style="48" customWidth="1"/>
    <col min="9763" max="9763" width="1.28515625" style="48" customWidth="1"/>
    <col min="9764" max="9764" width="7.7109375" style="48" customWidth="1"/>
    <col min="9765" max="9765" width="1.42578125" style="48" customWidth="1"/>
    <col min="9766" max="9766" width="1.140625" style="48" customWidth="1"/>
    <col min="9767" max="9767" width="1" style="48" customWidth="1"/>
    <col min="9768" max="9768" width="1.140625" style="48" customWidth="1"/>
    <col min="9769" max="9769" width="2.85546875" style="48" customWidth="1"/>
    <col min="9770" max="9770" width="1.42578125" style="48" customWidth="1"/>
    <col min="9771" max="9771" width="1" style="48" customWidth="1"/>
    <col min="9772" max="9772" width="1.42578125" style="48" customWidth="1"/>
    <col min="9773" max="9773" width="6.28515625" style="48" customWidth="1"/>
    <col min="9774" max="9774" width="1" style="48" customWidth="1"/>
    <col min="9775" max="9776" width="1.5703125" style="48" customWidth="1"/>
    <col min="9777" max="9777" width="1.42578125" style="48" customWidth="1"/>
    <col min="9778" max="9778" width="3.7109375" style="48" customWidth="1"/>
    <col min="9779" max="9779" width="4.140625" style="48" customWidth="1"/>
    <col min="9780" max="9782" width="1.140625" style="48" customWidth="1"/>
    <col min="9783" max="9783" width="1" style="48" customWidth="1"/>
    <col min="9784" max="9784" width="10.42578125" style="48" customWidth="1"/>
    <col min="9785" max="9785" width="1.42578125" style="48" customWidth="1"/>
    <col min="9786" max="9984" width="6.85546875" style="48" customWidth="1"/>
    <col min="9985" max="9985" width="1.85546875" style="48" customWidth="1"/>
    <col min="9986" max="9986" width="1.5703125" style="48" customWidth="1"/>
    <col min="9987" max="9987" width="1.140625" style="48" customWidth="1"/>
    <col min="9988" max="9988" width="3.42578125" style="48" customWidth="1"/>
    <col min="9989" max="9989" width="5.28515625" style="48" customWidth="1"/>
    <col min="9990" max="9990" width="1.140625" style="48" customWidth="1"/>
    <col min="9991" max="9991" width="1.5703125" style="48" customWidth="1"/>
    <col min="9992" max="9993" width="1.140625" style="48" customWidth="1"/>
    <col min="9994" max="9994" width="1" style="48" customWidth="1"/>
    <col min="9995" max="9995" width="4.7109375" style="48" customWidth="1"/>
    <col min="9996" max="9996" width="1.7109375" style="48" customWidth="1"/>
    <col min="9997" max="9997" width="1" style="48" customWidth="1"/>
    <col min="9998" max="9998" width="1.28515625" style="48" customWidth="1"/>
    <col min="9999" max="9999" width="1.7109375" style="48" customWidth="1"/>
    <col min="10000" max="10000" width="1" style="48" customWidth="1"/>
    <col min="10001" max="10002" width="1.28515625" style="48" customWidth="1"/>
    <col min="10003" max="10003" width="1.5703125" style="48" customWidth="1"/>
    <col min="10004" max="10004" width="1.7109375" style="48" customWidth="1"/>
    <col min="10005" max="10005" width="1.140625" style="48" customWidth="1"/>
    <col min="10006" max="10006" width="2.42578125" style="48" customWidth="1"/>
    <col min="10007" max="10007" width="1" style="48" customWidth="1"/>
    <col min="10008" max="10010" width="1.140625" style="48" customWidth="1"/>
    <col min="10011" max="10011" width="1.28515625" style="48" customWidth="1"/>
    <col min="10012" max="10012" width="1.140625" style="48" customWidth="1"/>
    <col min="10013" max="10013" width="7.5703125" style="48" customWidth="1"/>
    <col min="10014" max="10015" width="1" style="48" customWidth="1"/>
    <col min="10016" max="10016" width="1.85546875" style="48" customWidth="1"/>
    <col min="10017" max="10017" width="1.140625" style="48" customWidth="1"/>
    <col min="10018" max="10018" width="1" style="48" customWidth="1"/>
    <col min="10019" max="10019" width="1.28515625" style="48" customWidth="1"/>
    <col min="10020" max="10020" width="7.7109375" style="48" customWidth="1"/>
    <col min="10021" max="10021" width="1.42578125" style="48" customWidth="1"/>
    <col min="10022" max="10022" width="1.140625" style="48" customWidth="1"/>
    <col min="10023" max="10023" width="1" style="48" customWidth="1"/>
    <col min="10024" max="10024" width="1.140625" style="48" customWidth="1"/>
    <col min="10025" max="10025" width="2.85546875" style="48" customWidth="1"/>
    <col min="10026" max="10026" width="1.42578125" style="48" customWidth="1"/>
    <col min="10027" max="10027" width="1" style="48" customWidth="1"/>
    <col min="10028" max="10028" width="1.42578125" style="48" customWidth="1"/>
    <col min="10029" max="10029" width="6.28515625" style="48" customWidth="1"/>
    <col min="10030" max="10030" width="1" style="48" customWidth="1"/>
    <col min="10031" max="10032" width="1.5703125" style="48" customWidth="1"/>
    <col min="10033" max="10033" width="1.42578125" style="48" customWidth="1"/>
    <col min="10034" max="10034" width="3.7109375" style="48" customWidth="1"/>
    <col min="10035" max="10035" width="4.140625" style="48" customWidth="1"/>
    <col min="10036" max="10038" width="1.140625" style="48" customWidth="1"/>
    <col min="10039" max="10039" width="1" style="48" customWidth="1"/>
    <col min="10040" max="10040" width="10.42578125" style="48" customWidth="1"/>
    <col min="10041" max="10041" width="1.42578125" style="48" customWidth="1"/>
    <col min="10042" max="10240" width="6.85546875" style="48" customWidth="1"/>
    <col min="10241" max="10241" width="1.85546875" style="48" customWidth="1"/>
    <col min="10242" max="10242" width="1.5703125" style="48" customWidth="1"/>
    <col min="10243" max="10243" width="1.140625" style="48" customWidth="1"/>
    <col min="10244" max="10244" width="3.42578125" style="48" customWidth="1"/>
    <col min="10245" max="10245" width="5.28515625" style="48" customWidth="1"/>
    <col min="10246" max="10246" width="1.140625" style="48" customWidth="1"/>
    <col min="10247" max="10247" width="1.5703125" style="48" customWidth="1"/>
    <col min="10248" max="10249" width="1.140625" style="48" customWidth="1"/>
    <col min="10250" max="10250" width="1" style="48" customWidth="1"/>
    <col min="10251" max="10251" width="4.7109375" style="48" customWidth="1"/>
    <col min="10252" max="10252" width="1.7109375" style="48" customWidth="1"/>
    <col min="10253" max="10253" width="1" style="48" customWidth="1"/>
    <col min="10254" max="10254" width="1.28515625" style="48" customWidth="1"/>
    <col min="10255" max="10255" width="1.7109375" style="48" customWidth="1"/>
    <col min="10256" max="10256" width="1" style="48" customWidth="1"/>
    <col min="10257" max="10258" width="1.28515625" style="48" customWidth="1"/>
    <col min="10259" max="10259" width="1.5703125" style="48" customWidth="1"/>
    <col min="10260" max="10260" width="1.7109375" style="48" customWidth="1"/>
    <col min="10261" max="10261" width="1.140625" style="48" customWidth="1"/>
    <col min="10262" max="10262" width="2.42578125" style="48" customWidth="1"/>
    <col min="10263" max="10263" width="1" style="48" customWidth="1"/>
    <col min="10264" max="10266" width="1.140625" style="48" customWidth="1"/>
    <col min="10267" max="10267" width="1.28515625" style="48" customWidth="1"/>
    <col min="10268" max="10268" width="1.140625" style="48" customWidth="1"/>
    <col min="10269" max="10269" width="7.5703125" style="48" customWidth="1"/>
    <col min="10270" max="10271" width="1" style="48" customWidth="1"/>
    <col min="10272" max="10272" width="1.85546875" style="48" customWidth="1"/>
    <col min="10273" max="10273" width="1.140625" style="48" customWidth="1"/>
    <col min="10274" max="10274" width="1" style="48" customWidth="1"/>
    <col min="10275" max="10275" width="1.28515625" style="48" customWidth="1"/>
    <col min="10276" max="10276" width="7.7109375" style="48" customWidth="1"/>
    <col min="10277" max="10277" width="1.42578125" style="48" customWidth="1"/>
    <col min="10278" max="10278" width="1.140625" style="48" customWidth="1"/>
    <col min="10279" max="10279" width="1" style="48" customWidth="1"/>
    <col min="10280" max="10280" width="1.140625" style="48" customWidth="1"/>
    <col min="10281" max="10281" width="2.85546875" style="48" customWidth="1"/>
    <col min="10282" max="10282" width="1.42578125" style="48" customWidth="1"/>
    <col min="10283" max="10283" width="1" style="48" customWidth="1"/>
    <col min="10284" max="10284" width="1.42578125" style="48" customWidth="1"/>
    <col min="10285" max="10285" width="6.28515625" style="48" customWidth="1"/>
    <col min="10286" max="10286" width="1" style="48" customWidth="1"/>
    <col min="10287" max="10288" width="1.5703125" style="48" customWidth="1"/>
    <col min="10289" max="10289" width="1.42578125" style="48" customWidth="1"/>
    <col min="10290" max="10290" width="3.7109375" style="48" customWidth="1"/>
    <col min="10291" max="10291" width="4.140625" style="48" customWidth="1"/>
    <col min="10292" max="10294" width="1.140625" style="48" customWidth="1"/>
    <col min="10295" max="10295" width="1" style="48" customWidth="1"/>
    <col min="10296" max="10296" width="10.42578125" style="48" customWidth="1"/>
    <col min="10297" max="10297" width="1.42578125" style="48" customWidth="1"/>
    <col min="10298" max="10496" width="6.85546875" style="48" customWidth="1"/>
    <col min="10497" max="10497" width="1.85546875" style="48" customWidth="1"/>
    <col min="10498" max="10498" width="1.5703125" style="48" customWidth="1"/>
    <col min="10499" max="10499" width="1.140625" style="48" customWidth="1"/>
    <col min="10500" max="10500" width="3.42578125" style="48" customWidth="1"/>
    <col min="10501" max="10501" width="5.28515625" style="48" customWidth="1"/>
    <col min="10502" max="10502" width="1.140625" style="48" customWidth="1"/>
    <col min="10503" max="10503" width="1.5703125" style="48" customWidth="1"/>
    <col min="10504" max="10505" width="1.140625" style="48" customWidth="1"/>
    <col min="10506" max="10506" width="1" style="48" customWidth="1"/>
    <col min="10507" max="10507" width="4.7109375" style="48" customWidth="1"/>
    <col min="10508" max="10508" width="1.7109375" style="48" customWidth="1"/>
    <col min="10509" max="10509" width="1" style="48" customWidth="1"/>
    <col min="10510" max="10510" width="1.28515625" style="48" customWidth="1"/>
    <col min="10511" max="10511" width="1.7109375" style="48" customWidth="1"/>
    <col min="10512" max="10512" width="1" style="48" customWidth="1"/>
    <col min="10513" max="10514" width="1.28515625" style="48" customWidth="1"/>
    <col min="10515" max="10515" width="1.5703125" style="48" customWidth="1"/>
    <col min="10516" max="10516" width="1.7109375" style="48" customWidth="1"/>
    <col min="10517" max="10517" width="1.140625" style="48" customWidth="1"/>
    <col min="10518" max="10518" width="2.42578125" style="48" customWidth="1"/>
    <col min="10519" max="10519" width="1" style="48" customWidth="1"/>
    <col min="10520" max="10522" width="1.140625" style="48" customWidth="1"/>
    <col min="10523" max="10523" width="1.28515625" style="48" customWidth="1"/>
    <col min="10524" max="10524" width="1.140625" style="48" customWidth="1"/>
    <col min="10525" max="10525" width="7.5703125" style="48" customWidth="1"/>
    <col min="10526" max="10527" width="1" style="48" customWidth="1"/>
    <col min="10528" max="10528" width="1.85546875" style="48" customWidth="1"/>
    <col min="10529" max="10529" width="1.140625" style="48" customWidth="1"/>
    <col min="10530" max="10530" width="1" style="48" customWidth="1"/>
    <col min="10531" max="10531" width="1.28515625" style="48" customWidth="1"/>
    <col min="10532" max="10532" width="7.7109375" style="48" customWidth="1"/>
    <col min="10533" max="10533" width="1.42578125" style="48" customWidth="1"/>
    <col min="10534" max="10534" width="1.140625" style="48" customWidth="1"/>
    <col min="10535" max="10535" width="1" style="48" customWidth="1"/>
    <col min="10536" max="10536" width="1.140625" style="48" customWidth="1"/>
    <col min="10537" max="10537" width="2.85546875" style="48" customWidth="1"/>
    <col min="10538" max="10538" width="1.42578125" style="48" customWidth="1"/>
    <col min="10539" max="10539" width="1" style="48" customWidth="1"/>
    <col min="10540" max="10540" width="1.42578125" style="48" customWidth="1"/>
    <col min="10541" max="10541" width="6.28515625" style="48" customWidth="1"/>
    <col min="10542" max="10542" width="1" style="48" customWidth="1"/>
    <col min="10543" max="10544" width="1.5703125" style="48" customWidth="1"/>
    <col min="10545" max="10545" width="1.42578125" style="48" customWidth="1"/>
    <col min="10546" max="10546" width="3.7109375" style="48" customWidth="1"/>
    <col min="10547" max="10547" width="4.140625" style="48" customWidth="1"/>
    <col min="10548" max="10550" width="1.140625" style="48" customWidth="1"/>
    <col min="10551" max="10551" width="1" style="48" customWidth="1"/>
    <col min="10552" max="10552" width="10.42578125" style="48" customWidth="1"/>
    <col min="10553" max="10553" width="1.42578125" style="48" customWidth="1"/>
    <col min="10554" max="10752" width="6.85546875" style="48" customWidth="1"/>
    <col min="10753" max="10753" width="1.85546875" style="48" customWidth="1"/>
    <col min="10754" max="10754" width="1.5703125" style="48" customWidth="1"/>
    <col min="10755" max="10755" width="1.140625" style="48" customWidth="1"/>
    <col min="10756" max="10756" width="3.42578125" style="48" customWidth="1"/>
    <col min="10757" max="10757" width="5.28515625" style="48" customWidth="1"/>
    <col min="10758" max="10758" width="1.140625" style="48" customWidth="1"/>
    <col min="10759" max="10759" width="1.5703125" style="48" customWidth="1"/>
    <col min="10760" max="10761" width="1.140625" style="48" customWidth="1"/>
    <col min="10762" max="10762" width="1" style="48" customWidth="1"/>
    <col min="10763" max="10763" width="4.7109375" style="48" customWidth="1"/>
    <col min="10764" max="10764" width="1.7109375" style="48" customWidth="1"/>
    <col min="10765" max="10765" width="1" style="48" customWidth="1"/>
    <col min="10766" max="10766" width="1.28515625" style="48" customWidth="1"/>
    <col min="10767" max="10767" width="1.7109375" style="48" customWidth="1"/>
    <col min="10768" max="10768" width="1" style="48" customWidth="1"/>
    <col min="10769" max="10770" width="1.28515625" style="48" customWidth="1"/>
    <col min="10771" max="10771" width="1.5703125" style="48" customWidth="1"/>
    <col min="10772" max="10772" width="1.7109375" style="48" customWidth="1"/>
    <col min="10773" max="10773" width="1.140625" style="48" customWidth="1"/>
    <col min="10774" max="10774" width="2.42578125" style="48" customWidth="1"/>
    <col min="10775" max="10775" width="1" style="48" customWidth="1"/>
    <col min="10776" max="10778" width="1.140625" style="48" customWidth="1"/>
    <col min="10779" max="10779" width="1.28515625" style="48" customWidth="1"/>
    <col min="10780" max="10780" width="1.140625" style="48" customWidth="1"/>
    <col min="10781" max="10781" width="7.5703125" style="48" customWidth="1"/>
    <col min="10782" max="10783" width="1" style="48" customWidth="1"/>
    <col min="10784" max="10784" width="1.85546875" style="48" customWidth="1"/>
    <col min="10785" max="10785" width="1.140625" style="48" customWidth="1"/>
    <col min="10786" max="10786" width="1" style="48" customWidth="1"/>
    <col min="10787" max="10787" width="1.28515625" style="48" customWidth="1"/>
    <col min="10788" max="10788" width="7.7109375" style="48" customWidth="1"/>
    <col min="10789" max="10789" width="1.42578125" style="48" customWidth="1"/>
    <col min="10790" max="10790" width="1.140625" style="48" customWidth="1"/>
    <col min="10791" max="10791" width="1" style="48" customWidth="1"/>
    <col min="10792" max="10792" width="1.140625" style="48" customWidth="1"/>
    <col min="10793" max="10793" width="2.85546875" style="48" customWidth="1"/>
    <col min="10794" max="10794" width="1.42578125" style="48" customWidth="1"/>
    <col min="10795" max="10795" width="1" style="48" customWidth="1"/>
    <col min="10796" max="10796" width="1.42578125" style="48" customWidth="1"/>
    <col min="10797" max="10797" width="6.28515625" style="48" customWidth="1"/>
    <col min="10798" max="10798" width="1" style="48" customWidth="1"/>
    <col min="10799" max="10800" width="1.5703125" style="48" customWidth="1"/>
    <col min="10801" max="10801" width="1.42578125" style="48" customWidth="1"/>
    <col min="10802" max="10802" width="3.7109375" style="48" customWidth="1"/>
    <col min="10803" max="10803" width="4.140625" style="48" customWidth="1"/>
    <col min="10804" max="10806" width="1.140625" style="48" customWidth="1"/>
    <col min="10807" max="10807" width="1" style="48" customWidth="1"/>
    <col min="10808" max="10808" width="10.42578125" style="48" customWidth="1"/>
    <col min="10809" max="10809" width="1.42578125" style="48" customWidth="1"/>
    <col min="10810" max="11008" width="6.85546875" style="48" customWidth="1"/>
    <col min="11009" max="11009" width="1.85546875" style="48" customWidth="1"/>
    <col min="11010" max="11010" width="1.5703125" style="48" customWidth="1"/>
    <col min="11011" max="11011" width="1.140625" style="48" customWidth="1"/>
    <col min="11012" max="11012" width="3.42578125" style="48" customWidth="1"/>
    <col min="11013" max="11013" width="5.28515625" style="48" customWidth="1"/>
    <col min="11014" max="11014" width="1.140625" style="48" customWidth="1"/>
    <col min="11015" max="11015" width="1.5703125" style="48" customWidth="1"/>
    <col min="11016" max="11017" width="1.140625" style="48" customWidth="1"/>
    <col min="11018" max="11018" width="1" style="48" customWidth="1"/>
    <col min="11019" max="11019" width="4.7109375" style="48" customWidth="1"/>
    <col min="11020" max="11020" width="1.7109375" style="48" customWidth="1"/>
    <col min="11021" max="11021" width="1" style="48" customWidth="1"/>
    <col min="11022" max="11022" width="1.28515625" style="48" customWidth="1"/>
    <col min="11023" max="11023" width="1.7109375" style="48" customWidth="1"/>
    <col min="11024" max="11024" width="1" style="48" customWidth="1"/>
    <col min="11025" max="11026" width="1.28515625" style="48" customWidth="1"/>
    <col min="11027" max="11027" width="1.5703125" style="48" customWidth="1"/>
    <col min="11028" max="11028" width="1.7109375" style="48" customWidth="1"/>
    <col min="11029" max="11029" width="1.140625" style="48" customWidth="1"/>
    <col min="11030" max="11030" width="2.42578125" style="48" customWidth="1"/>
    <col min="11031" max="11031" width="1" style="48" customWidth="1"/>
    <col min="11032" max="11034" width="1.140625" style="48" customWidth="1"/>
    <col min="11035" max="11035" width="1.28515625" style="48" customWidth="1"/>
    <col min="11036" max="11036" width="1.140625" style="48" customWidth="1"/>
    <col min="11037" max="11037" width="7.5703125" style="48" customWidth="1"/>
    <col min="11038" max="11039" width="1" style="48" customWidth="1"/>
    <col min="11040" max="11040" width="1.85546875" style="48" customWidth="1"/>
    <col min="11041" max="11041" width="1.140625" style="48" customWidth="1"/>
    <col min="11042" max="11042" width="1" style="48" customWidth="1"/>
    <col min="11043" max="11043" width="1.28515625" style="48" customWidth="1"/>
    <col min="11044" max="11044" width="7.7109375" style="48" customWidth="1"/>
    <col min="11045" max="11045" width="1.42578125" style="48" customWidth="1"/>
    <col min="11046" max="11046" width="1.140625" style="48" customWidth="1"/>
    <col min="11047" max="11047" width="1" style="48" customWidth="1"/>
    <col min="11048" max="11048" width="1.140625" style="48" customWidth="1"/>
    <col min="11049" max="11049" width="2.85546875" style="48" customWidth="1"/>
    <col min="11050" max="11050" width="1.42578125" style="48" customWidth="1"/>
    <col min="11051" max="11051" width="1" style="48" customWidth="1"/>
    <col min="11052" max="11052" width="1.42578125" style="48" customWidth="1"/>
    <col min="11053" max="11053" width="6.28515625" style="48" customWidth="1"/>
    <col min="11054" max="11054" width="1" style="48" customWidth="1"/>
    <col min="11055" max="11056" width="1.5703125" style="48" customWidth="1"/>
    <col min="11057" max="11057" width="1.42578125" style="48" customWidth="1"/>
    <col min="11058" max="11058" width="3.7109375" style="48" customWidth="1"/>
    <col min="11059" max="11059" width="4.140625" style="48" customWidth="1"/>
    <col min="11060" max="11062" width="1.140625" style="48" customWidth="1"/>
    <col min="11063" max="11063" width="1" style="48" customWidth="1"/>
    <col min="11064" max="11064" width="10.42578125" style="48" customWidth="1"/>
    <col min="11065" max="11065" width="1.42578125" style="48" customWidth="1"/>
    <col min="11066" max="11264" width="6.85546875" style="48" customWidth="1"/>
    <col min="11265" max="11265" width="1.85546875" style="48" customWidth="1"/>
    <col min="11266" max="11266" width="1.5703125" style="48" customWidth="1"/>
    <col min="11267" max="11267" width="1.140625" style="48" customWidth="1"/>
    <col min="11268" max="11268" width="3.42578125" style="48" customWidth="1"/>
    <col min="11269" max="11269" width="5.28515625" style="48" customWidth="1"/>
    <col min="11270" max="11270" width="1.140625" style="48" customWidth="1"/>
    <col min="11271" max="11271" width="1.5703125" style="48" customWidth="1"/>
    <col min="11272" max="11273" width="1.140625" style="48" customWidth="1"/>
    <col min="11274" max="11274" width="1" style="48" customWidth="1"/>
    <col min="11275" max="11275" width="4.7109375" style="48" customWidth="1"/>
    <col min="11276" max="11276" width="1.7109375" style="48" customWidth="1"/>
    <col min="11277" max="11277" width="1" style="48" customWidth="1"/>
    <col min="11278" max="11278" width="1.28515625" style="48" customWidth="1"/>
    <col min="11279" max="11279" width="1.7109375" style="48" customWidth="1"/>
    <col min="11280" max="11280" width="1" style="48" customWidth="1"/>
    <col min="11281" max="11282" width="1.28515625" style="48" customWidth="1"/>
    <col min="11283" max="11283" width="1.5703125" style="48" customWidth="1"/>
    <col min="11284" max="11284" width="1.7109375" style="48" customWidth="1"/>
    <col min="11285" max="11285" width="1.140625" style="48" customWidth="1"/>
    <col min="11286" max="11286" width="2.42578125" style="48" customWidth="1"/>
    <col min="11287" max="11287" width="1" style="48" customWidth="1"/>
    <col min="11288" max="11290" width="1.140625" style="48" customWidth="1"/>
    <col min="11291" max="11291" width="1.28515625" style="48" customWidth="1"/>
    <col min="11292" max="11292" width="1.140625" style="48" customWidth="1"/>
    <col min="11293" max="11293" width="7.5703125" style="48" customWidth="1"/>
    <col min="11294" max="11295" width="1" style="48" customWidth="1"/>
    <col min="11296" max="11296" width="1.85546875" style="48" customWidth="1"/>
    <col min="11297" max="11297" width="1.140625" style="48" customWidth="1"/>
    <col min="11298" max="11298" width="1" style="48" customWidth="1"/>
    <col min="11299" max="11299" width="1.28515625" style="48" customWidth="1"/>
    <col min="11300" max="11300" width="7.7109375" style="48" customWidth="1"/>
    <col min="11301" max="11301" width="1.42578125" style="48" customWidth="1"/>
    <col min="11302" max="11302" width="1.140625" style="48" customWidth="1"/>
    <col min="11303" max="11303" width="1" style="48" customWidth="1"/>
    <col min="11304" max="11304" width="1.140625" style="48" customWidth="1"/>
    <col min="11305" max="11305" width="2.85546875" style="48" customWidth="1"/>
    <col min="11306" max="11306" width="1.42578125" style="48" customWidth="1"/>
    <col min="11307" max="11307" width="1" style="48" customWidth="1"/>
    <col min="11308" max="11308" width="1.42578125" style="48" customWidth="1"/>
    <col min="11309" max="11309" width="6.28515625" style="48" customWidth="1"/>
    <col min="11310" max="11310" width="1" style="48" customWidth="1"/>
    <col min="11311" max="11312" width="1.5703125" style="48" customWidth="1"/>
    <col min="11313" max="11313" width="1.42578125" style="48" customWidth="1"/>
    <col min="11314" max="11314" width="3.7109375" style="48" customWidth="1"/>
    <col min="11315" max="11315" width="4.140625" style="48" customWidth="1"/>
    <col min="11316" max="11318" width="1.140625" style="48" customWidth="1"/>
    <col min="11319" max="11319" width="1" style="48" customWidth="1"/>
    <col min="11320" max="11320" width="10.42578125" style="48" customWidth="1"/>
    <col min="11321" max="11321" width="1.42578125" style="48" customWidth="1"/>
    <col min="11322" max="11520" width="6.85546875" style="48" customWidth="1"/>
    <col min="11521" max="11521" width="1.85546875" style="48" customWidth="1"/>
    <col min="11522" max="11522" width="1.5703125" style="48" customWidth="1"/>
    <col min="11523" max="11523" width="1.140625" style="48" customWidth="1"/>
    <col min="11524" max="11524" width="3.42578125" style="48" customWidth="1"/>
    <col min="11525" max="11525" width="5.28515625" style="48" customWidth="1"/>
    <col min="11526" max="11526" width="1.140625" style="48" customWidth="1"/>
    <col min="11527" max="11527" width="1.5703125" style="48" customWidth="1"/>
    <col min="11528" max="11529" width="1.140625" style="48" customWidth="1"/>
    <col min="11530" max="11530" width="1" style="48" customWidth="1"/>
    <col min="11531" max="11531" width="4.7109375" style="48" customWidth="1"/>
    <col min="11532" max="11532" width="1.7109375" style="48" customWidth="1"/>
    <col min="11533" max="11533" width="1" style="48" customWidth="1"/>
    <col min="11534" max="11534" width="1.28515625" style="48" customWidth="1"/>
    <col min="11535" max="11535" width="1.7109375" style="48" customWidth="1"/>
    <col min="11536" max="11536" width="1" style="48" customWidth="1"/>
    <col min="11537" max="11538" width="1.28515625" style="48" customWidth="1"/>
    <col min="11539" max="11539" width="1.5703125" style="48" customWidth="1"/>
    <col min="11540" max="11540" width="1.7109375" style="48" customWidth="1"/>
    <col min="11541" max="11541" width="1.140625" style="48" customWidth="1"/>
    <col min="11542" max="11542" width="2.42578125" style="48" customWidth="1"/>
    <col min="11543" max="11543" width="1" style="48" customWidth="1"/>
    <col min="11544" max="11546" width="1.140625" style="48" customWidth="1"/>
    <col min="11547" max="11547" width="1.28515625" style="48" customWidth="1"/>
    <col min="11548" max="11548" width="1.140625" style="48" customWidth="1"/>
    <col min="11549" max="11549" width="7.5703125" style="48" customWidth="1"/>
    <col min="11550" max="11551" width="1" style="48" customWidth="1"/>
    <col min="11552" max="11552" width="1.85546875" style="48" customWidth="1"/>
    <col min="11553" max="11553" width="1.140625" style="48" customWidth="1"/>
    <col min="11554" max="11554" width="1" style="48" customWidth="1"/>
    <col min="11555" max="11555" width="1.28515625" style="48" customWidth="1"/>
    <col min="11556" max="11556" width="7.7109375" style="48" customWidth="1"/>
    <col min="11557" max="11557" width="1.42578125" style="48" customWidth="1"/>
    <col min="11558" max="11558" width="1.140625" style="48" customWidth="1"/>
    <col min="11559" max="11559" width="1" style="48" customWidth="1"/>
    <col min="11560" max="11560" width="1.140625" style="48" customWidth="1"/>
    <col min="11561" max="11561" width="2.85546875" style="48" customWidth="1"/>
    <col min="11562" max="11562" width="1.42578125" style="48" customWidth="1"/>
    <col min="11563" max="11563" width="1" style="48" customWidth="1"/>
    <col min="11564" max="11564" width="1.42578125" style="48" customWidth="1"/>
    <col min="11565" max="11565" width="6.28515625" style="48" customWidth="1"/>
    <col min="11566" max="11566" width="1" style="48" customWidth="1"/>
    <col min="11567" max="11568" width="1.5703125" style="48" customWidth="1"/>
    <col min="11569" max="11569" width="1.42578125" style="48" customWidth="1"/>
    <col min="11570" max="11570" width="3.7109375" style="48" customWidth="1"/>
    <col min="11571" max="11571" width="4.140625" style="48" customWidth="1"/>
    <col min="11572" max="11574" width="1.140625" style="48" customWidth="1"/>
    <col min="11575" max="11575" width="1" style="48" customWidth="1"/>
    <col min="11576" max="11576" width="10.42578125" style="48" customWidth="1"/>
    <col min="11577" max="11577" width="1.42578125" style="48" customWidth="1"/>
    <col min="11578" max="11776" width="6.85546875" style="48" customWidth="1"/>
    <col min="11777" max="11777" width="1.85546875" style="48" customWidth="1"/>
    <col min="11778" max="11778" width="1.5703125" style="48" customWidth="1"/>
    <col min="11779" max="11779" width="1.140625" style="48" customWidth="1"/>
    <col min="11780" max="11780" width="3.42578125" style="48" customWidth="1"/>
    <col min="11781" max="11781" width="5.28515625" style="48" customWidth="1"/>
    <col min="11782" max="11782" width="1.140625" style="48" customWidth="1"/>
    <col min="11783" max="11783" width="1.5703125" style="48" customWidth="1"/>
    <col min="11784" max="11785" width="1.140625" style="48" customWidth="1"/>
    <col min="11786" max="11786" width="1" style="48" customWidth="1"/>
    <col min="11787" max="11787" width="4.7109375" style="48" customWidth="1"/>
    <col min="11788" max="11788" width="1.7109375" style="48" customWidth="1"/>
    <col min="11789" max="11789" width="1" style="48" customWidth="1"/>
    <col min="11790" max="11790" width="1.28515625" style="48" customWidth="1"/>
    <col min="11791" max="11791" width="1.7109375" style="48" customWidth="1"/>
    <col min="11792" max="11792" width="1" style="48" customWidth="1"/>
    <col min="11793" max="11794" width="1.28515625" style="48" customWidth="1"/>
    <col min="11795" max="11795" width="1.5703125" style="48" customWidth="1"/>
    <col min="11796" max="11796" width="1.7109375" style="48" customWidth="1"/>
    <col min="11797" max="11797" width="1.140625" style="48" customWidth="1"/>
    <col min="11798" max="11798" width="2.42578125" style="48" customWidth="1"/>
    <col min="11799" max="11799" width="1" style="48" customWidth="1"/>
    <col min="11800" max="11802" width="1.140625" style="48" customWidth="1"/>
    <col min="11803" max="11803" width="1.28515625" style="48" customWidth="1"/>
    <col min="11804" max="11804" width="1.140625" style="48" customWidth="1"/>
    <col min="11805" max="11805" width="7.5703125" style="48" customWidth="1"/>
    <col min="11806" max="11807" width="1" style="48" customWidth="1"/>
    <col min="11808" max="11808" width="1.85546875" style="48" customWidth="1"/>
    <col min="11809" max="11809" width="1.140625" style="48" customWidth="1"/>
    <col min="11810" max="11810" width="1" style="48" customWidth="1"/>
    <col min="11811" max="11811" width="1.28515625" style="48" customWidth="1"/>
    <col min="11812" max="11812" width="7.7109375" style="48" customWidth="1"/>
    <col min="11813" max="11813" width="1.42578125" style="48" customWidth="1"/>
    <col min="11814" max="11814" width="1.140625" style="48" customWidth="1"/>
    <col min="11815" max="11815" width="1" style="48" customWidth="1"/>
    <col min="11816" max="11816" width="1.140625" style="48" customWidth="1"/>
    <col min="11817" max="11817" width="2.85546875" style="48" customWidth="1"/>
    <col min="11818" max="11818" width="1.42578125" style="48" customWidth="1"/>
    <col min="11819" max="11819" width="1" style="48" customWidth="1"/>
    <col min="11820" max="11820" width="1.42578125" style="48" customWidth="1"/>
    <col min="11821" max="11821" width="6.28515625" style="48" customWidth="1"/>
    <col min="11822" max="11822" width="1" style="48" customWidth="1"/>
    <col min="11823" max="11824" width="1.5703125" style="48" customWidth="1"/>
    <col min="11825" max="11825" width="1.42578125" style="48" customWidth="1"/>
    <col min="11826" max="11826" width="3.7109375" style="48" customWidth="1"/>
    <col min="11827" max="11827" width="4.140625" style="48" customWidth="1"/>
    <col min="11828" max="11830" width="1.140625" style="48" customWidth="1"/>
    <col min="11831" max="11831" width="1" style="48" customWidth="1"/>
    <col min="11832" max="11832" width="10.42578125" style="48" customWidth="1"/>
    <col min="11833" max="11833" width="1.42578125" style="48" customWidth="1"/>
    <col min="11834" max="12032" width="6.85546875" style="48" customWidth="1"/>
    <col min="12033" max="12033" width="1.85546875" style="48" customWidth="1"/>
    <col min="12034" max="12034" width="1.5703125" style="48" customWidth="1"/>
    <col min="12035" max="12035" width="1.140625" style="48" customWidth="1"/>
    <col min="12036" max="12036" width="3.42578125" style="48" customWidth="1"/>
    <col min="12037" max="12037" width="5.28515625" style="48" customWidth="1"/>
    <col min="12038" max="12038" width="1.140625" style="48" customWidth="1"/>
    <col min="12039" max="12039" width="1.5703125" style="48" customWidth="1"/>
    <col min="12040" max="12041" width="1.140625" style="48" customWidth="1"/>
    <col min="12042" max="12042" width="1" style="48" customWidth="1"/>
    <col min="12043" max="12043" width="4.7109375" style="48" customWidth="1"/>
    <col min="12044" max="12044" width="1.7109375" style="48" customWidth="1"/>
    <col min="12045" max="12045" width="1" style="48" customWidth="1"/>
    <col min="12046" max="12046" width="1.28515625" style="48" customWidth="1"/>
    <col min="12047" max="12047" width="1.7109375" style="48" customWidth="1"/>
    <col min="12048" max="12048" width="1" style="48" customWidth="1"/>
    <col min="12049" max="12050" width="1.28515625" style="48" customWidth="1"/>
    <col min="12051" max="12051" width="1.5703125" style="48" customWidth="1"/>
    <col min="12052" max="12052" width="1.7109375" style="48" customWidth="1"/>
    <col min="12053" max="12053" width="1.140625" style="48" customWidth="1"/>
    <col min="12054" max="12054" width="2.42578125" style="48" customWidth="1"/>
    <col min="12055" max="12055" width="1" style="48" customWidth="1"/>
    <col min="12056" max="12058" width="1.140625" style="48" customWidth="1"/>
    <col min="12059" max="12059" width="1.28515625" style="48" customWidth="1"/>
    <col min="12060" max="12060" width="1.140625" style="48" customWidth="1"/>
    <col min="12061" max="12061" width="7.5703125" style="48" customWidth="1"/>
    <col min="12062" max="12063" width="1" style="48" customWidth="1"/>
    <col min="12064" max="12064" width="1.85546875" style="48" customWidth="1"/>
    <col min="12065" max="12065" width="1.140625" style="48" customWidth="1"/>
    <col min="12066" max="12066" width="1" style="48" customWidth="1"/>
    <col min="12067" max="12067" width="1.28515625" style="48" customWidth="1"/>
    <col min="12068" max="12068" width="7.7109375" style="48" customWidth="1"/>
    <col min="12069" max="12069" width="1.42578125" style="48" customWidth="1"/>
    <col min="12070" max="12070" width="1.140625" style="48" customWidth="1"/>
    <col min="12071" max="12071" width="1" style="48" customWidth="1"/>
    <col min="12072" max="12072" width="1.140625" style="48" customWidth="1"/>
    <col min="12073" max="12073" width="2.85546875" style="48" customWidth="1"/>
    <col min="12074" max="12074" width="1.42578125" style="48" customWidth="1"/>
    <col min="12075" max="12075" width="1" style="48" customWidth="1"/>
    <col min="12076" max="12076" width="1.42578125" style="48" customWidth="1"/>
    <col min="12077" max="12077" width="6.28515625" style="48" customWidth="1"/>
    <col min="12078" max="12078" width="1" style="48" customWidth="1"/>
    <col min="12079" max="12080" width="1.5703125" style="48" customWidth="1"/>
    <col min="12081" max="12081" width="1.42578125" style="48" customWidth="1"/>
    <col min="12082" max="12082" width="3.7109375" style="48" customWidth="1"/>
    <col min="12083" max="12083" width="4.140625" style="48" customWidth="1"/>
    <col min="12084" max="12086" width="1.140625" style="48" customWidth="1"/>
    <col min="12087" max="12087" width="1" style="48" customWidth="1"/>
    <col min="12088" max="12088" width="10.42578125" style="48" customWidth="1"/>
    <col min="12089" max="12089" width="1.42578125" style="48" customWidth="1"/>
    <col min="12090" max="12288" width="6.85546875" style="48" customWidth="1"/>
    <col min="12289" max="12289" width="1.85546875" style="48" customWidth="1"/>
    <col min="12290" max="12290" width="1.5703125" style="48" customWidth="1"/>
    <col min="12291" max="12291" width="1.140625" style="48" customWidth="1"/>
    <col min="12292" max="12292" width="3.42578125" style="48" customWidth="1"/>
    <col min="12293" max="12293" width="5.28515625" style="48" customWidth="1"/>
    <col min="12294" max="12294" width="1.140625" style="48" customWidth="1"/>
    <col min="12295" max="12295" width="1.5703125" style="48" customWidth="1"/>
    <col min="12296" max="12297" width="1.140625" style="48" customWidth="1"/>
    <col min="12298" max="12298" width="1" style="48" customWidth="1"/>
    <col min="12299" max="12299" width="4.7109375" style="48" customWidth="1"/>
    <col min="12300" max="12300" width="1.7109375" style="48" customWidth="1"/>
    <col min="12301" max="12301" width="1" style="48" customWidth="1"/>
    <col min="12302" max="12302" width="1.28515625" style="48" customWidth="1"/>
    <col min="12303" max="12303" width="1.7109375" style="48" customWidth="1"/>
    <col min="12304" max="12304" width="1" style="48" customWidth="1"/>
    <col min="12305" max="12306" width="1.28515625" style="48" customWidth="1"/>
    <col min="12307" max="12307" width="1.5703125" style="48" customWidth="1"/>
    <col min="12308" max="12308" width="1.7109375" style="48" customWidth="1"/>
    <col min="12309" max="12309" width="1.140625" style="48" customWidth="1"/>
    <col min="12310" max="12310" width="2.42578125" style="48" customWidth="1"/>
    <col min="12311" max="12311" width="1" style="48" customWidth="1"/>
    <col min="12312" max="12314" width="1.140625" style="48" customWidth="1"/>
    <col min="12315" max="12315" width="1.28515625" style="48" customWidth="1"/>
    <col min="12316" max="12316" width="1.140625" style="48" customWidth="1"/>
    <col min="12317" max="12317" width="7.5703125" style="48" customWidth="1"/>
    <col min="12318" max="12319" width="1" style="48" customWidth="1"/>
    <col min="12320" max="12320" width="1.85546875" style="48" customWidth="1"/>
    <col min="12321" max="12321" width="1.140625" style="48" customWidth="1"/>
    <col min="12322" max="12322" width="1" style="48" customWidth="1"/>
    <col min="12323" max="12323" width="1.28515625" style="48" customWidth="1"/>
    <col min="12324" max="12324" width="7.7109375" style="48" customWidth="1"/>
    <col min="12325" max="12325" width="1.42578125" style="48" customWidth="1"/>
    <col min="12326" max="12326" width="1.140625" style="48" customWidth="1"/>
    <col min="12327" max="12327" width="1" style="48" customWidth="1"/>
    <col min="12328" max="12328" width="1.140625" style="48" customWidth="1"/>
    <col min="12329" max="12329" width="2.85546875" style="48" customWidth="1"/>
    <col min="12330" max="12330" width="1.42578125" style="48" customWidth="1"/>
    <col min="12331" max="12331" width="1" style="48" customWidth="1"/>
    <col min="12332" max="12332" width="1.42578125" style="48" customWidth="1"/>
    <col min="12333" max="12333" width="6.28515625" style="48" customWidth="1"/>
    <col min="12334" max="12334" width="1" style="48" customWidth="1"/>
    <col min="12335" max="12336" width="1.5703125" style="48" customWidth="1"/>
    <col min="12337" max="12337" width="1.42578125" style="48" customWidth="1"/>
    <col min="12338" max="12338" width="3.7109375" style="48" customWidth="1"/>
    <col min="12339" max="12339" width="4.140625" style="48" customWidth="1"/>
    <col min="12340" max="12342" width="1.140625" style="48" customWidth="1"/>
    <col min="12343" max="12343" width="1" style="48" customWidth="1"/>
    <col min="12344" max="12344" width="10.42578125" style="48" customWidth="1"/>
    <col min="12345" max="12345" width="1.42578125" style="48" customWidth="1"/>
    <col min="12346" max="12544" width="6.85546875" style="48" customWidth="1"/>
    <col min="12545" max="12545" width="1.85546875" style="48" customWidth="1"/>
    <col min="12546" max="12546" width="1.5703125" style="48" customWidth="1"/>
    <col min="12547" max="12547" width="1.140625" style="48" customWidth="1"/>
    <col min="12548" max="12548" width="3.42578125" style="48" customWidth="1"/>
    <col min="12549" max="12549" width="5.28515625" style="48" customWidth="1"/>
    <col min="12550" max="12550" width="1.140625" style="48" customWidth="1"/>
    <col min="12551" max="12551" width="1.5703125" style="48" customWidth="1"/>
    <col min="12552" max="12553" width="1.140625" style="48" customWidth="1"/>
    <col min="12554" max="12554" width="1" style="48" customWidth="1"/>
    <col min="12555" max="12555" width="4.7109375" style="48" customWidth="1"/>
    <col min="12556" max="12556" width="1.7109375" style="48" customWidth="1"/>
    <col min="12557" max="12557" width="1" style="48" customWidth="1"/>
    <col min="12558" max="12558" width="1.28515625" style="48" customWidth="1"/>
    <col min="12559" max="12559" width="1.7109375" style="48" customWidth="1"/>
    <col min="12560" max="12560" width="1" style="48" customWidth="1"/>
    <col min="12561" max="12562" width="1.28515625" style="48" customWidth="1"/>
    <col min="12563" max="12563" width="1.5703125" style="48" customWidth="1"/>
    <col min="12564" max="12564" width="1.7109375" style="48" customWidth="1"/>
    <col min="12565" max="12565" width="1.140625" style="48" customWidth="1"/>
    <col min="12566" max="12566" width="2.42578125" style="48" customWidth="1"/>
    <col min="12567" max="12567" width="1" style="48" customWidth="1"/>
    <col min="12568" max="12570" width="1.140625" style="48" customWidth="1"/>
    <col min="12571" max="12571" width="1.28515625" style="48" customWidth="1"/>
    <col min="12572" max="12572" width="1.140625" style="48" customWidth="1"/>
    <col min="12573" max="12573" width="7.5703125" style="48" customWidth="1"/>
    <col min="12574" max="12575" width="1" style="48" customWidth="1"/>
    <col min="12576" max="12576" width="1.85546875" style="48" customWidth="1"/>
    <col min="12577" max="12577" width="1.140625" style="48" customWidth="1"/>
    <col min="12578" max="12578" width="1" style="48" customWidth="1"/>
    <col min="12579" max="12579" width="1.28515625" style="48" customWidth="1"/>
    <col min="12580" max="12580" width="7.7109375" style="48" customWidth="1"/>
    <col min="12581" max="12581" width="1.42578125" style="48" customWidth="1"/>
    <col min="12582" max="12582" width="1.140625" style="48" customWidth="1"/>
    <col min="12583" max="12583" width="1" style="48" customWidth="1"/>
    <col min="12584" max="12584" width="1.140625" style="48" customWidth="1"/>
    <col min="12585" max="12585" width="2.85546875" style="48" customWidth="1"/>
    <col min="12586" max="12586" width="1.42578125" style="48" customWidth="1"/>
    <col min="12587" max="12587" width="1" style="48" customWidth="1"/>
    <col min="12588" max="12588" width="1.42578125" style="48" customWidth="1"/>
    <col min="12589" max="12589" width="6.28515625" style="48" customWidth="1"/>
    <col min="12590" max="12590" width="1" style="48" customWidth="1"/>
    <col min="12591" max="12592" width="1.5703125" style="48" customWidth="1"/>
    <col min="12593" max="12593" width="1.42578125" style="48" customWidth="1"/>
    <col min="12594" max="12594" width="3.7109375" style="48" customWidth="1"/>
    <col min="12595" max="12595" width="4.140625" style="48" customWidth="1"/>
    <col min="12596" max="12598" width="1.140625" style="48" customWidth="1"/>
    <col min="12599" max="12599" width="1" style="48" customWidth="1"/>
    <col min="12600" max="12600" width="10.42578125" style="48" customWidth="1"/>
    <col min="12601" max="12601" width="1.42578125" style="48" customWidth="1"/>
    <col min="12602" max="12800" width="6.85546875" style="48" customWidth="1"/>
    <col min="12801" max="12801" width="1.85546875" style="48" customWidth="1"/>
    <col min="12802" max="12802" width="1.5703125" style="48" customWidth="1"/>
    <col min="12803" max="12803" width="1.140625" style="48" customWidth="1"/>
    <col min="12804" max="12804" width="3.42578125" style="48" customWidth="1"/>
    <col min="12805" max="12805" width="5.28515625" style="48" customWidth="1"/>
    <col min="12806" max="12806" width="1.140625" style="48" customWidth="1"/>
    <col min="12807" max="12807" width="1.5703125" style="48" customWidth="1"/>
    <col min="12808" max="12809" width="1.140625" style="48" customWidth="1"/>
    <col min="12810" max="12810" width="1" style="48" customWidth="1"/>
    <col min="12811" max="12811" width="4.7109375" style="48" customWidth="1"/>
    <col min="12812" max="12812" width="1.7109375" style="48" customWidth="1"/>
    <col min="12813" max="12813" width="1" style="48" customWidth="1"/>
    <col min="12814" max="12814" width="1.28515625" style="48" customWidth="1"/>
    <col min="12815" max="12815" width="1.7109375" style="48" customWidth="1"/>
    <col min="12816" max="12816" width="1" style="48" customWidth="1"/>
    <col min="12817" max="12818" width="1.28515625" style="48" customWidth="1"/>
    <col min="12819" max="12819" width="1.5703125" style="48" customWidth="1"/>
    <col min="12820" max="12820" width="1.7109375" style="48" customWidth="1"/>
    <col min="12821" max="12821" width="1.140625" style="48" customWidth="1"/>
    <col min="12822" max="12822" width="2.42578125" style="48" customWidth="1"/>
    <col min="12823" max="12823" width="1" style="48" customWidth="1"/>
    <col min="12824" max="12826" width="1.140625" style="48" customWidth="1"/>
    <col min="12827" max="12827" width="1.28515625" style="48" customWidth="1"/>
    <col min="12828" max="12828" width="1.140625" style="48" customWidth="1"/>
    <col min="12829" max="12829" width="7.5703125" style="48" customWidth="1"/>
    <col min="12830" max="12831" width="1" style="48" customWidth="1"/>
    <col min="12832" max="12832" width="1.85546875" style="48" customWidth="1"/>
    <col min="12833" max="12833" width="1.140625" style="48" customWidth="1"/>
    <col min="12834" max="12834" width="1" style="48" customWidth="1"/>
    <col min="12835" max="12835" width="1.28515625" style="48" customWidth="1"/>
    <col min="12836" max="12836" width="7.7109375" style="48" customWidth="1"/>
    <col min="12837" max="12837" width="1.42578125" style="48" customWidth="1"/>
    <col min="12838" max="12838" width="1.140625" style="48" customWidth="1"/>
    <col min="12839" max="12839" width="1" style="48" customWidth="1"/>
    <col min="12840" max="12840" width="1.140625" style="48" customWidth="1"/>
    <col min="12841" max="12841" width="2.85546875" style="48" customWidth="1"/>
    <col min="12842" max="12842" width="1.42578125" style="48" customWidth="1"/>
    <col min="12843" max="12843" width="1" style="48" customWidth="1"/>
    <col min="12844" max="12844" width="1.42578125" style="48" customWidth="1"/>
    <col min="12845" max="12845" width="6.28515625" style="48" customWidth="1"/>
    <col min="12846" max="12846" width="1" style="48" customWidth="1"/>
    <col min="12847" max="12848" width="1.5703125" style="48" customWidth="1"/>
    <col min="12849" max="12849" width="1.42578125" style="48" customWidth="1"/>
    <col min="12850" max="12850" width="3.7109375" style="48" customWidth="1"/>
    <col min="12851" max="12851" width="4.140625" style="48" customWidth="1"/>
    <col min="12852" max="12854" width="1.140625" style="48" customWidth="1"/>
    <col min="12855" max="12855" width="1" style="48" customWidth="1"/>
    <col min="12856" max="12856" width="10.42578125" style="48" customWidth="1"/>
    <col min="12857" max="12857" width="1.42578125" style="48" customWidth="1"/>
    <col min="12858" max="13056" width="6.85546875" style="48" customWidth="1"/>
    <col min="13057" max="13057" width="1.85546875" style="48" customWidth="1"/>
    <col min="13058" max="13058" width="1.5703125" style="48" customWidth="1"/>
    <col min="13059" max="13059" width="1.140625" style="48" customWidth="1"/>
    <col min="13060" max="13060" width="3.42578125" style="48" customWidth="1"/>
    <col min="13061" max="13061" width="5.28515625" style="48" customWidth="1"/>
    <col min="13062" max="13062" width="1.140625" style="48" customWidth="1"/>
    <col min="13063" max="13063" width="1.5703125" style="48" customWidth="1"/>
    <col min="13064" max="13065" width="1.140625" style="48" customWidth="1"/>
    <col min="13066" max="13066" width="1" style="48" customWidth="1"/>
    <col min="13067" max="13067" width="4.7109375" style="48" customWidth="1"/>
    <col min="13068" max="13068" width="1.7109375" style="48" customWidth="1"/>
    <col min="13069" max="13069" width="1" style="48" customWidth="1"/>
    <col min="13070" max="13070" width="1.28515625" style="48" customWidth="1"/>
    <col min="13071" max="13071" width="1.7109375" style="48" customWidth="1"/>
    <col min="13072" max="13072" width="1" style="48" customWidth="1"/>
    <col min="13073" max="13074" width="1.28515625" style="48" customWidth="1"/>
    <col min="13075" max="13075" width="1.5703125" style="48" customWidth="1"/>
    <col min="13076" max="13076" width="1.7109375" style="48" customWidth="1"/>
    <col min="13077" max="13077" width="1.140625" style="48" customWidth="1"/>
    <col min="13078" max="13078" width="2.42578125" style="48" customWidth="1"/>
    <col min="13079" max="13079" width="1" style="48" customWidth="1"/>
    <col min="13080" max="13082" width="1.140625" style="48" customWidth="1"/>
    <col min="13083" max="13083" width="1.28515625" style="48" customWidth="1"/>
    <col min="13084" max="13084" width="1.140625" style="48" customWidth="1"/>
    <col min="13085" max="13085" width="7.5703125" style="48" customWidth="1"/>
    <col min="13086" max="13087" width="1" style="48" customWidth="1"/>
    <col min="13088" max="13088" width="1.85546875" style="48" customWidth="1"/>
    <col min="13089" max="13089" width="1.140625" style="48" customWidth="1"/>
    <col min="13090" max="13090" width="1" style="48" customWidth="1"/>
    <col min="13091" max="13091" width="1.28515625" style="48" customWidth="1"/>
    <col min="13092" max="13092" width="7.7109375" style="48" customWidth="1"/>
    <col min="13093" max="13093" width="1.42578125" style="48" customWidth="1"/>
    <col min="13094" max="13094" width="1.140625" style="48" customWidth="1"/>
    <col min="13095" max="13095" width="1" style="48" customWidth="1"/>
    <col min="13096" max="13096" width="1.140625" style="48" customWidth="1"/>
    <col min="13097" max="13097" width="2.85546875" style="48" customWidth="1"/>
    <col min="13098" max="13098" width="1.42578125" style="48" customWidth="1"/>
    <col min="13099" max="13099" width="1" style="48" customWidth="1"/>
    <col min="13100" max="13100" width="1.42578125" style="48" customWidth="1"/>
    <col min="13101" max="13101" width="6.28515625" style="48" customWidth="1"/>
    <col min="13102" max="13102" width="1" style="48" customWidth="1"/>
    <col min="13103" max="13104" width="1.5703125" style="48" customWidth="1"/>
    <col min="13105" max="13105" width="1.42578125" style="48" customWidth="1"/>
    <col min="13106" max="13106" width="3.7109375" style="48" customWidth="1"/>
    <col min="13107" max="13107" width="4.140625" style="48" customWidth="1"/>
    <col min="13108" max="13110" width="1.140625" style="48" customWidth="1"/>
    <col min="13111" max="13111" width="1" style="48" customWidth="1"/>
    <col min="13112" max="13112" width="10.42578125" style="48" customWidth="1"/>
    <col min="13113" max="13113" width="1.42578125" style="48" customWidth="1"/>
    <col min="13114" max="13312" width="6.85546875" style="48" customWidth="1"/>
    <col min="13313" max="13313" width="1.85546875" style="48" customWidth="1"/>
    <col min="13314" max="13314" width="1.5703125" style="48" customWidth="1"/>
    <col min="13315" max="13315" width="1.140625" style="48" customWidth="1"/>
    <col min="13316" max="13316" width="3.42578125" style="48" customWidth="1"/>
    <col min="13317" max="13317" width="5.28515625" style="48" customWidth="1"/>
    <col min="13318" max="13318" width="1.140625" style="48" customWidth="1"/>
    <col min="13319" max="13319" width="1.5703125" style="48" customWidth="1"/>
    <col min="13320" max="13321" width="1.140625" style="48" customWidth="1"/>
    <col min="13322" max="13322" width="1" style="48" customWidth="1"/>
    <col min="13323" max="13323" width="4.7109375" style="48" customWidth="1"/>
    <col min="13324" max="13324" width="1.7109375" style="48" customWidth="1"/>
    <col min="13325" max="13325" width="1" style="48" customWidth="1"/>
    <col min="13326" max="13326" width="1.28515625" style="48" customWidth="1"/>
    <col min="13327" max="13327" width="1.7109375" style="48" customWidth="1"/>
    <col min="13328" max="13328" width="1" style="48" customWidth="1"/>
    <col min="13329" max="13330" width="1.28515625" style="48" customWidth="1"/>
    <col min="13331" max="13331" width="1.5703125" style="48" customWidth="1"/>
    <col min="13332" max="13332" width="1.7109375" style="48" customWidth="1"/>
    <col min="13333" max="13333" width="1.140625" style="48" customWidth="1"/>
    <col min="13334" max="13334" width="2.42578125" style="48" customWidth="1"/>
    <col min="13335" max="13335" width="1" style="48" customWidth="1"/>
    <col min="13336" max="13338" width="1.140625" style="48" customWidth="1"/>
    <col min="13339" max="13339" width="1.28515625" style="48" customWidth="1"/>
    <col min="13340" max="13340" width="1.140625" style="48" customWidth="1"/>
    <col min="13341" max="13341" width="7.5703125" style="48" customWidth="1"/>
    <col min="13342" max="13343" width="1" style="48" customWidth="1"/>
    <col min="13344" max="13344" width="1.85546875" style="48" customWidth="1"/>
    <col min="13345" max="13345" width="1.140625" style="48" customWidth="1"/>
    <col min="13346" max="13346" width="1" style="48" customWidth="1"/>
    <col min="13347" max="13347" width="1.28515625" style="48" customWidth="1"/>
    <col min="13348" max="13348" width="7.7109375" style="48" customWidth="1"/>
    <col min="13349" max="13349" width="1.42578125" style="48" customWidth="1"/>
    <col min="13350" max="13350" width="1.140625" style="48" customWidth="1"/>
    <col min="13351" max="13351" width="1" style="48" customWidth="1"/>
    <col min="13352" max="13352" width="1.140625" style="48" customWidth="1"/>
    <col min="13353" max="13353" width="2.85546875" style="48" customWidth="1"/>
    <col min="13354" max="13354" width="1.42578125" style="48" customWidth="1"/>
    <col min="13355" max="13355" width="1" style="48" customWidth="1"/>
    <col min="13356" max="13356" width="1.42578125" style="48" customWidth="1"/>
    <col min="13357" max="13357" width="6.28515625" style="48" customWidth="1"/>
    <col min="13358" max="13358" width="1" style="48" customWidth="1"/>
    <col min="13359" max="13360" width="1.5703125" style="48" customWidth="1"/>
    <col min="13361" max="13361" width="1.42578125" style="48" customWidth="1"/>
    <col min="13362" max="13362" width="3.7109375" style="48" customWidth="1"/>
    <col min="13363" max="13363" width="4.140625" style="48" customWidth="1"/>
    <col min="13364" max="13366" width="1.140625" style="48" customWidth="1"/>
    <col min="13367" max="13367" width="1" style="48" customWidth="1"/>
    <col min="13368" max="13368" width="10.42578125" style="48" customWidth="1"/>
    <col min="13369" max="13369" width="1.42578125" style="48" customWidth="1"/>
    <col min="13370" max="13568" width="6.85546875" style="48" customWidth="1"/>
    <col min="13569" max="13569" width="1.85546875" style="48" customWidth="1"/>
    <col min="13570" max="13570" width="1.5703125" style="48" customWidth="1"/>
    <col min="13571" max="13571" width="1.140625" style="48" customWidth="1"/>
    <col min="13572" max="13572" width="3.42578125" style="48" customWidth="1"/>
    <col min="13573" max="13573" width="5.28515625" style="48" customWidth="1"/>
    <col min="13574" max="13574" width="1.140625" style="48" customWidth="1"/>
    <col min="13575" max="13575" width="1.5703125" style="48" customWidth="1"/>
    <col min="13576" max="13577" width="1.140625" style="48" customWidth="1"/>
    <col min="13578" max="13578" width="1" style="48" customWidth="1"/>
    <col min="13579" max="13579" width="4.7109375" style="48" customWidth="1"/>
    <col min="13580" max="13580" width="1.7109375" style="48" customWidth="1"/>
    <col min="13581" max="13581" width="1" style="48" customWidth="1"/>
    <col min="13582" max="13582" width="1.28515625" style="48" customWidth="1"/>
    <col min="13583" max="13583" width="1.7109375" style="48" customWidth="1"/>
    <col min="13584" max="13584" width="1" style="48" customWidth="1"/>
    <col min="13585" max="13586" width="1.28515625" style="48" customWidth="1"/>
    <col min="13587" max="13587" width="1.5703125" style="48" customWidth="1"/>
    <col min="13588" max="13588" width="1.7109375" style="48" customWidth="1"/>
    <col min="13589" max="13589" width="1.140625" style="48" customWidth="1"/>
    <col min="13590" max="13590" width="2.42578125" style="48" customWidth="1"/>
    <col min="13591" max="13591" width="1" style="48" customWidth="1"/>
    <col min="13592" max="13594" width="1.140625" style="48" customWidth="1"/>
    <col min="13595" max="13595" width="1.28515625" style="48" customWidth="1"/>
    <col min="13596" max="13596" width="1.140625" style="48" customWidth="1"/>
    <col min="13597" max="13597" width="7.5703125" style="48" customWidth="1"/>
    <col min="13598" max="13599" width="1" style="48" customWidth="1"/>
    <col min="13600" max="13600" width="1.85546875" style="48" customWidth="1"/>
    <col min="13601" max="13601" width="1.140625" style="48" customWidth="1"/>
    <col min="13602" max="13602" width="1" style="48" customWidth="1"/>
    <col min="13603" max="13603" width="1.28515625" style="48" customWidth="1"/>
    <col min="13604" max="13604" width="7.7109375" style="48" customWidth="1"/>
    <col min="13605" max="13605" width="1.42578125" style="48" customWidth="1"/>
    <col min="13606" max="13606" width="1.140625" style="48" customWidth="1"/>
    <col min="13607" max="13607" width="1" style="48" customWidth="1"/>
    <col min="13608" max="13608" width="1.140625" style="48" customWidth="1"/>
    <col min="13609" max="13609" width="2.85546875" style="48" customWidth="1"/>
    <col min="13610" max="13610" width="1.42578125" style="48" customWidth="1"/>
    <col min="13611" max="13611" width="1" style="48" customWidth="1"/>
    <col min="13612" max="13612" width="1.42578125" style="48" customWidth="1"/>
    <col min="13613" max="13613" width="6.28515625" style="48" customWidth="1"/>
    <col min="13614" max="13614" width="1" style="48" customWidth="1"/>
    <col min="13615" max="13616" width="1.5703125" style="48" customWidth="1"/>
    <col min="13617" max="13617" width="1.42578125" style="48" customWidth="1"/>
    <col min="13618" max="13618" width="3.7109375" style="48" customWidth="1"/>
    <col min="13619" max="13619" width="4.140625" style="48" customWidth="1"/>
    <col min="13620" max="13622" width="1.140625" style="48" customWidth="1"/>
    <col min="13623" max="13623" width="1" style="48" customWidth="1"/>
    <col min="13624" max="13624" width="10.42578125" style="48" customWidth="1"/>
    <col min="13625" max="13625" width="1.42578125" style="48" customWidth="1"/>
    <col min="13626" max="13824" width="6.85546875" style="48" customWidth="1"/>
    <col min="13825" max="13825" width="1.85546875" style="48" customWidth="1"/>
    <col min="13826" max="13826" width="1.5703125" style="48" customWidth="1"/>
    <col min="13827" max="13827" width="1.140625" style="48" customWidth="1"/>
    <col min="13828" max="13828" width="3.42578125" style="48" customWidth="1"/>
    <col min="13829" max="13829" width="5.28515625" style="48" customWidth="1"/>
    <col min="13830" max="13830" width="1.140625" style="48" customWidth="1"/>
    <col min="13831" max="13831" width="1.5703125" style="48" customWidth="1"/>
    <col min="13832" max="13833" width="1.140625" style="48" customWidth="1"/>
    <col min="13834" max="13834" width="1" style="48" customWidth="1"/>
    <col min="13835" max="13835" width="4.7109375" style="48" customWidth="1"/>
    <col min="13836" max="13836" width="1.7109375" style="48" customWidth="1"/>
    <col min="13837" max="13837" width="1" style="48" customWidth="1"/>
    <col min="13838" max="13838" width="1.28515625" style="48" customWidth="1"/>
    <col min="13839" max="13839" width="1.7109375" style="48" customWidth="1"/>
    <col min="13840" max="13840" width="1" style="48" customWidth="1"/>
    <col min="13841" max="13842" width="1.28515625" style="48" customWidth="1"/>
    <col min="13843" max="13843" width="1.5703125" style="48" customWidth="1"/>
    <col min="13844" max="13844" width="1.7109375" style="48" customWidth="1"/>
    <col min="13845" max="13845" width="1.140625" style="48" customWidth="1"/>
    <col min="13846" max="13846" width="2.42578125" style="48" customWidth="1"/>
    <col min="13847" max="13847" width="1" style="48" customWidth="1"/>
    <col min="13848" max="13850" width="1.140625" style="48" customWidth="1"/>
    <col min="13851" max="13851" width="1.28515625" style="48" customWidth="1"/>
    <col min="13852" max="13852" width="1.140625" style="48" customWidth="1"/>
    <col min="13853" max="13853" width="7.5703125" style="48" customWidth="1"/>
    <col min="13854" max="13855" width="1" style="48" customWidth="1"/>
    <col min="13856" max="13856" width="1.85546875" style="48" customWidth="1"/>
    <col min="13857" max="13857" width="1.140625" style="48" customWidth="1"/>
    <col min="13858" max="13858" width="1" style="48" customWidth="1"/>
    <col min="13859" max="13859" width="1.28515625" style="48" customWidth="1"/>
    <col min="13860" max="13860" width="7.7109375" style="48" customWidth="1"/>
    <col min="13861" max="13861" width="1.42578125" style="48" customWidth="1"/>
    <col min="13862" max="13862" width="1.140625" style="48" customWidth="1"/>
    <col min="13863" max="13863" width="1" style="48" customWidth="1"/>
    <col min="13864" max="13864" width="1.140625" style="48" customWidth="1"/>
    <col min="13865" max="13865" width="2.85546875" style="48" customWidth="1"/>
    <col min="13866" max="13866" width="1.42578125" style="48" customWidth="1"/>
    <col min="13867" max="13867" width="1" style="48" customWidth="1"/>
    <col min="13868" max="13868" width="1.42578125" style="48" customWidth="1"/>
    <col min="13869" max="13869" width="6.28515625" style="48" customWidth="1"/>
    <col min="13870" max="13870" width="1" style="48" customWidth="1"/>
    <col min="13871" max="13872" width="1.5703125" style="48" customWidth="1"/>
    <col min="13873" max="13873" width="1.42578125" style="48" customWidth="1"/>
    <col min="13874" max="13874" width="3.7109375" style="48" customWidth="1"/>
    <col min="13875" max="13875" width="4.140625" style="48" customWidth="1"/>
    <col min="13876" max="13878" width="1.140625" style="48" customWidth="1"/>
    <col min="13879" max="13879" width="1" style="48" customWidth="1"/>
    <col min="13880" max="13880" width="10.42578125" style="48" customWidth="1"/>
    <col min="13881" max="13881" width="1.42578125" style="48" customWidth="1"/>
    <col min="13882" max="14080" width="6.85546875" style="48" customWidth="1"/>
    <col min="14081" max="14081" width="1.85546875" style="48" customWidth="1"/>
    <col min="14082" max="14082" width="1.5703125" style="48" customWidth="1"/>
    <col min="14083" max="14083" width="1.140625" style="48" customWidth="1"/>
    <col min="14084" max="14084" width="3.42578125" style="48" customWidth="1"/>
    <col min="14085" max="14085" width="5.28515625" style="48" customWidth="1"/>
    <col min="14086" max="14086" width="1.140625" style="48" customWidth="1"/>
    <col min="14087" max="14087" width="1.5703125" style="48" customWidth="1"/>
    <col min="14088" max="14089" width="1.140625" style="48" customWidth="1"/>
    <col min="14090" max="14090" width="1" style="48" customWidth="1"/>
    <col min="14091" max="14091" width="4.7109375" style="48" customWidth="1"/>
    <col min="14092" max="14092" width="1.7109375" style="48" customWidth="1"/>
    <col min="14093" max="14093" width="1" style="48" customWidth="1"/>
    <col min="14094" max="14094" width="1.28515625" style="48" customWidth="1"/>
    <col min="14095" max="14095" width="1.7109375" style="48" customWidth="1"/>
    <col min="14096" max="14096" width="1" style="48" customWidth="1"/>
    <col min="14097" max="14098" width="1.28515625" style="48" customWidth="1"/>
    <col min="14099" max="14099" width="1.5703125" style="48" customWidth="1"/>
    <col min="14100" max="14100" width="1.7109375" style="48" customWidth="1"/>
    <col min="14101" max="14101" width="1.140625" style="48" customWidth="1"/>
    <col min="14102" max="14102" width="2.42578125" style="48" customWidth="1"/>
    <col min="14103" max="14103" width="1" style="48" customWidth="1"/>
    <col min="14104" max="14106" width="1.140625" style="48" customWidth="1"/>
    <col min="14107" max="14107" width="1.28515625" style="48" customWidth="1"/>
    <col min="14108" max="14108" width="1.140625" style="48" customWidth="1"/>
    <col min="14109" max="14109" width="7.5703125" style="48" customWidth="1"/>
    <col min="14110" max="14111" width="1" style="48" customWidth="1"/>
    <col min="14112" max="14112" width="1.85546875" style="48" customWidth="1"/>
    <col min="14113" max="14113" width="1.140625" style="48" customWidth="1"/>
    <col min="14114" max="14114" width="1" style="48" customWidth="1"/>
    <col min="14115" max="14115" width="1.28515625" style="48" customWidth="1"/>
    <col min="14116" max="14116" width="7.7109375" style="48" customWidth="1"/>
    <col min="14117" max="14117" width="1.42578125" style="48" customWidth="1"/>
    <col min="14118" max="14118" width="1.140625" style="48" customWidth="1"/>
    <col min="14119" max="14119" width="1" style="48" customWidth="1"/>
    <col min="14120" max="14120" width="1.140625" style="48" customWidth="1"/>
    <col min="14121" max="14121" width="2.85546875" style="48" customWidth="1"/>
    <col min="14122" max="14122" width="1.42578125" style="48" customWidth="1"/>
    <col min="14123" max="14123" width="1" style="48" customWidth="1"/>
    <col min="14124" max="14124" width="1.42578125" style="48" customWidth="1"/>
    <col min="14125" max="14125" width="6.28515625" style="48" customWidth="1"/>
    <col min="14126" max="14126" width="1" style="48" customWidth="1"/>
    <col min="14127" max="14128" width="1.5703125" style="48" customWidth="1"/>
    <col min="14129" max="14129" width="1.42578125" style="48" customWidth="1"/>
    <col min="14130" max="14130" width="3.7109375" style="48" customWidth="1"/>
    <col min="14131" max="14131" width="4.140625" style="48" customWidth="1"/>
    <col min="14132" max="14134" width="1.140625" style="48" customWidth="1"/>
    <col min="14135" max="14135" width="1" style="48" customWidth="1"/>
    <col min="14136" max="14136" width="10.42578125" style="48" customWidth="1"/>
    <col min="14137" max="14137" width="1.42578125" style="48" customWidth="1"/>
    <col min="14138" max="14336" width="6.85546875" style="48" customWidth="1"/>
    <col min="14337" max="14337" width="1.85546875" style="48" customWidth="1"/>
    <col min="14338" max="14338" width="1.5703125" style="48" customWidth="1"/>
    <col min="14339" max="14339" width="1.140625" style="48" customWidth="1"/>
    <col min="14340" max="14340" width="3.42578125" style="48" customWidth="1"/>
    <col min="14341" max="14341" width="5.28515625" style="48" customWidth="1"/>
    <col min="14342" max="14342" width="1.140625" style="48" customWidth="1"/>
    <col min="14343" max="14343" width="1.5703125" style="48" customWidth="1"/>
    <col min="14344" max="14345" width="1.140625" style="48" customWidth="1"/>
    <col min="14346" max="14346" width="1" style="48" customWidth="1"/>
    <col min="14347" max="14347" width="4.7109375" style="48" customWidth="1"/>
    <col min="14348" max="14348" width="1.7109375" style="48" customWidth="1"/>
    <col min="14349" max="14349" width="1" style="48" customWidth="1"/>
    <col min="14350" max="14350" width="1.28515625" style="48" customWidth="1"/>
    <col min="14351" max="14351" width="1.7109375" style="48" customWidth="1"/>
    <col min="14352" max="14352" width="1" style="48" customWidth="1"/>
    <col min="14353" max="14354" width="1.28515625" style="48" customWidth="1"/>
    <col min="14355" max="14355" width="1.5703125" style="48" customWidth="1"/>
    <col min="14356" max="14356" width="1.7109375" style="48" customWidth="1"/>
    <col min="14357" max="14357" width="1.140625" style="48" customWidth="1"/>
    <col min="14358" max="14358" width="2.42578125" style="48" customWidth="1"/>
    <col min="14359" max="14359" width="1" style="48" customWidth="1"/>
    <col min="14360" max="14362" width="1.140625" style="48" customWidth="1"/>
    <col min="14363" max="14363" width="1.28515625" style="48" customWidth="1"/>
    <col min="14364" max="14364" width="1.140625" style="48" customWidth="1"/>
    <col min="14365" max="14365" width="7.5703125" style="48" customWidth="1"/>
    <col min="14366" max="14367" width="1" style="48" customWidth="1"/>
    <col min="14368" max="14368" width="1.85546875" style="48" customWidth="1"/>
    <col min="14369" max="14369" width="1.140625" style="48" customWidth="1"/>
    <col min="14370" max="14370" width="1" style="48" customWidth="1"/>
    <col min="14371" max="14371" width="1.28515625" style="48" customWidth="1"/>
    <col min="14372" max="14372" width="7.7109375" style="48" customWidth="1"/>
    <col min="14373" max="14373" width="1.42578125" style="48" customWidth="1"/>
    <col min="14374" max="14374" width="1.140625" style="48" customWidth="1"/>
    <col min="14375" max="14375" width="1" style="48" customWidth="1"/>
    <col min="14376" max="14376" width="1.140625" style="48" customWidth="1"/>
    <col min="14377" max="14377" width="2.85546875" style="48" customWidth="1"/>
    <col min="14378" max="14378" width="1.42578125" style="48" customWidth="1"/>
    <col min="14379" max="14379" width="1" style="48" customWidth="1"/>
    <col min="14380" max="14380" width="1.42578125" style="48" customWidth="1"/>
    <col min="14381" max="14381" width="6.28515625" style="48" customWidth="1"/>
    <col min="14382" max="14382" width="1" style="48" customWidth="1"/>
    <col min="14383" max="14384" width="1.5703125" style="48" customWidth="1"/>
    <col min="14385" max="14385" width="1.42578125" style="48" customWidth="1"/>
    <col min="14386" max="14386" width="3.7109375" style="48" customWidth="1"/>
    <col min="14387" max="14387" width="4.140625" style="48" customWidth="1"/>
    <col min="14388" max="14390" width="1.140625" style="48" customWidth="1"/>
    <col min="14391" max="14391" width="1" style="48" customWidth="1"/>
    <col min="14392" max="14392" width="10.42578125" style="48" customWidth="1"/>
    <col min="14393" max="14393" width="1.42578125" style="48" customWidth="1"/>
    <col min="14394" max="14592" width="6.85546875" style="48" customWidth="1"/>
    <col min="14593" max="14593" width="1.85546875" style="48" customWidth="1"/>
    <col min="14594" max="14594" width="1.5703125" style="48" customWidth="1"/>
    <col min="14595" max="14595" width="1.140625" style="48" customWidth="1"/>
    <col min="14596" max="14596" width="3.42578125" style="48" customWidth="1"/>
    <col min="14597" max="14597" width="5.28515625" style="48" customWidth="1"/>
    <col min="14598" max="14598" width="1.140625" style="48" customWidth="1"/>
    <col min="14599" max="14599" width="1.5703125" style="48" customWidth="1"/>
    <col min="14600" max="14601" width="1.140625" style="48" customWidth="1"/>
    <col min="14602" max="14602" width="1" style="48" customWidth="1"/>
    <col min="14603" max="14603" width="4.7109375" style="48" customWidth="1"/>
    <col min="14604" max="14604" width="1.7109375" style="48" customWidth="1"/>
    <col min="14605" max="14605" width="1" style="48" customWidth="1"/>
    <col min="14606" max="14606" width="1.28515625" style="48" customWidth="1"/>
    <col min="14607" max="14607" width="1.7109375" style="48" customWidth="1"/>
    <col min="14608" max="14608" width="1" style="48" customWidth="1"/>
    <col min="14609" max="14610" width="1.28515625" style="48" customWidth="1"/>
    <col min="14611" max="14611" width="1.5703125" style="48" customWidth="1"/>
    <col min="14612" max="14612" width="1.7109375" style="48" customWidth="1"/>
    <col min="14613" max="14613" width="1.140625" style="48" customWidth="1"/>
    <col min="14614" max="14614" width="2.42578125" style="48" customWidth="1"/>
    <col min="14615" max="14615" width="1" style="48" customWidth="1"/>
    <col min="14616" max="14618" width="1.140625" style="48" customWidth="1"/>
    <col min="14619" max="14619" width="1.28515625" style="48" customWidth="1"/>
    <col min="14620" max="14620" width="1.140625" style="48" customWidth="1"/>
    <col min="14621" max="14621" width="7.5703125" style="48" customWidth="1"/>
    <col min="14622" max="14623" width="1" style="48" customWidth="1"/>
    <col min="14624" max="14624" width="1.85546875" style="48" customWidth="1"/>
    <col min="14625" max="14625" width="1.140625" style="48" customWidth="1"/>
    <col min="14626" max="14626" width="1" style="48" customWidth="1"/>
    <col min="14627" max="14627" width="1.28515625" style="48" customWidth="1"/>
    <col min="14628" max="14628" width="7.7109375" style="48" customWidth="1"/>
    <col min="14629" max="14629" width="1.42578125" style="48" customWidth="1"/>
    <col min="14630" max="14630" width="1.140625" style="48" customWidth="1"/>
    <col min="14631" max="14631" width="1" style="48" customWidth="1"/>
    <col min="14632" max="14632" width="1.140625" style="48" customWidth="1"/>
    <col min="14633" max="14633" width="2.85546875" style="48" customWidth="1"/>
    <col min="14634" max="14634" width="1.42578125" style="48" customWidth="1"/>
    <col min="14635" max="14635" width="1" style="48" customWidth="1"/>
    <col min="14636" max="14636" width="1.42578125" style="48" customWidth="1"/>
    <col min="14637" max="14637" width="6.28515625" style="48" customWidth="1"/>
    <col min="14638" max="14638" width="1" style="48" customWidth="1"/>
    <col min="14639" max="14640" width="1.5703125" style="48" customWidth="1"/>
    <col min="14641" max="14641" width="1.42578125" style="48" customWidth="1"/>
    <col min="14642" max="14642" width="3.7109375" style="48" customWidth="1"/>
    <col min="14643" max="14643" width="4.140625" style="48" customWidth="1"/>
    <col min="14644" max="14646" width="1.140625" style="48" customWidth="1"/>
    <col min="14647" max="14647" width="1" style="48" customWidth="1"/>
    <col min="14648" max="14648" width="10.42578125" style="48" customWidth="1"/>
    <col min="14649" max="14649" width="1.42578125" style="48" customWidth="1"/>
    <col min="14650" max="14848" width="6.85546875" style="48" customWidth="1"/>
    <col min="14849" max="14849" width="1.85546875" style="48" customWidth="1"/>
    <col min="14850" max="14850" width="1.5703125" style="48" customWidth="1"/>
    <col min="14851" max="14851" width="1.140625" style="48" customWidth="1"/>
    <col min="14852" max="14852" width="3.42578125" style="48" customWidth="1"/>
    <col min="14853" max="14853" width="5.28515625" style="48" customWidth="1"/>
    <col min="14854" max="14854" width="1.140625" style="48" customWidth="1"/>
    <col min="14855" max="14855" width="1.5703125" style="48" customWidth="1"/>
    <col min="14856" max="14857" width="1.140625" style="48" customWidth="1"/>
    <col min="14858" max="14858" width="1" style="48" customWidth="1"/>
    <col min="14859" max="14859" width="4.7109375" style="48" customWidth="1"/>
    <col min="14860" max="14860" width="1.7109375" style="48" customWidth="1"/>
    <col min="14861" max="14861" width="1" style="48" customWidth="1"/>
    <col min="14862" max="14862" width="1.28515625" style="48" customWidth="1"/>
    <col min="14863" max="14863" width="1.7109375" style="48" customWidth="1"/>
    <col min="14864" max="14864" width="1" style="48" customWidth="1"/>
    <col min="14865" max="14866" width="1.28515625" style="48" customWidth="1"/>
    <col min="14867" max="14867" width="1.5703125" style="48" customWidth="1"/>
    <col min="14868" max="14868" width="1.7109375" style="48" customWidth="1"/>
    <col min="14869" max="14869" width="1.140625" style="48" customWidth="1"/>
    <col min="14870" max="14870" width="2.42578125" style="48" customWidth="1"/>
    <col min="14871" max="14871" width="1" style="48" customWidth="1"/>
    <col min="14872" max="14874" width="1.140625" style="48" customWidth="1"/>
    <col min="14875" max="14875" width="1.28515625" style="48" customWidth="1"/>
    <col min="14876" max="14876" width="1.140625" style="48" customWidth="1"/>
    <col min="14877" max="14877" width="7.5703125" style="48" customWidth="1"/>
    <col min="14878" max="14879" width="1" style="48" customWidth="1"/>
    <col min="14880" max="14880" width="1.85546875" style="48" customWidth="1"/>
    <col min="14881" max="14881" width="1.140625" style="48" customWidth="1"/>
    <col min="14882" max="14882" width="1" style="48" customWidth="1"/>
    <col min="14883" max="14883" width="1.28515625" style="48" customWidth="1"/>
    <col min="14884" max="14884" width="7.7109375" style="48" customWidth="1"/>
    <col min="14885" max="14885" width="1.42578125" style="48" customWidth="1"/>
    <col min="14886" max="14886" width="1.140625" style="48" customWidth="1"/>
    <col min="14887" max="14887" width="1" style="48" customWidth="1"/>
    <col min="14888" max="14888" width="1.140625" style="48" customWidth="1"/>
    <col min="14889" max="14889" width="2.85546875" style="48" customWidth="1"/>
    <col min="14890" max="14890" width="1.42578125" style="48" customWidth="1"/>
    <col min="14891" max="14891" width="1" style="48" customWidth="1"/>
    <col min="14892" max="14892" width="1.42578125" style="48" customWidth="1"/>
    <col min="14893" max="14893" width="6.28515625" style="48" customWidth="1"/>
    <col min="14894" max="14894" width="1" style="48" customWidth="1"/>
    <col min="14895" max="14896" width="1.5703125" style="48" customWidth="1"/>
    <col min="14897" max="14897" width="1.42578125" style="48" customWidth="1"/>
    <col min="14898" max="14898" width="3.7109375" style="48" customWidth="1"/>
    <col min="14899" max="14899" width="4.140625" style="48" customWidth="1"/>
    <col min="14900" max="14902" width="1.140625" style="48" customWidth="1"/>
    <col min="14903" max="14903" width="1" style="48" customWidth="1"/>
    <col min="14904" max="14904" width="10.42578125" style="48" customWidth="1"/>
    <col min="14905" max="14905" width="1.42578125" style="48" customWidth="1"/>
    <col min="14906" max="15104" width="6.85546875" style="48" customWidth="1"/>
    <col min="15105" max="15105" width="1.85546875" style="48" customWidth="1"/>
    <col min="15106" max="15106" width="1.5703125" style="48" customWidth="1"/>
    <col min="15107" max="15107" width="1.140625" style="48" customWidth="1"/>
    <col min="15108" max="15108" width="3.42578125" style="48" customWidth="1"/>
    <col min="15109" max="15109" width="5.28515625" style="48" customWidth="1"/>
    <col min="15110" max="15110" width="1.140625" style="48" customWidth="1"/>
    <col min="15111" max="15111" width="1.5703125" style="48" customWidth="1"/>
    <col min="15112" max="15113" width="1.140625" style="48" customWidth="1"/>
    <col min="15114" max="15114" width="1" style="48" customWidth="1"/>
    <col min="15115" max="15115" width="4.7109375" style="48" customWidth="1"/>
    <col min="15116" max="15116" width="1.7109375" style="48" customWidth="1"/>
    <col min="15117" max="15117" width="1" style="48" customWidth="1"/>
    <col min="15118" max="15118" width="1.28515625" style="48" customWidth="1"/>
    <col min="15119" max="15119" width="1.7109375" style="48" customWidth="1"/>
    <col min="15120" max="15120" width="1" style="48" customWidth="1"/>
    <col min="15121" max="15122" width="1.28515625" style="48" customWidth="1"/>
    <col min="15123" max="15123" width="1.5703125" style="48" customWidth="1"/>
    <col min="15124" max="15124" width="1.7109375" style="48" customWidth="1"/>
    <col min="15125" max="15125" width="1.140625" style="48" customWidth="1"/>
    <col min="15126" max="15126" width="2.42578125" style="48" customWidth="1"/>
    <col min="15127" max="15127" width="1" style="48" customWidth="1"/>
    <col min="15128" max="15130" width="1.140625" style="48" customWidth="1"/>
    <col min="15131" max="15131" width="1.28515625" style="48" customWidth="1"/>
    <col min="15132" max="15132" width="1.140625" style="48" customWidth="1"/>
    <col min="15133" max="15133" width="7.5703125" style="48" customWidth="1"/>
    <col min="15134" max="15135" width="1" style="48" customWidth="1"/>
    <col min="15136" max="15136" width="1.85546875" style="48" customWidth="1"/>
    <col min="15137" max="15137" width="1.140625" style="48" customWidth="1"/>
    <col min="15138" max="15138" width="1" style="48" customWidth="1"/>
    <col min="15139" max="15139" width="1.28515625" style="48" customWidth="1"/>
    <col min="15140" max="15140" width="7.7109375" style="48" customWidth="1"/>
    <col min="15141" max="15141" width="1.42578125" style="48" customWidth="1"/>
    <col min="15142" max="15142" width="1.140625" style="48" customWidth="1"/>
    <col min="15143" max="15143" width="1" style="48" customWidth="1"/>
    <col min="15144" max="15144" width="1.140625" style="48" customWidth="1"/>
    <col min="15145" max="15145" width="2.85546875" style="48" customWidth="1"/>
    <col min="15146" max="15146" width="1.42578125" style="48" customWidth="1"/>
    <col min="15147" max="15147" width="1" style="48" customWidth="1"/>
    <col min="15148" max="15148" width="1.42578125" style="48" customWidth="1"/>
    <col min="15149" max="15149" width="6.28515625" style="48" customWidth="1"/>
    <col min="15150" max="15150" width="1" style="48" customWidth="1"/>
    <col min="15151" max="15152" width="1.5703125" style="48" customWidth="1"/>
    <col min="15153" max="15153" width="1.42578125" style="48" customWidth="1"/>
    <col min="15154" max="15154" width="3.7109375" style="48" customWidth="1"/>
    <col min="15155" max="15155" width="4.140625" style="48" customWidth="1"/>
    <col min="15156" max="15158" width="1.140625" style="48" customWidth="1"/>
    <col min="15159" max="15159" width="1" style="48" customWidth="1"/>
    <col min="15160" max="15160" width="10.42578125" style="48" customWidth="1"/>
    <col min="15161" max="15161" width="1.42578125" style="48" customWidth="1"/>
    <col min="15162" max="15360" width="6.85546875" style="48" customWidth="1"/>
    <col min="15361" max="15361" width="1.85546875" style="48" customWidth="1"/>
    <col min="15362" max="15362" width="1.5703125" style="48" customWidth="1"/>
    <col min="15363" max="15363" width="1.140625" style="48" customWidth="1"/>
    <col min="15364" max="15364" width="3.42578125" style="48" customWidth="1"/>
    <col min="15365" max="15365" width="5.28515625" style="48" customWidth="1"/>
    <col min="15366" max="15366" width="1.140625" style="48" customWidth="1"/>
    <col min="15367" max="15367" width="1.5703125" style="48" customWidth="1"/>
    <col min="15368" max="15369" width="1.140625" style="48" customWidth="1"/>
    <col min="15370" max="15370" width="1" style="48" customWidth="1"/>
    <col min="15371" max="15371" width="4.7109375" style="48" customWidth="1"/>
    <col min="15372" max="15372" width="1.7109375" style="48" customWidth="1"/>
    <col min="15373" max="15373" width="1" style="48" customWidth="1"/>
    <col min="15374" max="15374" width="1.28515625" style="48" customWidth="1"/>
    <col min="15375" max="15375" width="1.7109375" style="48" customWidth="1"/>
    <col min="15376" max="15376" width="1" style="48" customWidth="1"/>
    <col min="15377" max="15378" width="1.28515625" style="48" customWidth="1"/>
    <col min="15379" max="15379" width="1.5703125" style="48" customWidth="1"/>
    <col min="15380" max="15380" width="1.7109375" style="48" customWidth="1"/>
    <col min="15381" max="15381" width="1.140625" style="48" customWidth="1"/>
    <col min="15382" max="15382" width="2.42578125" style="48" customWidth="1"/>
    <col min="15383" max="15383" width="1" style="48" customWidth="1"/>
    <col min="15384" max="15386" width="1.140625" style="48" customWidth="1"/>
    <col min="15387" max="15387" width="1.28515625" style="48" customWidth="1"/>
    <col min="15388" max="15388" width="1.140625" style="48" customWidth="1"/>
    <col min="15389" max="15389" width="7.5703125" style="48" customWidth="1"/>
    <col min="15390" max="15391" width="1" style="48" customWidth="1"/>
    <col min="15392" max="15392" width="1.85546875" style="48" customWidth="1"/>
    <col min="15393" max="15393" width="1.140625" style="48" customWidth="1"/>
    <col min="15394" max="15394" width="1" style="48" customWidth="1"/>
    <col min="15395" max="15395" width="1.28515625" style="48" customWidth="1"/>
    <col min="15396" max="15396" width="7.7109375" style="48" customWidth="1"/>
    <col min="15397" max="15397" width="1.42578125" style="48" customWidth="1"/>
    <col min="15398" max="15398" width="1.140625" style="48" customWidth="1"/>
    <col min="15399" max="15399" width="1" style="48" customWidth="1"/>
    <col min="15400" max="15400" width="1.140625" style="48" customWidth="1"/>
    <col min="15401" max="15401" width="2.85546875" style="48" customWidth="1"/>
    <col min="15402" max="15402" width="1.42578125" style="48" customWidth="1"/>
    <col min="15403" max="15403" width="1" style="48" customWidth="1"/>
    <col min="15404" max="15404" width="1.42578125" style="48" customWidth="1"/>
    <col min="15405" max="15405" width="6.28515625" style="48" customWidth="1"/>
    <col min="15406" max="15406" width="1" style="48" customWidth="1"/>
    <col min="15407" max="15408" width="1.5703125" style="48" customWidth="1"/>
    <col min="15409" max="15409" width="1.42578125" style="48" customWidth="1"/>
    <col min="15410" max="15410" width="3.7109375" style="48" customWidth="1"/>
    <col min="15411" max="15411" width="4.140625" style="48" customWidth="1"/>
    <col min="15412" max="15414" width="1.140625" style="48" customWidth="1"/>
    <col min="15415" max="15415" width="1" style="48" customWidth="1"/>
    <col min="15416" max="15416" width="10.42578125" style="48" customWidth="1"/>
    <col min="15417" max="15417" width="1.42578125" style="48" customWidth="1"/>
    <col min="15418" max="15616" width="6.85546875" style="48" customWidth="1"/>
    <col min="15617" max="15617" width="1.85546875" style="48" customWidth="1"/>
    <col min="15618" max="15618" width="1.5703125" style="48" customWidth="1"/>
    <col min="15619" max="15619" width="1.140625" style="48" customWidth="1"/>
    <col min="15620" max="15620" width="3.42578125" style="48" customWidth="1"/>
    <col min="15621" max="15621" width="5.28515625" style="48" customWidth="1"/>
    <col min="15622" max="15622" width="1.140625" style="48" customWidth="1"/>
    <col min="15623" max="15623" width="1.5703125" style="48" customWidth="1"/>
    <col min="15624" max="15625" width="1.140625" style="48" customWidth="1"/>
    <col min="15626" max="15626" width="1" style="48" customWidth="1"/>
    <col min="15627" max="15627" width="4.7109375" style="48" customWidth="1"/>
    <col min="15628" max="15628" width="1.7109375" style="48" customWidth="1"/>
    <col min="15629" max="15629" width="1" style="48" customWidth="1"/>
    <col min="15630" max="15630" width="1.28515625" style="48" customWidth="1"/>
    <col min="15631" max="15631" width="1.7109375" style="48" customWidth="1"/>
    <col min="15632" max="15632" width="1" style="48" customWidth="1"/>
    <col min="15633" max="15634" width="1.28515625" style="48" customWidth="1"/>
    <col min="15635" max="15635" width="1.5703125" style="48" customWidth="1"/>
    <col min="15636" max="15636" width="1.7109375" style="48" customWidth="1"/>
    <col min="15637" max="15637" width="1.140625" style="48" customWidth="1"/>
    <col min="15638" max="15638" width="2.42578125" style="48" customWidth="1"/>
    <col min="15639" max="15639" width="1" style="48" customWidth="1"/>
    <col min="15640" max="15642" width="1.140625" style="48" customWidth="1"/>
    <col min="15643" max="15643" width="1.28515625" style="48" customWidth="1"/>
    <col min="15644" max="15644" width="1.140625" style="48" customWidth="1"/>
    <col min="15645" max="15645" width="7.5703125" style="48" customWidth="1"/>
    <col min="15646" max="15647" width="1" style="48" customWidth="1"/>
    <col min="15648" max="15648" width="1.85546875" style="48" customWidth="1"/>
    <col min="15649" max="15649" width="1.140625" style="48" customWidth="1"/>
    <col min="15650" max="15650" width="1" style="48" customWidth="1"/>
    <col min="15651" max="15651" width="1.28515625" style="48" customWidth="1"/>
    <col min="15652" max="15652" width="7.7109375" style="48" customWidth="1"/>
    <col min="15653" max="15653" width="1.42578125" style="48" customWidth="1"/>
    <col min="15654" max="15654" width="1.140625" style="48" customWidth="1"/>
    <col min="15655" max="15655" width="1" style="48" customWidth="1"/>
    <col min="15656" max="15656" width="1.140625" style="48" customWidth="1"/>
    <col min="15657" max="15657" width="2.85546875" style="48" customWidth="1"/>
    <col min="15658" max="15658" width="1.42578125" style="48" customWidth="1"/>
    <col min="15659" max="15659" width="1" style="48" customWidth="1"/>
    <col min="15660" max="15660" width="1.42578125" style="48" customWidth="1"/>
    <col min="15661" max="15661" width="6.28515625" style="48" customWidth="1"/>
    <col min="15662" max="15662" width="1" style="48" customWidth="1"/>
    <col min="15663" max="15664" width="1.5703125" style="48" customWidth="1"/>
    <col min="15665" max="15665" width="1.42578125" style="48" customWidth="1"/>
    <col min="15666" max="15666" width="3.7109375" style="48" customWidth="1"/>
    <col min="15667" max="15667" width="4.140625" style="48" customWidth="1"/>
    <col min="15668" max="15670" width="1.140625" style="48" customWidth="1"/>
    <col min="15671" max="15671" width="1" style="48" customWidth="1"/>
    <col min="15672" max="15672" width="10.42578125" style="48" customWidth="1"/>
    <col min="15673" max="15673" width="1.42578125" style="48" customWidth="1"/>
    <col min="15674" max="15872" width="6.85546875" style="48" customWidth="1"/>
    <col min="15873" max="15873" width="1.85546875" style="48" customWidth="1"/>
    <col min="15874" max="15874" width="1.5703125" style="48" customWidth="1"/>
    <col min="15875" max="15875" width="1.140625" style="48" customWidth="1"/>
    <col min="15876" max="15876" width="3.42578125" style="48" customWidth="1"/>
    <col min="15877" max="15877" width="5.28515625" style="48" customWidth="1"/>
    <col min="15878" max="15878" width="1.140625" style="48" customWidth="1"/>
    <col min="15879" max="15879" width="1.5703125" style="48" customWidth="1"/>
    <col min="15880" max="15881" width="1.140625" style="48" customWidth="1"/>
    <col min="15882" max="15882" width="1" style="48" customWidth="1"/>
    <col min="15883" max="15883" width="4.7109375" style="48" customWidth="1"/>
    <col min="15884" max="15884" width="1.7109375" style="48" customWidth="1"/>
    <col min="15885" max="15885" width="1" style="48" customWidth="1"/>
    <col min="15886" max="15886" width="1.28515625" style="48" customWidth="1"/>
    <col min="15887" max="15887" width="1.7109375" style="48" customWidth="1"/>
    <col min="15888" max="15888" width="1" style="48" customWidth="1"/>
    <col min="15889" max="15890" width="1.28515625" style="48" customWidth="1"/>
    <col min="15891" max="15891" width="1.5703125" style="48" customWidth="1"/>
    <col min="15892" max="15892" width="1.7109375" style="48" customWidth="1"/>
    <col min="15893" max="15893" width="1.140625" style="48" customWidth="1"/>
    <col min="15894" max="15894" width="2.42578125" style="48" customWidth="1"/>
    <col min="15895" max="15895" width="1" style="48" customWidth="1"/>
    <col min="15896" max="15898" width="1.140625" style="48" customWidth="1"/>
    <col min="15899" max="15899" width="1.28515625" style="48" customWidth="1"/>
    <col min="15900" max="15900" width="1.140625" style="48" customWidth="1"/>
    <col min="15901" max="15901" width="7.5703125" style="48" customWidth="1"/>
    <col min="15902" max="15903" width="1" style="48" customWidth="1"/>
    <col min="15904" max="15904" width="1.85546875" style="48" customWidth="1"/>
    <col min="15905" max="15905" width="1.140625" style="48" customWidth="1"/>
    <col min="15906" max="15906" width="1" style="48" customWidth="1"/>
    <col min="15907" max="15907" width="1.28515625" style="48" customWidth="1"/>
    <col min="15908" max="15908" width="7.7109375" style="48" customWidth="1"/>
    <col min="15909" max="15909" width="1.42578125" style="48" customWidth="1"/>
    <col min="15910" max="15910" width="1.140625" style="48" customWidth="1"/>
    <col min="15911" max="15911" width="1" style="48" customWidth="1"/>
    <col min="15912" max="15912" width="1.140625" style="48" customWidth="1"/>
    <col min="15913" max="15913" width="2.85546875" style="48" customWidth="1"/>
    <col min="15914" max="15914" width="1.42578125" style="48" customWidth="1"/>
    <col min="15915" max="15915" width="1" style="48" customWidth="1"/>
    <col min="15916" max="15916" width="1.42578125" style="48" customWidth="1"/>
    <col min="15917" max="15917" width="6.28515625" style="48" customWidth="1"/>
    <col min="15918" max="15918" width="1" style="48" customWidth="1"/>
    <col min="15919" max="15920" width="1.5703125" style="48" customWidth="1"/>
    <col min="15921" max="15921" width="1.42578125" style="48" customWidth="1"/>
    <col min="15922" max="15922" width="3.7109375" style="48" customWidth="1"/>
    <col min="15923" max="15923" width="4.140625" style="48" customWidth="1"/>
    <col min="15924" max="15926" width="1.140625" style="48" customWidth="1"/>
    <col min="15927" max="15927" width="1" style="48" customWidth="1"/>
    <col min="15928" max="15928" width="10.42578125" style="48" customWidth="1"/>
    <col min="15929" max="15929" width="1.42578125" style="48" customWidth="1"/>
    <col min="15930" max="16128" width="6.85546875" style="48" customWidth="1"/>
    <col min="16129" max="16129" width="1.85546875" style="48" customWidth="1"/>
    <col min="16130" max="16130" width="1.5703125" style="48" customWidth="1"/>
    <col min="16131" max="16131" width="1.140625" style="48" customWidth="1"/>
    <col min="16132" max="16132" width="3.42578125" style="48" customWidth="1"/>
    <col min="16133" max="16133" width="5.28515625" style="48" customWidth="1"/>
    <col min="16134" max="16134" width="1.140625" style="48" customWidth="1"/>
    <col min="16135" max="16135" width="1.5703125" style="48" customWidth="1"/>
    <col min="16136" max="16137" width="1.140625" style="48" customWidth="1"/>
    <col min="16138" max="16138" width="1" style="48" customWidth="1"/>
    <col min="16139" max="16139" width="4.7109375" style="48" customWidth="1"/>
    <col min="16140" max="16140" width="1.7109375" style="48" customWidth="1"/>
    <col min="16141" max="16141" width="1" style="48" customWidth="1"/>
    <col min="16142" max="16142" width="1.28515625" style="48" customWidth="1"/>
    <col min="16143" max="16143" width="1.7109375" style="48" customWidth="1"/>
    <col min="16144" max="16144" width="1" style="48" customWidth="1"/>
    <col min="16145" max="16146" width="1.28515625" style="48" customWidth="1"/>
    <col min="16147" max="16147" width="1.5703125" style="48" customWidth="1"/>
    <col min="16148" max="16148" width="1.7109375" style="48" customWidth="1"/>
    <col min="16149" max="16149" width="1.140625" style="48" customWidth="1"/>
    <col min="16150" max="16150" width="2.42578125" style="48" customWidth="1"/>
    <col min="16151" max="16151" width="1" style="48" customWidth="1"/>
    <col min="16152" max="16154" width="1.140625" style="48" customWidth="1"/>
    <col min="16155" max="16155" width="1.28515625" style="48" customWidth="1"/>
    <col min="16156" max="16156" width="1.140625" style="48" customWidth="1"/>
    <col min="16157" max="16157" width="7.5703125" style="48" customWidth="1"/>
    <col min="16158" max="16159" width="1" style="48" customWidth="1"/>
    <col min="16160" max="16160" width="1.85546875" style="48" customWidth="1"/>
    <col min="16161" max="16161" width="1.140625" style="48" customWidth="1"/>
    <col min="16162" max="16162" width="1" style="48" customWidth="1"/>
    <col min="16163" max="16163" width="1.28515625" style="48" customWidth="1"/>
    <col min="16164" max="16164" width="7.7109375" style="48" customWidth="1"/>
    <col min="16165" max="16165" width="1.42578125" style="48" customWidth="1"/>
    <col min="16166" max="16166" width="1.140625" style="48" customWidth="1"/>
    <col min="16167" max="16167" width="1" style="48" customWidth="1"/>
    <col min="16168" max="16168" width="1.140625" style="48" customWidth="1"/>
    <col min="16169" max="16169" width="2.85546875" style="48" customWidth="1"/>
    <col min="16170" max="16170" width="1.42578125" style="48" customWidth="1"/>
    <col min="16171" max="16171" width="1" style="48" customWidth="1"/>
    <col min="16172" max="16172" width="1.42578125" style="48" customWidth="1"/>
    <col min="16173" max="16173" width="6.28515625" style="48" customWidth="1"/>
    <col min="16174" max="16174" width="1" style="48" customWidth="1"/>
    <col min="16175" max="16176" width="1.5703125" style="48" customWidth="1"/>
    <col min="16177" max="16177" width="1.42578125" style="48" customWidth="1"/>
    <col min="16178" max="16178" width="3.7109375" style="48" customWidth="1"/>
    <col min="16179" max="16179" width="4.140625" style="48" customWidth="1"/>
    <col min="16180" max="16182" width="1.140625" style="48" customWidth="1"/>
    <col min="16183" max="16183" width="1" style="48" customWidth="1"/>
    <col min="16184" max="16184" width="10.42578125" style="48" customWidth="1"/>
    <col min="16185" max="16185" width="1.42578125" style="48" customWidth="1"/>
    <col min="16186" max="16384" width="6.85546875" style="48" customWidth="1"/>
  </cols>
  <sheetData>
    <row r="1" spans="2:60" ht="27" customHeight="1" x14ac:dyDescent="0.25"/>
    <row r="2" spans="2:60" ht="14.25" customHeight="1" x14ac:dyDescent="0.25">
      <c r="D2" s="49">
        <v>45513</v>
      </c>
      <c r="E2" s="49"/>
      <c r="F2" s="49"/>
      <c r="G2" s="49"/>
      <c r="H2" s="49"/>
    </row>
    <row r="3" spans="2:60" ht="32.25" customHeight="1" x14ac:dyDescent="0.25"/>
    <row r="4" spans="2:60" ht="15.75" customHeight="1" x14ac:dyDescent="0.25">
      <c r="E4" s="50" t="s">
        <v>182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</row>
    <row r="5" spans="2:60" ht="15.75" customHeight="1" x14ac:dyDescent="0.25"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</row>
    <row r="6" spans="2:60" ht="20.25" customHeight="1" x14ac:dyDescent="0.25"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</row>
    <row r="7" spans="2:60" ht="18" customHeight="1" x14ac:dyDescent="0.25"/>
    <row r="8" spans="2:60" ht="15.75" customHeight="1" x14ac:dyDescent="0.25">
      <c r="C8" s="51" t="s">
        <v>183</v>
      </c>
      <c r="D8" s="51"/>
      <c r="E8" s="51"/>
      <c r="F8" s="51"/>
      <c r="G8" s="51"/>
      <c r="H8" s="51"/>
      <c r="I8" s="51"/>
      <c r="J8" s="51"/>
      <c r="K8" s="51"/>
      <c r="L8" s="51"/>
      <c r="O8" s="52" t="s">
        <v>50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2:60" ht="16.5" customHeight="1" x14ac:dyDescent="0.25">
      <c r="C9" s="51" t="s">
        <v>184</v>
      </c>
      <c r="D9" s="51"/>
      <c r="E9" s="51"/>
      <c r="F9" s="51"/>
      <c r="G9" s="51"/>
      <c r="H9" s="51"/>
      <c r="I9" s="51"/>
      <c r="J9" s="51"/>
      <c r="K9" s="51"/>
      <c r="L9" s="51"/>
      <c r="N9" s="69" t="s">
        <v>185</v>
      </c>
      <c r="Q9" s="53">
        <v>120000</v>
      </c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</row>
    <row r="10" spans="2:60" ht="17.25" customHeight="1" x14ac:dyDescent="0.25">
      <c r="C10" s="51" t="s">
        <v>186</v>
      </c>
      <c r="D10" s="51"/>
      <c r="E10" s="51"/>
      <c r="F10" s="51"/>
      <c r="G10" s="51"/>
      <c r="H10" s="51"/>
      <c r="I10" s="51"/>
      <c r="J10" s="51"/>
      <c r="K10" s="51"/>
      <c r="L10" s="51"/>
      <c r="N10" s="69" t="s">
        <v>185</v>
      </c>
      <c r="Q10" s="53">
        <v>81024.7</v>
      </c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</row>
    <row r="11" spans="2:60" ht="13.5" customHeight="1" x14ac:dyDescent="0.25">
      <c r="C11" s="51" t="s">
        <v>187</v>
      </c>
      <c r="D11" s="51"/>
      <c r="E11" s="51"/>
      <c r="F11" s="51"/>
      <c r="G11" s="51"/>
      <c r="H11" s="51"/>
      <c r="I11" s="51"/>
      <c r="J11" s="51"/>
      <c r="K11" s="51"/>
      <c r="L11" s="51"/>
      <c r="N11" s="54" t="s">
        <v>185</v>
      </c>
      <c r="Q11" s="53">
        <v>38975.300000000003</v>
      </c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</row>
    <row r="12" spans="2:60" ht="20.25" customHeight="1" x14ac:dyDescent="0.25"/>
    <row r="13" spans="2:60" x14ac:dyDescent="0.25"/>
    <row r="14" spans="2:60" ht="6" customHeight="1" x14ac:dyDescent="0.25"/>
    <row r="15" spans="2:60" ht="13.5" customHeight="1" x14ac:dyDescent="0.25">
      <c r="B15" s="55" t="s">
        <v>188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</row>
    <row r="16" spans="2:60" ht="6" customHeight="1" x14ac:dyDescent="0.25"/>
    <row r="17" spans="2:56" ht="11.25" customHeight="1" x14ac:dyDescent="0.25">
      <c r="G17" s="56" t="s">
        <v>189</v>
      </c>
      <c r="H17" s="56"/>
      <c r="I17" s="56"/>
      <c r="J17" s="56"/>
      <c r="K17" s="56"/>
      <c r="L17" s="56"/>
      <c r="M17" s="56"/>
      <c r="N17" s="56"/>
      <c r="O17" s="56"/>
      <c r="Z17" s="56" t="s">
        <v>190</v>
      </c>
      <c r="AA17" s="56"/>
      <c r="AB17" s="56"/>
      <c r="AC17" s="56"/>
      <c r="AF17" s="56" t="s">
        <v>191</v>
      </c>
      <c r="AG17" s="56"/>
      <c r="AH17" s="56"/>
      <c r="AI17" s="56"/>
      <c r="AJ17" s="56"/>
      <c r="AK17" s="56"/>
      <c r="AL17" s="56" t="s">
        <v>192</v>
      </c>
      <c r="AM17" s="56"/>
      <c r="AN17" s="56"/>
      <c r="AO17" s="56"/>
      <c r="AP17" s="56"/>
      <c r="AQ17" s="56"/>
      <c r="AR17" s="56"/>
      <c r="AS17" s="56"/>
    </row>
    <row r="18" spans="2:56" ht="13.5" customHeight="1" x14ac:dyDescent="0.25">
      <c r="B18" s="56" t="s">
        <v>48</v>
      </c>
      <c r="C18" s="56"/>
      <c r="D18" s="56"/>
      <c r="E18" s="56"/>
      <c r="G18" s="56"/>
      <c r="H18" s="56"/>
      <c r="I18" s="56"/>
      <c r="J18" s="56"/>
      <c r="K18" s="56"/>
      <c r="L18" s="56"/>
      <c r="M18" s="56"/>
      <c r="N18" s="56"/>
      <c r="O18" s="56"/>
      <c r="R18" s="56" t="s">
        <v>193</v>
      </c>
      <c r="S18" s="56"/>
      <c r="T18" s="56"/>
      <c r="U18" s="56"/>
      <c r="V18" s="56"/>
      <c r="W18" s="56"/>
      <c r="X18" s="56"/>
      <c r="Z18" s="56"/>
      <c r="AA18" s="56"/>
      <c r="AB18" s="56"/>
      <c r="AC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U18" s="56" t="s">
        <v>194</v>
      </c>
      <c r="AV18" s="56"/>
      <c r="AW18" s="56"/>
      <c r="AX18" s="56"/>
      <c r="AY18" s="56"/>
      <c r="BB18" s="56" t="s">
        <v>111</v>
      </c>
      <c r="BC18" s="56"/>
      <c r="BD18" s="56"/>
    </row>
    <row r="19" spans="2:56" x14ac:dyDescent="0.25"/>
    <row r="20" spans="2:56" ht="3.75" customHeight="1" x14ac:dyDescent="0.25"/>
    <row r="21" spans="2:56" ht="11.25" customHeight="1" x14ac:dyDescent="0.25">
      <c r="C21" s="52" t="s">
        <v>195</v>
      </c>
      <c r="D21" s="52"/>
      <c r="E21" s="52"/>
      <c r="F21" s="52"/>
      <c r="H21" s="57" t="s">
        <v>196</v>
      </c>
      <c r="I21" s="57"/>
      <c r="J21" s="57"/>
      <c r="K21" s="57"/>
      <c r="L21" s="57"/>
      <c r="M21" s="57"/>
      <c r="N21" s="57"/>
      <c r="O21" s="57"/>
      <c r="R21" s="52" t="s">
        <v>197</v>
      </c>
      <c r="S21" s="52"/>
      <c r="T21" s="52"/>
      <c r="U21" s="52"/>
      <c r="V21" s="52"/>
      <c r="W21" s="52"/>
      <c r="X21" s="52"/>
      <c r="Z21" s="58">
        <v>45411</v>
      </c>
      <c r="AA21" s="58"/>
      <c r="AB21" s="58"/>
      <c r="AC21" s="58"/>
      <c r="AF21" s="58">
        <v>45502</v>
      </c>
      <c r="AG21" s="58"/>
      <c r="AH21" s="58"/>
      <c r="AI21" s="58"/>
      <c r="AJ21" s="58"/>
      <c r="AL21" s="59">
        <v>11</v>
      </c>
      <c r="AM21" s="59"/>
      <c r="AN21" s="59"/>
      <c r="AO21" s="59"/>
      <c r="AP21" s="59"/>
      <c r="AQ21" s="59"/>
      <c r="AR21" s="59"/>
      <c r="AS21" s="59"/>
      <c r="AU21" s="60">
        <v>2170.98</v>
      </c>
      <c r="AV21" s="60"/>
      <c r="AW21" s="60"/>
      <c r="AX21" s="60"/>
      <c r="AY21" s="60"/>
      <c r="BB21" s="61" t="s">
        <v>198</v>
      </c>
      <c r="BC21" s="61"/>
      <c r="BD21" s="61"/>
    </row>
    <row r="22" spans="2:56" ht="6" customHeight="1" x14ac:dyDescent="0.25">
      <c r="C22" s="52"/>
      <c r="D22" s="52"/>
      <c r="E22" s="52"/>
      <c r="F22" s="52"/>
      <c r="H22" s="57"/>
      <c r="I22" s="57"/>
      <c r="J22" s="57"/>
      <c r="K22" s="57"/>
      <c r="L22" s="57"/>
      <c r="M22" s="57"/>
      <c r="N22" s="57"/>
      <c r="O22" s="57"/>
      <c r="R22" s="52"/>
      <c r="S22" s="52"/>
      <c r="T22" s="52"/>
      <c r="U22" s="52"/>
      <c r="V22" s="52"/>
      <c r="W22" s="52"/>
      <c r="X22" s="52"/>
      <c r="BB22" s="61"/>
      <c r="BC22" s="61"/>
      <c r="BD22" s="61"/>
    </row>
    <row r="23" spans="2:56" ht="3.75" customHeight="1" x14ac:dyDescent="0.25"/>
    <row r="24" spans="2:56" ht="11.25" customHeight="1" x14ac:dyDescent="0.25">
      <c r="C24" s="52" t="s">
        <v>199</v>
      </c>
      <c r="D24" s="52"/>
      <c r="E24" s="52"/>
      <c r="F24" s="52"/>
      <c r="H24" s="57" t="s">
        <v>200</v>
      </c>
      <c r="I24" s="57"/>
      <c r="J24" s="57"/>
      <c r="K24" s="57"/>
      <c r="L24" s="57"/>
      <c r="M24" s="57"/>
      <c r="N24" s="57"/>
      <c r="O24" s="57"/>
      <c r="R24" s="52" t="s">
        <v>201</v>
      </c>
      <c r="S24" s="52"/>
      <c r="T24" s="52"/>
      <c r="U24" s="52"/>
      <c r="V24" s="52"/>
      <c r="W24" s="52"/>
      <c r="X24" s="52"/>
      <c r="Z24" s="58">
        <v>45441</v>
      </c>
      <c r="AA24" s="58"/>
      <c r="AB24" s="58"/>
      <c r="AC24" s="58"/>
      <c r="AF24" s="58">
        <v>45503</v>
      </c>
      <c r="AG24" s="58"/>
      <c r="AH24" s="58"/>
      <c r="AI24" s="58"/>
      <c r="AJ24" s="58"/>
      <c r="AL24" s="59">
        <v>10</v>
      </c>
      <c r="AM24" s="59"/>
      <c r="AN24" s="59"/>
      <c r="AO24" s="59"/>
      <c r="AP24" s="59"/>
      <c r="AQ24" s="59"/>
      <c r="AR24" s="59"/>
      <c r="AS24" s="59"/>
      <c r="AU24" s="60">
        <v>2196.3200000000002</v>
      </c>
      <c r="AV24" s="60"/>
      <c r="AW24" s="60"/>
      <c r="AX24" s="60"/>
      <c r="AY24" s="60"/>
      <c r="BB24" s="61" t="s">
        <v>198</v>
      </c>
      <c r="BC24" s="61"/>
      <c r="BD24" s="61"/>
    </row>
    <row r="25" spans="2:56" ht="6" customHeight="1" x14ac:dyDescent="0.25">
      <c r="C25" s="52"/>
      <c r="D25" s="52"/>
      <c r="E25" s="52"/>
      <c r="F25" s="52"/>
      <c r="H25" s="57"/>
      <c r="I25" s="57"/>
      <c r="J25" s="57"/>
      <c r="K25" s="57"/>
      <c r="L25" s="57"/>
      <c r="M25" s="57"/>
      <c r="N25" s="57"/>
      <c r="O25" s="57"/>
      <c r="R25" s="52"/>
      <c r="S25" s="52"/>
      <c r="T25" s="52"/>
      <c r="U25" s="52"/>
      <c r="V25" s="52"/>
      <c r="W25" s="52"/>
      <c r="X25" s="52"/>
      <c r="BB25" s="61"/>
      <c r="BC25" s="61"/>
      <c r="BD25" s="61"/>
    </row>
    <row r="26" spans="2:56" ht="3.75" customHeight="1" x14ac:dyDescent="0.25"/>
    <row r="27" spans="2:56" ht="11.25" customHeight="1" x14ac:dyDescent="0.25">
      <c r="C27" s="52" t="s">
        <v>202</v>
      </c>
      <c r="D27" s="52"/>
      <c r="E27" s="52"/>
      <c r="F27" s="52"/>
      <c r="H27" s="57" t="s">
        <v>203</v>
      </c>
      <c r="I27" s="57"/>
      <c r="J27" s="57"/>
      <c r="K27" s="57"/>
      <c r="L27" s="57"/>
      <c r="M27" s="57"/>
      <c r="N27" s="57"/>
      <c r="O27" s="57"/>
      <c r="R27" s="52" t="s">
        <v>204</v>
      </c>
      <c r="S27" s="52"/>
      <c r="T27" s="52"/>
      <c r="U27" s="52"/>
      <c r="V27" s="52"/>
      <c r="W27" s="52"/>
      <c r="X27" s="52"/>
      <c r="Z27" s="58">
        <v>45411</v>
      </c>
      <c r="AA27" s="58"/>
      <c r="AB27" s="58"/>
      <c r="AC27" s="58"/>
      <c r="AF27" s="58">
        <v>45503</v>
      </c>
      <c r="AG27" s="58"/>
      <c r="AH27" s="58"/>
      <c r="AI27" s="58"/>
      <c r="AJ27" s="58"/>
      <c r="AL27" s="59">
        <v>10</v>
      </c>
      <c r="AM27" s="59"/>
      <c r="AN27" s="59"/>
      <c r="AO27" s="59"/>
      <c r="AP27" s="59"/>
      <c r="AQ27" s="59"/>
      <c r="AR27" s="59"/>
      <c r="AS27" s="59"/>
      <c r="AU27" s="60">
        <v>2155.16</v>
      </c>
      <c r="AV27" s="60"/>
      <c r="AW27" s="60"/>
      <c r="AX27" s="60"/>
      <c r="AY27" s="60"/>
      <c r="BB27" s="61" t="s">
        <v>198</v>
      </c>
      <c r="BC27" s="61"/>
      <c r="BD27" s="61"/>
    </row>
    <row r="28" spans="2:56" ht="6" customHeight="1" x14ac:dyDescent="0.25">
      <c r="C28" s="52"/>
      <c r="D28" s="52"/>
      <c r="E28" s="52"/>
      <c r="F28" s="52"/>
      <c r="H28" s="57"/>
      <c r="I28" s="57"/>
      <c r="J28" s="57"/>
      <c r="K28" s="57"/>
      <c r="L28" s="57"/>
      <c r="M28" s="57"/>
      <c r="N28" s="57"/>
      <c r="O28" s="57"/>
      <c r="R28" s="52"/>
      <c r="S28" s="52"/>
      <c r="T28" s="52"/>
      <c r="U28" s="52"/>
      <c r="V28" s="52"/>
      <c r="W28" s="52"/>
      <c r="X28" s="52"/>
      <c r="BB28" s="61"/>
      <c r="BC28" s="61"/>
      <c r="BD28" s="61"/>
    </row>
    <row r="29" spans="2:56" ht="3.75" customHeight="1" x14ac:dyDescent="0.25"/>
    <row r="30" spans="2:56" ht="11.25" customHeight="1" x14ac:dyDescent="0.25">
      <c r="C30" s="52" t="s">
        <v>205</v>
      </c>
      <c r="D30" s="52"/>
      <c r="E30" s="52"/>
      <c r="F30" s="52"/>
      <c r="H30" s="57" t="s">
        <v>206</v>
      </c>
      <c r="I30" s="57"/>
      <c r="J30" s="57"/>
      <c r="K30" s="57"/>
      <c r="L30" s="57"/>
      <c r="M30" s="57"/>
      <c r="N30" s="57"/>
      <c r="O30" s="57"/>
      <c r="R30" s="52" t="s">
        <v>207</v>
      </c>
      <c r="S30" s="52"/>
      <c r="T30" s="52"/>
      <c r="U30" s="52"/>
      <c r="V30" s="52"/>
      <c r="W30" s="52"/>
      <c r="X30" s="52"/>
      <c r="Z30" s="58">
        <v>45427</v>
      </c>
      <c r="AA30" s="58"/>
      <c r="AB30" s="58"/>
      <c r="AC30" s="58"/>
      <c r="AF30" s="58">
        <v>45504</v>
      </c>
      <c r="AG30" s="58"/>
      <c r="AH30" s="58"/>
      <c r="AI30" s="58"/>
      <c r="AJ30" s="58"/>
      <c r="AL30" s="59">
        <v>9</v>
      </c>
      <c r="AM30" s="59"/>
      <c r="AN30" s="59"/>
      <c r="AO30" s="59"/>
      <c r="AP30" s="59"/>
      <c r="AQ30" s="59"/>
      <c r="AR30" s="59"/>
      <c r="AS30" s="59"/>
      <c r="AU30" s="60">
        <v>2059.0100000000002</v>
      </c>
      <c r="AV30" s="60"/>
      <c r="AW30" s="60"/>
      <c r="AX30" s="60"/>
      <c r="AY30" s="60"/>
      <c r="BB30" s="61" t="s">
        <v>198</v>
      </c>
      <c r="BC30" s="61"/>
      <c r="BD30" s="61"/>
    </row>
    <row r="31" spans="2:56" ht="6" customHeight="1" x14ac:dyDescent="0.25">
      <c r="C31" s="52"/>
      <c r="D31" s="52"/>
      <c r="E31" s="52"/>
      <c r="F31" s="52"/>
      <c r="H31" s="57"/>
      <c r="I31" s="57"/>
      <c r="J31" s="57"/>
      <c r="K31" s="57"/>
      <c r="L31" s="57"/>
      <c r="M31" s="57"/>
      <c r="N31" s="57"/>
      <c r="O31" s="57"/>
      <c r="R31" s="52"/>
      <c r="S31" s="52"/>
      <c r="T31" s="52"/>
      <c r="U31" s="52"/>
      <c r="V31" s="52"/>
      <c r="W31" s="52"/>
      <c r="X31" s="52"/>
      <c r="BB31" s="61"/>
      <c r="BC31" s="61"/>
      <c r="BD31" s="61"/>
    </row>
    <row r="32" spans="2:56" ht="3.75" customHeight="1" x14ac:dyDescent="0.25"/>
    <row r="33" spans="3:56" ht="11.25" customHeight="1" x14ac:dyDescent="0.25">
      <c r="C33" s="52" t="s">
        <v>208</v>
      </c>
      <c r="D33" s="52"/>
      <c r="E33" s="52"/>
      <c r="F33" s="52"/>
      <c r="H33" s="57" t="s">
        <v>209</v>
      </c>
      <c r="I33" s="57"/>
      <c r="J33" s="57"/>
      <c r="K33" s="57"/>
      <c r="L33" s="57"/>
      <c r="M33" s="57"/>
      <c r="N33" s="57"/>
      <c r="O33" s="57"/>
      <c r="R33" s="52" t="s">
        <v>210</v>
      </c>
      <c r="S33" s="52"/>
      <c r="T33" s="52"/>
      <c r="U33" s="52"/>
      <c r="V33" s="52"/>
      <c r="W33" s="52"/>
      <c r="X33" s="52"/>
      <c r="Z33" s="58">
        <v>45443</v>
      </c>
      <c r="AA33" s="58"/>
      <c r="AB33" s="58"/>
      <c r="AC33" s="58"/>
      <c r="AF33" s="58">
        <v>45504</v>
      </c>
      <c r="AG33" s="58"/>
      <c r="AH33" s="58"/>
      <c r="AI33" s="58"/>
      <c r="AJ33" s="58"/>
      <c r="AL33" s="59">
        <v>9</v>
      </c>
      <c r="AM33" s="59"/>
      <c r="AN33" s="59"/>
      <c r="AO33" s="59"/>
      <c r="AP33" s="59"/>
      <c r="AQ33" s="59"/>
      <c r="AR33" s="59"/>
      <c r="AS33" s="59"/>
      <c r="AU33" s="60">
        <v>2121</v>
      </c>
      <c r="AV33" s="60"/>
      <c r="AW33" s="60"/>
      <c r="AX33" s="60"/>
      <c r="AY33" s="60"/>
      <c r="BB33" s="61" t="s">
        <v>198</v>
      </c>
      <c r="BC33" s="61"/>
      <c r="BD33" s="61"/>
    </row>
    <row r="34" spans="3:56" ht="6" customHeight="1" x14ac:dyDescent="0.25">
      <c r="C34" s="52"/>
      <c r="D34" s="52"/>
      <c r="E34" s="52"/>
      <c r="F34" s="52"/>
      <c r="H34" s="57"/>
      <c r="I34" s="57"/>
      <c r="J34" s="57"/>
      <c r="K34" s="57"/>
      <c r="L34" s="57"/>
      <c r="M34" s="57"/>
      <c r="N34" s="57"/>
      <c r="O34" s="57"/>
      <c r="R34" s="52"/>
      <c r="S34" s="52"/>
      <c r="T34" s="52"/>
      <c r="U34" s="52"/>
      <c r="V34" s="52"/>
      <c r="W34" s="52"/>
      <c r="X34" s="52"/>
      <c r="BB34" s="61"/>
      <c r="BC34" s="61"/>
      <c r="BD34" s="61"/>
    </row>
    <row r="35" spans="3:56" ht="3.75" customHeight="1" x14ac:dyDescent="0.25"/>
    <row r="36" spans="3:56" ht="11.25" customHeight="1" x14ac:dyDescent="0.25">
      <c r="C36" s="52" t="s">
        <v>211</v>
      </c>
      <c r="D36" s="52"/>
      <c r="E36" s="52"/>
      <c r="F36" s="52"/>
      <c r="H36" s="57" t="s">
        <v>212</v>
      </c>
      <c r="I36" s="57"/>
      <c r="J36" s="57"/>
      <c r="K36" s="57"/>
      <c r="L36" s="57"/>
      <c r="M36" s="57"/>
      <c r="N36" s="57"/>
      <c r="O36" s="57"/>
      <c r="R36" s="52" t="s">
        <v>213</v>
      </c>
      <c r="S36" s="52"/>
      <c r="T36" s="52"/>
      <c r="U36" s="52"/>
      <c r="V36" s="52"/>
      <c r="W36" s="52"/>
      <c r="X36" s="52"/>
      <c r="Z36" s="58">
        <v>45439</v>
      </c>
      <c r="AA36" s="58"/>
      <c r="AB36" s="58"/>
      <c r="AC36" s="58"/>
      <c r="AF36" s="58">
        <v>45505</v>
      </c>
      <c r="AG36" s="58"/>
      <c r="AH36" s="58"/>
      <c r="AI36" s="58"/>
      <c r="AJ36" s="58"/>
      <c r="AL36" s="59">
        <v>8</v>
      </c>
      <c r="AM36" s="59"/>
      <c r="AN36" s="59"/>
      <c r="AO36" s="59"/>
      <c r="AP36" s="59"/>
      <c r="AQ36" s="59"/>
      <c r="AR36" s="59"/>
      <c r="AS36" s="59"/>
      <c r="AU36" s="60">
        <v>2019.77</v>
      </c>
      <c r="AV36" s="60"/>
      <c r="AW36" s="60"/>
      <c r="AX36" s="60"/>
      <c r="AY36" s="60"/>
      <c r="BB36" s="61" t="s">
        <v>198</v>
      </c>
      <c r="BC36" s="61"/>
      <c r="BD36" s="61"/>
    </row>
    <row r="37" spans="3:56" ht="6" customHeight="1" x14ac:dyDescent="0.25">
      <c r="C37" s="52"/>
      <c r="D37" s="52"/>
      <c r="E37" s="52"/>
      <c r="F37" s="52"/>
      <c r="H37" s="57"/>
      <c r="I37" s="57"/>
      <c r="J37" s="57"/>
      <c r="K37" s="57"/>
      <c r="L37" s="57"/>
      <c r="M37" s="57"/>
      <c r="N37" s="57"/>
      <c r="O37" s="57"/>
      <c r="R37" s="52"/>
      <c r="S37" s="52"/>
      <c r="T37" s="52"/>
      <c r="U37" s="52"/>
      <c r="V37" s="52"/>
      <c r="W37" s="52"/>
      <c r="X37" s="52"/>
      <c r="BB37" s="61"/>
      <c r="BC37" s="61"/>
      <c r="BD37" s="61"/>
    </row>
    <row r="38" spans="3:56" ht="3.75" customHeight="1" x14ac:dyDescent="0.25"/>
    <row r="39" spans="3:56" ht="11.25" customHeight="1" x14ac:dyDescent="0.25">
      <c r="C39" s="52" t="s">
        <v>214</v>
      </c>
      <c r="D39" s="52"/>
      <c r="E39" s="52"/>
      <c r="F39" s="52"/>
      <c r="H39" s="57" t="s">
        <v>215</v>
      </c>
      <c r="I39" s="57"/>
      <c r="J39" s="57"/>
      <c r="K39" s="57"/>
      <c r="L39" s="57"/>
      <c r="M39" s="57"/>
      <c r="N39" s="57"/>
      <c r="O39" s="57"/>
      <c r="R39" s="52" t="s">
        <v>216</v>
      </c>
      <c r="S39" s="52"/>
      <c r="T39" s="52"/>
      <c r="U39" s="52"/>
      <c r="V39" s="52"/>
      <c r="W39" s="52"/>
      <c r="X39" s="52"/>
      <c r="Z39" s="58">
        <v>45447</v>
      </c>
      <c r="AA39" s="58"/>
      <c r="AB39" s="58"/>
      <c r="AC39" s="58"/>
      <c r="AF39" s="58">
        <v>45506</v>
      </c>
      <c r="AG39" s="58"/>
      <c r="AH39" s="58"/>
      <c r="AI39" s="58"/>
      <c r="AJ39" s="58"/>
      <c r="AL39" s="59">
        <v>7</v>
      </c>
      <c r="AM39" s="59"/>
      <c r="AN39" s="59"/>
      <c r="AO39" s="59"/>
      <c r="AP39" s="59"/>
      <c r="AQ39" s="59"/>
      <c r="AR39" s="59"/>
      <c r="AS39" s="59"/>
      <c r="AU39" s="60">
        <v>1800.68</v>
      </c>
      <c r="AV39" s="60"/>
      <c r="AW39" s="60"/>
      <c r="AX39" s="60"/>
      <c r="AY39" s="60"/>
      <c r="BB39" s="61" t="s">
        <v>198</v>
      </c>
      <c r="BC39" s="61"/>
      <c r="BD39" s="61"/>
    </row>
    <row r="40" spans="3:56" ht="6" customHeight="1" x14ac:dyDescent="0.25">
      <c r="C40" s="52"/>
      <c r="D40" s="52"/>
      <c r="E40" s="52"/>
      <c r="F40" s="52"/>
      <c r="H40" s="57"/>
      <c r="I40" s="57"/>
      <c r="J40" s="57"/>
      <c r="K40" s="57"/>
      <c r="L40" s="57"/>
      <c r="M40" s="57"/>
      <c r="N40" s="57"/>
      <c r="O40" s="57"/>
      <c r="R40" s="52"/>
      <c r="S40" s="52"/>
      <c r="T40" s="52"/>
      <c r="U40" s="52"/>
      <c r="V40" s="52"/>
      <c r="W40" s="52"/>
      <c r="X40" s="52"/>
      <c r="BB40" s="61"/>
      <c r="BC40" s="61"/>
      <c r="BD40" s="61"/>
    </row>
    <row r="41" spans="3:56" ht="3.75" customHeight="1" x14ac:dyDescent="0.25"/>
    <row r="42" spans="3:56" ht="11.25" customHeight="1" x14ac:dyDescent="0.25">
      <c r="C42" s="52" t="s">
        <v>217</v>
      </c>
      <c r="D42" s="52"/>
      <c r="E42" s="52"/>
      <c r="F42" s="52"/>
      <c r="H42" s="57" t="s">
        <v>218</v>
      </c>
      <c r="I42" s="57"/>
      <c r="J42" s="57"/>
      <c r="K42" s="57"/>
      <c r="L42" s="57"/>
      <c r="M42" s="57"/>
      <c r="N42" s="57"/>
      <c r="O42" s="57"/>
      <c r="R42" s="52" t="s">
        <v>219</v>
      </c>
      <c r="S42" s="52"/>
      <c r="T42" s="52"/>
      <c r="U42" s="52"/>
      <c r="V42" s="52"/>
      <c r="W42" s="52"/>
      <c r="X42" s="52"/>
      <c r="Z42" s="58">
        <v>45464</v>
      </c>
      <c r="AA42" s="58"/>
      <c r="AB42" s="58"/>
      <c r="AC42" s="58"/>
      <c r="AF42" s="58">
        <v>45509</v>
      </c>
      <c r="AG42" s="58"/>
      <c r="AH42" s="58"/>
      <c r="AI42" s="58"/>
      <c r="AJ42" s="58"/>
      <c r="AL42" s="59">
        <v>4</v>
      </c>
      <c r="AM42" s="59"/>
      <c r="AN42" s="59"/>
      <c r="AO42" s="59"/>
      <c r="AP42" s="59"/>
      <c r="AQ42" s="59"/>
      <c r="AR42" s="59"/>
      <c r="AS42" s="59"/>
      <c r="AU42" s="60">
        <v>1972.25</v>
      </c>
      <c r="AV42" s="60"/>
      <c r="AW42" s="60"/>
      <c r="AX42" s="60"/>
      <c r="AY42" s="60"/>
      <c r="BB42" s="61" t="s">
        <v>198</v>
      </c>
      <c r="BC42" s="61"/>
      <c r="BD42" s="61"/>
    </row>
    <row r="43" spans="3:56" ht="6" customHeight="1" x14ac:dyDescent="0.25">
      <c r="C43" s="52"/>
      <c r="D43" s="52"/>
      <c r="E43" s="52"/>
      <c r="F43" s="52"/>
      <c r="H43" s="57"/>
      <c r="I43" s="57"/>
      <c r="J43" s="57"/>
      <c r="K43" s="57"/>
      <c r="L43" s="57"/>
      <c r="M43" s="57"/>
      <c r="N43" s="57"/>
      <c r="O43" s="57"/>
      <c r="R43" s="52"/>
      <c r="S43" s="52"/>
      <c r="T43" s="52"/>
      <c r="U43" s="52"/>
      <c r="V43" s="52"/>
      <c r="W43" s="52"/>
      <c r="X43" s="52"/>
      <c r="BB43" s="61"/>
      <c r="BC43" s="61"/>
      <c r="BD43" s="61"/>
    </row>
    <row r="44" spans="3:56" ht="3.75" customHeight="1" x14ac:dyDescent="0.25"/>
    <row r="45" spans="3:56" ht="11.25" customHeight="1" x14ac:dyDescent="0.25">
      <c r="C45" s="52" t="s">
        <v>220</v>
      </c>
      <c r="D45" s="52"/>
      <c r="E45" s="52"/>
      <c r="F45" s="52"/>
      <c r="H45" s="57" t="s">
        <v>200</v>
      </c>
      <c r="I45" s="57"/>
      <c r="J45" s="57"/>
      <c r="K45" s="57"/>
      <c r="L45" s="57"/>
      <c r="M45" s="57"/>
      <c r="N45" s="57"/>
      <c r="O45" s="57"/>
      <c r="R45" s="52" t="s">
        <v>221</v>
      </c>
      <c r="S45" s="52"/>
      <c r="T45" s="52"/>
      <c r="U45" s="52"/>
      <c r="V45" s="52"/>
      <c r="W45" s="52"/>
      <c r="X45" s="52"/>
      <c r="Z45" s="58">
        <v>45441</v>
      </c>
      <c r="AA45" s="58"/>
      <c r="AB45" s="58"/>
      <c r="AC45" s="58"/>
      <c r="AF45" s="58">
        <v>45509</v>
      </c>
      <c r="AG45" s="58"/>
      <c r="AH45" s="58"/>
      <c r="AI45" s="58"/>
      <c r="AJ45" s="58"/>
      <c r="AL45" s="59">
        <v>4</v>
      </c>
      <c r="AM45" s="59"/>
      <c r="AN45" s="59"/>
      <c r="AO45" s="59"/>
      <c r="AP45" s="59"/>
      <c r="AQ45" s="59"/>
      <c r="AR45" s="59"/>
      <c r="AS45" s="59"/>
      <c r="AU45" s="60">
        <v>2196.3200000000002</v>
      </c>
      <c r="AV45" s="60"/>
      <c r="AW45" s="60"/>
      <c r="AX45" s="60"/>
      <c r="AY45" s="60"/>
      <c r="BB45" s="61" t="s">
        <v>198</v>
      </c>
      <c r="BC45" s="61"/>
      <c r="BD45" s="61"/>
    </row>
    <row r="46" spans="3:56" ht="6" customHeight="1" x14ac:dyDescent="0.25">
      <c r="C46" s="52"/>
      <c r="D46" s="52"/>
      <c r="E46" s="52"/>
      <c r="F46" s="52"/>
      <c r="H46" s="57"/>
      <c r="I46" s="57"/>
      <c r="J46" s="57"/>
      <c r="K46" s="57"/>
      <c r="L46" s="57"/>
      <c r="M46" s="57"/>
      <c r="N46" s="57"/>
      <c r="O46" s="57"/>
      <c r="R46" s="52"/>
      <c r="S46" s="52"/>
      <c r="T46" s="52"/>
      <c r="U46" s="52"/>
      <c r="V46" s="52"/>
      <c r="W46" s="52"/>
      <c r="X46" s="52"/>
      <c r="BB46" s="61"/>
      <c r="BC46" s="61"/>
      <c r="BD46" s="61"/>
    </row>
    <row r="47" spans="3:56" ht="3.75" customHeight="1" x14ac:dyDescent="0.25"/>
    <row r="48" spans="3:56" ht="11.25" customHeight="1" x14ac:dyDescent="0.25">
      <c r="C48" s="52" t="s">
        <v>222</v>
      </c>
      <c r="D48" s="52"/>
      <c r="E48" s="52"/>
      <c r="F48" s="52"/>
      <c r="H48" s="57" t="s">
        <v>223</v>
      </c>
      <c r="I48" s="57"/>
      <c r="J48" s="57"/>
      <c r="K48" s="57"/>
      <c r="L48" s="57"/>
      <c r="M48" s="57"/>
      <c r="N48" s="57"/>
      <c r="O48" s="57"/>
      <c r="R48" s="52" t="s">
        <v>224</v>
      </c>
      <c r="S48" s="52"/>
      <c r="T48" s="52"/>
      <c r="U48" s="52"/>
      <c r="V48" s="52"/>
      <c r="W48" s="52"/>
      <c r="X48" s="52"/>
      <c r="Z48" s="58">
        <v>45443</v>
      </c>
      <c r="AA48" s="58"/>
      <c r="AB48" s="58"/>
      <c r="AC48" s="58"/>
      <c r="AF48" s="58">
        <v>45510</v>
      </c>
      <c r="AG48" s="58"/>
      <c r="AH48" s="58"/>
      <c r="AI48" s="58"/>
      <c r="AJ48" s="58"/>
      <c r="AL48" s="59">
        <v>3</v>
      </c>
      <c r="AM48" s="59"/>
      <c r="AN48" s="59"/>
      <c r="AO48" s="59"/>
      <c r="AP48" s="59"/>
      <c r="AQ48" s="59"/>
      <c r="AR48" s="59"/>
      <c r="AS48" s="59"/>
      <c r="AU48" s="60">
        <v>2853.5</v>
      </c>
      <c r="AV48" s="60"/>
      <c r="AW48" s="60"/>
      <c r="AX48" s="60"/>
      <c r="AY48" s="60"/>
      <c r="BB48" s="61" t="s">
        <v>198</v>
      </c>
      <c r="BC48" s="61"/>
      <c r="BD48" s="61"/>
    </row>
    <row r="49" spans="3:56" ht="6" customHeight="1" x14ac:dyDescent="0.25">
      <c r="C49" s="52"/>
      <c r="D49" s="52"/>
      <c r="E49" s="52"/>
      <c r="F49" s="52"/>
      <c r="H49" s="57"/>
      <c r="I49" s="57"/>
      <c r="J49" s="57"/>
      <c r="K49" s="57"/>
      <c r="L49" s="57"/>
      <c r="M49" s="57"/>
      <c r="N49" s="57"/>
      <c r="O49" s="57"/>
      <c r="R49" s="52"/>
      <c r="S49" s="52"/>
      <c r="T49" s="52"/>
      <c r="U49" s="52"/>
      <c r="V49" s="52"/>
      <c r="W49" s="52"/>
      <c r="X49" s="52"/>
      <c r="BB49" s="61"/>
      <c r="BC49" s="61"/>
      <c r="BD49" s="61"/>
    </row>
    <row r="50" spans="3:56" ht="3.75" customHeight="1" x14ac:dyDescent="0.25"/>
    <row r="51" spans="3:56" ht="11.25" customHeight="1" x14ac:dyDescent="0.25">
      <c r="C51" s="52" t="s">
        <v>225</v>
      </c>
      <c r="D51" s="52"/>
      <c r="E51" s="52"/>
      <c r="F51" s="52"/>
      <c r="H51" s="57" t="s">
        <v>209</v>
      </c>
      <c r="I51" s="57"/>
      <c r="J51" s="57"/>
      <c r="K51" s="57"/>
      <c r="L51" s="57"/>
      <c r="M51" s="57"/>
      <c r="N51" s="57"/>
      <c r="O51" s="57"/>
      <c r="R51" s="52" t="s">
        <v>226</v>
      </c>
      <c r="S51" s="52"/>
      <c r="T51" s="52"/>
      <c r="U51" s="52"/>
      <c r="V51" s="52"/>
      <c r="W51" s="52"/>
      <c r="X51" s="52"/>
      <c r="Z51" s="58">
        <v>45443</v>
      </c>
      <c r="AA51" s="58"/>
      <c r="AB51" s="58"/>
      <c r="AC51" s="58"/>
      <c r="AF51" s="58">
        <v>45511</v>
      </c>
      <c r="AG51" s="58"/>
      <c r="AH51" s="58"/>
      <c r="AI51" s="58"/>
      <c r="AJ51" s="58"/>
      <c r="AL51" s="59">
        <v>2</v>
      </c>
      <c r="AM51" s="59"/>
      <c r="AN51" s="59"/>
      <c r="AO51" s="59"/>
      <c r="AP51" s="59"/>
      <c r="AQ51" s="59"/>
      <c r="AR51" s="59"/>
      <c r="AS51" s="59"/>
      <c r="AU51" s="60">
        <v>2121</v>
      </c>
      <c r="AV51" s="60"/>
      <c r="AW51" s="60"/>
      <c r="AX51" s="60"/>
      <c r="AY51" s="60"/>
      <c r="BB51" s="61" t="s">
        <v>198</v>
      </c>
      <c r="BC51" s="61"/>
      <c r="BD51" s="61"/>
    </row>
    <row r="52" spans="3:56" ht="6" customHeight="1" x14ac:dyDescent="0.25">
      <c r="C52" s="52"/>
      <c r="D52" s="52"/>
      <c r="E52" s="52"/>
      <c r="F52" s="52"/>
      <c r="H52" s="57"/>
      <c r="I52" s="57"/>
      <c r="J52" s="57"/>
      <c r="K52" s="57"/>
      <c r="L52" s="57"/>
      <c r="M52" s="57"/>
      <c r="N52" s="57"/>
      <c r="O52" s="57"/>
      <c r="R52" s="52"/>
      <c r="S52" s="52"/>
      <c r="T52" s="52"/>
      <c r="U52" s="52"/>
      <c r="V52" s="52"/>
      <c r="W52" s="52"/>
      <c r="X52" s="52"/>
      <c r="BB52" s="61"/>
      <c r="BC52" s="61"/>
      <c r="BD52" s="61"/>
    </row>
    <row r="53" spans="3:56" ht="3.75" customHeight="1" x14ac:dyDescent="0.25"/>
    <row r="54" spans="3:56" ht="11.25" customHeight="1" x14ac:dyDescent="0.25">
      <c r="C54" s="52" t="s">
        <v>147</v>
      </c>
      <c r="D54" s="52"/>
      <c r="E54" s="52"/>
      <c r="F54" s="52"/>
      <c r="H54" s="57" t="s">
        <v>212</v>
      </c>
      <c r="I54" s="57"/>
      <c r="J54" s="57"/>
      <c r="K54" s="57"/>
      <c r="L54" s="57"/>
      <c r="M54" s="57"/>
      <c r="N54" s="57"/>
      <c r="O54" s="57"/>
      <c r="R54" s="52" t="s">
        <v>227</v>
      </c>
      <c r="S54" s="52"/>
      <c r="T54" s="52"/>
      <c r="U54" s="52"/>
      <c r="V54" s="52"/>
      <c r="W54" s="52"/>
      <c r="X54" s="52"/>
      <c r="Z54" s="58">
        <v>45439</v>
      </c>
      <c r="AA54" s="58"/>
      <c r="AB54" s="58"/>
      <c r="AC54" s="58"/>
      <c r="AF54" s="58">
        <v>45513</v>
      </c>
      <c r="AG54" s="58"/>
      <c r="AH54" s="58"/>
      <c r="AI54" s="58"/>
      <c r="AJ54" s="58"/>
      <c r="AL54" s="59">
        <v>0</v>
      </c>
      <c r="AM54" s="59"/>
      <c r="AN54" s="59"/>
      <c r="AO54" s="59"/>
      <c r="AP54" s="59"/>
      <c r="AQ54" s="59"/>
      <c r="AR54" s="59"/>
      <c r="AS54" s="59"/>
      <c r="AU54" s="60">
        <v>2019.77</v>
      </c>
      <c r="AV54" s="60"/>
      <c r="AW54" s="60"/>
      <c r="AX54" s="60"/>
      <c r="AY54" s="60"/>
      <c r="BB54" s="61" t="s">
        <v>198</v>
      </c>
      <c r="BC54" s="61"/>
      <c r="BD54" s="61"/>
    </row>
    <row r="55" spans="3:56" ht="6" customHeight="1" x14ac:dyDescent="0.25">
      <c r="C55" s="52"/>
      <c r="D55" s="52"/>
      <c r="E55" s="52"/>
      <c r="F55" s="52"/>
      <c r="H55" s="57"/>
      <c r="I55" s="57"/>
      <c r="J55" s="57"/>
      <c r="K55" s="57"/>
      <c r="L55" s="57"/>
      <c r="M55" s="57"/>
      <c r="N55" s="57"/>
      <c r="O55" s="57"/>
      <c r="R55" s="52"/>
      <c r="S55" s="52"/>
      <c r="T55" s="52"/>
      <c r="U55" s="52"/>
      <c r="V55" s="52"/>
      <c r="W55" s="52"/>
      <c r="X55" s="52"/>
      <c r="BB55" s="61"/>
      <c r="BC55" s="61"/>
      <c r="BD55" s="61"/>
    </row>
    <row r="56" spans="3:56" ht="3.75" customHeight="1" x14ac:dyDescent="0.25"/>
    <row r="57" spans="3:56" ht="11.25" customHeight="1" x14ac:dyDescent="0.25">
      <c r="C57" s="52" t="s">
        <v>151</v>
      </c>
      <c r="D57" s="52"/>
      <c r="E57" s="52"/>
      <c r="F57" s="52"/>
      <c r="H57" s="57" t="s">
        <v>228</v>
      </c>
      <c r="I57" s="57"/>
      <c r="J57" s="57"/>
      <c r="K57" s="57"/>
      <c r="L57" s="57"/>
      <c r="M57" s="57"/>
      <c r="N57" s="57"/>
      <c r="O57" s="57"/>
      <c r="R57" s="52" t="s">
        <v>219</v>
      </c>
      <c r="S57" s="52"/>
      <c r="T57" s="52"/>
      <c r="U57" s="52"/>
      <c r="V57" s="52"/>
      <c r="W57" s="52"/>
      <c r="X57" s="52"/>
      <c r="Z57" s="58">
        <v>45471</v>
      </c>
      <c r="AA57" s="58"/>
      <c r="AB57" s="58"/>
      <c r="AC57" s="58"/>
      <c r="AF57" s="58">
        <v>45516</v>
      </c>
      <c r="AG57" s="58"/>
      <c r="AH57" s="58"/>
      <c r="AI57" s="58"/>
      <c r="AJ57" s="58"/>
      <c r="AL57" s="59">
        <v>-3</v>
      </c>
      <c r="AM57" s="59"/>
      <c r="AN57" s="59"/>
      <c r="AO57" s="59"/>
      <c r="AP57" s="59"/>
      <c r="AQ57" s="59"/>
      <c r="AR57" s="59"/>
      <c r="AS57" s="59"/>
      <c r="AU57" s="60">
        <v>2368.81</v>
      </c>
      <c r="AV57" s="60"/>
      <c r="AW57" s="60"/>
      <c r="AX57" s="60"/>
      <c r="AY57" s="60"/>
      <c r="BB57" s="61" t="s">
        <v>198</v>
      </c>
      <c r="BC57" s="61"/>
      <c r="BD57" s="61"/>
    </row>
    <row r="58" spans="3:56" ht="6" customHeight="1" x14ac:dyDescent="0.25">
      <c r="C58" s="52"/>
      <c r="D58" s="52"/>
      <c r="E58" s="52"/>
      <c r="F58" s="52"/>
      <c r="H58" s="57"/>
      <c r="I58" s="57"/>
      <c r="J58" s="57"/>
      <c r="K58" s="57"/>
      <c r="L58" s="57"/>
      <c r="M58" s="57"/>
      <c r="N58" s="57"/>
      <c r="O58" s="57"/>
      <c r="R58" s="52"/>
      <c r="S58" s="52"/>
      <c r="T58" s="52"/>
      <c r="U58" s="52"/>
      <c r="V58" s="52"/>
      <c r="W58" s="52"/>
      <c r="X58" s="52"/>
      <c r="BB58" s="61"/>
      <c r="BC58" s="61"/>
      <c r="BD58" s="61"/>
    </row>
    <row r="59" spans="3:56" ht="3.75" customHeight="1" x14ac:dyDescent="0.25"/>
    <row r="60" spans="3:56" ht="11.25" customHeight="1" x14ac:dyDescent="0.25">
      <c r="C60" s="52" t="s">
        <v>150</v>
      </c>
      <c r="D60" s="52"/>
      <c r="E60" s="52"/>
      <c r="F60" s="52"/>
      <c r="H60" s="57" t="s">
        <v>200</v>
      </c>
      <c r="I60" s="57"/>
      <c r="J60" s="57"/>
      <c r="K60" s="57"/>
      <c r="L60" s="57"/>
      <c r="M60" s="57"/>
      <c r="N60" s="57"/>
      <c r="O60" s="57"/>
      <c r="R60" s="52" t="s">
        <v>229</v>
      </c>
      <c r="S60" s="52"/>
      <c r="T60" s="52"/>
      <c r="U60" s="52"/>
      <c r="V60" s="52"/>
      <c r="W60" s="52"/>
      <c r="X60" s="52"/>
      <c r="Z60" s="58">
        <v>45441</v>
      </c>
      <c r="AA60" s="58"/>
      <c r="AB60" s="58"/>
      <c r="AC60" s="58"/>
      <c r="AF60" s="58">
        <v>45516</v>
      </c>
      <c r="AG60" s="58"/>
      <c r="AH60" s="58"/>
      <c r="AI60" s="58"/>
      <c r="AJ60" s="58"/>
      <c r="AL60" s="59">
        <v>-3</v>
      </c>
      <c r="AM60" s="59"/>
      <c r="AN60" s="59"/>
      <c r="AO60" s="59"/>
      <c r="AP60" s="59"/>
      <c r="AQ60" s="59"/>
      <c r="AR60" s="59"/>
      <c r="AS60" s="59"/>
      <c r="AU60" s="60">
        <v>2196.3200000000002</v>
      </c>
      <c r="AV60" s="60"/>
      <c r="AW60" s="60"/>
      <c r="AX60" s="60"/>
      <c r="AY60" s="60"/>
      <c r="BB60" s="61" t="s">
        <v>198</v>
      </c>
      <c r="BC60" s="61"/>
      <c r="BD60" s="61"/>
    </row>
    <row r="61" spans="3:56" ht="6" customHeight="1" x14ac:dyDescent="0.25">
      <c r="C61" s="52"/>
      <c r="D61" s="52"/>
      <c r="E61" s="52"/>
      <c r="F61" s="52"/>
      <c r="H61" s="57"/>
      <c r="I61" s="57"/>
      <c r="J61" s="57"/>
      <c r="K61" s="57"/>
      <c r="L61" s="57"/>
      <c r="M61" s="57"/>
      <c r="N61" s="57"/>
      <c r="O61" s="57"/>
      <c r="R61" s="52"/>
      <c r="S61" s="52"/>
      <c r="T61" s="52"/>
      <c r="U61" s="52"/>
      <c r="V61" s="52"/>
      <c r="W61" s="52"/>
      <c r="X61" s="52"/>
      <c r="BB61" s="61"/>
      <c r="BC61" s="61"/>
      <c r="BD61" s="61"/>
    </row>
    <row r="62" spans="3:56" ht="3.75" customHeight="1" x14ac:dyDescent="0.25"/>
    <row r="63" spans="3:56" ht="11.25" customHeight="1" x14ac:dyDescent="0.25">
      <c r="C63" s="52" t="s">
        <v>152</v>
      </c>
      <c r="D63" s="52"/>
      <c r="E63" s="52"/>
      <c r="F63" s="52"/>
      <c r="H63" s="57" t="s">
        <v>218</v>
      </c>
      <c r="I63" s="57"/>
      <c r="J63" s="57"/>
      <c r="K63" s="57"/>
      <c r="L63" s="57"/>
      <c r="M63" s="57"/>
      <c r="N63" s="57"/>
      <c r="O63" s="57"/>
      <c r="R63" s="52" t="s">
        <v>219</v>
      </c>
      <c r="S63" s="52"/>
      <c r="T63" s="52"/>
      <c r="U63" s="52"/>
      <c r="V63" s="52"/>
      <c r="W63" s="52"/>
      <c r="X63" s="52"/>
      <c r="Z63" s="58">
        <v>45464</v>
      </c>
      <c r="AA63" s="58"/>
      <c r="AB63" s="58"/>
      <c r="AC63" s="58"/>
      <c r="AF63" s="58">
        <v>45517</v>
      </c>
      <c r="AG63" s="58"/>
      <c r="AH63" s="58"/>
      <c r="AI63" s="58"/>
      <c r="AJ63" s="58"/>
      <c r="AL63" s="59">
        <v>-4</v>
      </c>
      <c r="AM63" s="59"/>
      <c r="AN63" s="59"/>
      <c r="AO63" s="59"/>
      <c r="AP63" s="59"/>
      <c r="AQ63" s="59"/>
      <c r="AR63" s="59"/>
      <c r="AS63" s="59"/>
      <c r="AU63" s="60">
        <v>1972.25</v>
      </c>
      <c r="AV63" s="60"/>
      <c r="AW63" s="60"/>
      <c r="AX63" s="60"/>
      <c r="AY63" s="60"/>
      <c r="BB63" s="61" t="s">
        <v>198</v>
      </c>
      <c r="BC63" s="61"/>
      <c r="BD63" s="61"/>
    </row>
    <row r="64" spans="3:56" ht="6" customHeight="1" x14ac:dyDescent="0.25">
      <c r="C64" s="52"/>
      <c r="D64" s="52"/>
      <c r="E64" s="52"/>
      <c r="F64" s="52"/>
      <c r="H64" s="57"/>
      <c r="I64" s="57"/>
      <c r="J64" s="57"/>
      <c r="K64" s="57"/>
      <c r="L64" s="57"/>
      <c r="M64" s="57"/>
      <c r="N64" s="57"/>
      <c r="O64" s="57"/>
      <c r="R64" s="52"/>
      <c r="S64" s="52"/>
      <c r="T64" s="52"/>
      <c r="U64" s="52"/>
      <c r="V64" s="52"/>
      <c r="W64" s="52"/>
      <c r="X64" s="52"/>
      <c r="BB64" s="61"/>
      <c r="BC64" s="61"/>
      <c r="BD64" s="61"/>
    </row>
    <row r="65" spans="3:56" ht="3.75" customHeight="1" x14ac:dyDescent="0.25"/>
    <row r="66" spans="3:56" ht="11.25" customHeight="1" x14ac:dyDescent="0.25">
      <c r="C66" s="52" t="s">
        <v>230</v>
      </c>
      <c r="D66" s="52"/>
      <c r="E66" s="52"/>
      <c r="F66" s="52"/>
      <c r="H66" s="57" t="s">
        <v>209</v>
      </c>
      <c r="I66" s="57"/>
      <c r="J66" s="57"/>
      <c r="K66" s="57"/>
      <c r="L66" s="57"/>
      <c r="M66" s="57"/>
      <c r="N66" s="57"/>
      <c r="O66" s="57"/>
      <c r="R66" s="52" t="s">
        <v>231</v>
      </c>
      <c r="S66" s="52"/>
      <c r="T66" s="52"/>
      <c r="U66" s="52"/>
      <c r="V66" s="52"/>
      <c r="W66" s="52"/>
      <c r="X66" s="52"/>
      <c r="Z66" s="58">
        <v>45443</v>
      </c>
      <c r="AA66" s="58"/>
      <c r="AB66" s="58"/>
      <c r="AC66" s="58"/>
      <c r="AF66" s="58">
        <v>45518</v>
      </c>
      <c r="AG66" s="58"/>
      <c r="AH66" s="58"/>
      <c r="AI66" s="58"/>
      <c r="AJ66" s="58"/>
      <c r="AL66" s="59">
        <v>-5</v>
      </c>
      <c r="AM66" s="59"/>
      <c r="AN66" s="59"/>
      <c r="AO66" s="59"/>
      <c r="AP66" s="59"/>
      <c r="AQ66" s="59"/>
      <c r="AR66" s="59"/>
      <c r="AS66" s="59"/>
      <c r="AU66" s="60">
        <v>2121</v>
      </c>
      <c r="AV66" s="60"/>
      <c r="AW66" s="60"/>
      <c r="AX66" s="60"/>
      <c r="AY66" s="60"/>
      <c r="BB66" s="61" t="s">
        <v>198</v>
      </c>
      <c r="BC66" s="61"/>
      <c r="BD66" s="61"/>
    </row>
    <row r="67" spans="3:56" ht="6" customHeight="1" x14ac:dyDescent="0.25">
      <c r="C67" s="52"/>
      <c r="D67" s="52"/>
      <c r="E67" s="52"/>
      <c r="F67" s="52"/>
      <c r="H67" s="57"/>
      <c r="I67" s="57"/>
      <c r="J67" s="57"/>
      <c r="K67" s="57"/>
      <c r="L67" s="57"/>
      <c r="M67" s="57"/>
      <c r="N67" s="57"/>
      <c r="O67" s="57"/>
      <c r="R67" s="52"/>
      <c r="S67" s="52"/>
      <c r="T67" s="52"/>
      <c r="U67" s="52"/>
      <c r="V67" s="52"/>
      <c r="W67" s="52"/>
      <c r="X67" s="52"/>
      <c r="BB67" s="61"/>
      <c r="BC67" s="61"/>
      <c r="BD67" s="61"/>
    </row>
    <row r="68" spans="3:56" ht="3.75" customHeight="1" x14ac:dyDescent="0.25"/>
    <row r="69" spans="3:56" ht="11.25" customHeight="1" x14ac:dyDescent="0.25">
      <c r="C69" s="52" t="s">
        <v>232</v>
      </c>
      <c r="D69" s="52"/>
      <c r="E69" s="52"/>
      <c r="F69" s="52"/>
      <c r="H69" s="57" t="s">
        <v>223</v>
      </c>
      <c r="I69" s="57"/>
      <c r="J69" s="57"/>
      <c r="K69" s="57"/>
      <c r="L69" s="57"/>
      <c r="M69" s="57"/>
      <c r="N69" s="57"/>
      <c r="O69" s="57"/>
      <c r="R69" s="52" t="s">
        <v>233</v>
      </c>
      <c r="S69" s="52"/>
      <c r="T69" s="52"/>
      <c r="U69" s="52"/>
      <c r="V69" s="52"/>
      <c r="W69" s="52"/>
      <c r="X69" s="52"/>
      <c r="Z69" s="58">
        <v>45443</v>
      </c>
      <c r="AA69" s="58"/>
      <c r="AB69" s="58"/>
      <c r="AC69" s="58"/>
      <c r="AF69" s="58">
        <v>45520</v>
      </c>
      <c r="AG69" s="58"/>
      <c r="AH69" s="58"/>
      <c r="AI69" s="58"/>
      <c r="AJ69" s="58"/>
      <c r="AL69" s="59">
        <v>-7</v>
      </c>
      <c r="AM69" s="59"/>
      <c r="AN69" s="59"/>
      <c r="AO69" s="59"/>
      <c r="AP69" s="59"/>
      <c r="AQ69" s="59"/>
      <c r="AR69" s="59"/>
      <c r="AS69" s="59"/>
      <c r="AU69" s="60">
        <v>2853.5</v>
      </c>
      <c r="AV69" s="60"/>
      <c r="AW69" s="60"/>
      <c r="AX69" s="60"/>
      <c r="AY69" s="60"/>
      <c r="BB69" s="61" t="s">
        <v>198</v>
      </c>
      <c r="BC69" s="61"/>
      <c r="BD69" s="61"/>
    </row>
    <row r="70" spans="3:56" ht="6" customHeight="1" x14ac:dyDescent="0.25">
      <c r="C70" s="52"/>
      <c r="D70" s="52"/>
      <c r="E70" s="52"/>
      <c r="F70" s="52"/>
      <c r="H70" s="57"/>
      <c r="I70" s="57"/>
      <c r="J70" s="57"/>
      <c r="K70" s="57"/>
      <c r="L70" s="57"/>
      <c r="M70" s="57"/>
      <c r="N70" s="57"/>
      <c r="O70" s="57"/>
      <c r="R70" s="52"/>
      <c r="S70" s="52"/>
      <c r="T70" s="52"/>
      <c r="U70" s="52"/>
      <c r="V70" s="52"/>
      <c r="W70" s="52"/>
      <c r="X70" s="52"/>
      <c r="BB70" s="61"/>
      <c r="BC70" s="61"/>
      <c r="BD70" s="61"/>
    </row>
    <row r="71" spans="3:56" ht="3.75" customHeight="1" x14ac:dyDescent="0.25"/>
    <row r="72" spans="3:56" ht="11.25" customHeight="1" x14ac:dyDescent="0.25">
      <c r="C72" s="52" t="s">
        <v>234</v>
      </c>
      <c r="D72" s="52"/>
      <c r="E72" s="52"/>
      <c r="F72" s="52"/>
      <c r="H72" s="57" t="s">
        <v>206</v>
      </c>
      <c r="I72" s="57"/>
      <c r="J72" s="57"/>
      <c r="K72" s="57"/>
      <c r="L72" s="57"/>
      <c r="M72" s="57"/>
      <c r="N72" s="57"/>
      <c r="O72" s="57"/>
      <c r="R72" s="52" t="s">
        <v>235</v>
      </c>
      <c r="S72" s="52"/>
      <c r="T72" s="52"/>
      <c r="U72" s="52"/>
      <c r="V72" s="52"/>
      <c r="W72" s="52"/>
      <c r="X72" s="52"/>
      <c r="Z72" s="58">
        <v>45427</v>
      </c>
      <c r="AA72" s="58"/>
      <c r="AB72" s="58"/>
      <c r="AC72" s="58"/>
      <c r="AF72" s="58">
        <v>45520</v>
      </c>
      <c r="AG72" s="58"/>
      <c r="AH72" s="58"/>
      <c r="AI72" s="58"/>
      <c r="AJ72" s="58"/>
      <c r="AL72" s="59">
        <v>-7</v>
      </c>
      <c r="AM72" s="59"/>
      <c r="AN72" s="59"/>
      <c r="AO72" s="59"/>
      <c r="AP72" s="59"/>
      <c r="AQ72" s="59"/>
      <c r="AR72" s="59"/>
      <c r="AS72" s="59"/>
      <c r="AU72" s="60">
        <v>2058.98</v>
      </c>
      <c r="AV72" s="60"/>
      <c r="AW72" s="60"/>
      <c r="AX72" s="60"/>
      <c r="AY72" s="60"/>
      <c r="BB72" s="61" t="s">
        <v>198</v>
      </c>
      <c r="BC72" s="61"/>
      <c r="BD72" s="61"/>
    </row>
    <row r="73" spans="3:56" ht="6" customHeight="1" x14ac:dyDescent="0.25">
      <c r="C73" s="52"/>
      <c r="D73" s="52"/>
      <c r="E73" s="52"/>
      <c r="F73" s="52"/>
      <c r="H73" s="57"/>
      <c r="I73" s="57"/>
      <c r="J73" s="57"/>
      <c r="K73" s="57"/>
      <c r="L73" s="57"/>
      <c r="M73" s="57"/>
      <c r="N73" s="57"/>
      <c r="O73" s="57"/>
      <c r="R73" s="52"/>
      <c r="S73" s="52"/>
      <c r="T73" s="52"/>
      <c r="U73" s="52"/>
      <c r="V73" s="52"/>
      <c r="W73" s="52"/>
      <c r="X73" s="52"/>
      <c r="BB73" s="61"/>
      <c r="BC73" s="61"/>
      <c r="BD73" s="61"/>
    </row>
    <row r="74" spans="3:56" ht="3.75" customHeight="1" x14ac:dyDescent="0.25"/>
    <row r="75" spans="3:56" ht="11.25" customHeight="1" x14ac:dyDescent="0.25">
      <c r="C75" s="52" t="s">
        <v>154</v>
      </c>
      <c r="D75" s="52"/>
      <c r="E75" s="52"/>
      <c r="F75" s="52"/>
      <c r="H75" s="57" t="s">
        <v>228</v>
      </c>
      <c r="I75" s="57"/>
      <c r="J75" s="57"/>
      <c r="K75" s="57"/>
      <c r="L75" s="57"/>
      <c r="M75" s="57"/>
      <c r="N75" s="57"/>
      <c r="O75" s="57"/>
      <c r="R75" s="52" t="s">
        <v>219</v>
      </c>
      <c r="S75" s="52"/>
      <c r="T75" s="52"/>
      <c r="U75" s="52"/>
      <c r="V75" s="52"/>
      <c r="W75" s="52"/>
      <c r="X75" s="52"/>
      <c r="Z75" s="58">
        <v>45471</v>
      </c>
      <c r="AA75" s="58"/>
      <c r="AB75" s="58"/>
      <c r="AC75" s="58"/>
      <c r="AF75" s="58">
        <v>45523</v>
      </c>
      <c r="AG75" s="58"/>
      <c r="AH75" s="58"/>
      <c r="AI75" s="58"/>
      <c r="AJ75" s="58"/>
      <c r="AL75" s="59">
        <v>-10</v>
      </c>
      <c r="AM75" s="59"/>
      <c r="AN75" s="59"/>
      <c r="AO75" s="59"/>
      <c r="AP75" s="59"/>
      <c r="AQ75" s="59"/>
      <c r="AR75" s="59"/>
      <c r="AS75" s="59"/>
      <c r="AU75" s="60">
        <v>2368.81</v>
      </c>
      <c r="AV75" s="60"/>
      <c r="AW75" s="60"/>
      <c r="AX75" s="60"/>
      <c r="AY75" s="60"/>
      <c r="BB75" s="61" t="s">
        <v>198</v>
      </c>
      <c r="BC75" s="61"/>
      <c r="BD75" s="61"/>
    </row>
    <row r="76" spans="3:56" ht="6" customHeight="1" x14ac:dyDescent="0.25">
      <c r="C76" s="52"/>
      <c r="D76" s="52"/>
      <c r="E76" s="52"/>
      <c r="F76" s="52"/>
      <c r="H76" s="57"/>
      <c r="I76" s="57"/>
      <c r="J76" s="57"/>
      <c r="K76" s="57"/>
      <c r="L76" s="57"/>
      <c r="M76" s="57"/>
      <c r="N76" s="57"/>
      <c r="O76" s="57"/>
      <c r="R76" s="52"/>
      <c r="S76" s="52"/>
      <c r="T76" s="52"/>
      <c r="U76" s="52"/>
      <c r="V76" s="52"/>
      <c r="W76" s="52"/>
      <c r="X76" s="52"/>
      <c r="BB76" s="61"/>
      <c r="BC76" s="61"/>
      <c r="BD76" s="61"/>
    </row>
    <row r="77" spans="3:56" ht="3.75" customHeight="1" x14ac:dyDescent="0.25"/>
    <row r="78" spans="3:56" ht="11.25" customHeight="1" x14ac:dyDescent="0.25">
      <c r="C78" s="52" t="s">
        <v>153</v>
      </c>
      <c r="D78" s="52"/>
      <c r="E78" s="52"/>
      <c r="F78" s="52"/>
      <c r="H78" s="57" t="s">
        <v>218</v>
      </c>
      <c r="I78" s="57"/>
      <c r="J78" s="57"/>
      <c r="K78" s="57"/>
      <c r="L78" s="57"/>
      <c r="M78" s="57"/>
      <c r="N78" s="57"/>
      <c r="O78" s="57"/>
      <c r="R78" s="52" t="s">
        <v>219</v>
      </c>
      <c r="S78" s="52"/>
      <c r="T78" s="52"/>
      <c r="U78" s="52"/>
      <c r="V78" s="52"/>
      <c r="W78" s="52"/>
      <c r="X78" s="52"/>
      <c r="Z78" s="58">
        <v>45464</v>
      </c>
      <c r="AA78" s="58"/>
      <c r="AB78" s="58"/>
      <c r="AC78" s="58"/>
      <c r="AF78" s="58">
        <v>45523</v>
      </c>
      <c r="AG78" s="58"/>
      <c r="AH78" s="58"/>
      <c r="AI78" s="58"/>
      <c r="AJ78" s="58"/>
      <c r="AL78" s="59">
        <v>-10</v>
      </c>
      <c r="AM78" s="59"/>
      <c r="AN78" s="59"/>
      <c r="AO78" s="59"/>
      <c r="AP78" s="59"/>
      <c r="AQ78" s="59"/>
      <c r="AR78" s="59"/>
      <c r="AS78" s="59"/>
      <c r="AU78" s="60">
        <v>1972.25</v>
      </c>
      <c r="AV78" s="60"/>
      <c r="AW78" s="60"/>
      <c r="AX78" s="60"/>
      <c r="AY78" s="60"/>
      <c r="BB78" s="61" t="s">
        <v>198</v>
      </c>
      <c r="BC78" s="61"/>
      <c r="BD78" s="61"/>
    </row>
    <row r="79" spans="3:56" ht="6" customHeight="1" x14ac:dyDescent="0.25">
      <c r="C79" s="52"/>
      <c r="D79" s="52"/>
      <c r="E79" s="52"/>
      <c r="F79" s="52"/>
      <c r="H79" s="57"/>
      <c r="I79" s="57"/>
      <c r="J79" s="57"/>
      <c r="K79" s="57"/>
      <c r="L79" s="57"/>
      <c r="M79" s="57"/>
      <c r="N79" s="57"/>
      <c r="O79" s="57"/>
      <c r="R79" s="52"/>
      <c r="S79" s="52"/>
      <c r="T79" s="52"/>
      <c r="U79" s="52"/>
      <c r="V79" s="52"/>
      <c r="W79" s="52"/>
      <c r="X79" s="52"/>
      <c r="BB79" s="61"/>
      <c r="BC79" s="61"/>
      <c r="BD79" s="61"/>
    </row>
    <row r="80" spans="3:56" ht="3.75" customHeight="1" x14ac:dyDescent="0.25"/>
    <row r="81" spans="3:56" ht="11.25" customHeight="1" x14ac:dyDescent="0.25">
      <c r="C81" s="52" t="s">
        <v>155</v>
      </c>
      <c r="D81" s="52"/>
      <c r="E81" s="52"/>
      <c r="F81" s="52"/>
      <c r="H81" s="57" t="s">
        <v>212</v>
      </c>
      <c r="I81" s="57"/>
      <c r="J81" s="57"/>
      <c r="K81" s="57"/>
      <c r="L81" s="57"/>
      <c r="M81" s="57"/>
      <c r="N81" s="57"/>
      <c r="O81" s="57"/>
      <c r="R81" s="52" t="s">
        <v>236</v>
      </c>
      <c r="S81" s="52"/>
      <c r="T81" s="52"/>
      <c r="U81" s="52"/>
      <c r="V81" s="52"/>
      <c r="W81" s="52"/>
      <c r="X81" s="52"/>
      <c r="Z81" s="58">
        <v>45439</v>
      </c>
      <c r="AA81" s="58"/>
      <c r="AB81" s="58"/>
      <c r="AC81" s="58"/>
      <c r="AF81" s="58">
        <v>45530</v>
      </c>
      <c r="AG81" s="58"/>
      <c r="AH81" s="58"/>
      <c r="AI81" s="58"/>
      <c r="AJ81" s="58"/>
      <c r="AL81" s="59">
        <v>-17</v>
      </c>
      <c r="AM81" s="59"/>
      <c r="AN81" s="59"/>
      <c r="AO81" s="59"/>
      <c r="AP81" s="59"/>
      <c r="AQ81" s="59"/>
      <c r="AR81" s="59"/>
      <c r="AS81" s="59"/>
      <c r="AU81" s="60">
        <v>2019.79</v>
      </c>
      <c r="AV81" s="60"/>
      <c r="AW81" s="60"/>
      <c r="AX81" s="60"/>
      <c r="AY81" s="60"/>
      <c r="BB81" s="61" t="s">
        <v>198</v>
      </c>
      <c r="BC81" s="61"/>
      <c r="BD81" s="61"/>
    </row>
    <row r="82" spans="3:56" ht="6" customHeight="1" x14ac:dyDescent="0.25">
      <c r="C82" s="52"/>
      <c r="D82" s="52"/>
      <c r="E82" s="52"/>
      <c r="F82" s="52"/>
      <c r="H82" s="57"/>
      <c r="I82" s="57"/>
      <c r="J82" s="57"/>
      <c r="K82" s="57"/>
      <c r="L82" s="57"/>
      <c r="M82" s="57"/>
      <c r="N82" s="57"/>
      <c r="O82" s="57"/>
      <c r="R82" s="52"/>
      <c r="S82" s="52"/>
      <c r="T82" s="52"/>
      <c r="U82" s="52"/>
      <c r="V82" s="52"/>
      <c r="W82" s="52"/>
      <c r="X82" s="52"/>
      <c r="BB82" s="61"/>
      <c r="BC82" s="61"/>
      <c r="BD82" s="61"/>
    </row>
    <row r="83" spans="3:56" ht="3.75" customHeight="1" x14ac:dyDescent="0.25"/>
    <row r="84" spans="3:56" ht="11.25" customHeight="1" x14ac:dyDescent="0.25">
      <c r="C84" s="52" t="s">
        <v>156</v>
      </c>
      <c r="D84" s="52"/>
      <c r="E84" s="52"/>
      <c r="F84" s="52"/>
      <c r="H84" s="57" t="s">
        <v>218</v>
      </c>
      <c r="I84" s="57"/>
      <c r="J84" s="57"/>
      <c r="K84" s="57"/>
      <c r="L84" s="57"/>
      <c r="M84" s="57"/>
      <c r="N84" s="57"/>
      <c r="O84" s="57"/>
      <c r="R84" s="52" t="s">
        <v>219</v>
      </c>
      <c r="S84" s="52"/>
      <c r="T84" s="52"/>
      <c r="U84" s="52"/>
      <c r="V84" s="52"/>
      <c r="W84" s="52"/>
      <c r="X84" s="52"/>
      <c r="Z84" s="58">
        <v>45464</v>
      </c>
      <c r="AA84" s="58"/>
      <c r="AB84" s="58"/>
      <c r="AC84" s="58"/>
      <c r="AF84" s="58">
        <v>45530</v>
      </c>
      <c r="AG84" s="58"/>
      <c r="AH84" s="58"/>
      <c r="AI84" s="58"/>
      <c r="AJ84" s="58"/>
      <c r="AL84" s="59">
        <v>-17</v>
      </c>
      <c r="AM84" s="59"/>
      <c r="AN84" s="59"/>
      <c r="AO84" s="59"/>
      <c r="AP84" s="59"/>
      <c r="AQ84" s="59"/>
      <c r="AR84" s="59"/>
      <c r="AS84" s="59"/>
      <c r="AU84" s="60">
        <v>1972.25</v>
      </c>
      <c r="AV84" s="60"/>
      <c r="AW84" s="60"/>
      <c r="AX84" s="60"/>
      <c r="AY84" s="60"/>
      <c r="BB84" s="61" t="s">
        <v>198</v>
      </c>
      <c r="BC84" s="61"/>
      <c r="BD84" s="61"/>
    </row>
    <row r="85" spans="3:56" ht="6" customHeight="1" x14ac:dyDescent="0.25">
      <c r="C85" s="52"/>
      <c r="D85" s="52"/>
      <c r="E85" s="52"/>
      <c r="F85" s="52"/>
      <c r="H85" s="57"/>
      <c r="I85" s="57"/>
      <c r="J85" s="57"/>
      <c r="K85" s="57"/>
      <c r="L85" s="57"/>
      <c r="M85" s="57"/>
      <c r="N85" s="57"/>
      <c r="O85" s="57"/>
      <c r="R85" s="52"/>
      <c r="S85" s="52"/>
      <c r="T85" s="52"/>
      <c r="U85" s="52"/>
      <c r="V85" s="52"/>
      <c r="W85" s="52"/>
      <c r="X85" s="52"/>
      <c r="BB85" s="61"/>
      <c r="BC85" s="61"/>
      <c r="BD85" s="61"/>
    </row>
    <row r="86" spans="3:56" ht="3.75" customHeight="1" x14ac:dyDescent="0.25"/>
    <row r="87" spans="3:56" ht="11.25" customHeight="1" x14ac:dyDescent="0.25">
      <c r="C87" s="52" t="s">
        <v>157</v>
      </c>
      <c r="D87" s="52"/>
      <c r="E87" s="52"/>
      <c r="F87" s="52"/>
      <c r="H87" s="57" t="s">
        <v>228</v>
      </c>
      <c r="I87" s="57"/>
      <c r="J87" s="57"/>
      <c r="K87" s="57"/>
      <c r="L87" s="57"/>
      <c r="M87" s="57"/>
      <c r="N87" s="57"/>
      <c r="O87" s="57"/>
      <c r="R87" s="52" t="s">
        <v>219</v>
      </c>
      <c r="S87" s="52"/>
      <c r="T87" s="52"/>
      <c r="U87" s="52"/>
      <c r="V87" s="52"/>
      <c r="W87" s="52"/>
      <c r="X87" s="52"/>
      <c r="Z87" s="58">
        <v>45471</v>
      </c>
      <c r="AA87" s="58"/>
      <c r="AB87" s="58"/>
      <c r="AC87" s="58"/>
      <c r="AF87" s="58">
        <v>45530</v>
      </c>
      <c r="AG87" s="58"/>
      <c r="AH87" s="58"/>
      <c r="AI87" s="58"/>
      <c r="AJ87" s="58"/>
      <c r="AL87" s="59">
        <v>-17</v>
      </c>
      <c r="AM87" s="59"/>
      <c r="AN87" s="59"/>
      <c r="AO87" s="59"/>
      <c r="AP87" s="59"/>
      <c r="AQ87" s="59"/>
      <c r="AR87" s="59"/>
      <c r="AS87" s="59"/>
      <c r="AU87" s="60">
        <v>2368.81</v>
      </c>
      <c r="AV87" s="60"/>
      <c r="AW87" s="60"/>
      <c r="AX87" s="60"/>
      <c r="AY87" s="60"/>
      <c r="BB87" s="61" t="s">
        <v>198</v>
      </c>
      <c r="BC87" s="61"/>
      <c r="BD87" s="61"/>
    </row>
    <row r="88" spans="3:56" ht="6" customHeight="1" x14ac:dyDescent="0.25">
      <c r="C88" s="52"/>
      <c r="D88" s="52"/>
      <c r="E88" s="52"/>
      <c r="F88" s="52"/>
      <c r="H88" s="57"/>
      <c r="I88" s="57"/>
      <c r="J88" s="57"/>
      <c r="K88" s="57"/>
      <c r="L88" s="57"/>
      <c r="M88" s="57"/>
      <c r="N88" s="57"/>
      <c r="O88" s="57"/>
      <c r="R88" s="52"/>
      <c r="S88" s="52"/>
      <c r="T88" s="52"/>
      <c r="U88" s="52"/>
      <c r="V88" s="52"/>
      <c r="W88" s="52"/>
      <c r="X88" s="52"/>
      <c r="BB88" s="61"/>
      <c r="BC88" s="61"/>
      <c r="BD88" s="61"/>
    </row>
    <row r="89" spans="3:56" ht="3.75" customHeight="1" x14ac:dyDescent="0.25"/>
    <row r="90" spans="3:56" ht="11.25" customHeight="1" x14ac:dyDescent="0.25">
      <c r="C90" s="52" t="s">
        <v>237</v>
      </c>
      <c r="D90" s="52"/>
      <c r="E90" s="52"/>
      <c r="F90" s="52"/>
      <c r="H90" s="57" t="s">
        <v>200</v>
      </c>
      <c r="I90" s="57"/>
      <c r="J90" s="57"/>
      <c r="K90" s="57"/>
      <c r="L90" s="57"/>
      <c r="M90" s="57"/>
      <c r="N90" s="57"/>
      <c r="O90" s="57"/>
      <c r="R90" s="52" t="s">
        <v>238</v>
      </c>
      <c r="S90" s="52"/>
      <c r="T90" s="52"/>
      <c r="U90" s="52"/>
      <c r="V90" s="52"/>
      <c r="W90" s="52"/>
      <c r="X90" s="52"/>
      <c r="Z90" s="58">
        <v>45441</v>
      </c>
      <c r="AA90" s="58"/>
      <c r="AB90" s="58"/>
      <c r="AC90" s="58"/>
      <c r="AF90" s="58">
        <v>45533</v>
      </c>
      <c r="AG90" s="58"/>
      <c r="AH90" s="58"/>
      <c r="AI90" s="58"/>
      <c r="AJ90" s="58"/>
      <c r="AL90" s="59">
        <v>-20</v>
      </c>
      <c r="AM90" s="59"/>
      <c r="AN90" s="59"/>
      <c r="AO90" s="59"/>
      <c r="AP90" s="59"/>
      <c r="AQ90" s="59"/>
      <c r="AR90" s="59"/>
      <c r="AS90" s="59"/>
      <c r="AU90" s="60">
        <v>2196.3000000000002</v>
      </c>
      <c r="AV90" s="60"/>
      <c r="AW90" s="60"/>
      <c r="AX90" s="60"/>
      <c r="AY90" s="60"/>
      <c r="BB90" s="61" t="s">
        <v>198</v>
      </c>
      <c r="BC90" s="61"/>
      <c r="BD90" s="61"/>
    </row>
    <row r="91" spans="3:56" ht="6" customHeight="1" x14ac:dyDescent="0.25">
      <c r="C91" s="52"/>
      <c r="D91" s="52"/>
      <c r="E91" s="52"/>
      <c r="F91" s="52"/>
      <c r="H91" s="57"/>
      <c r="I91" s="57"/>
      <c r="J91" s="57"/>
      <c r="K91" s="57"/>
      <c r="L91" s="57"/>
      <c r="M91" s="57"/>
      <c r="N91" s="57"/>
      <c r="O91" s="57"/>
      <c r="R91" s="52"/>
      <c r="S91" s="52"/>
      <c r="T91" s="52"/>
      <c r="U91" s="52"/>
      <c r="V91" s="52"/>
      <c r="W91" s="52"/>
      <c r="X91" s="52"/>
      <c r="BB91" s="61"/>
      <c r="BC91" s="61"/>
      <c r="BD91" s="61"/>
    </row>
    <row r="92" spans="3:56" ht="3.75" customHeight="1" x14ac:dyDescent="0.25"/>
    <row r="93" spans="3:56" ht="11.25" customHeight="1" x14ac:dyDescent="0.25">
      <c r="C93" s="52" t="s">
        <v>239</v>
      </c>
      <c r="D93" s="52"/>
      <c r="E93" s="52"/>
      <c r="F93" s="52"/>
      <c r="H93" s="57" t="s">
        <v>209</v>
      </c>
      <c r="I93" s="57"/>
      <c r="J93" s="57"/>
      <c r="K93" s="57"/>
      <c r="L93" s="57"/>
      <c r="M93" s="57"/>
      <c r="N93" s="57"/>
      <c r="O93" s="57"/>
      <c r="R93" s="52" t="s">
        <v>240</v>
      </c>
      <c r="S93" s="52"/>
      <c r="T93" s="52"/>
      <c r="U93" s="52"/>
      <c r="V93" s="52"/>
      <c r="W93" s="52"/>
      <c r="X93" s="52"/>
      <c r="Z93" s="58">
        <v>45443</v>
      </c>
      <c r="AA93" s="58"/>
      <c r="AB93" s="58"/>
      <c r="AC93" s="58"/>
      <c r="AF93" s="58">
        <v>45534</v>
      </c>
      <c r="AG93" s="58"/>
      <c r="AH93" s="58"/>
      <c r="AI93" s="58"/>
      <c r="AJ93" s="58"/>
      <c r="AL93" s="59">
        <v>-21</v>
      </c>
      <c r="AM93" s="59"/>
      <c r="AN93" s="59"/>
      <c r="AO93" s="59"/>
      <c r="AP93" s="59"/>
      <c r="AQ93" s="59"/>
      <c r="AR93" s="59"/>
      <c r="AS93" s="59"/>
      <c r="AU93" s="60">
        <v>2120.9699999999998</v>
      </c>
      <c r="AV93" s="60"/>
      <c r="AW93" s="60"/>
      <c r="AX93" s="60"/>
      <c r="AY93" s="60"/>
      <c r="BB93" s="61" t="s">
        <v>198</v>
      </c>
      <c r="BC93" s="61"/>
      <c r="BD93" s="61"/>
    </row>
    <row r="94" spans="3:56" ht="6" customHeight="1" x14ac:dyDescent="0.25">
      <c r="C94" s="52"/>
      <c r="D94" s="52"/>
      <c r="E94" s="52"/>
      <c r="F94" s="52"/>
      <c r="H94" s="57"/>
      <c r="I94" s="57"/>
      <c r="J94" s="57"/>
      <c r="K94" s="57"/>
      <c r="L94" s="57"/>
      <c r="M94" s="57"/>
      <c r="N94" s="57"/>
      <c r="O94" s="57"/>
      <c r="R94" s="52"/>
      <c r="S94" s="52"/>
      <c r="T94" s="52"/>
      <c r="U94" s="52"/>
      <c r="V94" s="52"/>
      <c r="W94" s="52"/>
      <c r="X94" s="52"/>
      <c r="BB94" s="61"/>
      <c r="BC94" s="61"/>
      <c r="BD94" s="61"/>
    </row>
    <row r="95" spans="3:56" ht="3.75" customHeight="1" x14ac:dyDescent="0.25"/>
    <row r="96" spans="3:56" ht="11.25" customHeight="1" x14ac:dyDescent="0.25">
      <c r="C96" s="52" t="s">
        <v>241</v>
      </c>
      <c r="D96" s="52"/>
      <c r="E96" s="52"/>
      <c r="F96" s="52"/>
      <c r="H96" s="57" t="s">
        <v>218</v>
      </c>
      <c r="I96" s="57"/>
      <c r="J96" s="57"/>
      <c r="K96" s="57"/>
      <c r="L96" s="57"/>
      <c r="M96" s="57"/>
      <c r="N96" s="57"/>
      <c r="O96" s="57"/>
      <c r="R96" s="52" t="s">
        <v>219</v>
      </c>
      <c r="S96" s="52"/>
      <c r="T96" s="52"/>
      <c r="U96" s="52"/>
      <c r="V96" s="52"/>
      <c r="W96" s="52"/>
      <c r="X96" s="52"/>
      <c r="Z96" s="58">
        <v>45464</v>
      </c>
      <c r="AA96" s="58"/>
      <c r="AB96" s="58"/>
      <c r="AC96" s="58"/>
      <c r="AF96" s="58">
        <v>45537</v>
      </c>
      <c r="AG96" s="58"/>
      <c r="AH96" s="58"/>
      <c r="AI96" s="58"/>
      <c r="AJ96" s="58"/>
      <c r="AL96" s="59">
        <v>-24</v>
      </c>
      <c r="AM96" s="59"/>
      <c r="AN96" s="59"/>
      <c r="AO96" s="59"/>
      <c r="AP96" s="59"/>
      <c r="AQ96" s="59"/>
      <c r="AR96" s="59"/>
      <c r="AS96" s="59"/>
      <c r="AU96" s="60">
        <v>1972.25</v>
      </c>
      <c r="AV96" s="60"/>
      <c r="AW96" s="60"/>
      <c r="AX96" s="60"/>
      <c r="AY96" s="60"/>
      <c r="BB96" s="61" t="s">
        <v>198</v>
      </c>
      <c r="BC96" s="61"/>
      <c r="BD96" s="61"/>
    </row>
    <row r="97" spans="2:56" ht="6" customHeight="1" x14ac:dyDescent="0.25">
      <c r="C97" s="52"/>
      <c r="D97" s="52"/>
      <c r="E97" s="52"/>
      <c r="F97" s="52"/>
      <c r="H97" s="57"/>
      <c r="I97" s="57"/>
      <c r="J97" s="57"/>
      <c r="K97" s="57"/>
      <c r="L97" s="57"/>
      <c r="M97" s="57"/>
      <c r="N97" s="57"/>
      <c r="O97" s="57"/>
      <c r="R97" s="52"/>
      <c r="S97" s="52"/>
      <c r="T97" s="52"/>
      <c r="U97" s="52"/>
      <c r="V97" s="52"/>
      <c r="W97" s="52"/>
      <c r="X97" s="52"/>
      <c r="BB97" s="61"/>
      <c r="BC97" s="61"/>
      <c r="BD97" s="61"/>
    </row>
    <row r="98" spans="2:56" ht="3.75" customHeight="1" x14ac:dyDescent="0.25"/>
    <row r="99" spans="2:56" ht="11.25" customHeight="1" x14ac:dyDescent="0.25">
      <c r="C99" s="52" t="s">
        <v>242</v>
      </c>
      <c r="D99" s="52"/>
      <c r="E99" s="52"/>
      <c r="F99" s="52"/>
      <c r="H99" s="57" t="s">
        <v>228</v>
      </c>
      <c r="I99" s="57"/>
      <c r="J99" s="57"/>
      <c r="K99" s="57"/>
      <c r="L99" s="57"/>
      <c r="M99" s="57"/>
      <c r="N99" s="57"/>
      <c r="O99" s="57"/>
      <c r="R99" s="52" t="s">
        <v>219</v>
      </c>
      <c r="S99" s="52"/>
      <c r="T99" s="52"/>
      <c r="U99" s="52"/>
      <c r="V99" s="52"/>
      <c r="W99" s="52"/>
      <c r="X99" s="52"/>
      <c r="Z99" s="58">
        <v>45471</v>
      </c>
      <c r="AA99" s="58"/>
      <c r="AB99" s="58"/>
      <c r="AC99" s="58"/>
      <c r="AF99" s="58">
        <v>45537</v>
      </c>
      <c r="AG99" s="58"/>
      <c r="AH99" s="58"/>
      <c r="AI99" s="58"/>
      <c r="AJ99" s="58"/>
      <c r="AL99" s="59">
        <v>-24</v>
      </c>
      <c r="AM99" s="59"/>
      <c r="AN99" s="59"/>
      <c r="AO99" s="59"/>
      <c r="AP99" s="59"/>
      <c r="AQ99" s="59"/>
      <c r="AR99" s="59"/>
      <c r="AS99" s="59"/>
      <c r="AU99" s="60">
        <v>2368.81</v>
      </c>
      <c r="AV99" s="60"/>
      <c r="AW99" s="60"/>
      <c r="AX99" s="60"/>
      <c r="AY99" s="60"/>
      <c r="BB99" s="61" t="s">
        <v>198</v>
      </c>
      <c r="BC99" s="61"/>
      <c r="BD99" s="61"/>
    </row>
    <row r="100" spans="2:56" ht="6" customHeight="1" x14ac:dyDescent="0.25">
      <c r="C100" s="52"/>
      <c r="D100" s="52"/>
      <c r="E100" s="52"/>
      <c r="F100" s="52"/>
      <c r="H100" s="57"/>
      <c r="I100" s="57"/>
      <c r="J100" s="57"/>
      <c r="K100" s="57"/>
      <c r="L100" s="57"/>
      <c r="M100" s="57"/>
      <c r="N100" s="57"/>
      <c r="O100" s="57"/>
      <c r="R100" s="52"/>
      <c r="S100" s="52"/>
      <c r="T100" s="52"/>
      <c r="U100" s="52"/>
      <c r="V100" s="52"/>
      <c r="W100" s="52"/>
      <c r="X100" s="52"/>
      <c r="BB100" s="61"/>
      <c r="BC100" s="61"/>
      <c r="BD100" s="61"/>
    </row>
    <row r="101" spans="2:56" ht="11.25" customHeight="1" x14ac:dyDescent="0.25">
      <c r="C101" s="52" t="s">
        <v>243</v>
      </c>
      <c r="D101" s="52"/>
      <c r="E101" s="52"/>
      <c r="F101" s="52"/>
      <c r="H101" s="57" t="s">
        <v>228</v>
      </c>
      <c r="I101" s="57"/>
      <c r="J101" s="57"/>
      <c r="K101" s="57"/>
      <c r="L101" s="57"/>
      <c r="M101" s="57"/>
      <c r="N101" s="57"/>
      <c r="O101" s="57"/>
      <c r="R101" s="52" t="s">
        <v>219</v>
      </c>
      <c r="S101" s="52"/>
      <c r="T101" s="52"/>
      <c r="U101" s="52"/>
      <c r="V101" s="52"/>
      <c r="W101" s="52"/>
      <c r="X101" s="52"/>
      <c r="Z101" s="58">
        <v>45471</v>
      </c>
      <c r="AA101" s="58"/>
      <c r="AB101" s="58"/>
      <c r="AC101" s="58"/>
      <c r="AF101" s="58">
        <v>45544</v>
      </c>
      <c r="AG101" s="58"/>
      <c r="AH101" s="58"/>
      <c r="AI101" s="58"/>
      <c r="AJ101" s="58"/>
      <c r="AL101" s="59">
        <v>-31</v>
      </c>
      <c r="AM101" s="59"/>
      <c r="AN101" s="59"/>
      <c r="AO101" s="59"/>
      <c r="AP101" s="59"/>
      <c r="AQ101" s="59"/>
      <c r="AR101" s="59"/>
      <c r="AS101" s="59"/>
      <c r="AU101" s="60">
        <v>2368.81</v>
      </c>
      <c r="AV101" s="60"/>
      <c r="AW101" s="60"/>
      <c r="AX101" s="60"/>
      <c r="AY101" s="60"/>
      <c r="BB101" s="61" t="s">
        <v>198</v>
      </c>
      <c r="BC101" s="61"/>
      <c r="BD101" s="61"/>
    </row>
    <row r="102" spans="2:56" ht="6" customHeight="1" x14ac:dyDescent="0.25">
      <c r="C102" s="52"/>
      <c r="D102" s="52"/>
      <c r="E102" s="52"/>
      <c r="F102" s="52"/>
      <c r="H102" s="57"/>
      <c r="I102" s="57"/>
      <c r="J102" s="57"/>
      <c r="K102" s="57"/>
      <c r="L102" s="57"/>
      <c r="M102" s="57"/>
      <c r="N102" s="57"/>
      <c r="O102" s="57"/>
      <c r="R102" s="52"/>
      <c r="S102" s="52"/>
      <c r="T102" s="52"/>
      <c r="U102" s="52"/>
      <c r="V102" s="52"/>
      <c r="W102" s="52"/>
      <c r="X102" s="52"/>
      <c r="BB102" s="61"/>
      <c r="BC102" s="61"/>
      <c r="BD102" s="61"/>
    </row>
    <row r="103" spans="2:56" ht="3.75" customHeight="1" x14ac:dyDescent="0.25"/>
    <row r="104" spans="2:56" ht="11.25" customHeight="1" x14ac:dyDescent="0.25">
      <c r="C104" s="52" t="s">
        <v>244</v>
      </c>
      <c r="D104" s="52"/>
      <c r="E104" s="52"/>
      <c r="F104" s="52"/>
      <c r="H104" s="57" t="s">
        <v>218</v>
      </c>
      <c r="I104" s="57"/>
      <c r="J104" s="57"/>
      <c r="K104" s="57"/>
      <c r="L104" s="57"/>
      <c r="M104" s="57"/>
      <c r="N104" s="57"/>
      <c r="O104" s="57"/>
      <c r="R104" s="52" t="s">
        <v>219</v>
      </c>
      <c r="S104" s="52"/>
      <c r="T104" s="52"/>
      <c r="U104" s="52"/>
      <c r="V104" s="52"/>
      <c r="W104" s="52"/>
      <c r="X104" s="52"/>
      <c r="Z104" s="58">
        <v>45464</v>
      </c>
      <c r="AA104" s="58"/>
      <c r="AB104" s="58"/>
      <c r="AC104" s="58"/>
      <c r="AF104" s="58">
        <v>45554</v>
      </c>
      <c r="AG104" s="58"/>
      <c r="AH104" s="58"/>
      <c r="AI104" s="58"/>
      <c r="AJ104" s="58"/>
      <c r="AL104" s="59">
        <v>-41</v>
      </c>
      <c r="AM104" s="59"/>
      <c r="AN104" s="59"/>
      <c r="AO104" s="59"/>
      <c r="AP104" s="59"/>
      <c r="AQ104" s="59"/>
      <c r="AR104" s="59"/>
      <c r="AS104" s="59"/>
      <c r="AU104" s="60">
        <v>1972.26</v>
      </c>
      <c r="AV104" s="60"/>
      <c r="AW104" s="60"/>
      <c r="AX104" s="60"/>
      <c r="AY104" s="60"/>
      <c r="BB104" s="61" t="s">
        <v>198</v>
      </c>
      <c r="BC104" s="61"/>
      <c r="BD104" s="61"/>
    </row>
    <row r="105" spans="2:56" ht="6" customHeight="1" x14ac:dyDescent="0.25">
      <c r="C105" s="52"/>
      <c r="D105" s="52"/>
      <c r="E105" s="52"/>
      <c r="F105" s="52"/>
      <c r="H105" s="57"/>
      <c r="I105" s="57"/>
      <c r="J105" s="57"/>
      <c r="K105" s="57"/>
      <c r="L105" s="57"/>
      <c r="M105" s="57"/>
      <c r="N105" s="57"/>
      <c r="O105" s="57"/>
      <c r="R105" s="52"/>
      <c r="S105" s="52"/>
      <c r="T105" s="52"/>
      <c r="U105" s="52"/>
      <c r="V105" s="52"/>
      <c r="W105" s="52"/>
      <c r="X105" s="52"/>
      <c r="BB105" s="61"/>
      <c r="BC105" s="61"/>
      <c r="BD105" s="61"/>
    </row>
    <row r="106" spans="2:56" ht="3.75" customHeight="1" x14ac:dyDescent="0.25"/>
    <row r="107" spans="2:56" ht="11.25" customHeight="1" x14ac:dyDescent="0.25">
      <c r="C107" s="52" t="s">
        <v>245</v>
      </c>
      <c r="D107" s="52"/>
      <c r="E107" s="52"/>
      <c r="F107" s="52"/>
      <c r="H107" s="57" t="s">
        <v>228</v>
      </c>
      <c r="I107" s="57"/>
      <c r="J107" s="57"/>
      <c r="K107" s="57"/>
      <c r="L107" s="57"/>
      <c r="M107" s="57"/>
      <c r="N107" s="57"/>
      <c r="O107" s="57"/>
      <c r="R107" s="52" t="s">
        <v>219</v>
      </c>
      <c r="S107" s="52"/>
      <c r="T107" s="52"/>
      <c r="U107" s="52"/>
      <c r="V107" s="52"/>
      <c r="W107" s="52"/>
      <c r="X107" s="52"/>
      <c r="Z107" s="58">
        <v>45471</v>
      </c>
      <c r="AA107" s="58"/>
      <c r="AB107" s="58"/>
      <c r="AC107" s="58"/>
      <c r="AF107" s="58">
        <v>45561</v>
      </c>
      <c r="AG107" s="58"/>
      <c r="AH107" s="58"/>
      <c r="AI107" s="58"/>
      <c r="AJ107" s="58"/>
      <c r="AL107" s="59">
        <v>-48</v>
      </c>
      <c r="AM107" s="59"/>
      <c r="AN107" s="59"/>
      <c r="AO107" s="59"/>
      <c r="AP107" s="59"/>
      <c r="AQ107" s="59"/>
      <c r="AR107" s="59"/>
      <c r="AS107" s="59"/>
      <c r="AU107" s="60">
        <v>2368.81</v>
      </c>
      <c r="AV107" s="60"/>
      <c r="AW107" s="60"/>
      <c r="AX107" s="60"/>
      <c r="AY107" s="60"/>
      <c r="BB107" s="61" t="s">
        <v>198</v>
      </c>
      <c r="BC107" s="61"/>
      <c r="BD107" s="61"/>
    </row>
    <row r="108" spans="2:56" ht="6" customHeight="1" x14ac:dyDescent="0.25">
      <c r="C108" s="52"/>
      <c r="D108" s="52"/>
      <c r="E108" s="52"/>
      <c r="F108" s="52"/>
      <c r="H108" s="57"/>
      <c r="I108" s="57"/>
      <c r="J108" s="57"/>
      <c r="K108" s="57"/>
      <c r="L108" s="57"/>
      <c r="M108" s="57"/>
      <c r="N108" s="57"/>
      <c r="O108" s="57"/>
      <c r="R108" s="52"/>
      <c r="S108" s="52"/>
      <c r="T108" s="52"/>
      <c r="U108" s="52"/>
      <c r="V108" s="52"/>
      <c r="W108" s="52"/>
      <c r="X108" s="52"/>
      <c r="BB108" s="61"/>
      <c r="BC108" s="61"/>
      <c r="BD108" s="61"/>
    </row>
    <row r="109" spans="2:56" ht="14.25" customHeight="1" x14ac:dyDescent="0.25"/>
    <row r="110" spans="2:56" x14ac:dyDescent="0.25">
      <c r="AM110" s="62" t="s">
        <v>246</v>
      </c>
      <c r="AN110" s="62"/>
      <c r="AO110" s="62"/>
      <c r="AP110" s="62"/>
      <c r="AQ110" s="62"/>
      <c r="AR110" s="62"/>
      <c r="AS110" s="62"/>
      <c r="AT110" s="62"/>
      <c r="AV110" s="63">
        <v>65326.74</v>
      </c>
      <c r="AW110" s="63"/>
      <c r="AX110" s="63"/>
      <c r="AY110" s="63"/>
    </row>
    <row r="111" spans="2:56" ht="12" customHeight="1" x14ac:dyDescent="0.25"/>
    <row r="112" spans="2:56" ht="13.5" customHeight="1" x14ac:dyDescent="0.25">
      <c r="B112" s="55" t="s">
        <v>83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</row>
    <row r="113" spans="2:55" ht="6" customHeight="1" x14ac:dyDescent="0.25"/>
    <row r="114" spans="2:55" ht="11.25" customHeight="1" x14ac:dyDescent="0.25">
      <c r="G114" s="56" t="s">
        <v>189</v>
      </c>
      <c r="H114" s="56"/>
      <c r="I114" s="56"/>
      <c r="J114" s="56"/>
      <c r="K114" s="56"/>
      <c r="L114" s="56"/>
      <c r="M114" s="56"/>
      <c r="N114" s="56"/>
      <c r="O114" s="56"/>
      <c r="R114" s="56" t="s">
        <v>190</v>
      </c>
      <c r="S114" s="56"/>
      <c r="T114" s="56"/>
      <c r="U114" s="56"/>
      <c r="V114" s="56"/>
      <c r="W114" s="56"/>
      <c r="X114" s="56"/>
      <c r="Y114" s="56"/>
      <c r="AA114" s="56" t="s">
        <v>191</v>
      </c>
      <c r="AB114" s="56"/>
      <c r="AC114" s="56"/>
      <c r="AD114" s="56"/>
      <c r="AE114" s="56"/>
      <c r="AF114" s="56"/>
      <c r="AI114" s="56" t="s">
        <v>247</v>
      </c>
      <c r="AJ114" s="56"/>
      <c r="AK114" s="56"/>
      <c r="AL114" s="56"/>
      <c r="AN114" s="56" t="s">
        <v>192</v>
      </c>
      <c r="AO114" s="56"/>
      <c r="AP114" s="56"/>
      <c r="AQ114" s="56"/>
      <c r="AR114" s="56"/>
      <c r="AS114" s="56"/>
      <c r="AT114" s="56"/>
      <c r="AU114" s="56"/>
    </row>
    <row r="115" spans="2:55" ht="13.5" customHeight="1" x14ac:dyDescent="0.25">
      <c r="B115" s="56" t="s">
        <v>48</v>
      </c>
      <c r="C115" s="56"/>
      <c r="D115" s="56"/>
      <c r="E115" s="56"/>
      <c r="G115" s="56"/>
      <c r="H115" s="56"/>
      <c r="I115" s="56"/>
      <c r="J115" s="56"/>
      <c r="K115" s="56"/>
      <c r="L115" s="56"/>
      <c r="M115" s="56"/>
      <c r="N115" s="56"/>
      <c r="O115" s="56"/>
      <c r="R115" s="56"/>
      <c r="S115" s="56"/>
      <c r="T115" s="56"/>
      <c r="U115" s="56"/>
      <c r="V115" s="56"/>
      <c r="W115" s="56"/>
      <c r="X115" s="56"/>
      <c r="Y115" s="56"/>
      <c r="AA115" s="56"/>
      <c r="AB115" s="56"/>
      <c r="AC115" s="56"/>
      <c r="AD115" s="56"/>
      <c r="AE115" s="56"/>
      <c r="AF115" s="56"/>
      <c r="AI115" s="56"/>
      <c r="AJ115" s="56"/>
      <c r="AK115" s="56"/>
      <c r="AL115" s="56"/>
      <c r="AN115" s="56"/>
      <c r="AO115" s="56"/>
      <c r="AP115" s="56"/>
      <c r="AQ115" s="56"/>
      <c r="AR115" s="56"/>
      <c r="AS115" s="56"/>
      <c r="AT115" s="56"/>
      <c r="AU115" s="56"/>
      <c r="AX115" s="56" t="s">
        <v>194</v>
      </c>
      <c r="AY115" s="56"/>
      <c r="AZ115" s="56"/>
      <c r="BA115" s="56"/>
      <c r="BB115" s="56"/>
      <c r="BC115" s="56"/>
    </row>
    <row r="116" spans="2:55" ht="6.75" customHeight="1" x14ac:dyDescent="0.25"/>
    <row r="117" spans="2:55" ht="5.25" customHeight="1" x14ac:dyDescent="0.25"/>
    <row r="118" spans="2:55" ht="16.5" customHeight="1" x14ac:dyDescent="0.25">
      <c r="C118" s="61" t="s">
        <v>143</v>
      </c>
      <c r="D118" s="61"/>
      <c r="E118" s="61"/>
      <c r="F118" s="61"/>
      <c r="H118" s="57" t="s">
        <v>212</v>
      </c>
      <c r="I118" s="57"/>
      <c r="J118" s="57"/>
      <c r="K118" s="57"/>
      <c r="L118" s="57"/>
      <c r="M118" s="57"/>
      <c r="N118" s="57"/>
      <c r="O118" s="57"/>
      <c r="R118" s="64">
        <v>45439</v>
      </c>
      <c r="S118" s="64"/>
      <c r="T118" s="64"/>
      <c r="U118" s="64"/>
      <c r="V118" s="64"/>
      <c r="W118" s="64"/>
      <c r="X118" s="64"/>
      <c r="Y118" s="64"/>
      <c r="AA118" s="64">
        <v>45484</v>
      </c>
      <c r="AB118" s="64"/>
      <c r="AC118" s="64"/>
      <c r="AD118" s="64"/>
      <c r="AE118" s="64"/>
      <c r="AF118" s="64"/>
      <c r="AH118" s="64">
        <v>45495</v>
      </c>
      <c r="AI118" s="64"/>
      <c r="AJ118" s="64"/>
      <c r="AK118" s="64"/>
      <c r="AN118" s="65">
        <v>29</v>
      </c>
      <c r="AO118" s="65"/>
      <c r="AP118" s="65"/>
      <c r="AQ118" s="65"/>
      <c r="AR118" s="65"/>
      <c r="AS118" s="65"/>
      <c r="AT118" s="65"/>
      <c r="AU118" s="65"/>
      <c r="AX118" s="53">
        <v>2019.77</v>
      </c>
      <c r="AY118" s="53"/>
      <c r="AZ118" s="53"/>
      <c r="BA118" s="53"/>
      <c r="BB118" s="53"/>
      <c r="BC118" s="53"/>
    </row>
    <row r="119" spans="2:55" ht="5.25" customHeight="1" x14ac:dyDescent="0.25"/>
    <row r="120" spans="2:55" ht="16.5" customHeight="1" x14ac:dyDescent="0.25">
      <c r="C120" s="61" t="s">
        <v>144</v>
      </c>
      <c r="D120" s="61"/>
      <c r="E120" s="61"/>
      <c r="F120" s="61"/>
      <c r="H120" s="57" t="s">
        <v>203</v>
      </c>
      <c r="I120" s="57"/>
      <c r="J120" s="57"/>
      <c r="K120" s="57"/>
      <c r="L120" s="57"/>
      <c r="M120" s="57"/>
      <c r="N120" s="57"/>
      <c r="O120" s="57"/>
      <c r="R120" s="64">
        <v>45411</v>
      </c>
      <c r="S120" s="64"/>
      <c r="T120" s="64"/>
      <c r="U120" s="64"/>
      <c r="V120" s="64"/>
      <c r="W120" s="64"/>
      <c r="X120" s="64"/>
      <c r="Y120" s="64"/>
      <c r="AA120" s="64">
        <v>45485</v>
      </c>
      <c r="AB120" s="64"/>
      <c r="AC120" s="64"/>
      <c r="AD120" s="64"/>
      <c r="AE120" s="64"/>
      <c r="AF120" s="64"/>
      <c r="AH120" s="64">
        <v>45497</v>
      </c>
      <c r="AI120" s="64"/>
      <c r="AJ120" s="64"/>
      <c r="AK120" s="64"/>
      <c r="AN120" s="65">
        <v>28</v>
      </c>
      <c r="AO120" s="65"/>
      <c r="AP120" s="65"/>
      <c r="AQ120" s="65"/>
      <c r="AR120" s="65"/>
      <c r="AS120" s="65"/>
      <c r="AT120" s="65"/>
      <c r="AU120" s="65"/>
      <c r="AX120" s="53">
        <v>2155.15</v>
      </c>
      <c r="AY120" s="53"/>
      <c r="AZ120" s="53"/>
      <c r="BA120" s="53"/>
      <c r="BB120" s="53"/>
      <c r="BC120" s="53"/>
    </row>
    <row r="121" spans="2:55" ht="5.25" customHeight="1" x14ac:dyDescent="0.25"/>
    <row r="122" spans="2:55" ht="16.5" customHeight="1" x14ac:dyDescent="0.25">
      <c r="C122" s="61" t="s">
        <v>248</v>
      </c>
      <c r="D122" s="61"/>
      <c r="E122" s="61"/>
      <c r="F122" s="61"/>
      <c r="H122" s="57" t="s">
        <v>206</v>
      </c>
      <c r="I122" s="57"/>
      <c r="J122" s="57"/>
      <c r="K122" s="57"/>
      <c r="L122" s="57"/>
      <c r="M122" s="57"/>
      <c r="N122" s="57"/>
      <c r="O122" s="57"/>
      <c r="R122" s="64">
        <v>45427</v>
      </c>
      <c r="S122" s="64"/>
      <c r="T122" s="64"/>
      <c r="U122" s="64"/>
      <c r="V122" s="64"/>
      <c r="W122" s="64"/>
      <c r="X122" s="64"/>
      <c r="Y122" s="64"/>
      <c r="AA122" s="64">
        <v>45496</v>
      </c>
      <c r="AB122" s="64"/>
      <c r="AC122" s="64"/>
      <c r="AD122" s="64"/>
      <c r="AE122" s="64"/>
      <c r="AF122" s="64"/>
      <c r="AH122" s="64">
        <v>45505</v>
      </c>
      <c r="AI122" s="64"/>
      <c r="AJ122" s="64"/>
      <c r="AK122" s="64"/>
      <c r="AN122" s="65">
        <v>17</v>
      </c>
      <c r="AO122" s="65"/>
      <c r="AP122" s="65"/>
      <c r="AQ122" s="65"/>
      <c r="AR122" s="65"/>
      <c r="AS122" s="65"/>
      <c r="AT122" s="65"/>
      <c r="AU122" s="65"/>
      <c r="AX122" s="53">
        <v>2059.0100000000002</v>
      </c>
      <c r="AY122" s="53"/>
      <c r="AZ122" s="53"/>
      <c r="BA122" s="53"/>
      <c r="BB122" s="53"/>
      <c r="BC122" s="53"/>
    </row>
    <row r="123" spans="2:55" ht="5.25" customHeight="1" x14ac:dyDescent="0.25"/>
    <row r="124" spans="2:55" ht="16.5" customHeight="1" x14ac:dyDescent="0.25">
      <c r="C124" s="61" t="s">
        <v>249</v>
      </c>
      <c r="D124" s="61"/>
      <c r="E124" s="61"/>
      <c r="F124" s="61"/>
      <c r="H124" s="57" t="s">
        <v>209</v>
      </c>
      <c r="I124" s="57"/>
      <c r="J124" s="57"/>
      <c r="K124" s="57"/>
      <c r="L124" s="57"/>
      <c r="M124" s="57"/>
      <c r="N124" s="57"/>
      <c r="O124" s="57"/>
      <c r="R124" s="64">
        <v>45443</v>
      </c>
      <c r="S124" s="64"/>
      <c r="T124" s="64"/>
      <c r="U124" s="64"/>
      <c r="V124" s="64"/>
      <c r="W124" s="64"/>
      <c r="X124" s="64"/>
      <c r="Y124" s="64"/>
      <c r="AA124" s="64">
        <v>45497</v>
      </c>
      <c r="AB124" s="64"/>
      <c r="AC124" s="64"/>
      <c r="AD124" s="64"/>
      <c r="AE124" s="64"/>
      <c r="AF124" s="64"/>
      <c r="AH124" s="64">
        <v>45506</v>
      </c>
      <c r="AI124" s="64"/>
      <c r="AJ124" s="64"/>
      <c r="AK124" s="64"/>
      <c r="AN124" s="65">
        <v>16</v>
      </c>
      <c r="AO124" s="65"/>
      <c r="AP124" s="65"/>
      <c r="AQ124" s="65"/>
      <c r="AR124" s="65"/>
      <c r="AS124" s="65"/>
      <c r="AT124" s="65"/>
      <c r="AU124" s="65"/>
      <c r="AX124" s="53">
        <v>2121</v>
      </c>
      <c r="AY124" s="53"/>
      <c r="AZ124" s="53"/>
      <c r="BA124" s="53"/>
      <c r="BB124" s="53"/>
      <c r="BC124" s="53"/>
    </row>
    <row r="125" spans="2:55" ht="5.25" customHeight="1" x14ac:dyDescent="0.25"/>
    <row r="126" spans="2:55" ht="16.5" customHeight="1" x14ac:dyDescent="0.25">
      <c r="C126" s="61" t="s">
        <v>250</v>
      </c>
      <c r="D126" s="61"/>
      <c r="E126" s="61"/>
      <c r="F126" s="61"/>
      <c r="H126" s="57" t="s">
        <v>251</v>
      </c>
      <c r="I126" s="57"/>
      <c r="J126" s="57"/>
      <c r="K126" s="57"/>
      <c r="L126" s="57"/>
      <c r="M126" s="57"/>
      <c r="N126" s="57"/>
      <c r="O126" s="57"/>
      <c r="R126" s="64">
        <v>45407</v>
      </c>
      <c r="S126" s="64"/>
      <c r="T126" s="64"/>
      <c r="U126" s="64"/>
      <c r="V126" s="64"/>
      <c r="W126" s="64"/>
      <c r="X126" s="64"/>
      <c r="Y126" s="64"/>
      <c r="AA126" s="64">
        <v>45497</v>
      </c>
      <c r="AB126" s="64"/>
      <c r="AC126" s="64"/>
      <c r="AD126" s="64"/>
      <c r="AE126" s="64"/>
      <c r="AF126" s="64"/>
      <c r="AH126" s="64">
        <v>45506</v>
      </c>
      <c r="AI126" s="64"/>
      <c r="AJ126" s="64"/>
      <c r="AK126" s="64"/>
      <c r="AN126" s="65">
        <v>16</v>
      </c>
      <c r="AO126" s="65"/>
      <c r="AP126" s="65"/>
      <c r="AQ126" s="65"/>
      <c r="AR126" s="65"/>
      <c r="AS126" s="65"/>
      <c r="AT126" s="65"/>
      <c r="AU126" s="65"/>
      <c r="AX126" s="53">
        <v>2316.86</v>
      </c>
      <c r="AY126" s="53"/>
      <c r="AZ126" s="53"/>
      <c r="BA126" s="53"/>
      <c r="BB126" s="53"/>
      <c r="BC126" s="53"/>
    </row>
    <row r="127" spans="2:55" ht="5.25" customHeight="1" x14ac:dyDescent="0.25"/>
    <row r="128" spans="2:55" ht="16.5" customHeight="1" x14ac:dyDescent="0.25">
      <c r="C128" s="61" t="s">
        <v>252</v>
      </c>
      <c r="D128" s="61"/>
      <c r="E128" s="61"/>
      <c r="F128" s="61"/>
      <c r="H128" s="57" t="s">
        <v>212</v>
      </c>
      <c r="I128" s="57"/>
      <c r="J128" s="57"/>
      <c r="K128" s="57"/>
      <c r="L128" s="57"/>
      <c r="M128" s="57"/>
      <c r="N128" s="57"/>
      <c r="O128" s="57"/>
      <c r="R128" s="64">
        <v>45439</v>
      </c>
      <c r="S128" s="64"/>
      <c r="T128" s="64"/>
      <c r="U128" s="64"/>
      <c r="V128" s="64"/>
      <c r="W128" s="64"/>
      <c r="X128" s="64"/>
      <c r="Y128" s="64"/>
      <c r="AA128" s="64">
        <v>45498</v>
      </c>
      <c r="AB128" s="64"/>
      <c r="AC128" s="64"/>
      <c r="AD128" s="64"/>
      <c r="AE128" s="64"/>
      <c r="AF128" s="64"/>
      <c r="AH128" s="64">
        <v>45509</v>
      </c>
      <c r="AI128" s="64"/>
      <c r="AJ128" s="64"/>
      <c r="AK128" s="64"/>
      <c r="AN128" s="65">
        <v>15</v>
      </c>
      <c r="AO128" s="65"/>
      <c r="AP128" s="65"/>
      <c r="AQ128" s="65"/>
      <c r="AR128" s="65"/>
      <c r="AS128" s="65"/>
      <c r="AT128" s="65"/>
      <c r="AU128" s="65"/>
      <c r="AX128" s="53">
        <v>2019.77</v>
      </c>
      <c r="AY128" s="53"/>
      <c r="AZ128" s="53"/>
      <c r="BA128" s="53"/>
      <c r="BB128" s="53"/>
      <c r="BC128" s="53"/>
    </row>
    <row r="129" spans="2:55" ht="5.25" customHeight="1" x14ac:dyDescent="0.25"/>
    <row r="130" spans="2:55" ht="16.5" customHeight="1" x14ac:dyDescent="0.25">
      <c r="C130" s="61" t="s">
        <v>253</v>
      </c>
      <c r="D130" s="61"/>
      <c r="E130" s="61"/>
      <c r="F130" s="61"/>
      <c r="H130" s="57" t="s">
        <v>254</v>
      </c>
      <c r="I130" s="57"/>
      <c r="J130" s="57"/>
      <c r="K130" s="57"/>
      <c r="L130" s="57"/>
      <c r="M130" s="57"/>
      <c r="N130" s="57"/>
      <c r="O130" s="57"/>
      <c r="R130" s="64">
        <v>45408</v>
      </c>
      <c r="S130" s="64"/>
      <c r="T130" s="64"/>
      <c r="U130" s="64"/>
      <c r="V130" s="64"/>
      <c r="W130" s="64"/>
      <c r="X130" s="64"/>
      <c r="Y130" s="64"/>
      <c r="AA130" s="64">
        <v>45498</v>
      </c>
      <c r="AB130" s="64"/>
      <c r="AC130" s="64"/>
      <c r="AD130" s="64"/>
      <c r="AE130" s="64"/>
      <c r="AF130" s="64"/>
      <c r="AH130" s="64">
        <v>45509</v>
      </c>
      <c r="AI130" s="64"/>
      <c r="AJ130" s="64"/>
      <c r="AK130" s="64"/>
      <c r="AN130" s="65">
        <v>15</v>
      </c>
      <c r="AO130" s="65"/>
      <c r="AP130" s="65"/>
      <c r="AQ130" s="65"/>
      <c r="AR130" s="65"/>
      <c r="AS130" s="65"/>
      <c r="AT130" s="65"/>
      <c r="AU130" s="65"/>
      <c r="AX130" s="53">
        <v>2095.4499999999998</v>
      </c>
      <c r="AY130" s="53"/>
      <c r="AZ130" s="53"/>
      <c r="BA130" s="53"/>
      <c r="BB130" s="53"/>
      <c r="BC130" s="53"/>
    </row>
    <row r="131" spans="2:55" ht="14.25" customHeight="1" x14ac:dyDescent="0.25"/>
    <row r="132" spans="2:55" ht="13.5" customHeight="1" x14ac:dyDescent="0.25">
      <c r="AO132" s="62" t="s">
        <v>246</v>
      </c>
      <c r="AP132" s="62"/>
      <c r="AQ132" s="62"/>
      <c r="AR132" s="62"/>
      <c r="AS132" s="62"/>
      <c r="AT132" s="62"/>
      <c r="AU132" s="62"/>
      <c r="AW132" s="63">
        <v>14787.01</v>
      </c>
      <c r="AX132" s="63"/>
      <c r="AY132" s="63"/>
      <c r="AZ132" s="63"/>
      <c r="BA132" s="63"/>
      <c r="BB132" s="63"/>
    </row>
    <row r="133" spans="2:55" ht="18" customHeight="1" x14ac:dyDescent="0.25"/>
    <row r="134" spans="2:55" ht="13.5" customHeight="1" x14ac:dyDescent="0.25">
      <c r="B134" s="55" t="s">
        <v>255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</row>
    <row r="135" spans="2:55" ht="11.25" customHeight="1" x14ac:dyDescent="0.25"/>
    <row r="136" spans="2:55" ht="0.75" customHeight="1" x14ac:dyDescent="0.25">
      <c r="B136" s="56" t="s">
        <v>48</v>
      </c>
      <c r="C136" s="56"/>
      <c r="D136" s="56"/>
      <c r="E136" s="56"/>
      <c r="G136" s="56" t="s">
        <v>190</v>
      </c>
      <c r="H136" s="56"/>
      <c r="I136" s="56"/>
      <c r="J136" s="56"/>
      <c r="K136" s="56"/>
      <c r="L136" s="56"/>
      <c r="O136" s="56" t="s">
        <v>191</v>
      </c>
      <c r="P136" s="56"/>
      <c r="Q136" s="56"/>
      <c r="R136" s="56"/>
      <c r="S136" s="56"/>
      <c r="T136" s="56"/>
      <c r="U136" s="56"/>
      <c r="V136" s="56"/>
      <c r="W136" s="56"/>
      <c r="AF136" s="56" t="s">
        <v>189</v>
      </c>
      <c r="AG136" s="56"/>
      <c r="AH136" s="56"/>
      <c r="AI136" s="56"/>
      <c r="AJ136" s="56"/>
      <c r="AK136" s="56"/>
      <c r="AL136" s="56"/>
      <c r="AN136" s="56" t="s">
        <v>192</v>
      </c>
      <c r="AO136" s="56"/>
      <c r="AP136" s="56"/>
      <c r="AQ136" s="56"/>
      <c r="AR136" s="56"/>
      <c r="AS136" s="56"/>
      <c r="AT136" s="56"/>
      <c r="AU136" s="56"/>
      <c r="AV136" s="56"/>
    </row>
    <row r="137" spans="2:55" ht="6" customHeight="1" x14ac:dyDescent="0.25">
      <c r="B137" s="56"/>
      <c r="C137" s="56"/>
      <c r="D137" s="56"/>
      <c r="E137" s="56"/>
      <c r="G137" s="56"/>
      <c r="H137" s="56"/>
      <c r="I137" s="56"/>
      <c r="J137" s="56"/>
      <c r="K137" s="56"/>
      <c r="L137" s="56"/>
      <c r="O137" s="56"/>
      <c r="P137" s="56"/>
      <c r="Q137" s="56"/>
      <c r="R137" s="56"/>
      <c r="S137" s="56"/>
      <c r="T137" s="56"/>
      <c r="U137" s="56"/>
      <c r="V137" s="56"/>
      <c r="W137" s="56"/>
      <c r="Y137" s="56" t="s">
        <v>194</v>
      </c>
      <c r="Z137" s="56"/>
      <c r="AA137" s="56"/>
      <c r="AB137" s="56"/>
      <c r="AC137" s="56"/>
      <c r="AD137" s="56"/>
      <c r="AF137" s="56"/>
      <c r="AG137" s="56"/>
      <c r="AH137" s="56"/>
      <c r="AI137" s="56"/>
      <c r="AJ137" s="56"/>
      <c r="AK137" s="56"/>
      <c r="AL137" s="56"/>
      <c r="AN137" s="56"/>
      <c r="AO137" s="56"/>
      <c r="AP137" s="56"/>
      <c r="AQ137" s="56"/>
      <c r="AR137" s="56"/>
      <c r="AS137" s="56"/>
      <c r="AT137" s="56"/>
      <c r="AU137" s="56"/>
      <c r="AV137" s="56"/>
    </row>
    <row r="138" spans="2:55" ht="6.75" customHeight="1" x14ac:dyDescent="0.25">
      <c r="B138" s="56"/>
      <c r="C138" s="56"/>
      <c r="D138" s="56"/>
      <c r="E138" s="56"/>
      <c r="G138" s="56"/>
      <c r="H138" s="56"/>
      <c r="I138" s="56"/>
      <c r="J138" s="56"/>
      <c r="K138" s="56"/>
      <c r="L138" s="56"/>
      <c r="O138" s="56"/>
      <c r="P138" s="56"/>
      <c r="Q138" s="56"/>
      <c r="R138" s="56"/>
      <c r="S138" s="56"/>
      <c r="T138" s="56"/>
      <c r="U138" s="56"/>
      <c r="V138" s="56"/>
      <c r="W138" s="56"/>
      <c r="Y138" s="56"/>
      <c r="Z138" s="56"/>
      <c r="AA138" s="56"/>
      <c r="AB138" s="56"/>
      <c r="AC138" s="56"/>
      <c r="AD138" s="56"/>
      <c r="AF138" s="56"/>
      <c r="AG138" s="56"/>
      <c r="AH138" s="56"/>
      <c r="AI138" s="56"/>
      <c r="AJ138" s="56"/>
      <c r="AK138" s="56"/>
      <c r="AL138" s="56"/>
      <c r="AN138" s="56"/>
      <c r="AO138" s="56"/>
      <c r="AP138" s="56"/>
      <c r="AQ138" s="56"/>
      <c r="AR138" s="56"/>
      <c r="AS138" s="56"/>
      <c r="AT138" s="56"/>
      <c r="AU138" s="56"/>
      <c r="AV138" s="56"/>
    </row>
    <row r="139" spans="2:55" ht="10.5" customHeight="1" x14ac:dyDescent="0.25">
      <c r="G139" s="56"/>
      <c r="H139" s="56"/>
      <c r="I139" s="56"/>
      <c r="J139" s="56"/>
      <c r="K139" s="56"/>
      <c r="L139" s="56"/>
      <c r="O139" s="56"/>
      <c r="P139" s="56"/>
      <c r="Q139" s="56"/>
      <c r="R139" s="56"/>
      <c r="S139" s="56"/>
      <c r="T139" s="56"/>
      <c r="U139" s="56"/>
      <c r="V139" s="56"/>
      <c r="W139" s="56"/>
      <c r="AF139" s="56"/>
      <c r="AG139" s="56"/>
      <c r="AH139" s="56"/>
      <c r="AI139" s="56"/>
      <c r="AJ139" s="56"/>
      <c r="AK139" s="56"/>
      <c r="AL139" s="56"/>
      <c r="AN139" s="56"/>
      <c r="AO139" s="56"/>
      <c r="AP139" s="56"/>
      <c r="AQ139" s="56"/>
      <c r="AR139" s="56"/>
      <c r="AS139" s="56"/>
      <c r="AT139" s="56"/>
      <c r="AU139" s="56"/>
      <c r="AV139" s="56"/>
    </row>
    <row r="140" spans="2:55" ht="3" customHeight="1" x14ac:dyDescent="0.25"/>
    <row r="141" spans="2:55" ht="16.5" customHeight="1" x14ac:dyDescent="0.25">
      <c r="B141" s="61" t="s">
        <v>256</v>
      </c>
      <c r="C141" s="61"/>
      <c r="D141" s="61"/>
      <c r="E141" s="61"/>
      <c r="G141" s="64">
        <v>45441</v>
      </c>
      <c r="H141" s="64"/>
      <c r="I141" s="64"/>
      <c r="J141" s="64"/>
      <c r="K141" s="64"/>
      <c r="L141" s="64"/>
      <c r="O141" s="64">
        <v>45488</v>
      </c>
      <c r="P141" s="64"/>
      <c r="Q141" s="64"/>
      <c r="R141" s="64"/>
      <c r="S141" s="64"/>
      <c r="T141" s="64"/>
      <c r="U141" s="64"/>
      <c r="V141" s="64"/>
      <c r="W141" s="64"/>
      <c r="Y141" s="53">
        <v>2196.3200000000002</v>
      </c>
      <c r="Z141" s="53"/>
      <c r="AA141" s="53"/>
      <c r="AB141" s="53"/>
      <c r="AC141" s="53"/>
      <c r="AD141" s="53"/>
      <c r="AG141" s="57" t="s">
        <v>200</v>
      </c>
      <c r="AH141" s="57"/>
      <c r="AI141" s="57"/>
      <c r="AJ141" s="57"/>
      <c r="AK141" s="57"/>
      <c r="AL141" s="57"/>
      <c r="AO141" s="65">
        <v>25</v>
      </c>
      <c r="AP141" s="65"/>
      <c r="AQ141" s="65"/>
      <c r="AR141" s="65"/>
      <c r="AS141" s="65"/>
      <c r="AT141" s="65"/>
      <c r="AU141" s="65"/>
      <c r="AV141" s="65"/>
      <c r="AW141" s="65"/>
    </row>
    <row r="142" spans="2:55" ht="12" customHeight="1" x14ac:dyDescent="0.25"/>
    <row r="143" spans="2:55" ht="13.5" customHeight="1" x14ac:dyDescent="0.25">
      <c r="L143" s="62" t="s">
        <v>246</v>
      </c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Y143" s="63">
        <v>2196.3200000000002</v>
      </c>
      <c r="Z143" s="63"/>
      <c r="AA143" s="63"/>
      <c r="AB143" s="63"/>
      <c r="AC143" s="63"/>
      <c r="AD143" s="63"/>
    </row>
    <row r="144" spans="2:55" ht="18" customHeight="1" x14ac:dyDescent="0.25"/>
    <row r="145" spans="3:50" ht="13.5" customHeight="1" x14ac:dyDescent="0.25">
      <c r="C145" s="55" t="s">
        <v>257</v>
      </c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</row>
    <row r="146" spans="3:50" ht="10.5" customHeight="1" x14ac:dyDescent="0.25"/>
    <row r="147" spans="3:50" ht="0.75" customHeight="1" x14ac:dyDescent="0.25">
      <c r="C147" s="56" t="s">
        <v>258</v>
      </c>
      <c r="D147" s="56"/>
      <c r="E147" s="56"/>
      <c r="F147" s="56"/>
      <c r="G147" s="56"/>
      <c r="H147" s="56"/>
      <c r="I147" s="56"/>
      <c r="K147" s="56" t="s">
        <v>190</v>
      </c>
      <c r="L147" s="56"/>
      <c r="M147" s="56"/>
      <c r="N147" s="56"/>
      <c r="O147" s="56"/>
      <c r="P147" s="56"/>
      <c r="R147" s="56" t="s">
        <v>191</v>
      </c>
      <c r="S147" s="56"/>
      <c r="T147" s="56"/>
      <c r="U147" s="56"/>
      <c r="V147" s="56"/>
      <c r="W147" s="56"/>
      <c r="X147" s="56"/>
      <c r="Y147" s="56"/>
      <c r="Z147" s="56"/>
      <c r="AA147" s="56"/>
      <c r="AJ147" s="56" t="s">
        <v>192</v>
      </c>
      <c r="AK147" s="56"/>
      <c r="AL147" s="56"/>
      <c r="AM147" s="56"/>
      <c r="AN147" s="56"/>
      <c r="AO147" s="56"/>
      <c r="AP147" s="56"/>
      <c r="AQ147" s="56"/>
      <c r="AS147" s="56" t="s">
        <v>259</v>
      </c>
      <c r="AT147" s="56"/>
      <c r="AU147" s="56"/>
      <c r="AV147" s="56"/>
      <c r="AW147" s="56"/>
      <c r="AX147" s="56"/>
    </row>
    <row r="148" spans="3:50" ht="6.75" customHeight="1" x14ac:dyDescent="0.25">
      <c r="C148" s="56"/>
      <c r="D148" s="56"/>
      <c r="E148" s="56"/>
      <c r="F148" s="56"/>
      <c r="G148" s="56"/>
      <c r="H148" s="56"/>
      <c r="I148" s="56"/>
      <c r="K148" s="56"/>
      <c r="L148" s="56"/>
      <c r="M148" s="56"/>
      <c r="N148" s="56"/>
      <c r="O148" s="56"/>
      <c r="P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C148" s="56" t="s">
        <v>194</v>
      </c>
      <c r="AD148" s="56"/>
      <c r="AE148" s="56"/>
      <c r="AF148" s="56"/>
      <c r="AG148" s="56"/>
      <c r="AJ148" s="56"/>
      <c r="AK148" s="56"/>
      <c r="AL148" s="56"/>
      <c r="AM148" s="56"/>
      <c r="AN148" s="56"/>
      <c r="AO148" s="56"/>
      <c r="AP148" s="56"/>
      <c r="AQ148" s="56"/>
      <c r="AS148" s="56"/>
      <c r="AT148" s="56"/>
      <c r="AU148" s="56"/>
      <c r="AV148" s="56"/>
      <c r="AW148" s="56"/>
      <c r="AX148" s="56"/>
    </row>
    <row r="149" spans="3:50" ht="6.75" customHeight="1" x14ac:dyDescent="0.25">
      <c r="C149" s="56"/>
      <c r="D149" s="56"/>
      <c r="E149" s="56"/>
      <c r="F149" s="56"/>
      <c r="G149" s="56"/>
      <c r="H149" s="56"/>
      <c r="I149" s="56"/>
      <c r="K149" s="56"/>
      <c r="L149" s="56"/>
      <c r="M149" s="56"/>
      <c r="N149" s="56"/>
      <c r="O149" s="56"/>
      <c r="P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C149" s="56"/>
      <c r="AD149" s="56"/>
      <c r="AE149" s="56"/>
      <c r="AF149" s="56"/>
      <c r="AG149" s="56"/>
      <c r="AJ149" s="56"/>
      <c r="AK149" s="56"/>
      <c r="AL149" s="56"/>
      <c r="AM149" s="56"/>
      <c r="AN149" s="56"/>
      <c r="AO149" s="56"/>
      <c r="AP149" s="56"/>
      <c r="AQ149" s="56"/>
      <c r="AS149" s="56"/>
      <c r="AT149" s="56"/>
      <c r="AU149" s="56"/>
      <c r="AV149" s="56"/>
      <c r="AW149" s="56"/>
      <c r="AX149" s="56"/>
    </row>
    <row r="150" spans="3:50" ht="15" customHeight="1" x14ac:dyDescent="0.25">
      <c r="K150" s="56"/>
      <c r="L150" s="56"/>
      <c r="M150" s="56"/>
      <c r="N150" s="56"/>
      <c r="O150" s="56"/>
      <c r="P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J150" s="56"/>
      <c r="AK150" s="56"/>
      <c r="AL150" s="56"/>
      <c r="AM150" s="56"/>
      <c r="AN150" s="56"/>
      <c r="AO150" s="56"/>
      <c r="AP150" s="56"/>
      <c r="AQ150" s="56"/>
    </row>
    <row r="151" spans="3:50" ht="3.75" customHeight="1" x14ac:dyDescent="0.25"/>
    <row r="152" spans="3:50" ht="17.25" customHeight="1" x14ac:dyDescent="0.25">
      <c r="C152" s="57" t="s">
        <v>260</v>
      </c>
      <c r="D152" s="57"/>
      <c r="E152" s="57"/>
      <c r="F152" s="57"/>
      <c r="G152" s="57"/>
      <c r="H152" s="57"/>
      <c r="I152" s="57"/>
      <c r="K152" s="64">
        <v>45497</v>
      </c>
      <c r="L152" s="64"/>
      <c r="M152" s="64"/>
      <c r="N152" s="64"/>
      <c r="O152" s="64"/>
      <c r="P152" s="64"/>
      <c r="R152" s="64">
        <v>45497</v>
      </c>
      <c r="S152" s="64"/>
      <c r="T152" s="64"/>
      <c r="U152" s="64"/>
      <c r="V152" s="64"/>
      <c r="W152" s="64"/>
      <c r="X152" s="64"/>
      <c r="Y152" s="64"/>
      <c r="Z152" s="64"/>
      <c r="AA152" s="64"/>
      <c r="AC152" s="53">
        <v>100.21</v>
      </c>
      <c r="AD152" s="53"/>
      <c r="AE152" s="53"/>
      <c r="AF152" s="53"/>
      <c r="AG152" s="53"/>
      <c r="AJ152" s="65">
        <v>16</v>
      </c>
      <c r="AK152" s="65"/>
      <c r="AL152" s="65"/>
      <c r="AM152" s="65"/>
      <c r="AN152" s="65"/>
      <c r="AO152" s="65"/>
      <c r="AP152" s="65"/>
      <c r="AQ152" s="65"/>
      <c r="AS152" s="61" t="s">
        <v>261</v>
      </c>
      <c r="AT152" s="61"/>
      <c r="AU152" s="61"/>
      <c r="AV152" s="61"/>
      <c r="AW152" s="61"/>
      <c r="AX152" s="61"/>
    </row>
    <row r="153" spans="3:50" ht="3.75" customHeight="1" x14ac:dyDescent="0.25"/>
    <row r="154" spans="3:50" ht="17.25" customHeight="1" x14ac:dyDescent="0.25">
      <c r="C154" s="57" t="s">
        <v>262</v>
      </c>
      <c r="D154" s="57"/>
      <c r="E154" s="57"/>
      <c r="F154" s="57"/>
      <c r="G154" s="57"/>
      <c r="H154" s="57"/>
      <c r="I154" s="57"/>
      <c r="K154" s="64">
        <v>45498</v>
      </c>
      <c r="L154" s="64"/>
      <c r="M154" s="64"/>
      <c r="N154" s="64"/>
      <c r="O154" s="64"/>
      <c r="P154" s="64"/>
      <c r="R154" s="64">
        <v>45498</v>
      </c>
      <c r="S154" s="64"/>
      <c r="T154" s="64"/>
      <c r="U154" s="64"/>
      <c r="V154" s="64"/>
      <c r="W154" s="64"/>
      <c r="X154" s="64"/>
      <c r="Y154" s="64"/>
      <c r="Z154" s="64"/>
      <c r="AA154" s="64"/>
      <c r="AC154" s="53">
        <v>103.45</v>
      </c>
      <c r="AD154" s="53"/>
      <c r="AE154" s="53"/>
      <c r="AF154" s="53"/>
      <c r="AG154" s="53"/>
      <c r="AJ154" s="65">
        <v>15</v>
      </c>
      <c r="AK154" s="65"/>
      <c r="AL154" s="65"/>
      <c r="AM154" s="65"/>
      <c r="AN154" s="65"/>
      <c r="AO154" s="65"/>
      <c r="AP154" s="65"/>
      <c r="AQ154" s="65"/>
      <c r="AS154" s="61" t="s">
        <v>263</v>
      </c>
      <c r="AT154" s="61"/>
      <c r="AU154" s="61"/>
      <c r="AV154" s="61"/>
      <c r="AW154" s="61"/>
      <c r="AX154" s="61"/>
    </row>
    <row r="155" spans="3:50" ht="3.75" customHeight="1" x14ac:dyDescent="0.25"/>
    <row r="156" spans="3:50" ht="17.25" customHeight="1" x14ac:dyDescent="0.25">
      <c r="C156" s="57" t="s">
        <v>264</v>
      </c>
      <c r="D156" s="57"/>
      <c r="E156" s="57"/>
      <c r="F156" s="57"/>
      <c r="G156" s="57"/>
      <c r="H156" s="57"/>
      <c r="I156" s="57"/>
      <c r="K156" s="64">
        <v>45506</v>
      </c>
      <c r="L156" s="64"/>
      <c r="M156" s="64"/>
      <c r="N156" s="64"/>
      <c r="O156" s="64"/>
      <c r="P156" s="64"/>
      <c r="R156" s="64">
        <v>45506</v>
      </c>
      <c r="S156" s="64"/>
      <c r="T156" s="64"/>
      <c r="U156" s="64"/>
      <c r="V156" s="64"/>
      <c r="W156" s="64"/>
      <c r="X156" s="64"/>
      <c r="Y156" s="64"/>
      <c r="Z156" s="64"/>
      <c r="AA156" s="64"/>
      <c r="AC156" s="53">
        <v>96.93</v>
      </c>
      <c r="AD156" s="53"/>
      <c r="AE156" s="53"/>
      <c r="AF156" s="53"/>
      <c r="AG156" s="53"/>
      <c r="AJ156" s="65">
        <v>7</v>
      </c>
      <c r="AK156" s="65"/>
      <c r="AL156" s="65"/>
      <c r="AM156" s="65"/>
      <c r="AN156" s="65"/>
      <c r="AO156" s="65"/>
      <c r="AP156" s="65"/>
      <c r="AQ156" s="65"/>
      <c r="AS156" s="61" t="s">
        <v>265</v>
      </c>
      <c r="AT156" s="61"/>
      <c r="AU156" s="61"/>
      <c r="AV156" s="61"/>
      <c r="AW156" s="61"/>
      <c r="AX156" s="61"/>
    </row>
    <row r="157" spans="3:50" ht="3.75" customHeight="1" x14ac:dyDescent="0.25"/>
    <row r="158" spans="3:50" ht="17.25" customHeight="1" x14ac:dyDescent="0.25">
      <c r="C158" s="57" t="s">
        <v>266</v>
      </c>
      <c r="D158" s="57"/>
      <c r="E158" s="57"/>
      <c r="F158" s="57"/>
      <c r="G158" s="57"/>
      <c r="H158" s="57"/>
      <c r="I158" s="57"/>
      <c r="K158" s="64">
        <v>45509</v>
      </c>
      <c r="L158" s="64"/>
      <c r="M158" s="64"/>
      <c r="N158" s="64"/>
      <c r="O158" s="64"/>
      <c r="P158" s="64"/>
      <c r="R158" s="64">
        <v>45509</v>
      </c>
      <c r="S158" s="64"/>
      <c r="T158" s="64"/>
      <c r="U158" s="64"/>
      <c r="V158" s="64"/>
      <c r="W158" s="64"/>
      <c r="X158" s="64"/>
      <c r="Y158" s="64"/>
      <c r="Z158" s="64"/>
      <c r="AA158" s="64"/>
      <c r="AC158" s="53">
        <v>98.99</v>
      </c>
      <c r="AD158" s="53"/>
      <c r="AE158" s="53"/>
      <c r="AF158" s="53"/>
      <c r="AG158" s="53"/>
      <c r="AJ158" s="65">
        <v>4</v>
      </c>
      <c r="AK158" s="65"/>
      <c r="AL158" s="65"/>
      <c r="AM158" s="65"/>
      <c r="AN158" s="65"/>
      <c r="AO158" s="65"/>
      <c r="AP158" s="65"/>
      <c r="AQ158" s="65"/>
      <c r="AS158" s="61" t="s">
        <v>267</v>
      </c>
      <c r="AT158" s="61"/>
      <c r="AU158" s="61"/>
      <c r="AV158" s="61"/>
      <c r="AW158" s="61"/>
      <c r="AX158" s="61"/>
    </row>
    <row r="159" spans="3:50" ht="3.75" customHeight="1" x14ac:dyDescent="0.25"/>
    <row r="160" spans="3:50" ht="17.25" customHeight="1" x14ac:dyDescent="0.25">
      <c r="C160" s="57" t="s">
        <v>268</v>
      </c>
      <c r="D160" s="57"/>
      <c r="E160" s="57"/>
      <c r="F160" s="57"/>
      <c r="G160" s="57"/>
      <c r="H160" s="57"/>
      <c r="I160" s="57"/>
      <c r="K160" s="64">
        <v>45511</v>
      </c>
      <c r="L160" s="64"/>
      <c r="M160" s="64"/>
      <c r="N160" s="64"/>
      <c r="O160" s="64"/>
      <c r="P160" s="64"/>
      <c r="R160" s="64">
        <v>45511</v>
      </c>
      <c r="S160" s="64"/>
      <c r="T160" s="64"/>
      <c r="U160" s="64"/>
      <c r="V160" s="64"/>
      <c r="W160" s="64"/>
      <c r="X160" s="64"/>
      <c r="Y160" s="64"/>
      <c r="Z160" s="64"/>
      <c r="AA160" s="64"/>
      <c r="AC160" s="53">
        <v>201.16</v>
      </c>
      <c r="AD160" s="53"/>
      <c r="AE160" s="53"/>
      <c r="AF160" s="53"/>
      <c r="AG160" s="53"/>
      <c r="AJ160" s="65">
        <v>2</v>
      </c>
      <c r="AK160" s="65"/>
      <c r="AL160" s="65"/>
      <c r="AM160" s="65"/>
      <c r="AN160" s="65"/>
      <c r="AO160" s="65"/>
      <c r="AP160" s="65"/>
      <c r="AQ160" s="65"/>
      <c r="AS160" s="61" t="s">
        <v>269</v>
      </c>
      <c r="AT160" s="61"/>
      <c r="AU160" s="61"/>
      <c r="AV160" s="61"/>
      <c r="AW160" s="61"/>
      <c r="AX160" s="61"/>
    </row>
    <row r="161" spans="2:33" ht="12" customHeight="1" x14ac:dyDescent="0.25"/>
    <row r="162" spans="2:33" x14ac:dyDescent="0.25">
      <c r="O162" s="62" t="s">
        <v>246</v>
      </c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AC162" s="63">
        <v>600.74</v>
      </c>
      <c r="AD162" s="63"/>
      <c r="AE162" s="63"/>
      <c r="AF162" s="63"/>
      <c r="AG162" s="63"/>
    </row>
    <row r="163" spans="2:33" ht="10.5" customHeight="1" x14ac:dyDescent="0.25"/>
    <row r="164" spans="2:33" ht="10.5" customHeight="1" x14ac:dyDescent="0.25">
      <c r="B164" s="66" t="s">
        <v>270</v>
      </c>
      <c r="C164" s="66"/>
      <c r="D164" s="66"/>
      <c r="E164" s="66"/>
      <c r="F164" s="66"/>
      <c r="G164" s="66"/>
      <c r="H164" s="66"/>
      <c r="I164" s="66"/>
      <c r="J164" s="66"/>
      <c r="K164" s="66"/>
      <c r="L164" s="66"/>
    </row>
    <row r="165" spans="2:33" ht="8.25" customHeight="1" x14ac:dyDescent="0.25"/>
    <row r="166" spans="2:33" ht="14.25" customHeight="1" x14ac:dyDescent="0.25">
      <c r="B166" s="66" t="s">
        <v>271</v>
      </c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T166" s="67" t="s">
        <v>272</v>
      </c>
      <c r="V166" s="68">
        <v>65326.74</v>
      </c>
      <c r="W166" s="68"/>
      <c r="X166" s="68"/>
      <c r="Y166" s="68"/>
      <c r="Z166" s="68"/>
      <c r="AA166" s="68"/>
      <c r="AB166" s="68"/>
      <c r="AC166" s="68"/>
      <c r="AD166" s="68"/>
    </row>
    <row r="167" spans="2:33" ht="14.25" customHeight="1" x14ac:dyDescent="0.25">
      <c r="B167" s="66" t="s">
        <v>273</v>
      </c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T167" s="67" t="s">
        <v>185</v>
      </c>
      <c r="V167" s="68">
        <v>14787.01</v>
      </c>
      <c r="W167" s="68"/>
      <c r="X167" s="68"/>
      <c r="Y167" s="68"/>
      <c r="Z167" s="68"/>
      <c r="AA167" s="68"/>
      <c r="AB167" s="68"/>
      <c r="AC167" s="68"/>
      <c r="AD167" s="68"/>
    </row>
    <row r="168" spans="2:33" ht="13.5" customHeight="1" x14ac:dyDescent="0.25">
      <c r="B168" s="66" t="s">
        <v>274</v>
      </c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T168" s="67" t="s">
        <v>185</v>
      </c>
      <c r="V168" s="68">
        <v>2196.3200000000002</v>
      </c>
      <c r="W168" s="68"/>
      <c r="X168" s="68"/>
      <c r="Y168" s="68"/>
      <c r="Z168" s="68"/>
      <c r="AA168" s="68"/>
      <c r="AB168" s="68"/>
      <c r="AC168" s="68"/>
      <c r="AD168" s="68"/>
    </row>
    <row r="169" spans="2:33" ht="13.5" customHeight="1" x14ac:dyDescent="0.25">
      <c r="B169" s="66" t="s">
        <v>275</v>
      </c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T169" s="67" t="s">
        <v>185</v>
      </c>
      <c r="V169" s="68">
        <v>0</v>
      </c>
      <c r="W169" s="68"/>
      <c r="X169" s="68"/>
      <c r="Y169" s="68"/>
      <c r="Z169" s="68"/>
      <c r="AA169" s="68"/>
      <c r="AB169" s="68"/>
      <c r="AC169" s="68"/>
      <c r="AD169" s="68"/>
    </row>
    <row r="170" spans="2:33" ht="14.25" customHeight="1" x14ac:dyDescent="0.25">
      <c r="B170" s="66" t="s">
        <v>276</v>
      </c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T170" s="67" t="s">
        <v>185</v>
      </c>
      <c r="V170" s="68">
        <v>600.74</v>
      </c>
      <c r="W170" s="68"/>
      <c r="X170" s="68"/>
      <c r="Y170" s="68"/>
      <c r="Z170" s="68"/>
      <c r="AA170" s="68"/>
      <c r="AB170" s="68"/>
      <c r="AC170" s="68"/>
      <c r="AD170" s="68"/>
    </row>
    <row r="171" spans="2:33" ht="14.25" customHeight="1" x14ac:dyDescent="0.25">
      <c r="B171" s="66" t="s">
        <v>277</v>
      </c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T171" s="67" t="s">
        <v>185</v>
      </c>
      <c r="V171" s="68">
        <v>0</v>
      </c>
      <c r="W171" s="68"/>
      <c r="X171" s="68"/>
      <c r="Y171" s="68"/>
      <c r="Z171" s="68"/>
      <c r="AA171" s="68"/>
      <c r="AB171" s="68"/>
      <c r="AC171" s="68"/>
      <c r="AD171" s="68"/>
    </row>
    <row r="172" spans="2:33" ht="11.25" customHeight="1" x14ac:dyDescent="0.25">
      <c r="B172" s="66" t="s">
        <v>278</v>
      </c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T172" s="67" t="s">
        <v>185</v>
      </c>
      <c r="V172" s="68">
        <v>82910.81</v>
      </c>
      <c r="W172" s="68"/>
      <c r="X172" s="68"/>
      <c r="Y172" s="68"/>
      <c r="Z172" s="68"/>
      <c r="AA172" s="68"/>
      <c r="AB172" s="68"/>
      <c r="AC172" s="68"/>
      <c r="AD172" s="68"/>
    </row>
    <row r="173" spans="2:33" ht="42.75" customHeight="1" x14ac:dyDescent="0.25"/>
    <row r="174" spans="2:33" ht="42.75" customHeight="1" x14ac:dyDescent="0.25"/>
  </sheetData>
  <mergeCells count="389">
    <mergeCell ref="B171:Q171"/>
    <mergeCell ref="V171:AD171"/>
    <mergeCell ref="B172:Q172"/>
    <mergeCell ref="V172:AD172"/>
    <mergeCell ref="B168:Q168"/>
    <mergeCell ref="V168:AD168"/>
    <mergeCell ref="B169:Q169"/>
    <mergeCell ref="V169:AD169"/>
    <mergeCell ref="B170:Q170"/>
    <mergeCell ref="V170:AD170"/>
    <mergeCell ref="O162:Y162"/>
    <mergeCell ref="AC162:AG162"/>
    <mergeCell ref="B164:L164"/>
    <mergeCell ref="B166:Q166"/>
    <mergeCell ref="V166:AD166"/>
    <mergeCell ref="B167:Q167"/>
    <mergeCell ref="V167:AD167"/>
    <mergeCell ref="C160:I160"/>
    <mergeCell ref="K160:P160"/>
    <mergeCell ref="R160:AA160"/>
    <mergeCell ref="AC160:AG160"/>
    <mergeCell ref="AJ160:AQ160"/>
    <mergeCell ref="AS160:AX160"/>
    <mergeCell ref="C158:I158"/>
    <mergeCell ref="K158:P158"/>
    <mergeCell ref="R158:AA158"/>
    <mergeCell ref="AC158:AG158"/>
    <mergeCell ref="AJ158:AQ158"/>
    <mergeCell ref="AS158:AX158"/>
    <mergeCell ref="C156:I156"/>
    <mergeCell ref="K156:P156"/>
    <mergeCell ref="R156:AA156"/>
    <mergeCell ref="AC156:AG156"/>
    <mergeCell ref="AJ156:AQ156"/>
    <mergeCell ref="AS156:AX156"/>
    <mergeCell ref="C154:I154"/>
    <mergeCell ref="K154:P154"/>
    <mergeCell ref="R154:AA154"/>
    <mergeCell ref="AC154:AG154"/>
    <mergeCell ref="AJ154:AQ154"/>
    <mergeCell ref="AS154:AX154"/>
    <mergeCell ref="AJ147:AQ150"/>
    <mergeCell ref="AS147:AX149"/>
    <mergeCell ref="AC148:AG149"/>
    <mergeCell ref="C152:I152"/>
    <mergeCell ref="K152:P152"/>
    <mergeCell ref="R152:AA152"/>
    <mergeCell ref="AC152:AG152"/>
    <mergeCell ref="AJ152:AQ152"/>
    <mergeCell ref="AS152:AX152"/>
    <mergeCell ref="L143:V143"/>
    <mergeCell ref="Y143:AD143"/>
    <mergeCell ref="C145:S145"/>
    <mergeCell ref="C147:I149"/>
    <mergeCell ref="K147:P150"/>
    <mergeCell ref="R147:AA150"/>
    <mergeCell ref="B141:E141"/>
    <mergeCell ref="G141:L141"/>
    <mergeCell ref="O141:W141"/>
    <mergeCell ref="Y141:AD141"/>
    <mergeCell ref="AG141:AL141"/>
    <mergeCell ref="AO141:AW141"/>
    <mergeCell ref="AX130:BC130"/>
    <mergeCell ref="AO132:AU132"/>
    <mergeCell ref="AW132:BB132"/>
    <mergeCell ref="B134:R134"/>
    <mergeCell ref="B136:E138"/>
    <mergeCell ref="G136:L139"/>
    <mergeCell ref="O136:W139"/>
    <mergeCell ref="AF136:AL139"/>
    <mergeCell ref="AN136:AV139"/>
    <mergeCell ref="Y137:AD138"/>
    <mergeCell ref="C130:F130"/>
    <mergeCell ref="H130:O130"/>
    <mergeCell ref="R130:Y130"/>
    <mergeCell ref="AA130:AF130"/>
    <mergeCell ref="AH130:AK130"/>
    <mergeCell ref="AN130:AU130"/>
    <mergeCell ref="AX126:BC126"/>
    <mergeCell ref="C128:F128"/>
    <mergeCell ref="H128:O128"/>
    <mergeCell ref="R128:Y128"/>
    <mergeCell ref="AA128:AF128"/>
    <mergeCell ref="AH128:AK128"/>
    <mergeCell ref="AN128:AU128"/>
    <mergeCell ref="AX128:BC128"/>
    <mergeCell ref="C126:F126"/>
    <mergeCell ref="H126:O126"/>
    <mergeCell ref="R126:Y126"/>
    <mergeCell ref="AA126:AF126"/>
    <mergeCell ref="AH126:AK126"/>
    <mergeCell ref="AN126:AU126"/>
    <mergeCell ref="AX122:BC122"/>
    <mergeCell ref="C124:F124"/>
    <mergeCell ref="H124:O124"/>
    <mergeCell ref="R124:Y124"/>
    <mergeCell ref="AA124:AF124"/>
    <mergeCell ref="AH124:AK124"/>
    <mergeCell ref="AN124:AU124"/>
    <mergeCell ref="AX124:BC124"/>
    <mergeCell ref="C122:F122"/>
    <mergeCell ref="H122:O122"/>
    <mergeCell ref="R122:Y122"/>
    <mergeCell ref="AA122:AF122"/>
    <mergeCell ref="AH122:AK122"/>
    <mergeCell ref="AN122:AU122"/>
    <mergeCell ref="AX118:BC118"/>
    <mergeCell ref="C120:F120"/>
    <mergeCell ref="H120:O120"/>
    <mergeCell ref="R120:Y120"/>
    <mergeCell ref="AA120:AF120"/>
    <mergeCell ref="AH120:AK120"/>
    <mergeCell ref="AN120:AU120"/>
    <mergeCell ref="AX120:BC120"/>
    <mergeCell ref="C118:F118"/>
    <mergeCell ref="H118:O118"/>
    <mergeCell ref="R118:Y118"/>
    <mergeCell ref="AA118:AF118"/>
    <mergeCell ref="AH118:AK118"/>
    <mergeCell ref="AN118:AU118"/>
    <mergeCell ref="AM110:AT110"/>
    <mergeCell ref="AV110:AY110"/>
    <mergeCell ref="B112:R112"/>
    <mergeCell ref="G114:O115"/>
    <mergeCell ref="R114:Y115"/>
    <mergeCell ref="AA114:AF115"/>
    <mergeCell ref="AI114:AL115"/>
    <mergeCell ref="AN114:AU115"/>
    <mergeCell ref="B115:E115"/>
    <mergeCell ref="AX115:BC115"/>
    <mergeCell ref="AU104:AY104"/>
    <mergeCell ref="BB104:BD105"/>
    <mergeCell ref="C107:F108"/>
    <mergeCell ref="H107:O108"/>
    <mergeCell ref="R107:X108"/>
    <mergeCell ref="Z107:AC107"/>
    <mergeCell ref="AF107:AJ107"/>
    <mergeCell ref="AL107:AS107"/>
    <mergeCell ref="AU107:AY107"/>
    <mergeCell ref="BB107:BD108"/>
    <mergeCell ref="C104:F105"/>
    <mergeCell ref="H104:O105"/>
    <mergeCell ref="R104:X105"/>
    <mergeCell ref="Z104:AC104"/>
    <mergeCell ref="AF104:AJ104"/>
    <mergeCell ref="AL104:AS104"/>
    <mergeCell ref="AU99:AY99"/>
    <mergeCell ref="BB99:BD100"/>
    <mergeCell ref="C101:F102"/>
    <mergeCell ref="H101:O102"/>
    <mergeCell ref="R101:X102"/>
    <mergeCell ref="Z101:AC101"/>
    <mergeCell ref="AF101:AJ101"/>
    <mergeCell ref="AL101:AS101"/>
    <mergeCell ref="AU101:AY101"/>
    <mergeCell ref="BB101:BD102"/>
    <mergeCell ref="C99:F100"/>
    <mergeCell ref="H99:O100"/>
    <mergeCell ref="R99:X100"/>
    <mergeCell ref="Z99:AC99"/>
    <mergeCell ref="AF99:AJ99"/>
    <mergeCell ref="AL99:AS99"/>
    <mergeCell ref="AU93:AY93"/>
    <mergeCell ref="BB93:BD94"/>
    <mergeCell ref="C96:F97"/>
    <mergeCell ref="H96:O97"/>
    <mergeCell ref="R96:X97"/>
    <mergeCell ref="Z96:AC96"/>
    <mergeCell ref="AF96:AJ96"/>
    <mergeCell ref="AL96:AS96"/>
    <mergeCell ref="AU96:AY96"/>
    <mergeCell ref="BB96:BD97"/>
    <mergeCell ref="C93:F94"/>
    <mergeCell ref="H93:O94"/>
    <mergeCell ref="R93:X94"/>
    <mergeCell ref="Z93:AC93"/>
    <mergeCell ref="AF93:AJ93"/>
    <mergeCell ref="AL93:AS93"/>
    <mergeCell ref="AU87:AY87"/>
    <mergeCell ref="BB87:BD88"/>
    <mergeCell ref="C90:F91"/>
    <mergeCell ref="H90:O91"/>
    <mergeCell ref="R90:X91"/>
    <mergeCell ref="Z90:AC90"/>
    <mergeCell ref="AF90:AJ90"/>
    <mergeCell ref="AL90:AS90"/>
    <mergeCell ref="AU90:AY90"/>
    <mergeCell ref="BB90:BD91"/>
    <mergeCell ref="C87:F88"/>
    <mergeCell ref="H87:O88"/>
    <mergeCell ref="R87:X88"/>
    <mergeCell ref="Z87:AC87"/>
    <mergeCell ref="AF87:AJ87"/>
    <mergeCell ref="AL87:AS87"/>
    <mergeCell ref="AU81:AY81"/>
    <mergeCell ref="BB81:BD82"/>
    <mergeCell ref="C84:F85"/>
    <mergeCell ref="H84:O85"/>
    <mergeCell ref="R84:X85"/>
    <mergeCell ref="Z84:AC84"/>
    <mergeCell ref="AF84:AJ84"/>
    <mergeCell ref="AL84:AS84"/>
    <mergeCell ref="AU84:AY84"/>
    <mergeCell ref="BB84:BD85"/>
    <mergeCell ref="C81:F82"/>
    <mergeCell ref="H81:O82"/>
    <mergeCell ref="R81:X82"/>
    <mergeCell ref="Z81:AC81"/>
    <mergeCell ref="AF81:AJ81"/>
    <mergeCell ref="AL81:AS81"/>
    <mergeCell ref="AU75:AY75"/>
    <mergeCell ref="BB75:BD76"/>
    <mergeCell ref="C78:F79"/>
    <mergeCell ref="H78:O79"/>
    <mergeCell ref="R78:X79"/>
    <mergeCell ref="Z78:AC78"/>
    <mergeCell ref="AF78:AJ78"/>
    <mergeCell ref="AL78:AS78"/>
    <mergeCell ref="AU78:AY78"/>
    <mergeCell ref="BB78:BD79"/>
    <mergeCell ref="C75:F76"/>
    <mergeCell ref="H75:O76"/>
    <mergeCell ref="R75:X76"/>
    <mergeCell ref="Z75:AC75"/>
    <mergeCell ref="AF75:AJ75"/>
    <mergeCell ref="AL75:AS75"/>
    <mergeCell ref="AU69:AY69"/>
    <mergeCell ref="BB69:BD70"/>
    <mergeCell ref="C72:F73"/>
    <mergeCell ref="H72:O73"/>
    <mergeCell ref="R72:X73"/>
    <mergeCell ref="Z72:AC72"/>
    <mergeCell ref="AF72:AJ72"/>
    <mergeCell ref="AL72:AS72"/>
    <mergeCell ref="AU72:AY72"/>
    <mergeCell ref="BB72:BD73"/>
    <mergeCell ref="C69:F70"/>
    <mergeCell ref="H69:O70"/>
    <mergeCell ref="R69:X70"/>
    <mergeCell ref="Z69:AC69"/>
    <mergeCell ref="AF69:AJ69"/>
    <mergeCell ref="AL69:AS69"/>
    <mergeCell ref="AU63:AY63"/>
    <mergeCell ref="BB63:BD64"/>
    <mergeCell ref="C66:F67"/>
    <mergeCell ref="H66:O67"/>
    <mergeCell ref="R66:X67"/>
    <mergeCell ref="Z66:AC66"/>
    <mergeCell ref="AF66:AJ66"/>
    <mergeCell ref="AL66:AS66"/>
    <mergeCell ref="AU66:AY66"/>
    <mergeCell ref="BB66:BD67"/>
    <mergeCell ref="C63:F64"/>
    <mergeCell ref="H63:O64"/>
    <mergeCell ref="R63:X64"/>
    <mergeCell ref="Z63:AC63"/>
    <mergeCell ref="AF63:AJ63"/>
    <mergeCell ref="AL63:AS63"/>
    <mergeCell ref="AU57:AY57"/>
    <mergeCell ref="BB57:BD58"/>
    <mergeCell ref="C60:F61"/>
    <mergeCell ref="H60:O61"/>
    <mergeCell ref="R60:X61"/>
    <mergeCell ref="Z60:AC60"/>
    <mergeCell ref="AF60:AJ60"/>
    <mergeCell ref="AL60:AS60"/>
    <mergeCell ref="AU60:AY60"/>
    <mergeCell ref="BB60:BD61"/>
    <mergeCell ref="C57:F58"/>
    <mergeCell ref="H57:O58"/>
    <mergeCell ref="R57:X58"/>
    <mergeCell ref="Z57:AC57"/>
    <mergeCell ref="AF57:AJ57"/>
    <mergeCell ref="AL57:AS57"/>
    <mergeCell ref="AU51:AY51"/>
    <mergeCell ref="BB51:BD52"/>
    <mergeCell ref="C54:F55"/>
    <mergeCell ref="H54:O55"/>
    <mergeCell ref="R54:X55"/>
    <mergeCell ref="Z54:AC54"/>
    <mergeCell ref="AF54:AJ54"/>
    <mergeCell ref="AL54:AS54"/>
    <mergeCell ref="AU54:AY54"/>
    <mergeCell ref="BB54:BD55"/>
    <mergeCell ref="C51:F52"/>
    <mergeCell ref="H51:O52"/>
    <mergeCell ref="R51:X52"/>
    <mergeCell ref="Z51:AC51"/>
    <mergeCell ref="AF51:AJ51"/>
    <mergeCell ref="AL51:AS51"/>
    <mergeCell ref="AU45:AY45"/>
    <mergeCell ref="BB45:BD46"/>
    <mergeCell ref="C48:F49"/>
    <mergeCell ref="H48:O49"/>
    <mergeCell ref="R48:X49"/>
    <mergeCell ref="Z48:AC48"/>
    <mergeCell ref="AF48:AJ48"/>
    <mergeCell ref="AL48:AS48"/>
    <mergeCell ref="AU48:AY48"/>
    <mergeCell ref="BB48:BD49"/>
    <mergeCell ref="C45:F46"/>
    <mergeCell ref="H45:O46"/>
    <mergeCell ref="R45:X46"/>
    <mergeCell ref="Z45:AC45"/>
    <mergeCell ref="AF45:AJ45"/>
    <mergeCell ref="AL45:AS45"/>
    <mergeCell ref="AU39:AY39"/>
    <mergeCell ref="BB39:BD40"/>
    <mergeCell ref="C42:F43"/>
    <mergeCell ref="H42:O43"/>
    <mergeCell ref="R42:X43"/>
    <mergeCell ref="Z42:AC42"/>
    <mergeCell ref="AF42:AJ42"/>
    <mergeCell ref="AL42:AS42"/>
    <mergeCell ref="AU42:AY42"/>
    <mergeCell ref="BB42:BD43"/>
    <mergeCell ref="C39:F40"/>
    <mergeCell ref="H39:O40"/>
    <mergeCell ref="R39:X40"/>
    <mergeCell ref="Z39:AC39"/>
    <mergeCell ref="AF39:AJ39"/>
    <mergeCell ref="AL39:AS39"/>
    <mergeCell ref="AU33:AY33"/>
    <mergeCell ref="BB33:BD34"/>
    <mergeCell ref="C36:F37"/>
    <mergeCell ref="H36:O37"/>
    <mergeCell ref="R36:X37"/>
    <mergeCell ref="Z36:AC36"/>
    <mergeCell ref="AF36:AJ36"/>
    <mergeCell ref="AL36:AS36"/>
    <mergeCell ref="AU36:AY36"/>
    <mergeCell ref="BB36:BD37"/>
    <mergeCell ref="C33:F34"/>
    <mergeCell ref="H33:O34"/>
    <mergeCell ref="R33:X34"/>
    <mergeCell ref="Z33:AC33"/>
    <mergeCell ref="AF33:AJ33"/>
    <mergeCell ref="AL33:AS33"/>
    <mergeCell ref="AU27:AY27"/>
    <mergeCell ref="BB27:BD28"/>
    <mergeCell ref="C30:F31"/>
    <mergeCell ref="H30:O31"/>
    <mergeCell ref="R30:X31"/>
    <mergeCell ref="Z30:AC30"/>
    <mergeCell ref="AF30:AJ30"/>
    <mergeCell ref="AL30:AS30"/>
    <mergeCell ref="AU30:AY30"/>
    <mergeCell ref="BB30:BD31"/>
    <mergeCell ref="C27:F28"/>
    <mergeCell ref="H27:O28"/>
    <mergeCell ref="R27:X28"/>
    <mergeCell ref="Z27:AC27"/>
    <mergeCell ref="AF27:AJ27"/>
    <mergeCell ref="AL27:AS27"/>
    <mergeCell ref="AU21:AY21"/>
    <mergeCell ref="BB21:BD22"/>
    <mergeCell ref="C24:F25"/>
    <mergeCell ref="H24:O25"/>
    <mergeCell ref="R24:X25"/>
    <mergeCell ref="Z24:AC24"/>
    <mergeCell ref="AF24:AJ24"/>
    <mergeCell ref="AL24:AS24"/>
    <mergeCell ref="AU24:AY24"/>
    <mergeCell ref="BB24:BD25"/>
    <mergeCell ref="C21:F22"/>
    <mergeCell ref="H21:O22"/>
    <mergeCell ref="R21:X22"/>
    <mergeCell ref="Z21:AC21"/>
    <mergeCell ref="AF21:AJ21"/>
    <mergeCell ref="AL21:AS21"/>
    <mergeCell ref="AF17:AK18"/>
    <mergeCell ref="AL17:AS18"/>
    <mergeCell ref="B18:E18"/>
    <mergeCell ref="R18:X18"/>
    <mergeCell ref="AU18:AY18"/>
    <mergeCell ref="BB18:BD18"/>
    <mergeCell ref="C10:L10"/>
    <mergeCell ref="Q10:AE10"/>
    <mergeCell ref="C11:L11"/>
    <mergeCell ref="Q11:AE11"/>
    <mergeCell ref="B15:R15"/>
    <mergeCell ref="G17:O18"/>
    <mergeCell ref="Z17:AC18"/>
    <mergeCell ref="D2:H2"/>
    <mergeCell ref="E4:BB6"/>
    <mergeCell ref="C8:L8"/>
    <mergeCell ref="O8:AE8"/>
    <mergeCell ref="C9:L9"/>
    <mergeCell ref="Q9:AE9"/>
  </mergeCells>
  <pageMargins left="0.25" right="0.25" top="0.25" bottom="0.25" header="0" footer="0"/>
  <pageSetup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D06-5E22-4FF4-9BA9-E91B1799ED53}">
  <sheetPr>
    <pageSetUpPr fitToPage="1"/>
  </sheetPr>
  <dimension ref="A1:Z1048513"/>
  <sheetViews>
    <sheetView showGridLines="0" topLeftCell="F4" zoomScaleNormal="100" workbookViewId="0">
      <selection activeCell="L27" sqref="L27"/>
    </sheetView>
  </sheetViews>
  <sheetFormatPr baseColWidth="10" defaultRowHeight="15" x14ac:dyDescent="0.25"/>
  <cols>
    <col min="1" max="1" width="12.140625" customWidth="1"/>
    <col min="2" max="2" width="13.28515625" customWidth="1"/>
    <col min="3" max="3" width="14.85546875" customWidth="1"/>
    <col min="4" max="4" width="11.7109375" customWidth="1"/>
    <col min="5" max="5" width="10" hidden="1" customWidth="1"/>
    <col min="6" max="6" width="14" customWidth="1"/>
    <col min="7" max="7" width="21.5703125" customWidth="1"/>
    <col min="8" max="8" width="36.140625" customWidth="1"/>
    <col min="9" max="9" width="18.28515625" customWidth="1"/>
    <col min="10" max="10" width="16.85546875" customWidth="1"/>
    <col min="11" max="11" width="16.140625" customWidth="1"/>
    <col min="12" max="12" width="13.28515625" customWidth="1"/>
    <col min="13" max="13" width="15.28515625" customWidth="1"/>
    <col min="14" max="14" width="8.28515625" hidden="1" customWidth="1"/>
    <col min="15" max="15" width="16.42578125" hidden="1" customWidth="1"/>
    <col min="16" max="16" width="12.42578125" customWidth="1"/>
    <col min="17" max="17" width="17.5703125" customWidth="1"/>
    <col min="18" max="18" width="22.140625" hidden="1" customWidth="1"/>
    <col min="19" max="19" width="18.5703125" customWidth="1"/>
    <col min="20" max="20" width="15.85546875" style="12" hidden="1" customWidth="1"/>
    <col min="21" max="21" width="0" hidden="1" customWidth="1"/>
    <col min="22" max="22" width="14.140625" customWidth="1"/>
    <col min="24" max="24" width="11.42578125" style="71"/>
  </cols>
  <sheetData>
    <row r="1" spans="1:26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70"/>
    </row>
    <row r="2" spans="1:2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70"/>
    </row>
    <row r="3" spans="1:26" x14ac:dyDescent="0.25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26" x14ac:dyDescent="0.25">
      <c r="A4" s="72" t="s">
        <v>281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26" x14ac:dyDescent="0.25">
      <c r="A5" s="73">
        <f ca="1">TODAY()</f>
        <v>45552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V5" s="71"/>
    </row>
    <row r="6" spans="1:26" x14ac:dyDescent="0.25">
      <c r="A6" s="72" t="s">
        <v>282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26" x14ac:dyDescent="0.25">
      <c r="A7" s="11"/>
      <c r="B7" s="11"/>
      <c r="C7" s="11"/>
      <c r="D7" s="74">
        <f ca="1">TODAY()</f>
        <v>45552</v>
      </c>
      <c r="E7" s="74"/>
      <c r="F7" s="75"/>
      <c r="G7" s="75"/>
      <c r="H7" s="75"/>
      <c r="I7" s="75"/>
      <c r="J7" s="75"/>
      <c r="K7" s="75"/>
      <c r="L7" s="75"/>
      <c r="M7" s="76"/>
      <c r="N7" s="76"/>
      <c r="O7" s="76"/>
      <c r="P7" s="76"/>
      <c r="Q7" s="77"/>
      <c r="R7" s="78"/>
      <c r="S7" s="79"/>
      <c r="T7" s="79"/>
      <c r="U7" s="79"/>
      <c r="V7" s="79"/>
      <c r="W7" s="79"/>
    </row>
    <row r="8" spans="1:26" ht="44.25" customHeight="1" x14ac:dyDescent="0.25">
      <c r="A8" s="80" t="s">
        <v>283</v>
      </c>
      <c r="B8" s="80" t="s">
        <v>284</v>
      </c>
      <c r="C8" s="80" t="s">
        <v>285</v>
      </c>
      <c r="D8" s="80" t="s">
        <v>286</v>
      </c>
      <c r="E8" s="80" t="s">
        <v>287</v>
      </c>
      <c r="F8" s="80" t="s">
        <v>6</v>
      </c>
      <c r="G8" s="80" t="s">
        <v>288</v>
      </c>
      <c r="H8" s="80" t="s">
        <v>289</v>
      </c>
      <c r="I8" s="80" t="s">
        <v>290</v>
      </c>
      <c r="J8" s="80" t="s">
        <v>291</v>
      </c>
      <c r="K8" s="80" t="s">
        <v>292</v>
      </c>
      <c r="L8" s="80" t="s">
        <v>293</v>
      </c>
      <c r="M8" s="80" t="s">
        <v>294</v>
      </c>
      <c r="N8" s="80" t="s">
        <v>295</v>
      </c>
      <c r="O8" s="80" t="s">
        <v>296</v>
      </c>
      <c r="P8" s="80" t="s">
        <v>297</v>
      </c>
      <c r="Q8" s="80" t="s">
        <v>298</v>
      </c>
      <c r="R8" s="80" t="s">
        <v>299</v>
      </c>
      <c r="S8" s="80" t="s">
        <v>300</v>
      </c>
      <c r="T8" s="81" t="s">
        <v>299</v>
      </c>
      <c r="V8" s="79"/>
    </row>
    <row r="9" spans="1:26" s="93" customFormat="1" ht="15" hidden="1" customHeight="1" x14ac:dyDescent="0.25">
      <c r="A9" s="82">
        <v>45258</v>
      </c>
      <c r="B9" s="82">
        <v>45267</v>
      </c>
      <c r="C9" s="83">
        <f>+B9+105</f>
        <v>45372</v>
      </c>
      <c r="D9" s="84">
        <f t="shared" ref="D9:D26" ca="1" si="0">+C9-$D$7</f>
        <v>-180</v>
      </c>
      <c r="E9" s="85">
        <f t="shared" ref="E9:E28" ca="1" si="1">-D9-8</f>
        <v>172</v>
      </c>
      <c r="F9" s="82" t="s">
        <v>22</v>
      </c>
      <c r="G9" s="82" t="s">
        <v>301</v>
      </c>
      <c r="H9" s="86" t="s">
        <v>302</v>
      </c>
      <c r="I9" s="86" t="s">
        <v>303</v>
      </c>
      <c r="J9" s="87">
        <v>250314</v>
      </c>
      <c r="K9" s="88">
        <f>+J9/3</f>
        <v>83438</v>
      </c>
      <c r="L9" s="88">
        <f>+K9</f>
        <v>83438</v>
      </c>
      <c r="M9" s="88">
        <f>+K9-L9</f>
        <v>0</v>
      </c>
      <c r="N9" s="89">
        <v>0.12</v>
      </c>
      <c r="O9" s="90">
        <f t="shared" ref="O9:O11" si="2">+(1+N9)^(1/360)-1</f>
        <v>3.1485145894971645E-4</v>
      </c>
      <c r="P9" s="88">
        <v>314.49</v>
      </c>
      <c r="Q9" s="87">
        <v>0</v>
      </c>
      <c r="R9" s="91"/>
      <c r="S9" s="92" t="s">
        <v>304</v>
      </c>
      <c r="V9" s="79"/>
      <c r="X9" s="94"/>
      <c r="Z9" s="94"/>
    </row>
    <row r="10" spans="1:26" s="93" customFormat="1" ht="15" hidden="1" customHeight="1" x14ac:dyDescent="0.25">
      <c r="A10" s="82"/>
      <c r="B10" s="82"/>
      <c r="C10" s="83">
        <f>+B9+135</f>
        <v>45402</v>
      </c>
      <c r="D10" s="84">
        <f t="shared" ca="1" si="0"/>
        <v>-150</v>
      </c>
      <c r="E10" s="85">
        <f t="shared" ca="1" si="1"/>
        <v>142</v>
      </c>
      <c r="F10" s="82"/>
      <c r="G10" s="82"/>
      <c r="H10" s="86"/>
      <c r="I10" s="86"/>
      <c r="J10" s="87"/>
      <c r="K10" s="88">
        <v>83438</v>
      </c>
      <c r="L10" s="88">
        <f>+K10</f>
        <v>83438</v>
      </c>
      <c r="M10" s="88">
        <f>+K10-L10</f>
        <v>0</v>
      </c>
      <c r="N10" s="89">
        <v>0.12</v>
      </c>
      <c r="O10" s="90">
        <f t="shared" si="2"/>
        <v>3.1485145894971645E-4</v>
      </c>
      <c r="P10" s="88">
        <f ca="1">+E10*K10*O10</f>
        <v>3730.4217965221947</v>
      </c>
      <c r="Q10" s="87"/>
      <c r="R10" s="91"/>
      <c r="S10" s="92" t="s">
        <v>304</v>
      </c>
      <c r="V10" s="79"/>
    </row>
    <row r="11" spans="1:26" s="93" customFormat="1" ht="15" hidden="1" customHeight="1" x14ac:dyDescent="0.25">
      <c r="A11" s="82"/>
      <c r="B11" s="82"/>
      <c r="C11" s="83">
        <f>+B9+165</f>
        <v>45432</v>
      </c>
      <c r="D11" s="95">
        <f t="shared" ca="1" si="0"/>
        <v>-120</v>
      </c>
      <c r="E11" s="85">
        <f t="shared" ca="1" si="1"/>
        <v>112</v>
      </c>
      <c r="F11" s="82"/>
      <c r="G11" s="82"/>
      <c r="H11" s="86"/>
      <c r="I11" s="86"/>
      <c r="J11" s="87"/>
      <c r="K11" s="88">
        <v>83438</v>
      </c>
      <c r="L11" s="88">
        <f>+K11</f>
        <v>83438</v>
      </c>
      <c r="M11" s="88">
        <f>+K11-L11</f>
        <v>0</v>
      </c>
      <c r="N11" s="89">
        <v>0.12</v>
      </c>
      <c r="O11" s="90">
        <f t="shared" si="2"/>
        <v>3.1485145894971645E-4</v>
      </c>
      <c r="P11" s="88">
        <v>1366.0699536560148</v>
      </c>
      <c r="Q11" s="87"/>
      <c r="R11" s="91"/>
      <c r="S11" s="92" t="s">
        <v>304</v>
      </c>
      <c r="V11" s="79"/>
    </row>
    <row r="12" spans="1:26" s="93" customFormat="1" ht="15" hidden="1" customHeight="1" x14ac:dyDescent="0.25">
      <c r="A12" s="82">
        <v>45258</v>
      </c>
      <c r="B12" s="82">
        <v>45267</v>
      </c>
      <c r="C12" s="83">
        <f>+B12+105</f>
        <v>45372</v>
      </c>
      <c r="D12" s="96">
        <f t="shared" ca="1" si="0"/>
        <v>-180</v>
      </c>
      <c r="E12" s="85">
        <f t="shared" ca="1" si="1"/>
        <v>172</v>
      </c>
      <c r="F12" s="82" t="s">
        <v>22</v>
      </c>
      <c r="G12" s="82" t="s">
        <v>305</v>
      </c>
      <c r="H12" s="86" t="s">
        <v>302</v>
      </c>
      <c r="I12" s="86" t="s">
        <v>306</v>
      </c>
      <c r="J12" s="87">
        <v>325436</v>
      </c>
      <c r="K12" s="88">
        <v>108478.66666666667</v>
      </c>
      <c r="L12" s="88">
        <f>+K12</f>
        <v>108478.66666666667</v>
      </c>
      <c r="M12" s="88">
        <f>+K12-L12</f>
        <v>0</v>
      </c>
      <c r="N12" s="88">
        <f t="shared" ref="N12:O12" si="3">+L12-M12</f>
        <v>108478.66666666667</v>
      </c>
      <c r="O12" s="88">
        <f t="shared" si="3"/>
        <v>-108478.66666666667</v>
      </c>
      <c r="P12" s="88">
        <v>408.87</v>
      </c>
      <c r="Q12" s="87">
        <f>+J12-K12-K13-L14+P14</f>
        <v>1447.4936474747783</v>
      </c>
      <c r="R12" s="91"/>
      <c r="S12" s="92" t="s">
        <v>304</v>
      </c>
      <c r="V12" s="79"/>
      <c r="X12" s="94"/>
      <c r="Y12" s="97"/>
      <c r="Z12" s="94"/>
    </row>
    <row r="13" spans="1:26" s="93" customFormat="1" ht="15" hidden="1" customHeight="1" x14ac:dyDescent="0.25">
      <c r="A13" s="82"/>
      <c r="B13" s="82"/>
      <c r="C13" s="83">
        <f>+B12+135</f>
        <v>45402</v>
      </c>
      <c r="D13" s="96">
        <f t="shared" ca="1" si="0"/>
        <v>-150</v>
      </c>
      <c r="E13" s="85">
        <f t="shared" ca="1" si="1"/>
        <v>142</v>
      </c>
      <c r="F13" s="82"/>
      <c r="G13" s="82"/>
      <c r="H13" s="86"/>
      <c r="I13" s="86"/>
      <c r="J13" s="87"/>
      <c r="K13" s="88">
        <v>108478.66666666667</v>
      </c>
      <c r="L13" s="88">
        <f>29389.33+46+79043.34</f>
        <v>108478.67</v>
      </c>
      <c r="M13" s="88">
        <f>+K13-L13</f>
        <v>-3.3333333267364651E-3</v>
      </c>
      <c r="N13" s="89">
        <v>0.12</v>
      </c>
      <c r="O13" s="90">
        <f>+(1+N13)^(1/360)-1</f>
        <v>3.1485145894971645E-4</v>
      </c>
      <c r="P13" s="88">
        <v>2040.7266093198</v>
      </c>
      <c r="Q13" s="87"/>
      <c r="R13" s="91"/>
      <c r="S13" s="92" t="s">
        <v>304</v>
      </c>
      <c r="V13" s="79"/>
    </row>
    <row r="14" spans="1:26" s="93" customFormat="1" ht="15" hidden="1" customHeight="1" x14ac:dyDescent="0.25">
      <c r="A14" s="82"/>
      <c r="B14" s="82"/>
      <c r="C14" s="98">
        <f>+B12+165</f>
        <v>45432</v>
      </c>
      <c r="D14" s="95">
        <f t="shared" ca="1" si="0"/>
        <v>-120</v>
      </c>
      <c r="E14" s="85">
        <f t="shared" ca="1" si="1"/>
        <v>112</v>
      </c>
      <c r="F14" s="82"/>
      <c r="G14" s="82"/>
      <c r="H14" s="86"/>
      <c r="I14" s="86"/>
      <c r="J14" s="87"/>
      <c r="K14" s="99">
        <v>108478.66666666667</v>
      </c>
      <c r="L14" s="99">
        <v>108478.66666666667</v>
      </c>
      <c r="M14" s="100">
        <f t="shared" ref="M14:M26" si="4">+K14-L14</f>
        <v>0</v>
      </c>
      <c r="N14" s="101">
        <v>0.12</v>
      </c>
      <c r="O14" s="102">
        <f t="shared" ref="O14:O26" si="5">+(1+N14)^(1/360)-1</f>
        <v>3.1485145894971645E-4</v>
      </c>
      <c r="P14" s="99">
        <v>1447.4936474748074</v>
      </c>
      <c r="Q14" s="87"/>
      <c r="R14" s="103"/>
      <c r="S14" s="104" t="s">
        <v>307</v>
      </c>
      <c r="V14" s="79"/>
      <c r="Y14" s="94"/>
    </row>
    <row r="15" spans="1:26" s="93" customFormat="1" ht="15" hidden="1" customHeight="1" x14ac:dyDescent="0.25">
      <c r="A15" s="82">
        <v>45287</v>
      </c>
      <c r="B15" s="82">
        <v>45308</v>
      </c>
      <c r="C15" s="98">
        <f>+B15+90</f>
        <v>45398</v>
      </c>
      <c r="D15" s="95">
        <f t="shared" ca="1" si="0"/>
        <v>-154</v>
      </c>
      <c r="E15" s="85">
        <f t="shared" ca="1" si="1"/>
        <v>146</v>
      </c>
      <c r="F15" s="82" t="s">
        <v>22</v>
      </c>
      <c r="G15" s="105" t="s">
        <v>308</v>
      </c>
      <c r="H15" s="86" t="s">
        <v>309</v>
      </c>
      <c r="I15" s="86" t="s">
        <v>310</v>
      </c>
      <c r="J15" s="87">
        <v>8928</v>
      </c>
      <c r="K15" s="106">
        <v>4464</v>
      </c>
      <c r="L15" s="99">
        <v>4464</v>
      </c>
      <c r="M15" s="100">
        <f t="shared" si="4"/>
        <v>0</v>
      </c>
      <c r="N15" s="101">
        <v>0.12</v>
      </c>
      <c r="O15" s="102">
        <f t="shared" si="5"/>
        <v>3.1485145894971645E-4</v>
      </c>
      <c r="P15" s="99">
        <v>139.14419436240189</v>
      </c>
      <c r="Q15" s="87">
        <f>+J15+P15+P16</f>
        <v>9164.1234813422579</v>
      </c>
      <c r="R15" s="107"/>
      <c r="S15" s="104" t="s">
        <v>307</v>
      </c>
      <c r="V15" s="79"/>
    </row>
    <row r="16" spans="1:26" s="93" customFormat="1" ht="15" hidden="1" customHeight="1" x14ac:dyDescent="0.25">
      <c r="A16" s="82"/>
      <c r="B16" s="82"/>
      <c r="C16" s="98">
        <f>+B15+120</f>
        <v>45428</v>
      </c>
      <c r="D16" s="95">
        <f t="shared" ca="1" si="0"/>
        <v>-124</v>
      </c>
      <c r="E16" s="85">
        <f t="shared" ca="1" si="1"/>
        <v>116</v>
      </c>
      <c r="F16" s="82"/>
      <c r="G16" s="108"/>
      <c r="H16" s="86"/>
      <c r="I16" s="86"/>
      <c r="J16" s="87"/>
      <c r="K16" s="106">
        <v>4464</v>
      </c>
      <c r="L16" s="99">
        <v>4464</v>
      </c>
      <c r="M16" s="100">
        <f t="shared" si="4"/>
        <v>0</v>
      </c>
      <c r="N16" s="101">
        <v>0.12</v>
      </c>
      <c r="O16" s="102">
        <f t="shared" si="5"/>
        <v>3.1485145894971645E-4</v>
      </c>
      <c r="P16" s="99">
        <v>96.979286979855857</v>
      </c>
      <c r="Q16" s="87"/>
      <c r="R16" s="107"/>
      <c r="S16" s="104" t="s">
        <v>307</v>
      </c>
      <c r="V16" s="79"/>
    </row>
    <row r="17" spans="1:24" s="93" customFormat="1" ht="15" hidden="1" customHeight="1" x14ac:dyDescent="0.2">
      <c r="A17" s="82">
        <v>45288</v>
      </c>
      <c r="B17" s="82">
        <v>45308</v>
      </c>
      <c r="C17" s="98">
        <f>+B17+90</f>
        <v>45398</v>
      </c>
      <c r="D17" s="95">
        <f t="shared" ca="1" si="0"/>
        <v>-154</v>
      </c>
      <c r="E17" s="85">
        <f t="shared" ca="1" si="1"/>
        <v>146</v>
      </c>
      <c r="F17" s="82" t="s">
        <v>22</v>
      </c>
      <c r="G17" s="105" t="s">
        <v>311</v>
      </c>
      <c r="H17" s="86" t="s">
        <v>309</v>
      </c>
      <c r="I17" s="86" t="s">
        <v>312</v>
      </c>
      <c r="J17" s="87">
        <v>23674.720000000001</v>
      </c>
      <c r="K17" s="106">
        <v>11837.36</v>
      </c>
      <c r="L17" s="99">
        <v>11837.36</v>
      </c>
      <c r="M17" s="100">
        <f t="shared" si="4"/>
        <v>0</v>
      </c>
      <c r="N17" s="101">
        <v>0.12</v>
      </c>
      <c r="O17" s="102">
        <f t="shared" si="5"/>
        <v>3.1485145894971645E-4</v>
      </c>
      <c r="P17" s="99">
        <v>368.97399654518858</v>
      </c>
      <c r="Q17" s="87">
        <f>+J17+P17+P18</f>
        <v>24300.857691106987</v>
      </c>
      <c r="R17" s="107"/>
      <c r="S17" s="104" t="s">
        <v>307</v>
      </c>
    </row>
    <row r="18" spans="1:24" s="93" customFormat="1" ht="15" hidden="1" customHeight="1" x14ac:dyDescent="0.2">
      <c r="A18" s="82"/>
      <c r="B18" s="82"/>
      <c r="C18" s="98">
        <f>+B17+120</f>
        <v>45428</v>
      </c>
      <c r="D18" s="95">
        <f t="shared" ca="1" si="0"/>
        <v>-124</v>
      </c>
      <c r="E18" s="85">
        <f t="shared" ca="1" si="1"/>
        <v>116</v>
      </c>
      <c r="F18" s="82"/>
      <c r="G18" s="108"/>
      <c r="H18" s="86"/>
      <c r="I18" s="86"/>
      <c r="J18" s="87"/>
      <c r="K18" s="106">
        <v>11837.36</v>
      </c>
      <c r="L18" s="99">
        <v>11837.36</v>
      </c>
      <c r="M18" s="100">
        <f t="shared" si="4"/>
        <v>0</v>
      </c>
      <c r="N18" s="101">
        <v>0.12</v>
      </c>
      <c r="O18" s="102">
        <f t="shared" si="5"/>
        <v>3.1485145894971645E-4</v>
      </c>
      <c r="P18" s="99">
        <v>257.16369456179808</v>
      </c>
      <c r="Q18" s="87"/>
      <c r="R18" s="107"/>
      <c r="S18" s="104" t="s">
        <v>307</v>
      </c>
    </row>
    <row r="19" spans="1:24" s="93" customFormat="1" ht="15" hidden="1" customHeight="1" x14ac:dyDescent="0.2">
      <c r="A19" s="82">
        <v>45288</v>
      </c>
      <c r="B19" s="82">
        <v>45308</v>
      </c>
      <c r="C19" s="98">
        <f>+B19+90</f>
        <v>45398</v>
      </c>
      <c r="D19" s="95">
        <f t="shared" ca="1" si="0"/>
        <v>-154</v>
      </c>
      <c r="E19" s="85">
        <f t="shared" ca="1" si="1"/>
        <v>146</v>
      </c>
      <c r="F19" s="82" t="s">
        <v>22</v>
      </c>
      <c r="G19" s="105" t="s">
        <v>313</v>
      </c>
      <c r="H19" s="86" t="s">
        <v>309</v>
      </c>
      <c r="I19" s="86" t="s">
        <v>314</v>
      </c>
      <c r="J19" s="87">
        <v>8934</v>
      </c>
      <c r="K19" s="106">
        <v>4467</v>
      </c>
      <c r="L19" s="99">
        <v>4467</v>
      </c>
      <c r="M19" s="100">
        <f t="shared" si="4"/>
        <v>0</v>
      </c>
      <c r="N19" s="101">
        <v>0.12</v>
      </c>
      <c r="O19" s="102">
        <f t="shared" si="5"/>
        <v>3.1485145894971645E-4</v>
      </c>
      <c r="P19" s="99">
        <v>139.23770524570995</v>
      </c>
      <c r="Q19" s="87">
        <f>+J19+P19+P20</f>
        <v>9170.2821664775693</v>
      </c>
      <c r="R19" s="107"/>
      <c r="S19" s="104" t="s">
        <v>307</v>
      </c>
    </row>
    <row r="20" spans="1:24" s="93" customFormat="1" ht="15" hidden="1" customHeight="1" x14ac:dyDescent="0.2">
      <c r="A20" s="82"/>
      <c r="B20" s="82"/>
      <c r="C20" s="98">
        <f>+B19+120</f>
        <v>45428</v>
      </c>
      <c r="D20" s="95">
        <f t="shared" ca="1" si="0"/>
        <v>-124</v>
      </c>
      <c r="E20" s="85">
        <f t="shared" ca="1" si="1"/>
        <v>116</v>
      </c>
      <c r="F20" s="82"/>
      <c r="G20" s="108"/>
      <c r="H20" s="86"/>
      <c r="I20" s="86"/>
      <c r="J20" s="87"/>
      <c r="K20" s="106">
        <v>4467</v>
      </c>
      <c r="L20" s="99">
        <v>4467</v>
      </c>
      <c r="M20" s="100">
        <f t="shared" si="4"/>
        <v>0</v>
      </c>
      <c r="N20" s="101">
        <v>0.12</v>
      </c>
      <c r="O20" s="102">
        <f t="shared" si="5"/>
        <v>3.1485145894971645E-4</v>
      </c>
      <c r="P20" s="99">
        <v>97.044461231858449</v>
      </c>
      <c r="Q20" s="87"/>
      <c r="R20" s="107"/>
      <c r="S20" s="104" t="s">
        <v>307</v>
      </c>
    </row>
    <row r="21" spans="1:24" s="93" customFormat="1" ht="15" hidden="1" customHeight="1" x14ac:dyDescent="0.2">
      <c r="A21" s="82">
        <v>45288</v>
      </c>
      <c r="B21" s="82">
        <v>45308</v>
      </c>
      <c r="C21" s="98">
        <f>+B21+90</f>
        <v>45398</v>
      </c>
      <c r="D21" s="95">
        <f t="shared" ca="1" si="0"/>
        <v>-154</v>
      </c>
      <c r="E21" s="85">
        <f t="shared" ca="1" si="1"/>
        <v>146</v>
      </c>
      <c r="F21" s="82" t="s">
        <v>22</v>
      </c>
      <c r="G21" s="105" t="s">
        <v>315</v>
      </c>
      <c r="H21" s="86" t="s">
        <v>309</v>
      </c>
      <c r="I21" s="86" t="s">
        <v>316</v>
      </c>
      <c r="J21" s="87">
        <v>49156</v>
      </c>
      <c r="K21" s="106">
        <v>24578</v>
      </c>
      <c r="L21" s="99">
        <v>24578</v>
      </c>
      <c r="M21" s="100">
        <f t="shared" si="4"/>
        <v>0</v>
      </c>
      <c r="N21" s="101">
        <v>0.12</v>
      </c>
      <c r="O21" s="102">
        <f t="shared" si="5"/>
        <v>3.1485145894971645E-4</v>
      </c>
      <c r="P21" s="99">
        <v>766.10349664854698</v>
      </c>
      <c r="Q21" s="87">
        <f>+J21+P21+P22</f>
        <v>50456.054418555112</v>
      </c>
      <c r="R21" s="107"/>
      <c r="S21" s="104" t="s">
        <v>307</v>
      </c>
    </row>
    <row r="22" spans="1:24" s="93" customFormat="1" ht="18.75" hidden="1" customHeight="1" x14ac:dyDescent="0.2">
      <c r="A22" s="82"/>
      <c r="B22" s="82"/>
      <c r="C22" s="98">
        <f>+B21+120</f>
        <v>45428</v>
      </c>
      <c r="D22" s="95">
        <f t="shared" ca="1" si="0"/>
        <v>-124</v>
      </c>
      <c r="E22" s="85">
        <f t="shared" ca="1" si="1"/>
        <v>116</v>
      </c>
      <c r="F22" s="82"/>
      <c r="G22" s="108"/>
      <c r="H22" s="86"/>
      <c r="I22" s="86"/>
      <c r="J22" s="87"/>
      <c r="K22" s="106">
        <v>24578</v>
      </c>
      <c r="L22" s="106">
        <v>24578</v>
      </c>
      <c r="M22" s="99">
        <f t="shared" si="4"/>
        <v>0</v>
      </c>
      <c r="N22" s="101">
        <v>0.12</v>
      </c>
      <c r="O22" s="102">
        <f t="shared" si="5"/>
        <v>3.1485145894971645E-4</v>
      </c>
      <c r="P22" s="99">
        <v>533.95092190656305</v>
      </c>
      <c r="Q22" s="87"/>
      <c r="R22" s="107"/>
      <c r="S22" s="104" t="s">
        <v>307</v>
      </c>
    </row>
    <row r="23" spans="1:24" s="93" customFormat="1" ht="19.5" hidden="1" customHeight="1" x14ac:dyDescent="0.2">
      <c r="A23" s="82">
        <v>45289</v>
      </c>
      <c r="B23" s="82">
        <v>45308</v>
      </c>
      <c r="C23" s="98">
        <f>+B23+90</f>
        <v>45398</v>
      </c>
      <c r="D23" s="95">
        <f t="shared" ca="1" si="0"/>
        <v>-154</v>
      </c>
      <c r="E23" s="85">
        <f t="shared" ca="1" si="1"/>
        <v>146</v>
      </c>
      <c r="F23" s="82" t="s">
        <v>22</v>
      </c>
      <c r="G23" s="105" t="s">
        <v>317</v>
      </c>
      <c r="H23" s="86" t="s">
        <v>309</v>
      </c>
      <c r="I23" s="86" t="s">
        <v>318</v>
      </c>
      <c r="J23" s="87">
        <v>115392</v>
      </c>
      <c r="K23" s="106">
        <v>57696</v>
      </c>
      <c r="L23" s="99">
        <v>45290.17</v>
      </c>
      <c r="M23" s="109">
        <f t="shared" si="4"/>
        <v>12405.830000000002</v>
      </c>
      <c r="N23" s="101">
        <v>0.12</v>
      </c>
      <c r="O23" s="102">
        <f t="shared" si="5"/>
        <v>3.1485145894971645E-4</v>
      </c>
      <c r="P23" s="99">
        <f ca="1">+E23*M23*O23</f>
        <v>570.27507654739554</v>
      </c>
      <c r="Q23" s="87">
        <v>0</v>
      </c>
      <c r="R23" s="107"/>
      <c r="S23" s="104" t="s">
        <v>307</v>
      </c>
      <c r="V23" s="110"/>
    </row>
    <row r="24" spans="1:24" s="93" customFormat="1" ht="19.5" hidden="1" customHeight="1" x14ac:dyDescent="0.2">
      <c r="A24" s="82"/>
      <c r="B24" s="82"/>
      <c r="C24" s="98">
        <f>+B23+120</f>
        <v>45428</v>
      </c>
      <c r="D24" s="95">
        <f t="shared" ca="1" si="0"/>
        <v>-124</v>
      </c>
      <c r="E24" s="85">
        <f t="shared" ca="1" si="1"/>
        <v>116</v>
      </c>
      <c r="F24" s="82"/>
      <c r="G24" s="108"/>
      <c r="H24" s="86"/>
      <c r="I24" s="86"/>
      <c r="J24" s="87"/>
      <c r="K24" s="106">
        <v>57696</v>
      </c>
      <c r="L24" s="99">
        <v>0</v>
      </c>
      <c r="M24" s="109">
        <f t="shared" si="4"/>
        <v>57696</v>
      </c>
      <c r="N24" s="101">
        <v>0.12</v>
      </c>
      <c r="O24" s="102">
        <f t="shared" si="5"/>
        <v>3.1485145894971645E-4</v>
      </c>
      <c r="P24" s="99">
        <f t="shared" ref="P24:P26" ca="1" si="6">+E24*K24*O24</f>
        <v>2107.2176939652895</v>
      </c>
      <c r="Q24" s="87"/>
      <c r="R24" s="107"/>
      <c r="S24" s="104" t="s">
        <v>307</v>
      </c>
      <c r="V24" s="97"/>
    </row>
    <row r="25" spans="1:24" s="93" customFormat="1" ht="20.25" hidden="1" customHeight="1" x14ac:dyDescent="0.2">
      <c r="A25" s="82">
        <v>45289</v>
      </c>
      <c r="B25" s="82">
        <v>45308</v>
      </c>
      <c r="C25" s="98">
        <f>+B25+90</f>
        <v>45398</v>
      </c>
      <c r="D25" s="95">
        <f t="shared" ca="1" si="0"/>
        <v>-154</v>
      </c>
      <c r="E25" s="85">
        <f t="shared" ca="1" si="1"/>
        <v>146</v>
      </c>
      <c r="F25" s="82" t="s">
        <v>22</v>
      </c>
      <c r="G25" s="105" t="s">
        <v>319</v>
      </c>
      <c r="H25" s="86" t="s">
        <v>309</v>
      </c>
      <c r="I25" s="86" t="s">
        <v>320</v>
      </c>
      <c r="J25" s="87">
        <v>66574</v>
      </c>
      <c r="K25" s="106">
        <v>33287</v>
      </c>
      <c r="L25" s="99">
        <v>0</v>
      </c>
      <c r="M25" s="109">
        <f t="shared" si="4"/>
        <v>33287</v>
      </c>
      <c r="N25" s="101">
        <v>0.12</v>
      </c>
      <c r="O25" s="102">
        <f t="shared" si="5"/>
        <v>3.1485145894971645E-4</v>
      </c>
      <c r="P25" s="99">
        <f t="shared" ca="1" si="6"/>
        <v>1530.1472350526449</v>
      </c>
      <c r="Q25" s="87">
        <v>0</v>
      </c>
      <c r="R25" s="107"/>
      <c r="S25" s="104" t="s">
        <v>307</v>
      </c>
      <c r="V25" s="94"/>
    </row>
    <row r="26" spans="1:24" s="93" customFormat="1" ht="16.5" hidden="1" customHeight="1" x14ac:dyDescent="0.2">
      <c r="A26" s="82"/>
      <c r="B26" s="82"/>
      <c r="C26" s="98">
        <f>+B25+120</f>
        <v>45428</v>
      </c>
      <c r="D26" s="95">
        <f t="shared" ca="1" si="0"/>
        <v>-124</v>
      </c>
      <c r="E26" s="85">
        <f t="shared" ca="1" si="1"/>
        <v>116</v>
      </c>
      <c r="F26" s="82"/>
      <c r="G26" s="108"/>
      <c r="H26" s="86"/>
      <c r="I26" s="86"/>
      <c r="J26" s="87"/>
      <c r="K26" s="106">
        <v>33287</v>
      </c>
      <c r="L26" s="99">
        <v>0</v>
      </c>
      <c r="M26" s="109">
        <f t="shared" si="4"/>
        <v>33287</v>
      </c>
      <c r="N26" s="101">
        <v>0.12</v>
      </c>
      <c r="O26" s="102">
        <f t="shared" si="5"/>
        <v>3.1485145894971645E-4</v>
      </c>
      <c r="P26" s="99">
        <f t="shared" ca="1" si="6"/>
        <v>1215.7334196308684</v>
      </c>
      <c r="Q26" s="87"/>
      <c r="R26" s="107"/>
      <c r="S26" s="104" t="s">
        <v>307</v>
      </c>
    </row>
    <row r="27" spans="1:24" s="93" customFormat="1" ht="19.5" customHeight="1" x14ac:dyDescent="0.2">
      <c r="A27" s="98">
        <v>45372</v>
      </c>
      <c r="B27" s="98">
        <v>45378</v>
      </c>
      <c r="C27" s="98">
        <f>+B27+90</f>
        <v>45468</v>
      </c>
      <c r="D27" s="95">
        <f ca="1">+C27-$D$7</f>
        <v>-84</v>
      </c>
      <c r="E27" s="85">
        <f t="shared" ca="1" si="1"/>
        <v>76</v>
      </c>
      <c r="F27" s="98" t="s">
        <v>22</v>
      </c>
      <c r="G27" s="98" t="s">
        <v>321</v>
      </c>
      <c r="H27" s="111" t="s">
        <v>322</v>
      </c>
      <c r="I27" s="111" t="s">
        <v>323</v>
      </c>
      <c r="J27" s="99">
        <v>135533</v>
      </c>
      <c r="K27" s="99">
        <f>+J27</f>
        <v>135533</v>
      </c>
      <c r="L27" s="99">
        <v>57989.859999999971</v>
      </c>
      <c r="M27" s="99">
        <f>+K27-L27</f>
        <v>77543.140000000029</v>
      </c>
      <c r="N27" s="101">
        <v>0.12</v>
      </c>
      <c r="O27" s="102">
        <f>+(1+N27)^(1/360)-1</f>
        <v>3.1485145894971645E-4</v>
      </c>
      <c r="P27" s="99">
        <f ca="1">+E27*M27*O27</f>
        <v>1855.5073778012015</v>
      </c>
      <c r="Q27" s="99">
        <f ca="1">+M27+P27</f>
        <v>79398.64737780123</v>
      </c>
      <c r="R27" s="91"/>
      <c r="S27" s="104" t="s">
        <v>307</v>
      </c>
      <c r="V27" s="94"/>
    </row>
    <row r="28" spans="1:24" s="93" customFormat="1" ht="18.75" customHeight="1" x14ac:dyDescent="0.2">
      <c r="A28" s="98">
        <v>45411</v>
      </c>
      <c r="B28" s="98">
        <v>45415</v>
      </c>
      <c r="C28" s="98">
        <f>+B28+75</f>
        <v>45490</v>
      </c>
      <c r="D28" s="95">
        <f ca="1">+C28-$D$7</f>
        <v>-62</v>
      </c>
      <c r="E28" s="85">
        <f t="shared" ca="1" si="1"/>
        <v>54</v>
      </c>
      <c r="F28" s="98" t="s">
        <v>22</v>
      </c>
      <c r="G28" s="98" t="s">
        <v>324</v>
      </c>
      <c r="H28" s="111" t="s">
        <v>325</v>
      </c>
      <c r="I28" s="111" t="s">
        <v>326</v>
      </c>
      <c r="J28" s="99">
        <v>69710</v>
      </c>
      <c r="K28" s="99">
        <f>+J28</f>
        <v>69710</v>
      </c>
      <c r="L28" s="99">
        <v>0</v>
      </c>
      <c r="M28" s="99">
        <f>+K28-L28</f>
        <v>69710</v>
      </c>
      <c r="N28" s="101">
        <v>0.12</v>
      </c>
      <c r="O28" s="102">
        <f>+(1+N28)^(1/360)-1</f>
        <v>3.1485145894971645E-4</v>
      </c>
      <c r="P28" s="99">
        <f ca="1">+E28*K28*O28</f>
        <v>1185.2079409827757</v>
      </c>
      <c r="Q28" s="99">
        <f ca="1">+M28+P28</f>
        <v>70895.207940982771</v>
      </c>
      <c r="R28" s="91"/>
      <c r="S28" s="104" t="s">
        <v>307</v>
      </c>
      <c r="V28" s="94"/>
    </row>
    <row r="29" spans="1:24" s="93" customFormat="1" ht="18.75" customHeight="1" x14ac:dyDescent="0.2">
      <c r="A29" s="98">
        <v>45446</v>
      </c>
      <c r="B29" s="98">
        <v>45450</v>
      </c>
      <c r="C29" s="98">
        <f>+B29+90</f>
        <v>45540</v>
      </c>
      <c r="D29" s="95">
        <f t="shared" ref="D29" ca="1" si="7">+C29-$D$7</f>
        <v>-12</v>
      </c>
      <c r="E29" s="85"/>
      <c r="F29" s="98" t="s">
        <v>22</v>
      </c>
      <c r="G29" s="98" t="s">
        <v>327</v>
      </c>
      <c r="H29" s="111" t="s">
        <v>322</v>
      </c>
      <c r="I29" s="111" t="s">
        <v>328</v>
      </c>
      <c r="J29" s="99">
        <v>102386</v>
      </c>
      <c r="K29" s="99">
        <f>+J29</f>
        <v>102386</v>
      </c>
      <c r="L29" s="99">
        <v>0</v>
      </c>
      <c r="M29" s="99">
        <f t="shared" ref="M29" si="8">+K29-L29</f>
        <v>102386</v>
      </c>
      <c r="N29" s="101">
        <v>0.12</v>
      </c>
      <c r="O29" s="102">
        <f t="shared" ref="O29" si="9">+(1+N29)^(1/360)-1</f>
        <v>3.1485145894971645E-4</v>
      </c>
      <c r="P29" s="99">
        <f>+E29*K29*O29</f>
        <v>0</v>
      </c>
      <c r="Q29" s="99">
        <f>+K29</f>
        <v>102386</v>
      </c>
      <c r="R29" s="91"/>
      <c r="S29" s="104" t="s">
        <v>307</v>
      </c>
      <c r="V29" s="94"/>
    </row>
    <row r="30" spans="1:24" s="93" customFormat="1" ht="18.75" customHeight="1" x14ac:dyDescent="0.2">
      <c r="A30" s="98">
        <v>45546</v>
      </c>
      <c r="B30" s="98">
        <v>45546</v>
      </c>
      <c r="C30" s="98">
        <v>45546</v>
      </c>
      <c r="D30" s="95">
        <f ca="1">+C30-$D$7</f>
        <v>-6</v>
      </c>
      <c r="E30" s="85"/>
      <c r="F30" s="98" t="s">
        <v>22</v>
      </c>
      <c r="G30" s="98" t="s">
        <v>329</v>
      </c>
      <c r="H30" s="111" t="s">
        <v>330</v>
      </c>
      <c r="I30" s="111" t="s">
        <v>19</v>
      </c>
      <c r="J30" s="99">
        <v>6443.2534417702864</v>
      </c>
      <c r="K30" s="99">
        <f>+J30</f>
        <v>6443.2534417702864</v>
      </c>
      <c r="L30" s="99">
        <v>0</v>
      </c>
      <c r="M30" s="99">
        <f>+K30</f>
        <v>6443.2534417702864</v>
      </c>
      <c r="N30" s="101">
        <v>0.12</v>
      </c>
      <c r="O30" s="102">
        <f>+(1+N30)^(1/360)-1</f>
        <v>3.1485145894971645E-4</v>
      </c>
      <c r="P30" s="99">
        <f>+E30*K30*O30</f>
        <v>0</v>
      </c>
      <c r="Q30" s="99">
        <f>+M30</f>
        <v>6443.2534417702864</v>
      </c>
      <c r="R30" s="91"/>
      <c r="S30" s="104" t="s">
        <v>307</v>
      </c>
      <c r="V30" s="94"/>
    </row>
    <row r="31" spans="1:24" s="120" customFormat="1" ht="23.25" customHeight="1" x14ac:dyDescent="0.25">
      <c r="A31" s="112"/>
      <c r="B31" s="113"/>
      <c r="C31" s="113"/>
      <c r="D31" s="113"/>
      <c r="E31" s="113"/>
      <c r="F31" s="114"/>
      <c r="G31" s="115" t="s">
        <v>331</v>
      </c>
      <c r="H31" s="115"/>
      <c r="I31" s="115"/>
      <c r="J31" s="115"/>
      <c r="K31" s="115"/>
      <c r="L31" s="115"/>
      <c r="M31" s="115"/>
      <c r="N31" s="115"/>
      <c r="O31" s="115"/>
      <c r="P31" s="115"/>
      <c r="Q31" s="116">
        <f ca="1">SUM(Q23:R30)</f>
        <v>259123.10876055431</v>
      </c>
      <c r="R31" s="117"/>
      <c r="S31" s="118"/>
      <c r="T31" s="119"/>
      <c r="X31" s="121"/>
    </row>
    <row r="32" spans="1:24" s="129" customFormat="1" ht="8.25" customHeight="1" x14ac:dyDescent="0.25">
      <c r="A32" s="122"/>
      <c r="B32" s="123"/>
      <c r="C32" s="123"/>
      <c r="D32" s="123"/>
      <c r="E32" s="123"/>
      <c r="F32" s="124"/>
      <c r="G32" s="124"/>
      <c r="H32" s="124"/>
      <c r="I32" s="124"/>
      <c r="J32" s="124"/>
      <c r="K32" s="125"/>
      <c r="L32" s="125"/>
      <c r="M32" s="125"/>
      <c r="N32" s="125"/>
      <c r="O32" s="125"/>
      <c r="P32" s="125"/>
      <c r="Q32" s="125"/>
      <c r="R32" s="126"/>
      <c r="S32" s="127"/>
      <c r="T32" s="128"/>
      <c r="X32" s="130"/>
    </row>
    <row r="33" spans="1:24" ht="26.25" customHeight="1" x14ac:dyDescent="0.25">
      <c r="A33" s="131"/>
      <c r="B33" s="132"/>
      <c r="C33" s="132"/>
      <c r="D33" s="132"/>
      <c r="E33" s="132"/>
      <c r="F33" s="133" t="s">
        <v>332</v>
      </c>
      <c r="G33" s="134" t="s">
        <v>333</v>
      </c>
      <c r="H33" s="134"/>
      <c r="I33" s="134"/>
      <c r="J33" s="134"/>
      <c r="K33" s="134"/>
      <c r="L33" s="134"/>
      <c r="M33" s="134"/>
      <c r="N33" s="134"/>
      <c r="O33" s="134"/>
      <c r="P33" s="134"/>
      <c r="Q33" s="133">
        <f ca="1">+Q31</f>
        <v>259123.10876055431</v>
      </c>
      <c r="R33" s="135"/>
      <c r="S33" s="136"/>
      <c r="T33"/>
    </row>
    <row r="34" spans="1:24" s="12" customFormat="1" ht="14.25" customHeight="1" x14ac:dyDescent="0.25">
      <c r="A34"/>
      <c r="B34"/>
      <c r="C34"/>
      <c r="D34"/>
      <c r="E34"/>
      <c r="F34"/>
      <c r="G34"/>
      <c r="H34"/>
      <c r="I34"/>
      <c r="J34"/>
      <c r="K34" s="79"/>
      <c r="L34" s="79"/>
      <c r="M34" s="79"/>
      <c r="N34" s="79"/>
      <c r="O34" s="79"/>
      <c r="P34" s="79"/>
      <c r="Q34" s="79"/>
      <c r="R34"/>
      <c r="S34" s="79"/>
      <c r="X34" s="137"/>
    </row>
    <row r="35" spans="1:24" s="12" customFormat="1" ht="14.25" customHeight="1" x14ac:dyDescent="0.25">
      <c r="A35" s="138" t="s">
        <v>334</v>
      </c>
      <c r="B35" s="138"/>
      <c r="C35" s="138"/>
      <c r="D35" s="138"/>
      <c r="E35" s="138"/>
      <c r="F35" s="138"/>
      <c r="G35" s="138"/>
      <c r="H35" s="138"/>
      <c r="I35" s="138"/>
      <c r="J35" s="138"/>
      <c r="K35"/>
      <c r="L35" s="139"/>
      <c r="M35" s="139"/>
      <c r="N35" s="139"/>
      <c r="O35" s="139"/>
      <c r="P35" s="139"/>
      <c r="Q35" s="110"/>
      <c r="R35" s="140"/>
      <c r="S35" s="110"/>
      <c r="X35" s="137"/>
    </row>
    <row r="36" spans="1:24" s="12" customFormat="1" x14ac:dyDescent="0.25">
      <c r="A36"/>
      <c r="B36"/>
      <c r="C36"/>
      <c r="D36"/>
      <c r="E36"/>
      <c r="F36"/>
      <c r="G36"/>
      <c r="H36"/>
      <c r="I36"/>
      <c r="J36"/>
      <c r="K36" s="71"/>
      <c r="L36" s="71"/>
      <c r="M36" s="71"/>
      <c r="N36"/>
      <c r="O36"/>
      <c r="P36" s="71">
        <f>+M36*M15+M16</f>
        <v>0</v>
      </c>
      <c r="Q36" s="79"/>
      <c r="R36"/>
      <c r="S36"/>
      <c r="U36"/>
      <c r="V36"/>
      <c r="X36" s="137"/>
    </row>
    <row r="37" spans="1:24" x14ac:dyDescent="0.25">
      <c r="P37" s="79"/>
      <c r="Q37" s="79"/>
    </row>
    <row r="38" spans="1:24" x14ac:dyDescent="0.25">
      <c r="M38" s="79"/>
    </row>
    <row r="39" spans="1:24" x14ac:dyDescent="0.25">
      <c r="M39" s="79"/>
      <c r="O39" s="79"/>
      <c r="P39" s="79"/>
    </row>
    <row r="40" spans="1:24" x14ac:dyDescent="0.25">
      <c r="O40" s="79"/>
    </row>
    <row r="41" spans="1:24" x14ac:dyDescent="0.25">
      <c r="K41" s="141"/>
    </row>
    <row r="42" spans="1:24" x14ac:dyDescent="0.25">
      <c r="K42" s="141"/>
    </row>
    <row r="43" spans="1:24" x14ac:dyDescent="0.25">
      <c r="K43" s="71"/>
    </row>
    <row r="1048513" spans="1:24" s="12" customFormat="1" x14ac:dyDescent="0.25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 s="142"/>
      <c r="U1048513"/>
      <c r="V1048513"/>
      <c r="W1048513"/>
      <c r="X1048513" s="71"/>
    </row>
  </sheetData>
  <autoFilter ref="A8:V31" xr:uid="{05DF2BA2-296B-4DEE-A2D9-66CE849F8FBC}"/>
  <mergeCells count="70">
    <mergeCell ref="G31:P31"/>
    <mergeCell ref="G33:P33"/>
    <mergeCell ref="J23:J24"/>
    <mergeCell ref="Q23:Q24"/>
    <mergeCell ref="A25:A26"/>
    <mergeCell ref="B25:B26"/>
    <mergeCell ref="F25:F26"/>
    <mergeCell ref="G25:G26"/>
    <mergeCell ref="H25:H26"/>
    <mergeCell ref="I25:I26"/>
    <mergeCell ref="J25:J26"/>
    <mergeCell ref="Q25:Q26"/>
    <mergeCell ref="A23:A24"/>
    <mergeCell ref="B23:B24"/>
    <mergeCell ref="F23:F24"/>
    <mergeCell ref="G23:G24"/>
    <mergeCell ref="H23:H24"/>
    <mergeCell ref="I23:I24"/>
    <mergeCell ref="J19:J20"/>
    <mergeCell ref="Q19:Q20"/>
    <mergeCell ref="A21:A22"/>
    <mergeCell ref="B21:B22"/>
    <mergeCell ref="F21:F22"/>
    <mergeCell ref="G21:G22"/>
    <mergeCell ref="H21:H22"/>
    <mergeCell ref="I21:I22"/>
    <mergeCell ref="J21:J22"/>
    <mergeCell ref="Q21:Q22"/>
    <mergeCell ref="A19:A20"/>
    <mergeCell ref="B19:B20"/>
    <mergeCell ref="F19:F20"/>
    <mergeCell ref="G19:G20"/>
    <mergeCell ref="H19:H20"/>
    <mergeCell ref="I19:I20"/>
    <mergeCell ref="J15:J16"/>
    <mergeCell ref="Q15:Q16"/>
    <mergeCell ref="A17:A18"/>
    <mergeCell ref="B17:B18"/>
    <mergeCell ref="F17:F18"/>
    <mergeCell ref="G17:G18"/>
    <mergeCell ref="H17:H18"/>
    <mergeCell ref="I17:I18"/>
    <mergeCell ref="J17:J18"/>
    <mergeCell ref="Q17:Q18"/>
    <mergeCell ref="A15:A16"/>
    <mergeCell ref="B15:B16"/>
    <mergeCell ref="F15:F16"/>
    <mergeCell ref="G15:G16"/>
    <mergeCell ref="H15:H16"/>
    <mergeCell ref="I15:I16"/>
    <mergeCell ref="J9:J11"/>
    <mergeCell ref="Q9:Q11"/>
    <mergeCell ref="A12:A14"/>
    <mergeCell ref="B12:B14"/>
    <mergeCell ref="F12:F14"/>
    <mergeCell ref="G12:G14"/>
    <mergeCell ref="H12:H14"/>
    <mergeCell ref="I12:I14"/>
    <mergeCell ref="J12:J14"/>
    <mergeCell ref="Q12:Q14"/>
    <mergeCell ref="A3:S3"/>
    <mergeCell ref="A4:S4"/>
    <mergeCell ref="A5:S5"/>
    <mergeCell ref="A6:S6"/>
    <mergeCell ref="A9:A11"/>
    <mergeCell ref="B9:B11"/>
    <mergeCell ref="F9:F11"/>
    <mergeCell ref="G9:G11"/>
    <mergeCell ref="H9:H11"/>
    <mergeCell ref="I9:I11"/>
  </mergeCells>
  <pageMargins left="0.7" right="0.7" top="0.75" bottom="0.75" header="0.3" footer="0.3"/>
  <pageSetup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75D0-79A7-4D1C-83D2-A15EA05B2AAB}">
  <dimension ref="A1:U417"/>
  <sheetViews>
    <sheetView showGridLines="0" zoomScale="110" zoomScaleNormal="110" workbookViewId="0">
      <pane ySplit="3" topLeftCell="A4" activePane="bottomLeft" state="frozen"/>
      <selection activeCell="G13" sqref="G13"/>
      <selection pane="bottomLeft" activeCell="D1" sqref="D1"/>
    </sheetView>
  </sheetViews>
  <sheetFormatPr baseColWidth="10" defaultColWidth="11.5703125" defaultRowHeight="11.25" x14ac:dyDescent="0.2"/>
  <cols>
    <col min="1" max="1" width="9.140625" style="152" customWidth="1"/>
    <col min="2" max="2" width="13" style="152" customWidth="1"/>
    <col min="3" max="3" width="10.85546875" style="152" customWidth="1"/>
    <col min="4" max="4" width="10.28515625" style="154" customWidth="1"/>
    <col min="5" max="5" width="11.42578125" style="153" customWidth="1"/>
    <col min="6" max="6" width="10.7109375" style="153" customWidth="1"/>
    <col min="7" max="7" width="35.140625" style="154" customWidth="1"/>
    <col min="8" max="8" width="13.5703125" style="155" customWidth="1"/>
    <col min="9" max="9" width="10.42578125" style="154" customWidth="1"/>
    <col min="10" max="10" width="11.42578125" style="154" customWidth="1"/>
    <col min="11" max="11" width="13.42578125" style="154" customWidth="1"/>
    <col min="12" max="12" width="27.85546875" style="154" customWidth="1"/>
    <col min="13" max="13" width="16.42578125" style="154" customWidth="1"/>
    <col min="14" max="14" width="35.140625" style="151" customWidth="1"/>
    <col min="15" max="15" width="10.28515625" style="157" customWidth="1"/>
    <col min="16" max="16" width="11" style="158" customWidth="1"/>
    <col min="17" max="17" width="9.7109375" style="158" customWidth="1"/>
    <col min="18" max="18" width="7.7109375" style="187" customWidth="1"/>
    <col min="19" max="19" width="12.140625" style="158" customWidth="1"/>
    <col min="20" max="20" width="13.28515625" style="158" customWidth="1"/>
    <col min="21" max="248" width="11.5703125" style="151"/>
    <col min="249" max="249" width="10.140625" style="151" customWidth="1"/>
    <col min="250" max="250" width="9.85546875" style="151" customWidth="1"/>
    <col min="251" max="251" width="10.85546875" style="151" customWidth="1"/>
    <col min="252" max="252" width="9.7109375" style="151" customWidth="1"/>
    <col min="253" max="253" width="13.140625" style="151" customWidth="1"/>
    <col min="254" max="254" width="36.140625" style="151" customWidth="1"/>
    <col min="255" max="255" width="11.28515625" style="151" customWidth="1"/>
    <col min="256" max="256" width="5.85546875" style="151" customWidth="1"/>
    <col min="257" max="257" width="9" style="151" customWidth="1"/>
    <col min="258" max="258" width="12.28515625" style="151" customWidth="1"/>
    <col min="259" max="259" width="18.7109375" style="151" customWidth="1"/>
    <col min="260" max="260" width="15" style="151" customWidth="1"/>
    <col min="261" max="261" width="23.7109375" style="151" customWidth="1"/>
    <col min="262" max="262" width="9.42578125" style="151" customWidth="1"/>
    <col min="263" max="263" width="14" style="151" customWidth="1"/>
    <col min="264" max="264" width="11.42578125" style="151" customWidth="1"/>
    <col min="265" max="265" width="9.140625" style="151" customWidth="1"/>
    <col min="266" max="266" width="13.42578125" style="151" customWidth="1"/>
    <col min="267" max="267" width="13.7109375" style="151" customWidth="1"/>
    <col min="268" max="504" width="11.5703125" style="151"/>
    <col min="505" max="505" width="10.140625" style="151" customWidth="1"/>
    <col min="506" max="506" width="9.85546875" style="151" customWidth="1"/>
    <col min="507" max="507" width="10.85546875" style="151" customWidth="1"/>
    <col min="508" max="508" width="9.7109375" style="151" customWidth="1"/>
    <col min="509" max="509" width="13.140625" style="151" customWidth="1"/>
    <col min="510" max="510" width="36.140625" style="151" customWidth="1"/>
    <col min="511" max="511" width="11.28515625" style="151" customWidth="1"/>
    <col min="512" max="512" width="5.85546875" style="151" customWidth="1"/>
    <col min="513" max="513" width="9" style="151" customWidth="1"/>
    <col min="514" max="514" width="12.28515625" style="151" customWidth="1"/>
    <col min="515" max="515" width="18.7109375" style="151" customWidth="1"/>
    <col min="516" max="516" width="15" style="151" customWidth="1"/>
    <col min="517" max="517" width="23.7109375" style="151" customWidth="1"/>
    <col min="518" max="518" width="9.42578125" style="151" customWidth="1"/>
    <col min="519" max="519" width="14" style="151" customWidth="1"/>
    <col min="520" max="520" width="11.42578125" style="151" customWidth="1"/>
    <col min="521" max="521" width="9.140625" style="151" customWidth="1"/>
    <col min="522" max="522" width="13.42578125" style="151" customWidth="1"/>
    <col min="523" max="523" width="13.7109375" style="151" customWidth="1"/>
    <col min="524" max="760" width="11.5703125" style="151"/>
    <col min="761" max="761" width="10.140625" style="151" customWidth="1"/>
    <col min="762" max="762" width="9.85546875" style="151" customWidth="1"/>
    <col min="763" max="763" width="10.85546875" style="151" customWidth="1"/>
    <col min="764" max="764" width="9.7109375" style="151" customWidth="1"/>
    <col min="765" max="765" width="13.140625" style="151" customWidth="1"/>
    <col min="766" max="766" width="36.140625" style="151" customWidth="1"/>
    <col min="767" max="767" width="11.28515625" style="151" customWidth="1"/>
    <col min="768" max="768" width="5.85546875" style="151" customWidth="1"/>
    <col min="769" max="769" width="9" style="151" customWidth="1"/>
    <col min="770" max="770" width="12.28515625" style="151" customWidth="1"/>
    <col min="771" max="771" width="18.7109375" style="151" customWidth="1"/>
    <col min="772" max="772" width="15" style="151" customWidth="1"/>
    <col min="773" max="773" width="23.7109375" style="151" customWidth="1"/>
    <col min="774" max="774" width="9.42578125" style="151" customWidth="1"/>
    <col min="775" max="775" width="14" style="151" customWidth="1"/>
    <col min="776" max="776" width="11.42578125" style="151" customWidth="1"/>
    <col min="777" max="777" width="9.140625" style="151" customWidth="1"/>
    <col min="778" max="778" width="13.42578125" style="151" customWidth="1"/>
    <col min="779" max="779" width="13.7109375" style="151" customWidth="1"/>
    <col min="780" max="1016" width="11.5703125" style="151"/>
    <col min="1017" max="1017" width="10.140625" style="151" customWidth="1"/>
    <col min="1018" max="1018" width="9.85546875" style="151" customWidth="1"/>
    <col min="1019" max="1019" width="10.85546875" style="151" customWidth="1"/>
    <col min="1020" max="1020" width="9.7109375" style="151" customWidth="1"/>
    <col min="1021" max="1021" width="13.140625" style="151" customWidth="1"/>
    <col min="1022" max="1022" width="36.140625" style="151" customWidth="1"/>
    <col min="1023" max="1023" width="11.28515625" style="151" customWidth="1"/>
    <col min="1024" max="1024" width="5.85546875" style="151" customWidth="1"/>
    <col min="1025" max="1025" width="9" style="151" customWidth="1"/>
    <col min="1026" max="1026" width="12.28515625" style="151" customWidth="1"/>
    <col min="1027" max="1027" width="18.7109375" style="151" customWidth="1"/>
    <col min="1028" max="1028" width="15" style="151" customWidth="1"/>
    <col min="1029" max="1029" width="23.7109375" style="151" customWidth="1"/>
    <col min="1030" max="1030" width="9.42578125" style="151" customWidth="1"/>
    <col min="1031" max="1031" width="14" style="151" customWidth="1"/>
    <col min="1032" max="1032" width="11.42578125" style="151" customWidth="1"/>
    <col min="1033" max="1033" width="9.140625" style="151" customWidth="1"/>
    <col min="1034" max="1034" width="13.42578125" style="151" customWidth="1"/>
    <col min="1035" max="1035" width="13.7109375" style="151" customWidth="1"/>
    <col min="1036" max="1272" width="11.5703125" style="151"/>
    <col min="1273" max="1273" width="10.140625" style="151" customWidth="1"/>
    <col min="1274" max="1274" width="9.85546875" style="151" customWidth="1"/>
    <col min="1275" max="1275" width="10.85546875" style="151" customWidth="1"/>
    <col min="1276" max="1276" width="9.7109375" style="151" customWidth="1"/>
    <col min="1277" max="1277" width="13.140625" style="151" customWidth="1"/>
    <col min="1278" max="1278" width="36.140625" style="151" customWidth="1"/>
    <col min="1279" max="1279" width="11.28515625" style="151" customWidth="1"/>
    <col min="1280" max="1280" width="5.85546875" style="151" customWidth="1"/>
    <col min="1281" max="1281" width="9" style="151" customWidth="1"/>
    <col min="1282" max="1282" width="12.28515625" style="151" customWidth="1"/>
    <col min="1283" max="1283" width="18.7109375" style="151" customWidth="1"/>
    <col min="1284" max="1284" width="15" style="151" customWidth="1"/>
    <col min="1285" max="1285" width="23.7109375" style="151" customWidth="1"/>
    <col min="1286" max="1286" width="9.42578125" style="151" customWidth="1"/>
    <col min="1287" max="1287" width="14" style="151" customWidth="1"/>
    <col min="1288" max="1288" width="11.42578125" style="151" customWidth="1"/>
    <col min="1289" max="1289" width="9.140625" style="151" customWidth="1"/>
    <col min="1290" max="1290" width="13.42578125" style="151" customWidth="1"/>
    <col min="1291" max="1291" width="13.7109375" style="151" customWidth="1"/>
    <col min="1292" max="1528" width="11.5703125" style="151"/>
    <col min="1529" max="1529" width="10.140625" style="151" customWidth="1"/>
    <col min="1530" max="1530" width="9.85546875" style="151" customWidth="1"/>
    <col min="1531" max="1531" width="10.85546875" style="151" customWidth="1"/>
    <col min="1532" max="1532" width="9.7109375" style="151" customWidth="1"/>
    <col min="1533" max="1533" width="13.140625" style="151" customWidth="1"/>
    <col min="1534" max="1534" width="36.140625" style="151" customWidth="1"/>
    <col min="1535" max="1535" width="11.28515625" style="151" customWidth="1"/>
    <col min="1536" max="1536" width="5.85546875" style="151" customWidth="1"/>
    <col min="1537" max="1537" width="9" style="151" customWidth="1"/>
    <col min="1538" max="1538" width="12.28515625" style="151" customWidth="1"/>
    <col min="1539" max="1539" width="18.7109375" style="151" customWidth="1"/>
    <col min="1540" max="1540" width="15" style="151" customWidth="1"/>
    <col min="1541" max="1541" width="23.7109375" style="151" customWidth="1"/>
    <col min="1542" max="1542" width="9.42578125" style="151" customWidth="1"/>
    <col min="1543" max="1543" width="14" style="151" customWidth="1"/>
    <col min="1544" max="1544" width="11.42578125" style="151" customWidth="1"/>
    <col min="1545" max="1545" width="9.140625" style="151" customWidth="1"/>
    <col min="1546" max="1546" width="13.42578125" style="151" customWidth="1"/>
    <col min="1547" max="1547" width="13.7109375" style="151" customWidth="1"/>
    <col min="1548" max="1784" width="11.5703125" style="151"/>
    <col min="1785" max="1785" width="10.140625" style="151" customWidth="1"/>
    <col min="1786" max="1786" width="9.85546875" style="151" customWidth="1"/>
    <col min="1787" max="1787" width="10.85546875" style="151" customWidth="1"/>
    <col min="1788" max="1788" width="9.7109375" style="151" customWidth="1"/>
    <col min="1789" max="1789" width="13.140625" style="151" customWidth="1"/>
    <col min="1790" max="1790" width="36.140625" style="151" customWidth="1"/>
    <col min="1791" max="1791" width="11.28515625" style="151" customWidth="1"/>
    <col min="1792" max="1792" width="5.85546875" style="151" customWidth="1"/>
    <col min="1793" max="1793" width="9" style="151" customWidth="1"/>
    <col min="1794" max="1794" width="12.28515625" style="151" customWidth="1"/>
    <col min="1795" max="1795" width="18.7109375" style="151" customWidth="1"/>
    <col min="1796" max="1796" width="15" style="151" customWidth="1"/>
    <col min="1797" max="1797" width="23.7109375" style="151" customWidth="1"/>
    <col min="1798" max="1798" width="9.42578125" style="151" customWidth="1"/>
    <col min="1799" max="1799" width="14" style="151" customWidth="1"/>
    <col min="1800" max="1800" width="11.42578125" style="151" customWidth="1"/>
    <col min="1801" max="1801" width="9.140625" style="151" customWidth="1"/>
    <col min="1802" max="1802" width="13.42578125" style="151" customWidth="1"/>
    <col min="1803" max="1803" width="13.7109375" style="151" customWidth="1"/>
    <col min="1804" max="2040" width="11.5703125" style="151"/>
    <col min="2041" max="2041" width="10.140625" style="151" customWidth="1"/>
    <col min="2042" max="2042" width="9.85546875" style="151" customWidth="1"/>
    <col min="2043" max="2043" width="10.85546875" style="151" customWidth="1"/>
    <col min="2044" max="2044" width="9.7109375" style="151" customWidth="1"/>
    <col min="2045" max="2045" width="13.140625" style="151" customWidth="1"/>
    <col min="2046" max="2046" width="36.140625" style="151" customWidth="1"/>
    <col min="2047" max="2047" width="11.28515625" style="151" customWidth="1"/>
    <col min="2048" max="2048" width="5.85546875" style="151" customWidth="1"/>
    <col min="2049" max="2049" width="9" style="151" customWidth="1"/>
    <col min="2050" max="2050" width="12.28515625" style="151" customWidth="1"/>
    <col min="2051" max="2051" width="18.7109375" style="151" customWidth="1"/>
    <col min="2052" max="2052" width="15" style="151" customWidth="1"/>
    <col min="2053" max="2053" width="23.7109375" style="151" customWidth="1"/>
    <col min="2054" max="2054" width="9.42578125" style="151" customWidth="1"/>
    <col min="2055" max="2055" width="14" style="151" customWidth="1"/>
    <col min="2056" max="2056" width="11.42578125" style="151" customWidth="1"/>
    <col min="2057" max="2057" width="9.140625" style="151" customWidth="1"/>
    <col min="2058" max="2058" width="13.42578125" style="151" customWidth="1"/>
    <col min="2059" max="2059" width="13.7109375" style="151" customWidth="1"/>
    <col min="2060" max="2296" width="11.5703125" style="151"/>
    <col min="2297" max="2297" width="10.140625" style="151" customWidth="1"/>
    <col min="2298" max="2298" width="9.85546875" style="151" customWidth="1"/>
    <col min="2299" max="2299" width="10.85546875" style="151" customWidth="1"/>
    <col min="2300" max="2300" width="9.7109375" style="151" customWidth="1"/>
    <col min="2301" max="2301" width="13.140625" style="151" customWidth="1"/>
    <col min="2302" max="2302" width="36.140625" style="151" customWidth="1"/>
    <col min="2303" max="2303" width="11.28515625" style="151" customWidth="1"/>
    <col min="2304" max="2304" width="5.85546875" style="151" customWidth="1"/>
    <col min="2305" max="2305" width="9" style="151" customWidth="1"/>
    <col min="2306" max="2306" width="12.28515625" style="151" customWidth="1"/>
    <col min="2307" max="2307" width="18.7109375" style="151" customWidth="1"/>
    <col min="2308" max="2308" width="15" style="151" customWidth="1"/>
    <col min="2309" max="2309" width="23.7109375" style="151" customWidth="1"/>
    <col min="2310" max="2310" width="9.42578125" style="151" customWidth="1"/>
    <col min="2311" max="2311" width="14" style="151" customWidth="1"/>
    <col min="2312" max="2312" width="11.42578125" style="151" customWidth="1"/>
    <col min="2313" max="2313" width="9.140625" style="151" customWidth="1"/>
    <col min="2314" max="2314" width="13.42578125" style="151" customWidth="1"/>
    <col min="2315" max="2315" width="13.7109375" style="151" customWidth="1"/>
    <col min="2316" max="2552" width="11.5703125" style="151"/>
    <col min="2553" max="2553" width="10.140625" style="151" customWidth="1"/>
    <col min="2554" max="2554" width="9.85546875" style="151" customWidth="1"/>
    <col min="2555" max="2555" width="10.85546875" style="151" customWidth="1"/>
    <col min="2556" max="2556" width="9.7109375" style="151" customWidth="1"/>
    <col min="2557" max="2557" width="13.140625" style="151" customWidth="1"/>
    <col min="2558" max="2558" width="36.140625" style="151" customWidth="1"/>
    <col min="2559" max="2559" width="11.28515625" style="151" customWidth="1"/>
    <col min="2560" max="2560" width="5.85546875" style="151" customWidth="1"/>
    <col min="2561" max="2561" width="9" style="151" customWidth="1"/>
    <col min="2562" max="2562" width="12.28515625" style="151" customWidth="1"/>
    <col min="2563" max="2563" width="18.7109375" style="151" customWidth="1"/>
    <col min="2564" max="2564" width="15" style="151" customWidth="1"/>
    <col min="2565" max="2565" width="23.7109375" style="151" customWidth="1"/>
    <col min="2566" max="2566" width="9.42578125" style="151" customWidth="1"/>
    <col min="2567" max="2567" width="14" style="151" customWidth="1"/>
    <col min="2568" max="2568" width="11.42578125" style="151" customWidth="1"/>
    <col min="2569" max="2569" width="9.140625" style="151" customWidth="1"/>
    <col min="2570" max="2570" width="13.42578125" style="151" customWidth="1"/>
    <col min="2571" max="2571" width="13.7109375" style="151" customWidth="1"/>
    <col min="2572" max="2808" width="11.5703125" style="151"/>
    <col min="2809" max="2809" width="10.140625" style="151" customWidth="1"/>
    <col min="2810" max="2810" width="9.85546875" style="151" customWidth="1"/>
    <col min="2811" max="2811" width="10.85546875" style="151" customWidth="1"/>
    <col min="2812" max="2812" width="9.7109375" style="151" customWidth="1"/>
    <col min="2813" max="2813" width="13.140625" style="151" customWidth="1"/>
    <col min="2814" max="2814" width="36.140625" style="151" customWidth="1"/>
    <col min="2815" max="2815" width="11.28515625" style="151" customWidth="1"/>
    <col min="2816" max="2816" width="5.85546875" style="151" customWidth="1"/>
    <col min="2817" max="2817" width="9" style="151" customWidth="1"/>
    <col min="2818" max="2818" width="12.28515625" style="151" customWidth="1"/>
    <col min="2819" max="2819" width="18.7109375" style="151" customWidth="1"/>
    <col min="2820" max="2820" width="15" style="151" customWidth="1"/>
    <col min="2821" max="2821" width="23.7109375" style="151" customWidth="1"/>
    <col min="2822" max="2822" width="9.42578125" style="151" customWidth="1"/>
    <col min="2823" max="2823" width="14" style="151" customWidth="1"/>
    <col min="2824" max="2824" width="11.42578125" style="151" customWidth="1"/>
    <col min="2825" max="2825" width="9.140625" style="151" customWidth="1"/>
    <col min="2826" max="2826" width="13.42578125" style="151" customWidth="1"/>
    <col min="2827" max="2827" width="13.7109375" style="151" customWidth="1"/>
    <col min="2828" max="3064" width="11.5703125" style="151"/>
    <col min="3065" max="3065" width="10.140625" style="151" customWidth="1"/>
    <col min="3066" max="3066" width="9.85546875" style="151" customWidth="1"/>
    <col min="3067" max="3067" width="10.85546875" style="151" customWidth="1"/>
    <col min="3068" max="3068" width="9.7109375" style="151" customWidth="1"/>
    <col min="3069" max="3069" width="13.140625" style="151" customWidth="1"/>
    <col min="3070" max="3070" width="36.140625" style="151" customWidth="1"/>
    <col min="3071" max="3071" width="11.28515625" style="151" customWidth="1"/>
    <col min="3072" max="3072" width="5.85546875" style="151" customWidth="1"/>
    <col min="3073" max="3073" width="9" style="151" customWidth="1"/>
    <col min="3074" max="3074" width="12.28515625" style="151" customWidth="1"/>
    <col min="3075" max="3075" width="18.7109375" style="151" customWidth="1"/>
    <col min="3076" max="3076" width="15" style="151" customWidth="1"/>
    <col min="3077" max="3077" width="23.7109375" style="151" customWidth="1"/>
    <col min="3078" max="3078" width="9.42578125" style="151" customWidth="1"/>
    <col min="3079" max="3079" width="14" style="151" customWidth="1"/>
    <col min="3080" max="3080" width="11.42578125" style="151" customWidth="1"/>
    <col min="3081" max="3081" width="9.140625" style="151" customWidth="1"/>
    <col min="3082" max="3082" width="13.42578125" style="151" customWidth="1"/>
    <col min="3083" max="3083" width="13.7109375" style="151" customWidth="1"/>
    <col min="3084" max="3320" width="11.5703125" style="151"/>
    <col min="3321" max="3321" width="10.140625" style="151" customWidth="1"/>
    <col min="3322" max="3322" width="9.85546875" style="151" customWidth="1"/>
    <col min="3323" max="3323" width="10.85546875" style="151" customWidth="1"/>
    <col min="3324" max="3324" width="9.7109375" style="151" customWidth="1"/>
    <col min="3325" max="3325" width="13.140625" style="151" customWidth="1"/>
    <col min="3326" max="3326" width="36.140625" style="151" customWidth="1"/>
    <col min="3327" max="3327" width="11.28515625" style="151" customWidth="1"/>
    <col min="3328" max="3328" width="5.85546875" style="151" customWidth="1"/>
    <col min="3329" max="3329" width="9" style="151" customWidth="1"/>
    <col min="3330" max="3330" width="12.28515625" style="151" customWidth="1"/>
    <col min="3331" max="3331" width="18.7109375" style="151" customWidth="1"/>
    <col min="3332" max="3332" width="15" style="151" customWidth="1"/>
    <col min="3333" max="3333" width="23.7109375" style="151" customWidth="1"/>
    <col min="3334" max="3334" width="9.42578125" style="151" customWidth="1"/>
    <col min="3335" max="3335" width="14" style="151" customWidth="1"/>
    <col min="3336" max="3336" width="11.42578125" style="151" customWidth="1"/>
    <col min="3337" max="3337" width="9.140625" style="151" customWidth="1"/>
    <col min="3338" max="3338" width="13.42578125" style="151" customWidth="1"/>
    <col min="3339" max="3339" width="13.7109375" style="151" customWidth="1"/>
    <col min="3340" max="3576" width="11.5703125" style="151"/>
    <col min="3577" max="3577" width="10.140625" style="151" customWidth="1"/>
    <col min="3578" max="3578" width="9.85546875" style="151" customWidth="1"/>
    <col min="3579" max="3579" width="10.85546875" style="151" customWidth="1"/>
    <col min="3580" max="3580" width="9.7109375" style="151" customWidth="1"/>
    <col min="3581" max="3581" width="13.140625" style="151" customWidth="1"/>
    <col min="3582" max="3582" width="36.140625" style="151" customWidth="1"/>
    <col min="3583" max="3583" width="11.28515625" style="151" customWidth="1"/>
    <col min="3584" max="3584" width="5.85546875" style="151" customWidth="1"/>
    <col min="3585" max="3585" width="9" style="151" customWidth="1"/>
    <col min="3586" max="3586" width="12.28515625" style="151" customWidth="1"/>
    <col min="3587" max="3587" width="18.7109375" style="151" customWidth="1"/>
    <col min="3588" max="3588" width="15" style="151" customWidth="1"/>
    <col min="3589" max="3589" width="23.7109375" style="151" customWidth="1"/>
    <col min="3590" max="3590" width="9.42578125" style="151" customWidth="1"/>
    <col min="3591" max="3591" width="14" style="151" customWidth="1"/>
    <col min="3592" max="3592" width="11.42578125" style="151" customWidth="1"/>
    <col min="3593" max="3593" width="9.140625" style="151" customWidth="1"/>
    <col min="3594" max="3594" width="13.42578125" style="151" customWidth="1"/>
    <col min="3595" max="3595" width="13.7109375" style="151" customWidth="1"/>
    <col min="3596" max="3832" width="11.5703125" style="151"/>
    <col min="3833" max="3833" width="10.140625" style="151" customWidth="1"/>
    <col min="3834" max="3834" width="9.85546875" style="151" customWidth="1"/>
    <col min="3835" max="3835" width="10.85546875" style="151" customWidth="1"/>
    <col min="3836" max="3836" width="9.7109375" style="151" customWidth="1"/>
    <col min="3837" max="3837" width="13.140625" style="151" customWidth="1"/>
    <col min="3838" max="3838" width="36.140625" style="151" customWidth="1"/>
    <col min="3839" max="3839" width="11.28515625" style="151" customWidth="1"/>
    <col min="3840" max="3840" width="5.85546875" style="151" customWidth="1"/>
    <col min="3841" max="3841" width="9" style="151" customWidth="1"/>
    <col min="3842" max="3842" width="12.28515625" style="151" customWidth="1"/>
    <col min="3843" max="3843" width="18.7109375" style="151" customWidth="1"/>
    <col min="3844" max="3844" width="15" style="151" customWidth="1"/>
    <col min="3845" max="3845" width="23.7109375" style="151" customWidth="1"/>
    <col min="3846" max="3846" width="9.42578125" style="151" customWidth="1"/>
    <col min="3847" max="3847" width="14" style="151" customWidth="1"/>
    <col min="3848" max="3848" width="11.42578125" style="151" customWidth="1"/>
    <col min="3849" max="3849" width="9.140625" style="151" customWidth="1"/>
    <col min="3850" max="3850" width="13.42578125" style="151" customWidth="1"/>
    <col min="3851" max="3851" width="13.7109375" style="151" customWidth="1"/>
    <col min="3852" max="4088" width="11.5703125" style="151"/>
    <col min="4089" max="4089" width="10.140625" style="151" customWidth="1"/>
    <col min="4090" max="4090" width="9.85546875" style="151" customWidth="1"/>
    <col min="4091" max="4091" width="10.85546875" style="151" customWidth="1"/>
    <col min="4092" max="4092" width="9.7109375" style="151" customWidth="1"/>
    <col min="4093" max="4093" width="13.140625" style="151" customWidth="1"/>
    <col min="4094" max="4094" width="36.140625" style="151" customWidth="1"/>
    <col min="4095" max="4095" width="11.28515625" style="151" customWidth="1"/>
    <col min="4096" max="4096" width="5.85546875" style="151" customWidth="1"/>
    <col min="4097" max="4097" width="9" style="151" customWidth="1"/>
    <col min="4098" max="4098" width="12.28515625" style="151" customWidth="1"/>
    <col min="4099" max="4099" width="18.7109375" style="151" customWidth="1"/>
    <col min="4100" max="4100" width="15" style="151" customWidth="1"/>
    <col min="4101" max="4101" width="23.7109375" style="151" customWidth="1"/>
    <col min="4102" max="4102" width="9.42578125" style="151" customWidth="1"/>
    <col min="4103" max="4103" width="14" style="151" customWidth="1"/>
    <col min="4104" max="4104" width="11.42578125" style="151" customWidth="1"/>
    <col min="4105" max="4105" width="9.140625" style="151" customWidth="1"/>
    <col min="4106" max="4106" width="13.42578125" style="151" customWidth="1"/>
    <col min="4107" max="4107" width="13.7109375" style="151" customWidth="1"/>
    <col min="4108" max="4344" width="11.5703125" style="151"/>
    <col min="4345" max="4345" width="10.140625" style="151" customWidth="1"/>
    <col min="4346" max="4346" width="9.85546875" style="151" customWidth="1"/>
    <col min="4347" max="4347" width="10.85546875" style="151" customWidth="1"/>
    <col min="4348" max="4348" width="9.7109375" style="151" customWidth="1"/>
    <col min="4349" max="4349" width="13.140625" style="151" customWidth="1"/>
    <col min="4350" max="4350" width="36.140625" style="151" customWidth="1"/>
    <col min="4351" max="4351" width="11.28515625" style="151" customWidth="1"/>
    <col min="4352" max="4352" width="5.85546875" style="151" customWidth="1"/>
    <col min="4353" max="4353" width="9" style="151" customWidth="1"/>
    <col min="4354" max="4354" width="12.28515625" style="151" customWidth="1"/>
    <col min="4355" max="4355" width="18.7109375" style="151" customWidth="1"/>
    <col min="4356" max="4356" width="15" style="151" customWidth="1"/>
    <col min="4357" max="4357" width="23.7109375" style="151" customWidth="1"/>
    <col min="4358" max="4358" width="9.42578125" style="151" customWidth="1"/>
    <col min="4359" max="4359" width="14" style="151" customWidth="1"/>
    <col min="4360" max="4360" width="11.42578125" style="151" customWidth="1"/>
    <col min="4361" max="4361" width="9.140625" style="151" customWidth="1"/>
    <col min="4362" max="4362" width="13.42578125" style="151" customWidth="1"/>
    <col min="4363" max="4363" width="13.7109375" style="151" customWidth="1"/>
    <col min="4364" max="4600" width="11.5703125" style="151"/>
    <col min="4601" max="4601" width="10.140625" style="151" customWidth="1"/>
    <col min="4602" max="4602" width="9.85546875" style="151" customWidth="1"/>
    <col min="4603" max="4603" width="10.85546875" style="151" customWidth="1"/>
    <col min="4604" max="4604" width="9.7109375" style="151" customWidth="1"/>
    <col min="4605" max="4605" width="13.140625" style="151" customWidth="1"/>
    <col min="4606" max="4606" width="36.140625" style="151" customWidth="1"/>
    <col min="4607" max="4607" width="11.28515625" style="151" customWidth="1"/>
    <col min="4608" max="4608" width="5.85546875" style="151" customWidth="1"/>
    <col min="4609" max="4609" width="9" style="151" customWidth="1"/>
    <col min="4610" max="4610" width="12.28515625" style="151" customWidth="1"/>
    <col min="4611" max="4611" width="18.7109375" style="151" customWidth="1"/>
    <col min="4612" max="4612" width="15" style="151" customWidth="1"/>
    <col min="4613" max="4613" width="23.7109375" style="151" customWidth="1"/>
    <col min="4614" max="4614" width="9.42578125" style="151" customWidth="1"/>
    <col min="4615" max="4615" width="14" style="151" customWidth="1"/>
    <col min="4616" max="4616" width="11.42578125" style="151" customWidth="1"/>
    <col min="4617" max="4617" width="9.140625" style="151" customWidth="1"/>
    <col min="4618" max="4618" width="13.42578125" style="151" customWidth="1"/>
    <col min="4619" max="4619" width="13.7109375" style="151" customWidth="1"/>
    <col min="4620" max="4856" width="11.5703125" style="151"/>
    <col min="4857" max="4857" width="10.140625" style="151" customWidth="1"/>
    <col min="4858" max="4858" width="9.85546875" style="151" customWidth="1"/>
    <col min="4859" max="4859" width="10.85546875" style="151" customWidth="1"/>
    <col min="4860" max="4860" width="9.7109375" style="151" customWidth="1"/>
    <col min="4861" max="4861" width="13.140625" style="151" customWidth="1"/>
    <col min="4862" max="4862" width="36.140625" style="151" customWidth="1"/>
    <col min="4863" max="4863" width="11.28515625" style="151" customWidth="1"/>
    <col min="4864" max="4864" width="5.85546875" style="151" customWidth="1"/>
    <col min="4865" max="4865" width="9" style="151" customWidth="1"/>
    <col min="4866" max="4866" width="12.28515625" style="151" customWidth="1"/>
    <col min="4867" max="4867" width="18.7109375" style="151" customWidth="1"/>
    <col min="4868" max="4868" width="15" style="151" customWidth="1"/>
    <col min="4869" max="4869" width="23.7109375" style="151" customWidth="1"/>
    <col min="4870" max="4870" width="9.42578125" style="151" customWidth="1"/>
    <col min="4871" max="4871" width="14" style="151" customWidth="1"/>
    <col min="4872" max="4872" width="11.42578125" style="151" customWidth="1"/>
    <col min="4873" max="4873" width="9.140625" style="151" customWidth="1"/>
    <col min="4874" max="4874" width="13.42578125" style="151" customWidth="1"/>
    <col min="4875" max="4875" width="13.7109375" style="151" customWidth="1"/>
    <col min="4876" max="5112" width="11.5703125" style="151"/>
    <col min="5113" max="5113" width="10.140625" style="151" customWidth="1"/>
    <col min="5114" max="5114" width="9.85546875" style="151" customWidth="1"/>
    <col min="5115" max="5115" width="10.85546875" style="151" customWidth="1"/>
    <col min="5116" max="5116" width="9.7109375" style="151" customWidth="1"/>
    <col min="5117" max="5117" width="13.140625" style="151" customWidth="1"/>
    <col min="5118" max="5118" width="36.140625" style="151" customWidth="1"/>
    <col min="5119" max="5119" width="11.28515625" style="151" customWidth="1"/>
    <col min="5120" max="5120" width="5.85546875" style="151" customWidth="1"/>
    <col min="5121" max="5121" width="9" style="151" customWidth="1"/>
    <col min="5122" max="5122" width="12.28515625" style="151" customWidth="1"/>
    <col min="5123" max="5123" width="18.7109375" style="151" customWidth="1"/>
    <col min="5124" max="5124" width="15" style="151" customWidth="1"/>
    <col min="5125" max="5125" width="23.7109375" style="151" customWidth="1"/>
    <col min="5126" max="5126" width="9.42578125" style="151" customWidth="1"/>
    <col min="5127" max="5127" width="14" style="151" customWidth="1"/>
    <col min="5128" max="5128" width="11.42578125" style="151" customWidth="1"/>
    <col min="5129" max="5129" width="9.140625" style="151" customWidth="1"/>
    <col min="5130" max="5130" width="13.42578125" style="151" customWidth="1"/>
    <col min="5131" max="5131" width="13.7109375" style="151" customWidth="1"/>
    <col min="5132" max="5368" width="11.5703125" style="151"/>
    <col min="5369" max="5369" width="10.140625" style="151" customWidth="1"/>
    <col min="5370" max="5370" width="9.85546875" style="151" customWidth="1"/>
    <col min="5371" max="5371" width="10.85546875" style="151" customWidth="1"/>
    <col min="5372" max="5372" width="9.7109375" style="151" customWidth="1"/>
    <col min="5373" max="5373" width="13.140625" style="151" customWidth="1"/>
    <col min="5374" max="5374" width="36.140625" style="151" customWidth="1"/>
    <col min="5375" max="5375" width="11.28515625" style="151" customWidth="1"/>
    <col min="5376" max="5376" width="5.85546875" style="151" customWidth="1"/>
    <col min="5377" max="5377" width="9" style="151" customWidth="1"/>
    <col min="5378" max="5378" width="12.28515625" style="151" customWidth="1"/>
    <col min="5379" max="5379" width="18.7109375" style="151" customWidth="1"/>
    <col min="5380" max="5380" width="15" style="151" customWidth="1"/>
    <col min="5381" max="5381" width="23.7109375" style="151" customWidth="1"/>
    <col min="5382" max="5382" width="9.42578125" style="151" customWidth="1"/>
    <col min="5383" max="5383" width="14" style="151" customWidth="1"/>
    <col min="5384" max="5384" width="11.42578125" style="151" customWidth="1"/>
    <col min="5385" max="5385" width="9.140625" style="151" customWidth="1"/>
    <col min="5386" max="5386" width="13.42578125" style="151" customWidth="1"/>
    <col min="5387" max="5387" width="13.7109375" style="151" customWidth="1"/>
    <col min="5388" max="5624" width="11.5703125" style="151"/>
    <col min="5625" max="5625" width="10.140625" style="151" customWidth="1"/>
    <col min="5626" max="5626" width="9.85546875" style="151" customWidth="1"/>
    <col min="5627" max="5627" width="10.85546875" style="151" customWidth="1"/>
    <col min="5628" max="5628" width="9.7109375" style="151" customWidth="1"/>
    <col min="5629" max="5629" width="13.140625" style="151" customWidth="1"/>
    <col min="5630" max="5630" width="36.140625" style="151" customWidth="1"/>
    <col min="5631" max="5631" width="11.28515625" style="151" customWidth="1"/>
    <col min="5632" max="5632" width="5.85546875" style="151" customWidth="1"/>
    <col min="5633" max="5633" width="9" style="151" customWidth="1"/>
    <col min="5634" max="5634" width="12.28515625" style="151" customWidth="1"/>
    <col min="5635" max="5635" width="18.7109375" style="151" customWidth="1"/>
    <col min="5636" max="5636" width="15" style="151" customWidth="1"/>
    <col min="5637" max="5637" width="23.7109375" style="151" customWidth="1"/>
    <col min="5638" max="5638" width="9.42578125" style="151" customWidth="1"/>
    <col min="5639" max="5639" width="14" style="151" customWidth="1"/>
    <col min="5640" max="5640" width="11.42578125" style="151" customWidth="1"/>
    <col min="5641" max="5641" width="9.140625" style="151" customWidth="1"/>
    <col min="5642" max="5642" width="13.42578125" style="151" customWidth="1"/>
    <col min="5643" max="5643" width="13.7109375" style="151" customWidth="1"/>
    <col min="5644" max="5880" width="11.5703125" style="151"/>
    <col min="5881" max="5881" width="10.140625" style="151" customWidth="1"/>
    <col min="5882" max="5882" width="9.85546875" style="151" customWidth="1"/>
    <col min="5883" max="5883" width="10.85546875" style="151" customWidth="1"/>
    <col min="5884" max="5884" width="9.7109375" style="151" customWidth="1"/>
    <col min="5885" max="5885" width="13.140625" style="151" customWidth="1"/>
    <col min="5886" max="5886" width="36.140625" style="151" customWidth="1"/>
    <col min="5887" max="5887" width="11.28515625" style="151" customWidth="1"/>
    <col min="5888" max="5888" width="5.85546875" style="151" customWidth="1"/>
    <col min="5889" max="5889" width="9" style="151" customWidth="1"/>
    <col min="5890" max="5890" width="12.28515625" style="151" customWidth="1"/>
    <col min="5891" max="5891" width="18.7109375" style="151" customWidth="1"/>
    <col min="5892" max="5892" width="15" style="151" customWidth="1"/>
    <col min="5893" max="5893" width="23.7109375" style="151" customWidth="1"/>
    <col min="5894" max="5894" width="9.42578125" style="151" customWidth="1"/>
    <col min="5895" max="5895" width="14" style="151" customWidth="1"/>
    <col min="5896" max="5896" width="11.42578125" style="151" customWidth="1"/>
    <col min="5897" max="5897" width="9.140625" style="151" customWidth="1"/>
    <col min="5898" max="5898" width="13.42578125" style="151" customWidth="1"/>
    <col min="5899" max="5899" width="13.7109375" style="151" customWidth="1"/>
    <col min="5900" max="6136" width="11.5703125" style="151"/>
    <col min="6137" max="6137" width="10.140625" style="151" customWidth="1"/>
    <col min="6138" max="6138" width="9.85546875" style="151" customWidth="1"/>
    <col min="6139" max="6139" width="10.85546875" style="151" customWidth="1"/>
    <col min="6140" max="6140" width="9.7109375" style="151" customWidth="1"/>
    <col min="6141" max="6141" width="13.140625" style="151" customWidth="1"/>
    <col min="6142" max="6142" width="36.140625" style="151" customWidth="1"/>
    <col min="6143" max="6143" width="11.28515625" style="151" customWidth="1"/>
    <col min="6144" max="6144" width="5.85546875" style="151" customWidth="1"/>
    <col min="6145" max="6145" width="9" style="151" customWidth="1"/>
    <col min="6146" max="6146" width="12.28515625" style="151" customWidth="1"/>
    <col min="6147" max="6147" width="18.7109375" style="151" customWidth="1"/>
    <col min="6148" max="6148" width="15" style="151" customWidth="1"/>
    <col min="6149" max="6149" width="23.7109375" style="151" customWidth="1"/>
    <col min="6150" max="6150" width="9.42578125" style="151" customWidth="1"/>
    <col min="6151" max="6151" width="14" style="151" customWidth="1"/>
    <col min="6152" max="6152" width="11.42578125" style="151" customWidth="1"/>
    <col min="6153" max="6153" width="9.140625" style="151" customWidth="1"/>
    <col min="6154" max="6154" width="13.42578125" style="151" customWidth="1"/>
    <col min="6155" max="6155" width="13.7109375" style="151" customWidth="1"/>
    <col min="6156" max="6392" width="11.5703125" style="151"/>
    <col min="6393" max="6393" width="10.140625" style="151" customWidth="1"/>
    <col min="6394" max="6394" width="9.85546875" style="151" customWidth="1"/>
    <col min="6395" max="6395" width="10.85546875" style="151" customWidth="1"/>
    <col min="6396" max="6396" width="9.7109375" style="151" customWidth="1"/>
    <col min="6397" max="6397" width="13.140625" style="151" customWidth="1"/>
    <col min="6398" max="6398" width="36.140625" style="151" customWidth="1"/>
    <col min="6399" max="6399" width="11.28515625" style="151" customWidth="1"/>
    <col min="6400" max="6400" width="5.85546875" style="151" customWidth="1"/>
    <col min="6401" max="6401" width="9" style="151" customWidth="1"/>
    <col min="6402" max="6402" width="12.28515625" style="151" customWidth="1"/>
    <col min="6403" max="6403" width="18.7109375" style="151" customWidth="1"/>
    <col min="6404" max="6404" width="15" style="151" customWidth="1"/>
    <col min="6405" max="6405" width="23.7109375" style="151" customWidth="1"/>
    <col min="6406" max="6406" width="9.42578125" style="151" customWidth="1"/>
    <col min="6407" max="6407" width="14" style="151" customWidth="1"/>
    <col min="6408" max="6408" width="11.42578125" style="151" customWidth="1"/>
    <col min="6409" max="6409" width="9.140625" style="151" customWidth="1"/>
    <col min="6410" max="6410" width="13.42578125" style="151" customWidth="1"/>
    <col min="6411" max="6411" width="13.7109375" style="151" customWidth="1"/>
    <col min="6412" max="6648" width="11.5703125" style="151"/>
    <col min="6649" max="6649" width="10.140625" style="151" customWidth="1"/>
    <col min="6650" max="6650" width="9.85546875" style="151" customWidth="1"/>
    <col min="6651" max="6651" width="10.85546875" style="151" customWidth="1"/>
    <col min="6652" max="6652" width="9.7109375" style="151" customWidth="1"/>
    <col min="6653" max="6653" width="13.140625" style="151" customWidth="1"/>
    <col min="6654" max="6654" width="36.140625" style="151" customWidth="1"/>
    <col min="6655" max="6655" width="11.28515625" style="151" customWidth="1"/>
    <col min="6656" max="6656" width="5.85546875" style="151" customWidth="1"/>
    <col min="6657" max="6657" width="9" style="151" customWidth="1"/>
    <col min="6658" max="6658" width="12.28515625" style="151" customWidth="1"/>
    <col min="6659" max="6659" width="18.7109375" style="151" customWidth="1"/>
    <col min="6660" max="6660" width="15" style="151" customWidth="1"/>
    <col min="6661" max="6661" width="23.7109375" style="151" customWidth="1"/>
    <col min="6662" max="6662" width="9.42578125" style="151" customWidth="1"/>
    <col min="6663" max="6663" width="14" style="151" customWidth="1"/>
    <col min="6664" max="6664" width="11.42578125" style="151" customWidth="1"/>
    <col min="6665" max="6665" width="9.140625" style="151" customWidth="1"/>
    <col min="6666" max="6666" width="13.42578125" style="151" customWidth="1"/>
    <col min="6667" max="6667" width="13.7109375" style="151" customWidth="1"/>
    <col min="6668" max="6904" width="11.5703125" style="151"/>
    <col min="6905" max="6905" width="10.140625" style="151" customWidth="1"/>
    <col min="6906" max="6906" width="9.85546875" style="151" customWidth="1"/>
    <col min="6907" max="6907" width="10.85546875" style="151" customWidth="1"/>
    <col min="6908" max="6908" width="9.7109375" style="151" customWidth="1"/>
    <col min="6909" max="6909" width="13.140625" style="151" customWidth="1"/>
    <col min="6910" max="6910" width="36.140625" style="151" customWidth="1"/>
    <col min="6911" max="6911" width="11.28515625" style="151" customWidth="1"/>
    <col min="6912" max="6912" width="5.85546875" style="151" customWidth="1"/>
    <col min="6913" max="6913" width="9" style="151" customWidth="1"/>
    <col min="6914" max="6914" width="12.28515625" style="151" customWidth="1"/>
    <col min="6915" max="6915" width="18.7109375" style="151" customWidth="1"/>
    <col min="6916" max="6916" width="15" style="151" customWidth="1"/>
    <col min="6917" max="6917" width="23.7109375" style="151" customWidth="1"/>
    <col min="6918" max="6918" width="9.42578125" style="151" customWidth="1"/>
    <col min="6919" max="6919" width="14" style="151" customWidth="1"/>
    <col min="6920" max="6920" width="11.42578125" style="151" customWidth="1"/>
    <col min="6921" max="6921" width="9.140625" style="151" customWidth="1"/>
    <col min="6922" max="6922" width="13.42578125" style="151" customWidth="1"/>
    <col min="6923" max="6923" width="13.7109375" style="151" customWidth="1"/>
    <col min="6924" max="7160" width="11.5703125" style="151"/>
    <col min="7161" max="7161" width="10.140625" style="151" customWidth="1"/>
    <col min="7162" max="7162" width="9.85546875" style="151" customWidth="1"/>
    <col min="7163" max="7163" width="10.85546875" style="151" customWidth="1"/>
    <col min="7164" max="7164" width="9.7109375" style="151" customWidth="1"/>
    <col min="7165" max="7165" width="13.140625" style="151" customWidth="1"/>
    <col min="7166" max="7166" width="36.140625" style="151" customWidth="1"/>
    <col min="7167" max="7167" width="11.28515625" style="151" customWidth="1"/>
    <col min="7168" max="7168" width="5.85546875" style="151" customWidth="1"/>
    <col min="7169" max="7169" width="9" style="151" customWidth="1"/>
    <col min="7170" max="7170" width="12.28515625" style="151" customWidth="1"/>
    <col min="7171" max="7171" width="18.7109375" style="151" customWidth="1"/>
    <col min="7172" max="7172" width="15" style="151" customWidth="1"/>
    <col min="7173" max="7173" width="23.7109375" style="151" customWidth="1"/>
    <col min="7174" max="7174" width="9.42578125" style="151" customWidth="1"/>
    <col min="7175" max="7175" width="14" style="151" customWidth="1"/>
    <col min="7176" max="7176" width="11.42578125" style="151" customWidth="1"/>
    <col min="7177" max="7177" width="9.140625" style="151" customWidth="1"/>
    <col min="7178" max="7178" width="13.42578125" style="151" customWidth="1"/>
    <col min="7179" max="7179" width="13.7109375" style="151" customWidth="1"/>
    <col min="7180" max="7416" width="11.5703125" style="151"/>
    <col min="7417" max="7417" width="10.140625" style="151" customWidth="1"/>
    <col min="7418" max="7418" width="9.85546875" style="151" customWidth="1"/>
    <col min="7419" max="7419" width="10.85546875" style="151" customWidth="1"/>
    <col min="7420" max="7420" width="9.7109375" style="151" customWidth="1"/>
    <col min="7421" max="7421" width="13.140625" style="151" customWidth="1"/>
    <col min="7422" max="7422" width="36.140625" style="151" customWidth="1"/>
    <col min="7423" max="7423" width="11.28515625" style="151" customWidth="1"/>
    <col min="7424" max="7424" width="5.85546875" style="151" customWidth="1"/>
    <col min="7425" max="7425" width="9" style="151" customWidth="1"/>
    <col min="7426" max="7426" width="12.28515625" style="151" customWidth="1"/>
    <col min="7427" max="7427" width="18.7109375" style="151" customWidth="1"/>
    <col min="7428" max="7428" width="15" style="151" customWidth="1"/>
    <col min="7429" max="7429" width="23.7109375" style="151" customWidth="1"/>
    <col min="7430" max="7430" width="9.42578125" style="151" customWidth="1"/>
    <col min="7431" max="7431" width="14" style="151" customWidth="1"/>
    <col min="7432" max="7432" width="11.42578125" style="151" customWidth="1"/>
    <col min="7433" max="7433" width="9.140625" style="151" customWidth="1"/>
    <col min="7434" max="7434" width="13.42578125" style="151" customWidth="1"/>
    <col min="7435" max="7435" width="13.7109375" style="151" customWidth="1"/>
    <col min="7436" max="7672" width="11.5703125" style="151"/>
    <col min="7673" max="7673" width="10.140625" style="151" customWidth="1"/>
    <col min="7674" max="7674" width="9.85546875" style="151" customWidth="1"/>
    <col min="7675" max="7675" width="10.85546875" style="151" customWidth="1"/>
    <col min="7676" max="7676" width="9.7109375" style="151" customWidth="1"/>
    <col min="7677" max="7677" width="13.140625" style="151" customWidth="1"/>
    <col min="7678" max="7678" width="36.140625" style="151" customWidth="1"/>
    <col min="7679" max="7679" width="11.28515625" style="151" customWidth="1"/>
    <col min="7680" max="7680" width="5.85546875" style="151" customWidth="1"/>
    <col min="7681" max="7681" width="9" style="151" customWidth="1"/>
    <col min="7682" max="7682" width="12.28515625" style="151" customWidth="1"/>
    <col min="7683" max="7683" width="18.7109375" style="151" customWidth="1"/>
    <col min="7684" max="7684" width="15" style="151" customWidth="1"/>
    <col min="7685" max="7685" width="23.7109375" style="151" customWidth="1"/>
    <col min="7686" max="7686" width="9.42578125" style="151" customWidth="1"/>
    <col min="7687" max="7687" width="14" style="151" customWidth="1"/>
    <col min="7688" max="7688" width="11.42578125" style="151" customWidth="1"/>
    <col min="7689" max="7689" width="9.140625" style="151" customWidth="1"/>
    <col min="7690" max="7690" width="13.42578125" style="151" customWidth="1"/>
    <col min="7691" max="7691" width="13.7109375" style="151" customWidth="1"/>
    <col min="7692" max="7928" width="11.5703125" style="151"/>
    <col min="7929" max="7929" width="10.140625" style="151" customWidth="1"/>
    <col min="7930" max="7930" width="9.85546875" style="151" customWidth="1"/>
    <col min="7931" max="7931" width="10.85546875" style="151" customWidth="1"/>
    <col min="7932" max="7932" width="9.7109375" style="151" customWidth="1"/>
    <col min="7933" max="7933" width="13.140625" style="151" customWidth="1"/>
    <col min="7934" max="7934" width="36.140625" style="151" customWidth="1"/>
    <col min="7935" max="7935" width="11.28515625" style="151" customWidth="1"/>
    <col min="7936" max="7936" width="5.85546875" style="151" customWidth="1"/>
    <col min="7937" max="7937" width="9" style="151" customWidth="1"/>
    <col min="7938" max="7938" width="12.28515625" style="151" customWidth="1"/>
    <col min="7939" max="7939" width="18.7109375" style="151" customWidth="1"/>
    <col min="7940" max="7940" width="15" style="151" customWidth="1"/>
    <col min="7941" max="7941" width="23.7109375" style="151" customWidth="1"/>
    <col min="7942" max="7942" width="9.42578125" style="151" customWidth="1"/>
    <col min="7943" max="7943" width="14" style="151" customWidth="1"/>
    <col min="7944" max="7944" width="11.42578125" style="151" customWidth="1"/>
    <col min="7945" max="7945" width="9.140625" style="151" customWidth="1"/>
    <col min="7946" max="7946" width="13.42578125" style="151" customWidth="1"/>
    <col min="7947" max="7947" width="13.7109375" style="151" customWidth="1"/>
    <col min="7948" max="8184" width="11.5703125" style="151"/>
    <col min="8185" max="8185" width="10.140625" style="151" customWidth="1"/>
    <col min="8186" max="8186" width="9.85546875" style="151" customWidth="1"/>
    <col min="8187" max="8187" width="10.85546875" style="151" customWidth="1"/>
    <col min="8188" max="8188" width="9.7109375" style="151" customWidth="1"/>
    <col min="8189" max="8189" width="13.140625" style="151" customWidth="1"/>
    <col min="8190" max="8190" width="36.140625" style="151" customWidth="1"/>
    <col min="8191" max="8191" width="11.28515625" style="151" customWidth="1"/>
    <col min="8192" max="8192" width="5.85546875" style="151" customWidth="1"/>
    <col min="8193" max="8193" width="9" style="151" customWidth="1"/>
    <col min="8194" max="8194" width="12.28515625" style="151" customWidth="1"/>
    <col min="8195" max="8195" width="18.7109375" style="151" customWidth="1"/>
    <col min="8196" max="8196" width="15" style="151" customWidth="1"/>
    <col min="8197" max="8197" width="23.7109375" style="151" customWidth="1"/>
    <col min="8198" max="8198" width="9.42578125" style="151" customWidth="1"/>
    <col min="8199" max="8199" width="14" style="151" customWidth="1"/>
    <col min="8200" max="8200" width="11.42578125" style="151" customWidth="1"/>
    <col min="8201" max="8201" width="9.140625" style="151" customWidth="1"/>
    <col min="8202" max="8202" width="13.42578125" style="151" customWidth="1"/>
    <col min="8203" max="8203" width="13.7109375" style="151" customWidth="1"/>
    <col min="8204" max="8440" width="11.5703125" style="151"/>
    <col min="8441" max="8441" width="10.140625" style="151" customWidth="1"/>
    <col min="8442" max="8442" width="9.85546875" style="151" customWidth="1"/>
    <col min="8443" max="8443" width="10.85546875" style="151" customWidth="1"/>
    <col min="8444" max="8444" width="9.7109375" style="151" customWidth="1"/>
    <col min="8445" max="8445" width="13.140625" style="151" customWidth="1"/>
    <col min="8446" max="8446" width="36.140625" style="151" customWidth="1"/>
    <col min="8447" max="8447" width="11.28515625" style="151" customWidth="1"/>
    <col min="8448" max="8448" width="5.85546875" style="151" customWidth="1"/>
    <col min="8449" max="8449" width="9" style="151" customWidth="1"/>
    <col min="8450" max="8450" width="12.28515625" style="151" customWidth="1"/>
    <col min="8451" max="8451" width="18.7109375" style="151" customWidth="1"/>
    <col min="8452" max="8452" width="15" style="151" customWidth="1"/>
    <col min="8453" max="8453" width="23.7109375" style="151" customWidth="1"/>
    <col min="8454" max="8454" width="9.42578125" style="151" customWidth="1"/>
    <col min="8455" max="8455" width="14" style="151" customWidth="1"/>
    <col min="8456" max="8456" width="11.42578125" style="151" customWidth="1"/>
    <col min="8457" max="8457" width="9.140625" style="151" customWidth="1"/>
    <col min="8458" max="8458" width="13.42578125" style="151" customWidth="1"/>
    <col min="8459" max="8459" width="13.7109375" style="151" customWidth="1"/>
    <col min="8460" max="8696" width="11.5703125" style="151"/>
    <col min="8697" max="8697" width="10.140625" style="151" customWidth="1"/>
    <col min="8698" max="8698" width="9.85546875" style="151" customWidth="1"/>
    <col min="8699" max="8699" width="10.85546875" style="151" customWidth="1"/>
    <col min="8700" max="8700" width="9.7109375" style="151" customWidth="1"/>
    <col min="8701" max="8701" width="13.140625" style="151" customWidth="1"/>
    <col min="8702" max="8702" width="36.140625" style="151" customWidth="1"/>
    <col min="8703" max="8703" width="11.28515625" style="151" customWidth="1"/>
    <col min="8704" max="8704" width="5.85546875" style="151" customWidth="1"/>
    <col min="8705" max="8705" width="9" style="151" customWidth="1"/>
    <col min="8706" max="8706" width="12.28515625" style="151" customWidth="1"/>
    <col min="8707" max="8707" width="18.7109375" style="151" customWidth="1"/>
    <col min="8708" max="8708" width="15" style="151" customWidth="1"/>
    <col min="8709" max="8709" width="23.7109375" style="151" customWidth="1"/>
    <col min="8710" max="8710" width="9.42578125" style="151" customWidth="1"/>
    <col min="8711" max="8711" width="14" style="151" customWidth="1"/>
    <col min="8712" max="8712" width="11.42578125" style="151" customWidth="1"/>
    <col min="8713" max="8713" width="9.140625" style="151" customWidth="1"/>
    <col min="8714" max="8714" width="13.42578125" style="151" customWidth="1"/>
    <col min="8715" max="8715" width="13.7109375" style="151" customWidth="1"/>
    <col min="8716" max="8952" width="11.5703125" style="151"/>
    <col min="8953" max="8953" width="10.140625" style="151" customWidth="1"/>
    <col min="8954" max="8954" width="9.85546875" style="151" customWidth="1"/>
    <col min="8955" max="8955" width="10.85546875" style="151" customWidth="1"/>
    <col min="8956" max="8956" width="9.7109375" style="151" customWidth="1"/>
    <col min="8957" max="8957" width="13.140625" style="151" customWidth="1"/>
    <col min="8958" max="8958" width="36.140625" style="151" customWidth="1"/>
    <col min="8959" max="8959" width="11.28515625" style="151" customWidth="1"/>
    <col min="8960" max="8960" width="5.85546875" style="151" customWidth="1"/>
    <col min="8961" max="8961" width="9" style="151" customWidth="1"/>
    <col min="8962" max="8962" width="12.28515625" style="151" customWidth="1"/>
    <col min="8963" max="8963" width="18.7109375" style="151" customWidth="1"/>
    <col min="8964" max="8964" width="15" style="151" customWidth="1"/>
    <col min="8965" max="8965" width="23.7109375" style="151" customWidth="1"/>
    <col min="8966" max="8966" width="9.42578125" style="151" customWidth="1"/>
    <col min="8967" max="8967" width="14" style="151" customWidth="1"/>
    <col min="8968" max="8968" width="11.42578125" style="151" customWidth="1"/>
    <col min="8969" max="8969" width="9.140625" style="151" customWidth="1"/>
    <col min="8970" max="8970" width="13.42578125" style="151" customWidth="1"/>
    <col min="8971" max="8971" width="13.7109375" style="151" customWidth="1"/>
    <col min="8972" max="9208" width="11.5703125" style="151"/>
    <col min="9209" max="9209" width="10.140625" style="151" customWidth="1"/>
    <col min="9210" max="9210" width="9.85546875" style="151" customWidth="1"/>
    <col min="9211" max="9211" width="10.85546875" style="151" customWidth="1"/>
    <col min="9212" max="9212" width="9.7109375" style="151" customWidth="1"/>
    <col min="9213" max="9213" width="13.140625" style="151" customWidth="1"/>
    <col min="9214" max="9214" width="36.140625" style="151" customWidth="1"/>
    <col min="9215" max="9215" width="11.28515625" style="151" customWidth="1"/>
    <col min="9216" max="9216" width="5.85546875" style="151" customWidth="1"/>
    <col min="9217" max="9217" width="9" style="151" customWidth="1"/>
    <col min="9218" max="9218" width="12.28515625" style="151" customWidth="1"/>
    <col min="9219" max="9219" width="18.7109375" style="151" customWidth="1"/>
    <col min="9220" max="9220" width="15" style="151" customWidth="1"/>
    <col min="9221" max="9221" width="23.7109375" style="151" customWidth="1"/>
    <col min="9222" max="9222" width="9.42578125" style="151" customWidth="1"/>
    <col min="9223" max="9223" width="14" style="151" customWidth="1"/>
    <col min="9224" max="9224" width="11.42578125" style="151" customWidth="1"/>
    <col min="9225" max="9225" width="9.140625" style="151" customWidth="1"/>
    <col min="9226" max="9226" width="13.42578125" style="151" customWidth="1"/>
    <col min="9227" max="9227" width="13.7109375" style="151" customWidth="1"/>
    <col min="9228" max="9464" width="11.5703125" style="151"/>
    <col min="9465" max="9465" width="10.140625" style="151" customWidth="1"/>
    <col min="9466" max="9466" width="9.85546875" style="151" customWidth="1"/>
    <col min="9467" max="9467" width="10.85546875" style="151" customWidth="1"/>
    <col min="9468" max="9468" width="9.7109375" style="151" customWidth="1"/>
    <col min="9469" max="9469" width="13.140625" style="151" customWidth="1"/>
    <col min="9470" max="9470" width="36.140625" style="151" customWidth="1"/>
    <col min="9471" max="9471" width="11.28515625" style="151" customWidth="1"/>
    <col min="9472" max="9472" width="5.85546875" style="151" customWidth="1"/>
    <col min="9473" max="9473" width="9" style="151" customWidth="1"/>
    <col min="9474" max="9474" width="12.28515625" style="151" customWidth="1"/>
    <col min="9475" max="9475" width="18.7109375" style="151" customWidth="1"/>
    <col min="9476" max="9476" width="15" style="151" customWidth="1"/>
    <col min="9477" max="9477" width="23.7109375" style="151" customWidth="1"/>
    <col min="9478" max="9478" width="9.42578125" style="151" customWidth="1"/>
    <col min="9479" max="9479" width="14" style="151" customWidth="1"/>
    <col min="9480" max="9480" width="11.42578125" style="151" customWidth="1"/>
    <col min="9481" max="9481" width="9.140625" style="151" customWidth="1"/>
    <col min="9482" max="9482" width="13.42578125" style="151" customWidth="1"/>
    <col min="9483" max="9483" width="13.7109375" style="151" customWidth="1"/>
    <col min="9484" max="9720" width="11.5703125" style="151"/>
    <col min="9721" max="9721" width="10.140625" style="151" customWidth="1"/>
    <col min="9722" max="9722" width="9.85546875" style="151" customWidth="1"/>
    <col min="9723" max="9723" width="10.85546875" style="151" customWidth="1"/>
    <col min="9724" max="9724" width="9.7109375" style="151" customWidth="1"/>
    <col min="9725" max="9725" width="13.140625" style="151" customWidth="1"/>
    <col min="9726" max="9726" width="36.140625" style="151" customWidth="1"/>
    <col min="9727" max="9727" width="11.28515625" style="151" customWidth="1"/>
    <col min="9728" max="9728" width="5.85546875" style="151" customWidth="1"/>
    <col min="9729" max="9729" width="9" style="151" customWidth="1"/>
    <col min="9730" max="9730" width="12.28515625" style="151" customWidth="1"/>
    <col min="9731" max="9731" width="18.7109375" style="151" customWidth="1"/>
    <col min="9732" max="9732" width="15" style="151" customWidth="1"/>
    <col min="9733" max="9733" width="23.7109375" style="151" customWidth="1"/>
    <col min="9734" max="9734" width="9.42578125" style="151" customWidth="1"/>
    <col min="9735" max="9735" width="14" style="151" customWidth="1"/>
    <col min="9736" max="9736" width="11.42578125" style="151" customWidth="1"/>
    <col min="9737" max="9737" width="9.140625" style="151" customWidth="1"/>
    <col min="9738" max="9738" width="13.42578125" style="151" customWidth="1"/>
    <col min="9739" max="9739" width="13.7109375" style="151" customWidth="1"/>
    <col min="9740" max="9976" width="11.5703125" style="151"/>
    <col min="9977" max="9977" width="10.140625" style="151" customWidth="1"/>
    <col min="9978" max="9978" width="9.85546875" style="151" customWidth="1"/>
    <col min="9979" max="9979" width="10.85546875" style="151" customWidth="1"/>
    <col min="9980" max="9980" width="9.7109375" style="151" customWidth="1"/>
    <col min="9981" max="9981" width="13.140625" style="151" customWidth="1"/>
    <col min="9982" max="9982" width="36.140625" style="151" customWidth="1"/>
    <col min="9983" max="9983" width="11.28515625" style="151" customWidth="1"/>
    <col min="9984" max="9984" width="5.85546875" style="151" customWidth="1"/>
    <col min="9985" max="9985" width="9" style="151" customWidth="1"/>
    <col min="9986" max="9986" width="12.28515625" style="151" customWidth="1"/>
    <col min="9987" max="9987" width="18.7109375" style="151" customWidth="1"/>
    <col min="9988" max="9988" width="15" style="151" customWidth="1"/>
    <col min="9989" max="9989" width="23.7109375" style="151" customWidth="1"/>
    <col min="9990" max="9990" width="9.42578125" style="151" customWidth="1"/>
    <col min="9991" max="9991" width="14" style="151" customWidth="1"/>
    <col min="9992" max="9992" width="11.42578125" style="151" customWidth="1"/>
    <col min="9993" max="9993" width="9.140625" style="151" customWidth="1"/>
    <col min="9994" max="9994" width="13.42578125" style="151" customWidth="1"/>
    <col min="9995" max="9995" width="13.7109375" style="151" customWidth="1"/>
    <col min="9996" max="10232" width="11.5703125" style="151"/>
    <col min="10233" max="10233" width="10.140625" style="151" customWidth="1"/>
    <col min="10234" max="10234" width="9.85546875" style="151" customWidth="1"/>
    <col min="10235" max="10235" width="10.85546875" style="151" customWidth="1"/>
    <col min="10236" max="10236" width="9.7109375" style="151" customWidth="1"/>
    <col min="10237" max="10237" width="13.140625" style="151" customWidth="1"/>
    <col min="10238" max="10238" width="36.140625" style="151" customWidth="1"/>
    <col min="10239" max="10239" width="11.28515625" style="151" customWidth="1"/>
    <col min="10240" max="10240" width="5.85546875" style="151" customWidth="1"/>
    <col min="10241" max="10241" width="9" style="151" customWidth="1"/>
    <col min="10242" max="10242" width="12.28515625" style="151" customWidth="1"/>
    <col min="10243" max="10243" width="18.7109375" style="151" customWidth="1"/>
    <col min="10244" max="10244" width="15" style="151" customWidth="1"/>
    <col min="10245" max="10245" width="23.7109375" style="151" customWidth="1"/>
    <col min="10246" max="10246" width="9.42578125" style="151" customWidth="1"/>
    <col min="10247" max="10247" width="14" style="151" customWidth="1"/>
    <col min="10248" max="10248" width="11.42578125" style="151" customWidth="1"/>
    <col min="10249" max="10249" width="9.140625" style="151" customWidth="1"/>
    <col min="10250" max="10250" width="13.42578125" style="151" customWidth="1"/>
    <col min="10251" max="10251" width="13.7109375" style="151" customWidth="1"/>
    <col min="10252" max="10488" width="11.5703125" style="151"/>
    <col min="10489" max="10489" width="10.140625" style="151" customWidth="1"/>
    <col min="10490" max="10490" width="9.85546875" style="151" customWidth="1"/>
    <col min="10491" max="10491" width="10.85546875" style="151" customWidth="1"/>
    <col min="10492" max="10492" width="9.7109375" style="151" customWidth="1"/>
    <col min="10493" max="10493" width="13.140625" style="151" customWidth="1"/>
    <col min="10494" max="10494" width="36.140625" style="151" customWidth="1"/>
    <col min="10495" max="10495" width="11.28515625" style="151" customWidth="1"/>
    <col min="10496" max="10496" width="5.85546875" style="151" customWidth="1"/>
    <col min="10497" max="10497" width="9" style="151" customWidth="1"/>
    <col min="10498" max="10498" width="12.28515625" style="151" customWidth="1"/>
    <col min="10499" max="10499" width="18.7109375" style="151" customWidth="1"/>
    <col min="10500" max="10500" width="15" style="151" customWidth="1"/>
    <col min="10501" max="10501" width="23.7109375" style="151" customWidth="1"/>
    <col min="10502" max="10502" width="9.42578125" style="151" customWidth="1"/>
    <col min="10503" max="10503" width="14" style="151" customWidth="1"/>
    <col min="10504" max="10504" width="11.42578125" style="151" customWidth="1"/>
    <col min="10505" max="10505" width="9.140625" style="151" customWidth="1"/>
    <col min="10506" max="10506" width="13.42578125" style="151" customWidth="1"/>
    <col min="10507" max="10507" width="13.7109375" style="151" customWidth="1"/>
    <col min="10508" max="10744" width="11.5703125" style="151"/>
    <col min="10745" max="10745" width="10.140625" style="151" customWidth="1"/>
    <col min="10746" max="10746" width="9.85546875" style="151" customWidth="1"/>
    <col min="10747" max="10747" width="10.85546875" style="151" customWidth="1"/>
    <col min="10748" max="10748" width="9.7109375" style="151" customWidth="1"/>
    <col min="10749" max="10749" width="13.140625" style="151" customWidth="1"/>
    <col min="10750" max="10750" width="36.140625" style="151" customWidth="1"/>
    <col min="10751" max="10751" width="11.28515625" style="151" customWidth="1"/>
    <col min="10752" max="10752" width="5.85546875" style="151" customWidth="1"/>
    <col min="10753" max="10753" width="9" style="151" customWidth="1"/>
    <col min="10754" max="10754" width="12.28515625" style="151" customWidth="1"/>
    <col min="10755" max="10755" width="18.7109375" style="151" customWidth="1"/>
    <col min="10756" max="10756" width="15" style="151" customWidth="1"/>
    <col min="10757" max="10757" width="23.7109375" style="151" customWidth="1"/>
    <col min="10758" max="10758" width="9.42578125" style="151" customWidth="1"/>
    <col min="10759" max="10759" width="14" style="151" customWidth="1"/>
    <col min="10760" max="10760" width="11.42578125" style="151" customWidth="1"/>
    <col min="10761" max="10761" width="9.140625" style="151" customWidth="1"/>
    <col min="10762" max="10762" width="13.42578125" style="151" customWidth="1"/>
    <col min="10763" max="10763" width="13.7109375" style="151" customWidth="1"/>
    <col min="10764" max="11000" width="11.5703125" style="151"/>
    <col min="11001" max="11001" width="10.140625" style="151" customWidth="1"/>
    <col min="11002" max="11002" width="9.85546875" style="151" customWidth="1"/>
    <col min="11003" max="11003" width="10.85546875" style="151" customWidth="1"/>
    <col min="11004" max="11004" width="9.7109375" style="151" customWidth="1"/>
    <col min="11005" max="11005" width="13.140625" style="151" customWidth="1"/>
    <col min="11006" max="11006" width="36.140625" style="151" customWidth="1"/>
    <col min="11007" max="11007" width="11.28515625" style="151" customWidth="1"/>
    <col min="11008" max="11008" width="5.85546875" style="151" customWidth="1"/>
    <col min="11009" max="11009" width="9" style="151" customWidth="1"/>
    <col min="11010" max="11010" width="12.28515625" style="151" customWidth="1"/>
    <col min="11011" max="11011" width="18.7109375" style="151" customWidth="1"/>
    <col min="11012" max="11012" width="15" style="151" customWidth="1"/>
    <col min="11013" max="11013" width="23.7109375" style="151" customWidth="1"/>
    <col min="11014" max="11014" width="9.42578125" style="151" customWidth="1"/>
    <col min="11015" max="11015" width="14" style="151" customWidth="1"/>
    <col min="11016" max="11016" width="11.42578125" style="151" customWidth="1"/>
    <col min="11017" max="11017" width="9.140625" style="151" customWidth="1"/>
    <col min="11018" max="11018" width="13.42578125" style="151" customWidth="1"/>
    <col min="11019" max="11019" width="13.7109375" style="151" customWidth="1"/>
    <col min="11020" max="11256" width="11.5703125" style="151"/>
    <col min="11257" max="11257" width="10.140625" style="151" customWidth="1"/>
    <col min="11258" max="11258" width="9.85546875" style="151" customWidth="1"/>
    <col min="11259" max="11259" width="10.85546875" style="151" customWidth="1"/>
    <col min="11260" max="11260" width="9.7109375" style="151" customWidth="1"/>
    <col min="11261" max="11261" width="13.140625" style="151" customWidth="1"/>
    <col min="11262" max="11262" width="36.140625" style="151" customWidth="1"/>
    <col min="11263" max="11263" width="11.28515625" style="151" customWidth="1"/>
    <col min="11264" max="11264" width="5.85546875" style="151" customWidth="1"/>
    <col min="11265" max="11265" width="9" style="151" customWidth="1"/>
    <col min="11266" max="11266" width="12.28515625" style="151" customWidth="1"/>
    <col min="11267" max="11267" width="18.7109375" style="151" customWidth="1"/>
    <col min="11268" max="11268" width="15" style="151" customWidth="1"/>
    <col min="11269" max="11269" width="23.7109375" style="151" customWidth="1"/>
    <col min="11270" max="11270" width="9.42578125" style="151" customWidth="1"/>
    <col min="11271" max="11271" width="14" style="151" customWidth="1"/>
    <col min="11272" max="11272" width="11.42578125" style="151" customWidth="1"/>
    <col min="11273" max="11273" width="9.140625" style="151" customWidth="1"/>
    <col min="11274" max="11274" width="13.42578125" style="151" customWidth="1"/>
    <col min="11275" max="11275" width="13.7109375" style="151" customWidth="1"/>
    <col min="11276" max="11512" width="11.5703125" style="151"/>
    <col min="11513" max="11513" width="10.140625" style="151" customWidth="1"/>
    <col min="11514" max="11514" width="9.85546875" style="151" customWidth="1"/>
    <col min="11515" max="11515" width="10.85546875" style="151" customWidth="1"/>
    <col min="11516" max="11516" width="9.7109375" style="151" customWidth="1"/>
    <col min="11517" max="11517" width="13.140625" style="151" customWidth="1"/>
    <col min="11518" max="11518" width="36.140625" style="151" customWidth="1"/>
    <col min="11519" max="11519" width="11.28515625" style="151" customWidth="1"/>
    <col min="11520" max="11520" width="5.85546875" style="151" customWidth="1"/>
    <col min="11521" max="11521" width="9" style="151" customWidth="1"/>
    <col min="11522" max="11522" width="12.28515625" style="151" customWidth="1"/>
    <col min="11523" max="11523" width="18.7109375" style="151" customWidth="1"/>
    <col min="11524" max="11524" width="15" style="151" customWidth="1"/>
    <col min="11525" max="11525" width="23.7109375" style="151" customWidth="1"/>
    <col min="11526" max="11526" width="9.42578125" style="151" customWidth="1"/>
    <col min="11527" max="11527" width="14" style="151" customWidth="1"/>
    <col min="11528" max="11528" width="11.42578125" style="151" customWidth="1"/>
    <col min="11529" max="11529" width="9.140625" style="151" customWidth="1"/>
    <col min="11530" max="11530" width="13.42578125" style="151" customWidth="1"/>
    <col min="11531" max="11531" width="13.7109375" style="151" customWidth="1"/>
    <col min="11532" max="11768" width="11.5703125" style="151"/>
    <col min="11769" max="11769" width="10.140625" style="151" customWidth="1"/>
    <col min="11770" max="11770" width="9.85546875" style="151" customWidth="1"/>
    <col min="11771" max="11771" width="10.85546875" style="151" customWidth="1"/>
    <col min="11772" max="11772" width="9.7109375" style="151" customWidth="1"/>
    <col min="11773" max="11773" width="13.140625" style="151" customWidth="1"/>
    <col min="11774" max="11774" width="36.140625" style="151" customWidth="1"/>
    <col min="11775" max="11775" width="11.28515625" style="151" customWidth="1"/>
    <col min="11776" max="11776" width="5.85546875" style="151" customWidth="1"/>
    <col min="11777" max="11777" width="9" style="151" customWidth="1"/>
    <col min="11778" max="11778" width="12.28515625" style="151" customWidth="1"/>
    <col min="11779" max="11779" width="18.7109375" style="151" customWidth="1"/>
    <col min="11780" max="11780" width="15" style="151" customWidth="1"/>
    <col min="11781" max="11781" width="23.7109375" style="151" customWidth="1"/>
    <col min="11782" max="11782" width="9.42578125" style="151" customWidth="1"/>
    <col min="11783" max="11783" width="14" style="151" customWidth="1"/>
    <col min="11784" max="11784" width="11.42578125" style="151" customWidth="1"/>
    <col min="11785" max="11785" width="9.140625" style="151" customWidth="1"/>
    <col min="11786" max="11786" width="13.42578125" style="151" customWidth="1"/>
    <col min="11787" max="11787" width="13.7109375" style="151" customWidth="1"/>
    <col min="11788" max="12024" width="11.5703125" style="151"/>
    <col min="12025" max="12025" width="10.140625" style="151" customWidth="1"/>
    <col min="12026" max="12026" width="9.85546875" style="151" customWidth="1"/>
    <col min="12027" max="12027" width="10.85546875" style="151" customWidth="1"/>
    <col min="12028" max="12028" width="9.7109375" style="151" customWidth="1"/>
    <col min="12029" max="12029" width="13.140625" style="151" customWidth="1"/>
    <col min="12030" max="12030" width="36.140625" style="151" customWidth="1"/>
    <col min="12031" max="12031" width="11.28515625" style="151" customWidth="1"/>
    <col min="12032" max="12032" width="5.85546875" style="151" customWidth="1"/>
    <col min="12033" max="12033" width="9" style="151" customWidth="1"/>
    <col min="12034" max="12034" width="12.28515625" style="151" customWidth="1"/>
    <col min="12035" max="12035" width="18.7109375" style="151" customWidth="1"/>
    <col min="12036" max="12036" width="15" style="151" customWidth="1"/>
    <col min="12037" max="12037" width="23.7109375" style="151" customWidth="1"/>
    <col min="12038" max="12038" width="9.42578125" style="151" customWidth="1"/>
    <col min="12039" max="12039" width="14" style="151" customWidth="1"/>
    <col min="12040" max="12040" width="11.42578125" style="151" customWidth="1"/>
    <col min="12041" max="12041" width="9.140625" style="151" customWidth="1"/>
    <col min="12042" max="12042" width="13.42578125" style="151" customWidth="1"/>
    <col min="12043" max="12043" width="13.7109375" style="151" customWidth="1"/>
    <col min="12044" max="12280" width="11.5703125" style="151"/>
    <col min="12281" max="12281" width="10.140625" style="151" customWidth="1"/>
    <col min="12282" max="12282" width="9.85546875" style="151" customWidth="1"/>
    <col min="12283" max="12283" width="10.85546875" style="151" customWidth="1"/>
    <col min="12284" max="12284" width="9.7109375" style="151" customWidth="1"/>
    <col min="12285" max="12285" width="13.140625" style="151" customWidth="1"/>
    <col min="12286" max="12286" width="36.140625" style="151" customWidth="1"/>
    <col min="12287" max="12287" width="11.28515625" style="151" customWidth="1"/>
    <col min="12288" max="12288" width="5.85546875" style="151" customWidth="1"/>
    <col min="12289" max="12289" width="9" style="151" customWidth="1"/>
    <col min="12290" max="12290" width="12.28515625" style="151" customWidth="1"/>
    <col min="12291" max="12291" width="18.7109375" style="151" customWidth="1"/>
    <col min="12292" max="12292" width="15" style="151" customWidth="1"/>
    <col min="12293" max="12293" width="23.7109375" style="151" customWidth="1"/>
    <col min="12294" max="12294" width="9.42578125" style="151" customWidth="1"/>
    <col min="12295" max="12295" width="14" style="151" customWidth="1"/>
    <col min="12296" max="12296" width="11.42578125" style="151" customWidth="1"/>
    <col min="12297" max="12297" width="9.140625" style="151" customWidth="1"/>
    <col min="12298" max="12298" width="13.42578125" style="151" customWidth="1"/>
    <col min="12299" max="12299" width="13.7109375" style="151" customWidth="1"/>
    <col min="12300" max="12536" width="11.5703125" style="151"/>
    <col min="12537" max="12537" width="10.140625" style="151" customWidth="1"/>
    <col min="12538" max="12538" width="9.85546875" style="151" customWidth="1"/>
    <col min="12539" max="12539" width="10.85546875" style="151" customWidth="1"/>
    <col min="12540" max="12540" width="9.7109375" style="151" customWidth="1"/>
    <col min="12541" max="12541" width="13.140625" style="151" customWidth="1"/>
    <col min="12542" max="12542" width="36.140625" style="151" customWidth="1"/>
    <col min="12543" max="12543" width="11.28515625" style="151" customWidth="1"/>
    <col min="12544" max="12544" width="5.85546875" style="151" customWidth="1"/>
    <col min="12545" max="12545" width="9" style="151" customWidth="1"/>
    <col min="12546" max="12546" width="12.28515625" style="151" customWidth="1"/>
    <col min="12547" max="12547" width="18.7109375" style="151" customWidth="1"/>
    <col min="12548" max="12548" width="15" style="151" customWidth="1"/>
    <col min="12549" max="12549" width="23.7109375" style="151" customWidth="1"/>
    <col min="12550" max="12550" width="9.42578125" style="151" customWidth="1"/>
    <col min="12551" max="12551" width="14" style="151" customWidth="1"/>
    <col min="12552" max="12552" width="11.42578125" style="151" customWidth="1"/>
    <col min="12553" max="12553" width="9.140625" style="151" customWidth="1"/>
    <col min="12554" max="12554" width="13.42578125" style="151" customWidth="1"/>
    <col min="12555" max="12555" width="13.7109375" style="151" customWidth="1"/>
    <col min="12556" max="12792" width="11.5703125" style="151"/>
    <col min="12793" max="12793" width="10.140625" style="151" customWidth="1"/>
    <col min="12794" max="12794" width="9.85546875" style="151" customWidth="1"/>
    <col min="12795" max="12795" width="10.85546875" style="151" customWidth="1"/>
    <col min="12796" max="12796" width="9.7109375" style="151" customWidth="1"/>
    <col min="12797" max="12797" width="13.140625" style="151" customWidth="1"/>
    <col min="12798" max="12798" width="36.140625" style="151" customWidth="1"/>
    <col min="12799" max="12799" width="11.28515625" style="151" customWidth="1"/>
    <col min="12800" max="12800" width="5.85546875" style="151" customWidth="1"/>
    <col min="12801" max="12801" width="9" style="151" customWidth="1"/>
    <col min="12802" max="12802" width="12.28515625" style="151" customWidth="1"/>
    <col min="12803" max="12803" width="18.7109375" style="151" customWidth="1"/>
    <col min="12804" max="12804" width="15" style="151" customWidth="1"/>
    <col min="12805" max="12805" width="23.7109375" style="151" customWidth="1"/>
    <col min="12806" max="12806" width="9.42578125" style="151" customWidth="1"/>
    <col min="12807" max="12807" width="14" style="151" customWidth="1"/>
    <col min="12808" max="12808" width="11.42578125" style="151" customWidth="1"/>
    <col min="12809" max="12809" width="9.140625" style="151" customWidth="1"/>
    <col min="12810" max="12810" width="13.42578125" style="151" customWidth="1"/>
    <col min="12811" max="12811" width="13.7109375" style="151" customWidth="1"/>
    <col min="12812" max="13048" width="11.5703125" style="151"/>
    <col min="13049" max="13049" width="10.140625" style="151" customWidth="1"/>
    <col min="13050" max="13050" width="9.85546875" style="151" customWidth="1"/>
    <col min="13051" max="13051" width="10.85546875" style="151" customWidth="1"/>
    <col min="13052" max="13052" width="9.7109375" style="151" customWidth="1"/>
    <col min="13053" max="13053" width="13.140625" style="151" customWidth="1"/>
    <col min="13054" max="13054" width="36.140625" style="151" customWidth="1"/>
    <col min="13055" max="13055" width="11.28515625" style="151" customWidth="1"/>
    <col min="13056" max="13056" width="5.85546875" style="151" customWidth="1"/>
    <col min="13057" max="13057" width="9" style="151" customWidth="1"/>
    <col min="13058" max="13058" width="12.28515625" style="151" customWidth="1"/>
    <col min="13059" max="13059" width="18.7109375" style="151" customWidth="1"/>
    <col min="13060" max="13060" width="15" style="151" customWidth="1"/>
    <col min="13061" max="13061" width="23.7109375" style="151" customWidth="1"/>
    <col min="13062" max="13062" width="9.42578125" style="151" customWidth="1"/>
    <col min="13063" max="13063" width="14" style="151" customWidth="1"/>
    <col min="13064" max="13064" width="11.42578125" style="151" customWidth="1"/>
    <col min="13065" max="13065" width="9.140625" style="151" customWidth="1"/>
    <col min="13066" max="13066" width="13.42578125" style="151" customWidth="1"/>
    <col min="13067" max="13067" width="13.7109375" style="151" customWidth="1"/>
    <col min="13068" max="13304" width="11.5703125" style="151"/>
    <col min="13305" max="13305" width="10.140625" style="151" customWidth="1"/>
    <col min="13306" max="13306" width="9.85546875" style="151" customWidth="1"/>
    <col min="13307" max="13307" width="10.85546875" style="151" customWidth="1"/>
    <col min="13308" max="13308" width="9.7109375" style="151" customWidth="1"/>
    <col min="13309" max="13309" width="13.140625" style="151" customWidth="1"/>
    <col min="13310" max="13310" width="36.140625" style="151" customWidth="1"/>
    <col min="13311" max="13311" width="11.28515625" style="151" customWidth="1"/>
    <col min="13312" max="13312" width="5.85546875" style="151" customWidth="1"/>
    <col min="13313" max="13313" width="9" style="151" customWidth="1"/>
    <col min="13314" max="13314" width="12.28515625" style="151" customWidth="1"/>
    <col min="13315" max="13315" width="18.7109375" style="151" customWidth="1"/>
    <col min="13316" max="13316" width="15" style="151" customWidth="1"/>
    <col min="13317" max="13317" width="23.7109375" style="151" customWidth="1"/>
    <col min="13318" max="13318" width="9.42578125" style="151" customWidth="1"/>
    <col min="13319" max="13319" width="14" style="151" customWidth="1"/>
    <col min="13320" max="13320" width="11.42578125" style="151" customWidth="1"/>
    <col min="13321" max="13321" width="9.140625" style="151" customWidth="1"/>
    <col min="13322" max="13322" width="13.42578125" style="151" customWidth="1"/>
    <col min="13323" max="13323" width="13.7109375" style="151" customWidth="1"/>
    <col min="13324" max="13560" width="11.5703125" style="151"/>
    <col min="13561" max="13561" width="10.140625" style="151" customWidth="1"/>
    <col min="13562" max="13562" width="9.85546875" style="151" customWidth="1"/>
    <col min="13563" max="13563" width="10.85546875" style="151" customWidth="1"/>
    <col min="13564" max="13564" width="9.7109375" style="151" customWidth="1"/>
    <col min="13565" max="13565" width="13.140625" style="151" customWidth="1"/>
    <col min="13566" max="13566" width="36.140625" style="151" customWidth="1"/>
    <col min="13567" max="13567" width="11.28515625" style="151" customWidth="1"/>
    <col min="13568" max="13568" width="5.85546875" style="151" customWidth="1"/>
    <col min="13569" max="13569" width="9" style="151" customWidth="1"/>
    <col min="13570" max="13570" width="12.28515625" style="151" customWidth="1"/>
    <col min="13571" max="13571" width="18.7109375" style="151" customWidth="1"/>
    <col min="13572" max="13572" width="15" style="151" customWidth="1"/>
    <col min="13573" max="13573" width="23.7109375" style="151" customWidth="1"/>
    <col min="13574" max="13574" width="9.42578125" style="151" customWidth="1"/>
    <col min="13575" max="13575" width="14" style="151" customWidth="1"/>
    <col min="13576" max="13576" width="11.42578125" style="151" customWidth="1"/>
    <col min="13577" max="13577" width="9.140625" style="151" customWidth="1"/>
    <col min="13578" max="13578" width="13.42578125" style="151" customWidth="1"/>
    <col min="13579" max="13579" width="13.7109375" style="151" customWidth="1"/>
    <col min="13580" max="13816" width="11.5703125" style="151"/>
    <col min="13817" max="13817" width="10.140625" style="151" customWidth="1"/>
    <col min="13818" max="13818" width="9.85546875" style="151" customWidth="1"/>
    <col min="13819" max="13819" width="10.85546875" style="151" customWidth="1"/>
    <col min="13820" max="13820" width="9.7109375" style="151" customWidth="1"/>
    <col min="13821" max="13821" width="13.140625" style="151" customWidth="1"/>
    <col min="13822" max="13822" width="36.140625" style="151" customWidth="1"/>
    <col min="13823" max="13823" width="11.28515625" style="151" customWidth="1"/>
    <col min="13824" max="13824" width="5.85546875" style="151" customWidth="1"/>
    <col min="13825" max="13825" width="9" style="151" customWidth="1"/>
    <col min="13826" max="13826" width="12.28515625" style="151" customWidth="1"/>
    <col min="13827" max="13827" width="18.7109375" style="151" customWidth="1"/>
    <col min="13828" max="13828" width="15" style="151" customWidth="1"/>
    <col min="13829" max="13829" width="23.7109375" style="151" customWidth="1"/>
    <col min="13830" max="13830" width="9.42578125" style="151" customWidth="1"/>
    <col min="13831" max="13831" width="14" style="151" customWidth="1"/>
    <col min="13832" max="13832" width="11.42578125" style="151" customWidth="1"/>
    <col min="13833" max="13833" width="9.140625" style="151" customWidth="1"/>
    <col min="13834" max="13834" width="13.42578125" style="151" customWidth="1"/>
    <col min="13835" max="13835" width="13.7109375" style="151" customWidth="1"/>
    <col min="13836" max="14072" width="11.5703125" style="151"/>
    <col min="14073" max="14073" width="10.140625" style="151" customWidth="1"/>
    <col min="14074" max="14074" width="9.85546875" style="151" customWidth="1"/>
    <col min="14075" max="14075" width="10.85546875" style="151" customWidth="1"/>
    <col min="14076" max="14076" width="9.7109375" style="151" customWidth="1"/>
    <col min="14077" max="14077" width="13.140625" style="151" customWidth="1"/>
    <col min="14078" max="14078" width="36.140625" style="151" customWidth="1"/>
    <col min="14079" max="14079" width="11.28515625" style="151" customWidth="1"/>
    <col min="14080" max="14080" width="5.85546875" style="151" customWidth="1"/>
    <col min="14081" max="14081" width="9" style="151" customWidth="1"/>
    <col min="14082" max="14082" width="12.28515625" style="151" customWidth="1"/>
    <col min="14083" max="14083" width="18.7109375" style="151" customWidth="1"/>
    <col min="14084" max="14084" width="15" style="151" customWidth="1"/>
    <col min="14085" max="14085" width="23.7109375" style="151" customWidth="1"/>
    <col min="14086" max="14086" width="9.42578125" style="151" customWidth="1"/>
    <col min="14087" max="14087" width="14" style="151" customWidth="1"/>
    <col min="14088" max="14088" width="11.42578125" style="151" customWidth="1"/>
    <col min="14089" max="14089" width="9.140625" style="151" customWidth="1"/>
    <col min="14090" max="14090" width="13.42578125" style="151" customWidth="1"/>
    <col min="14091" max="14091" width="13.7109375" style="151" customWidth="1"/>
    <col min="14092" max="14328" width="11.5703125" style="151"/>
    <col min="14329" max="14329" width="10.140625" style="151" customWidth="1"/>
    <col min="14330" max="14330" width="9.85546875" style="151" customWidth="1"/>
    <col min="14331" max="14331" width="10.85546875" style="151" customWidth="1"/>
    <col min="14332" max="14332" width="9.7109375" style="151" customWidth="1"/>
    <col min="14333" max="14333" width="13.140625" style="151" customWidth="1"/>
    <col min="14334" max="14334" width="36.140625" style="151" customWidth="1"/>
    <col min="14335" max="14335" width="11.28515625" style="151" customWidth="1"/>
    <col min="14336" max="14336" width="5.85546875" style="151" customWidth="1"/>
    <col min="14337" max="14337" width="9" style="151" customWidth="1"/>
    <col min="14338" max="14338" width="12.28515625" style="151" customWidth="1"/>
    <col min="14339" max="14339" width="18.7109375" style="151" customWidth="1"/>
    <col min="14340" max="14340" width="15" style="151" customWidth="1"/>
    <col min="14341" max="14341" width="23.7109375" style="151" customWidth="1"/>
    <col min="14342" max="14342" width="9.42578125" style="151" customWidth="1"/>
    <col min="14343" max="14343" width="14" style="151" customWidth="1"/>
    <col min="14344" max="14344" width="11.42578125" style="151" customWidth="1"/>
    <col min="14345" max="14345" width="9.140625" style="151" customWidth="1"/>
    <col min="14346" max="14346" width="13.42578125" style="151" customWidth="1"/>
    <col min="14347" max="14347" width="13.7109375" style="151" customWidth="1"/>
    <col min="14348" max="14584" width="11.5703125" style="151"/>
    <col min="14585" max="14585" width="10.140625" style="151" customWidth="1"/>
    <col min="14586" max="14586" width="9.85546875" style="151" customWidth="1"/>
    <col min="14587" max="14587" width="10.85546875" style="151" customWidth="1"/>
    <col min="14588" max="14588" width="9.7109375" style="151" customWidth="1"/>
    <col min="14589" max="14589" width="13.140625" style="151" customWidth="1"/>
    <col min="14590" max="14590" width="36.140625" style="151" customWidth="1"/>
    <col min="14591" max="14591" width="11.28515625" style="151" customWidth="1"/>
    <col min="14592" max="14592" width="5.85546875" style="151" customWidth="1"/>
    <col min="14593" max="14593" width="9" style="151" customWidth="1"/>
    <col min="14594" max="14594" width="12.28515625" style="151" customWidth="1"/>
    <col min="14595" max="14595" width="18.7109375" style="151" customWidth="1"/>
    <col min="14596" max="14596" width="15" style="151" customWidth="1"/>
    <col min="14597" max="14597" width="23.7109375" style="151" customWidth="1"/>
    <col min="14598" max="14598" width="9.42578125" style="151" customWidth="1"/>
    <col min="14599" max="14599" width="14" style="151" customWidth="1"/>
    <col min="14600" max="14600" width="11.42578125" style="151" customWidth="1"/>
    <col min="14601" max="14601" width="9.140625" style="151" customWidth="1"/>
    <col min="14602" max="14602" width="13.42578125" style="151" customWidth="1"/>
    <col min="14603" max="14603" width="13.7109375" style="151" customWidth="1"/>
    <col min="14604" max="14840" width="11.5703125" style="151"/>
    <col min="14841" max="14841" width="10.140625" style="151" customWidth="1"/>
    <col min="14842" max="14842" width="9.85546875" style="151" customWidth="1"/>
    <col min="14843" max="14843" width="10.85546875" style="151" customWidth="1"/>
    <col min="14844" max="14844" width="9.7109375" style="151" customWidth="1"/>
    <col min="14845" max="14845" width="13.140625" style="151" customWidth="1"/>
    <col min="14846" max="14846" width="36.140625" style="151" customWidth="1"/>
    <col min="14847" max="14847" width="11.28515625" style="151" customWidth="1"/>
    <col min="14848" max="14848" width="5.85546875" style="151" customWidth="1"/>
    <col min="14849" max="14849" width="9" style="151" customWidth="1"/>
    <col min="14850" max="14850" width="12.28515625" style="151" customWidth="1"/>
    <col min="14851" max="14851" width="18.7109375" style="151" customWidth="1"/>
    <col min="14852" max="14852" width="15" style="151" customWidth="1"/>
    <col min="14853" max="14853" width="23.7109375" style="151" customWidth="1"/>
    <col min="14854" max="14854" width="9.42578125" style="151" customWidth="1"/>
    <col min="14855" max="14855" width="14" style="151" customWidth="1"/>
    <col min="14856" max="14856" width="11.42578125" style="151" customWidth="1"/>
    <col min="14857" max="14857" width="9.140625" style="151" customWidth="1"/>
    <col min="14858" max="14858" width="13.42578125" style="151" customWidth="1"/>
    <col min="14859" max="14859" width="13.7109375" style="151" customWidth="1"/>
    <col min="14860" max="15096" width="11.5703125" style="151"/>
    <col min="15097" max="15097" width="10.140625" style="151" customWidth="1"/>
    <col min="15098" max="15098" width="9.85546875" style="151" customWidth="1"/>
    <col min="15099" max="15099" width="10.85546875" style="151" customWidth="1"/>
    <col min="15100" max="15100" width="9.7109375" style="151" customWidth="1"/>
    <col min="15101" max="15101" width="13.140625" style="151" customWidth="1"/>
    <col min="15102" max="15102" width="36.140625" style="151" customWidth="1"/>
    <col min="15103" max="15103" width="11.28515625" style="151" customWidth="1"/>
    <col min="15104" max="15104" width="5.85546875" style="151" customWidth="1"/>
    <col min="15105" max="15105" width="9" style="151" customWidth="1"/>
    <col min="15106" max="15106" width="12.28515625" style="151" customWidth="1"/>
    <col min="15107" max="15107" width="18.7109375" style="151" customWidth="1"/>
    <col min="15108" max="15108" width="15" style="151" customWidth="1"/>
    <col min="15109" max="15109" width="23.7109375" style="151" customWidth="1"/>
    <col min="15110" max="15110" width="9.42578125" style="151" customWidth="1"/>
    <col min="15111" max="15111" width="14" style="151" customWidth="1"/>
    <col min="15112" max="15112" width="11.42578125" style="151" customWidth="1"/>
    <col min="15113" max="15113" width="9.140625" style="151" customWidth="1"/>
    <col min="15114" max="15114" width="13.42578125" style="151" customWidth="1"/>
    <col min="15115" max="15115" width="13.7109375" style="151" customWidth="1"/>
    <col min="15116" max="15352" width="11.5703125" style="151"/>
    <col min="15353" max="15353" width="10.140625" style="151" customWidth="1"/>
    <col min="15354" max="15354" width="9.85546875" style="151" customWidth="1"/>
    <col min="15355" max="15355" width="10.85546875" style="151" customWidth="1"/>
    <col min="15356" max="15356" width="9.7109375" style="151" customWidth="1"/>
    <col min="15357" max="15357" width="13.140625" style="151" customWidth="1"/>
    <col min="15358" max="15358" width="36.140625" style="151" customWidth="1"/>
    <col min="15359" max="15359" width="11.28515625" style="151" customWidth="1"/>
    <col min="15360" max="15360" width="5.85546875" style="151" customWidth="1"/>
    <col min="15361" max="15361" width="9" style="151" customWidth="1"/>
    <col min="15362" max="15362" width="12.28515625" style="151" customWidth="1"/>
    <col min="15363" max="15363" width="18.7109375" style="151" customWidth="1"/>
    <col min="15364" max="15364" width="15" style="151" customWidth="1"/>
    <col min="15365" max="15365" width="23.7109375" style="151" customWidth="1"/>
    <col min="15366" max="15366" width="9.42578125" style="151" customWidth="1"/>
    <col min="15367" max="15367" width="14" style="151" customWidth="1"/>
    <col min="15368" max="15368" width="11.42578125" style="151" customWidth="1"/>
    <col min="15369" max="15369" width="9.140625" style="151" customWidth="1"/>
    <col min="15370" max="15370" width="13.42578125" style="151" customWidth="1"/>
    <col min="15371" max="15371" width="13.7109375" style="151" customWidth="1"/>
    <col min="15372" max="15608" width="11.5703125" style="151"/>
    <col min="15609" max="15609" width="10.140625" style="151" customWidth="1"/>
    <col min="15610" max="15610" width="9.85546875" style="151" customWidth="1"/>
    <col min="15611" max="15611" width="10.85546875" style="151" customWidth="1"/>
    <col min="15612" max="15612" width="9.7109375" style="151" customWidth="1"/>
    <col min="15613" max="15613" width="13.140625" style="151" customWidth="1"/>
    <col min="15614" max="15614" width="36.140625" style="151" customWidth="1"/>
    <col min="15615" max="15615" width="11.28515625" style="151" customWidth="1"/>
    <col min="15616" max="15616" width="5.85546875" style="151" customWidth="1"/>
    <col min="15617" max="15617" width="9" style="151" customWidth="1"/>
    <col min="15618" max="15618" width="12.28515625" style="151" customWidth="1"/>
    <col min="15619" max="15619" width="18.7109375" style="151" customWidth="1"/>
    <col min="15620" max="15620" width="15" style="151" customWidth="1"/>
    <col min="15621" max="15621" width="23.7109375" style="151" customWidth="1"/>
    <col min="15622" max="15622" width="9.42578125" style="151" customWidth="1"/>
    <col min="15623" max="15623" width="14" style="151" customWidth="1"/>
    <col min="15624" max="15624" width="11.42578125" style="151" customWidth="1"/>
    <col min="15625" max="15625" width="9.140625" style="151" customWidth="1"/>
    <col min="15626" max="15626" width="13.42578125" style="151" customWidth="1"/>
    <col min="15627" max="15627" width="13.7109375" style="151" customWidth="1"/>
    <col min="15628" max="15864" width="11.5703125" style="151"/>
    <col min="15865" max="15865" width="10.140625" style="151" customWidth="1"/>
    <col min="15866" max="15866" width="9.85546875" style="151" customWidth="1"/>
    <col min="15867" max="15867" width="10.85546875" style="151" customWidth="1"/>
    <col min="15868" max="15868" width="9.7109375" style="151" customWidth="1"/>
    <col min="15869" max="15869" width="13.140625" style="151" customWidth="1"/>
    <col min="15870" max="15870" width="36.140625" style="151" customWidth="1"/>
    <col min="15871" max="15871" width="11.28515625" style="151" customWidth="1"/>
    <col min="15872" max="15872" width="5.85546875" style="151" customWidth="1"/>
    <col min="15873" max="15873" width="9" style="151" customWidth="1"/>
    <col min="15874" max="15874" width="12.28515625" style="151" customWidth="1"/>
    <col min="15875" max="15875" width="18.7109375" style="151" customWidth="1"/>
    <col min="15876" max="15876" width="15" style="151" customWidth="1"/>
    <col min="15877" max="15877" width="23.7109375" style="151" customWidth="1"/>
    <col min="15878" max="15878" width="9.42578125" style="151" customWidth="1"/>
    <col min="15879" max="15879" width="14" style="151" customWidth="1"/>
    <col min="15880" max="15880" width="11.42578125" style="151" customWidth="1"/>
    <col min="15881" max="15881" width="9.140625" style="151" customWidth="1"/>
    <col min="15882" max="15882" width="13.42578125" style="151" customWidth="1"/>
    <col min="15883" max="15883" width="13.7109375" style="151" customWidth="1"/>
    <col min="15884" max="16120" width="11.5703125" style="151"/>
    <col min="16121" max="16121" width="10.140625" style="151" customWidth="1"/>
    <col min="16122" max="16122" width="9.85546875" style="151" customWidth="1"/>
    <col min="16123" max="16123" width="10.85546875" style="151" customWidth="1"/>
    <col min="16124" max="16124" width="9.7109375" style="151" customWidth="1"/>
    <col min="16125" max="16125" width="13.140625" style="151" customWidth="1"/>
    <col min="16126" max="16126" width="36.140625" style="151" customWidth="1"/>
    <col min="16127" max="16127" width="11.28515625" style="151" customWidth="1"/>
    <col min="16128" max="16128" width="5.85546875" style="151" customWidth="1"/>
    <col min="16129" max="16129" width="9" style="151" customWidth="1"/>
    <col min="16130" max="16130" width="12.28515625" style="151" customWidth="1"/>
    <col min="16131" max="16131" width="18.7109375" style="151" customWidth="1"/>
    <col min="16132" max="16132" width="15" style="151" customWidth="1"/>
    <col min="16133" max="16133" width="23.7109375" style="151" customWidth="1"/>
    <col min="16134" max="16134" width="9.42578125" style="151" customWidth="1"/>
    <col min="16135" max="16135" width="14" style="151" customWidth="1"/>
    <col min="16136" max="16136" width="11.42578125" style="151" customWidth="1"/>
    <col min="16137" max="16137" width="9.140625" style="151" customWidth="1"/>
    <col min="16138" max="16138" width="13.42578125" style="151" customWidth="1"/>
    <col min="16139" max="16139" width="13.7109375" style="151" customWidth="1"/>
    <col min="16140" max="16384" width="11.5703125" style="151"/>
  </cols>
  <sheetData>
    <row r="1" spans="1:21" x14ac:dyDescent="0.2">
      <c r="A1" s="143" t="s">
        <v>335</v>
      </c>
      <c r="B1" s="144"/>
      <c r="C1" s="144"/>
      <c r="D1" s="145"/>
      <c r="E1" s="146"/>
      <c r="F1" s="146"/>
      <c r="G1" s="145"/>
      <c r="H1" s="145"/>
      <c r="I1" s="145"/>
      <c r="J1" s="145"/>
      <c r="K1" s="145"/>
      <c r="L1" s="145"/>
      <c r="M1" s="145"/>
      <c r="N1" s="147"/>
      <c r="O1" s="148"/>
      <c r="P1" s="149"/>
      <c r="Q1" s="149"/>
      <c r="R1" s="150"/>
      <c r="S1" s="149"/>
      <c r="T1" s="149"/>
    </row>
    <row r="2" spans="1:21" ht="11.25" customHeight="1" x14ac:dyDescent="0.2">
      <c r="D2" s="153"/>
      <c r="K2" s="155"/>
      <c r="L2" s="153"/>
      <c r="N2" s="156"/>
      <c r="Q2" s="159"/>
      <c r="R2" s="160"/>
      <c r="S2" s="159"/>
    </row>
    <row r="3" spans="1:21" s="169" customFormat="1" ht="39.75" customHeight="1" x14ac:dyDescent="0.25">
      <c r="A3" s="161" t="s">
        <v>336</v>
      </c>
      <c r="B3" s="162" t="s">
        <v>337</v>
      </c>
      <c r="C3" s="162" t="s">
        <v>338</v>
      </c>
      <c r="D3" s="163" t="s">
        <v>339</v>
      </c>
      <c r="E3" s="163" t="s">
        <v>340</v>
      </c>
      <c r="F3" s="163" t="s">
        <v>341</v>
      </c>
      <c r="G3" s="163" t="s">
        <v>342</v>
      </c>
      <c r="H3" s="164" t="s">
        <v>343</v>
      </c>
      <c r="I3" s="164" t="s">
        <v>344</v>
      </c>
      <c r="J3" s="164" t="s">
        <v>345</v>
      </c>
      <c r="K3" s="164" t="s">
        <v>346</v>
      </c>
      <c r="L3" s="163" t="s">
        <v>347</v>
      </c>
      <c r="M3" s="163" t="s">
        <v>348</v>
      </c>
      <c r="N3" s="163" t="s">
        <v>349</v>
      </c>
      <c r="O3" s="165" t="s">
        <v>350</v>
      </c>
      <c r="P3" s="165" t="s">
        <v>351</v>
      </c>
      <c r="Q3" s="165" t="s">
        <v>352</v>
      </c>
      <c r="R3" s="166" t="s">
        <v>353</v>
      </c>
      <c r="S3" s="167" t="s">
        <v>354</v>
      </c>
      <c r="T3" s="168" t="s">
        <v>355</v>
      </c>
    </row>
    <row r="4" spans="1:21" x14ac:dyDescent="0.2">
      <c r="A4" s="170">
        <v>45280</v>
      </c>
      <c r="B4" s="171">
        <v>45325</v>
      </c>
      <c r="C4" s="171">
        <v>45510</v>
      </c>
      <c r="D4" s="172">
        <v>230003776</v>
      </c>
      <c r="E4" s="172">
        <v>1293</v>
      </c>
      <c r="F4" s="172" t="s">
        <v>134</v>
      </c>
      <c r="G4" s="173" t="s">
        <v>135</v>
      </c>
      <c r="H4" s="174" t="s">
        <v>356</v>
      </c>
      <c r="I4" s="172"/>
      <c r="J4" s="172" t="s">
        <v>356</v>
      </c>
      <c r="K4" s="172"/>
      <c r="L4" s="173" t="s">
        <v>357</v>
      </c>
      <c r="M4" s="172" t="s">
        <v>358</v>
      </c>
      <c r="N4" s="173" t="s">
        <v>359</v>
      </c>
      <c r="O4" s="175">
        <v>3510</v>
      </c>
      <c r="P4" s="175">
        <v>3510</v>
      </c>
      <c r="Q4" s="175">
        <v>1954.84</v>
      </c>
      <c r="R4" s="160">
        <v>3.7189999999999999</v>
      </c>
      <c r="S4" s="175">
        <f t="shared" ref="S4:S72" si="0">+(O4/P4)*Q4</f>
        <v>1954.84</v>
      </c>
      <c r="T4" s="176">
        <f t="shared" ref="T4:T72" si="1">+R4*S4</f>
        <v>7270.0499599999994</v>
      </c>
    </row>
    <row r="5" spans="1:21" x14ac:dyDescent="0.2">
      <c r="A5" s="177">
        <v>45511</v>
      </c>
      <c r="B5" s="178">
        <v>45512</v>
      </c>
      <c r="C5" s="178">
        <v>45512</v>
      </c>
      <c r="D5" s="172">
        <v>240002318</v>
      </c>
      <c r="E5" s="172">
        <v>1536</v>
      </c>
      <c r="F5" s="172" t="s">
        <v>126</v>
      </c>
      <c r="G5" s="173" t="s">
        <v>127</v>
      </c>
      <c r="H5" s="174" t="s">
        <v>356</v>
      </c>
      <c r="I5" s="172" t="s">
        <v>356</v>
      </c>
      <c r="J5" s="172" t="s">
        <v>356</v>
      </c>
      <c r="K5" s="172"/>
      <c r="L5" s="173" t="s">
        <v>360</v>
      </c>
      <c r="M5" s="172" t="s">
        <v>361</v>
      </c>
      <c r="N5" s="173" t="s">
        <v>362</v>
      </c>
      <c r="O5" s="175">
        <v>2948.8</v>
      </c>
      <c r="P5" s="175">
        <v>6285.6</v>
      </c>
      <c r="Q5" s="175">
        <v>6285.6</v>
      </c>
      <c r="R5" s="160">
        <v>3.754</v>
      </c>
      <c r="S5" s="175">
        <f t="shared" si="0"/>
        <v>2948.8</v>
      </c>
      <c r="T5" s="176">
        <f t="shared" si="1"/>
        <v>11069.7952</v>
      </c>
    </row>
    <row r="6" spans="1:21" x14ac:dyDescent="0.2">
      <c r="A6" s="177">
        <v>45511</v>
      </c>
      <c r="B6" s="178">
        <v>45512</v>
      </c>
      <c r="C6" s="178">
        <v>45512</v>
      </c>
      <c r="D6" s="172">
        <v>240002318</v>
      </c>
      <c r="E6" s="172">
        <v>1536</v>
      </c>
      <c r="F6" s="172" t="s">
        <v>126</v>
      </c>
      <c r="G6" s="173" t="s">
        <v>127</v>
      </c>
      <c r="H6" s="174" t="s">
        <v>356</v>
      </c>
      <c r="I6" s="172" t="s">
        <v>356</v>
      </c>
      <c r="J6" s="172" t="s">
        <v>356</v>
      </c>
      <c r="K6" s="172"/>
      <c r="L6" s="173" t="s">
        <v>360</v>
      </c>
      <c r="M6" s="172" t="s">
        <v>363</v>
      </c>
      <c r="N6" s="173" t="s">
        <v>364</v>
      </c>
      <c r="O6" s="175">
        <v>3336.8</v>
      </c>
      <c r="P6" s="175">
        <v>6285.6</v>
      </c>
      <c r="Q6" s="175">
        <v>6285.6</v>
      </c>
      <c r="R6" s="160">
        <v>3.754</v>
      </c>
      <c r="S6" s="175">
        <f t="shared" si="0"/>
        <v>3336.8</v>
      </c>
      <c r="T6" s="176">
        <f t="shared" si="1"/>
        <v>12526.3472</v>
      </c>
      <c r="U6" s="179"/>
    </row>
    <row r="7" spans="1:21" x14ac:dyDescent="0.2">
      <c r="A7" s="177">
        <v>45511</v>
      </c>
      <c r="B7" s="178">
        <v>45512</v>
      </c>
      <c r="C7" s="178">
        <v>45512</v>
      </c>
      <c r="D7" s="172">
        <v>240002320</v>
      </c>
      <c r="E7" s="172">
        <v>1538</v>
      </c>
      <c r="F7" s="172" t="s">
        <v>126</v>
      </c>
      <c r="G7" s="173" t="s">
        <v>127</v>
      </c>
      <c r="H7" s="174" t="s">
        <v>356</v>
      </c>
      <c r="I7" s="172" t="s">
        <v>356</v>
      </c>
      <c r="J7" s="172" t="s">
        <v>356</v>
      </c>
      <c r="K7" s="172"/>
      <c r="L7" s="173" t="s">
        <v>357</v>
      </c>
      <c r="M7" s="172" t="s">
        <v>365</v>
      </c>
      <c r="N7" s="173" t="s">
        <v>366</v>
      </c>
      <c r="O7" s="175">
        <v>1361.88</v>
      </c>
      <c r="P7" s="175">
        <v>5037.21</v>
      </c>
      <c r="Q7" s="175">
        <v>5037.21</v>
      </c>
      <c r="R7" s="160">
        <v>3.754</v>
      </c>
      <c r="S7" s="175">
        <f t="shared" si="0"/>
        <v>1361.8799999999999</v>
      </c>
      <c r="T7" s="176">
        <f t="shared" si="1"/>
        <v>5112.4975199999999</v>
      </c>
      <c r="U7" s="179"/>
    </row>
    <row r="8" spans="1:21" x14ac:dyDescent="0.2">
      <c r="A8" s="177">
        <v>45511</v>
      </c>
      <c r="B8" s="178">
        <v>45512</v>
      </c>
      <c r="C8" s="178">
        <v>45512</v>
      </c>
      <c r="D8" s="172">
        <v>240002320</v>
      </c>
      <c r="E8" s="172">
        <v>1538</v>
      </c>
      <c r="F8" s="172" t="s">
        <v>126</v>
      </c>
      <c r="G8" s="173" t="s">
        <v>127</v>
      </c>
      <c r="H8" s="174" t="s">
        <v>356</v>
      </c>
      <c r="I8" s="172" t="s">
        <v>356</v>
      </c>
      <c r="J8" s="172" t="s">
        <v>356</v>
      </c>
      <c r="K8" s="172"/>
      <c r="L8" s="173" t="s">
        <v>357</v>
      </c>
      <c r="M8" s="172" t="s">
        <v>367</v>
      </c>
      <c r="N8" s="173" t="s">
        <v>368</v>
      </c>
      <c r="O8" s="175">
        <v>375.39</v>
      </c>
      <c r="P8" s="175">
        <v>5037.21</v>
      </c>
      <c r="Q8" s="175">
        <v>5037.21</v>
      </c>
      <c r="R8" s="160">
        <v>3.754</v>
      </c>
      <c r="S8" s="175">
        <f t="shared" si="0"/>
        <v>375.39</v>
      </c>
      <c r="T8" s="176">
        <f t="shared" si="1"/>
        <v>1409.21406</v>
      </c>
      <c r="U8" s="159"/>
    </row>
    <row r="9" spans="1:21" x14ac:dyDescent="0.2">
      <c r="A9" s="177">
        <v>45511</v>
      </c>
      <c r="B9" s="178">
        <v>45512</v>
      </c>
      <c r="C9" s="178">
        <v>45512</v>
      </c>
      <c r="D9" s="172">
        <v>240002320</v>
      </c>
      <c r="E9" s="172">
        <v>1538</v>
      </c>
      <c r="F9" s="172" t="s">
        <v>126</v>
      </c>
      <c r="G9" s="173" t="s">
        <v>127</v>
      </c>
      <c r="H9" s="174" t="s">
        <v>356</v>
      </c>
      <c r="I9" s="172" t="s">
        <v>356</v>
      </c>
      <c r="J9" s="172" t="s">
        <v>356</v>
      </c>
      <c r="K9" s="172"/>
      <c r="L9" s="173" t="s">
        <v>357</v>
      </c>
      <c r="M9" s="172" t="s">
        <v>369</v>
      </c>
      <c r="N9" s="173" t="s">
        <v>370</v>
      </c>
      <c r="O9" s="175">
        <v>873</v>
      </c>
      <c r="P9" s="175">
        <v>5037.21</v>
      </c>
      <c r="Q9" s="175">
        <v>5037.21</v>
      </c>
      <c r="R9" s="160">
        <v>3.754</v>
      </c>
      <c r="S9" s="175">
        <f t="shared" si="0"/>
        <v>873</v>
      </c>
      <c r="T9" s="176">
        <f t="shared" si="1"/>
        <v>3277.2420000000002</v>
      </c>
    </row>
    <row r="10" spans="1:21" x14ac:dyDescent="0.2">
      <c r="A10" s="177">
        <v>45511</v>
      </c>
      <c r="B10" s="178">
        <v>45512</v>
      </c>
      <c r="C10" s="178">
        <v>45512</v>
      </c>
      <c r="D10" s="172">
        <v>240002320</v>
      </c>
      <c r="E10" s="172">
        <v>1538</v>
      </c>
      <c r="F10" s="172" t="s">
        <v>126</v>
      </c>
      <c r="G10" s="173" t="s">
        <v>127</v>
      </c>
      <c r="H10" s="174" t="s">
        <v>356</v>
      </c>
      <c r="I10" s="172" t="s">
        <v>356</v>
      </c>
      <c r="J10" s="172" t="s">
        <v>356</v>
      </c>
      <c r="K10" s="172"/>
      <c r="L10" s="173" t="s">
        <v>357</v>
      </c>
      <c r="M10" s="172" t="s">
        <v>371</v>
      </c>
      <c r="N10" s="173" t="s">
        <v>372</v>
      </c>
      <c r="O10" s="175">
        <v>611.1</v>
      </c>
      <c r="P10" s="175">
        <v>5037.21</v>
      </c>
      <c r="Q10" s="175">
        <v>5037.21</v>
      </c>
      <c r="R10" s="160">
        <v>3.754</v>
      </c>
      <c r="S10" s="175">
        <f t="shared" si="0"/>
        <v>611.1</v>
      </c>
      <c r="T10" s="176">
        <f t="shared" si="1"/>
        <v>2294.0694000000003</v>
      </c>
    </row>
    <row r="11" spans="1:21" x14ac:dyDescent="0.2">
      <c r="A11" s="177">
        <v>45511</v>
      </c>
      <c r="B11" s="178">
        <v>45512</v>
      </c>
      <c r="C11" s="178">
        <v>45512</v>
      </c>
      <c r="D11" s="172">
        <v>240002320</v>
      </c>
      <c r="E11" s="172">
        <v>1538</v>
      </c>
      <c r="F11" s="172" t="s">
        <v>126</v>
      </c>
      <c r="G11" s="173" t="s">
        <v>127</v>
      </c>
      <c r="H11" s="174" t="s">
        <v>356</v>
      </c>
      <c r="I11" s="172" t="s">
        <v>356</v>
      </c>
      <c r="J11" s="172" t="s">
        <v>356</v>
      </c>
      <c r="K11" s="172"/>
      <c r="L11" s="173" t="s">
        <v>357</v>
      </c>
      <c r="M11" s="172" t="s">
        <v>373</v>
      </c>
      <c r="N11" s="173" t="s">
        <v>374</v>
      </c>
      <c r="O11" s="175">
        <v>1536.48</v>
      </c>
      <c r="P11" s="175">
        <v>5037.21</v>
      </c>
      <c r="Q11" s="175">
        <v>5037.21</v>
      </c>
      <c r="R11" s="160">
        <v>3.754</v>
      </c>
      <c r="S11" s="175">
        <f t="shared" si="0"/>
        <v>1536.48</v>
      </c>
      <c r="T11" s="176">
        <f t="shared" si="1"/>
        <v>5767.9459200000001</v>
      </c>
    </row>
    <row r="12" spans="1:21" x14ac:dyDescent="0.2">
      <c r="A12" s="177">
        <v>45511</v>
      </c>
      <c r="B12" s="178">
        <v>45512</v>
      </c>
      <c r="C12" s="178">
        <v>45512</v>
      </c>
      <c r="D12" s="172">
        <v>240002320</v>
      </c>
      <c r="E12" s="172">
        <v>1538</v>
      </c>
      <c r="F12" s="172" t="s">
        <v>126</v>
      </c>
      <c r="G12" s="173" t="s">
        <v>127</v>
      </c>
      <c r="H12" s="174" t="s">
        <v>356</v>
      </c>
      <c r="I12" s="172" t="s">
        <v>356</v>
      </c>
      <c r="J12" s="172" t="s">
        <v>356</v>
      </c>
      <c r="K12" s="172"/>
      <c r="L12" s="173" t="s">
        <v>357</v>
      </c>
      <c r="M12" s="172" t="s">
        <v>375</v>
      </c>
      <c r="N12" s="173" t="s">
        <v>376</v>
      </c>
      <c r="O12" s="175">
        <v>279.36</v>
      </c>
      <c r="P12" s="175">
        <v>5037.21</v>
      </c>
      <c r="Q12" s="175">
        <v>5037.21</v>
      </c>
      <c r="R12" s="160">
        <v>3.754</v>
      </c>
      <c r="S12" s="175">
        <f t="shared" si="0"/>
        <v>279.36</v>
      </c>
      <c r="T12" s="176">
        <f t="shared" si="1"/>
        <v>1048.7174400000001</v>
      </c>
    </row>
    <row r="13" spans="1:21" x14ac:dyDescent="0.2">
      <c r="A13" s="177">
        <v>45512</v>
      </c>
      <c r="B13" s="178">
        <v>45513</v>
      </c>
      <c r="C13" s="178">
        <v>45512</v>
      </c>
      <c r="D13" s="172">
        <v>240002333</v>
      </c>
      <c r="E13" s="172">
        <v>1540</v>
      </c>
      <c r="F13" s="172" t="s">
        <v>130</v>
      </c>
      <c r="G13" s="173" t="s">
        <v>131</v>
      </c>
      <c r="H13" s="174" t="s">
        <v>356</v>
      </c>
      <c r="I13" s="172" t="s">
        <v>356</v>
      </c>
      <c r="J13" s="172" t="s">
        <v>356</v>
      </c>
      <c r="K13" s="172"/>
      <c r="L13" s="173" t="s">
        <v>357</v>
      </c>
      <c r="M13" s="172" t="s">
        <v>377</v>
      </c>
      <c r="N13" s="173" t="s">
        <v>378</v>
      </c>
      <c r="O13" s="175">
        <v>1134.9000000000001</v>
      </c>
      <c r="P13" s="175">
        <v>13888.46</v>
      </c>
      <c r="Q13" s="175">
        <v>13888.46</v>
      </c>
      <c r="R13" s="160">
        <v>3.74</v>
      </c>
      <c r="S13" s="175">
        <f t="shared" si="0"/>
        <v>1134.9000000000001</v>
      </c>
      <c r="T13" s="176">
        <f t="shared" si="1"/>
        <v>4244.5260000000007</v>
      </c>
    </row>
    <row r="14" spans="1:21" x14ac:dyDescent="0.2">
      <c r="A14" s="177">
        <v>45512</v>
      </c>
      <c r="B14" s="178">
        <v>45513</v>
      </c>
      <c r="C14" s="178">
        <v>45512</v>
      </c>
      <c r="D14" s="172">
        <v>240002333</v>
      </c>
      <c r="E14" s="172">
        <v>1540</v>
      </c>
      <c r="F14" s="172" t="s">
        <v>130</v>
      </c>
      <c r="G14" s="173" t="s">
        <v>131</v>
      </c>
      <c r="H14" s="174" t="s">
        <v>356</v>
      </c>
      <c r="I14" s="172" t="s">
        <v>356</v>
      </c>
      <c r="J14" s="172" t="s">
        <v>356</v>
      </c>
      <c r="K14" s="172"/>
      <c r="L14" s="173" t="s">
        <v>357</v>
      </c>
      <c r="M14" s="172" t="s">
        <v>379</v>
      </c>
      <c r="N14" s="173" t="s">
        <v>380</v>
      </c>
      <c r="O14" s="175">
        <v>294.88</v>
      </c>
      <c r="P14" s="175">
        <v>13888.46</v>
      </c>
      <c r="Q14" s="175">
        <v>13888.46</v>
      </c>
      <c r="R14" s="160">
        <v>3.74</v>
      </c>
      <c r="S14" s="175">
        <f t="shared" si="0"/>
        <v>294.88</v>
      </c>
      <c r="T14" s="176">
        <f t="shared" si="1"/>
        <v>1102.8512000000001</v>
      </c>
    </row>
    <row r="15" spans="1:21" x14ac:dyDescent="0.2">
      <c r="A15" s="177">
        <v>45512</v>
      </c>
      <c r="B15" s="178">
        <v>45513</v>
      </c>
      <c r="C15" s="178">
        <v>45512</v>
      </c>
      <c r="D15" s="172">
        <v>240002333</v>
      </c>
      <c r="E15" s="172">
        <v>1540</v>
      </c>
      <c r="F15" s="172" t="s">
        <v>130</v>
      </c>
      <c r="G15" s="173" t="s">
        <v>131</v>
      </c>
      <c r="H15" s="174" t="s">
        <v>356</v>
      </c>
      <c r="I15" s="172" t="s">
        <v>356</v>
      </c>
      <c r="J15" s="172" t="s">
        <v>356</v>
      </c>
      <c r="K15" s="172"/>
      <c r="L15" s="173" t="s">
        <v>357</v>
      </c>
      <c r="M15" s="172" t="s">
        <v>381</v>
      </c>
      <c r="N15" s="173" t="s">
        <v>382</v>
      </c>
      <c r="O15" s="175">
        <v>372.48</v>
      </c>
      <c r="P15" s="175">
        <v>13888.46</v>
      </c>
      <c r="Q15" s="175">
        <v>13888.46</v>
      </c>
      <c r="R15" s="160">
        <v>3.74</v>
      </c>
      <c r="S15" s="175">
        <f t="shared" si="0"/>
        <v>372.48</v>
      </c>
      <c r="T15" s="176">
        <f t="shared" si="1"/>
        <v>1393.0752000000002</v>
      </c>
    </row>
    <row r="16" spans="1:21" x14ac:dyDescent="0.2">
      <c r="A16" s="177">
        <v>45512</v>
      </c>
      <c r="B16" s="178">
        <v>45513</v>
      </c>
      <c r="C16" s="178">
        <v>45512</v>
      </c>
      <c r="D16" s="172">
        <v>240002333</v>
      </c>
      <c r="E16" s="172">
        <v>1540</v>
      </c>
      <c r="F16" s="172" t="s">
        <v>130</v>
      </c>
      <c r="G16" s="173" t="s">
        <v>131</v>
      </c>
      <c r="H16" s="174" t="s">
        <v>356</v>
      </c>
      <c r="I16" s="172" t="s">
        <v>356</v>
      </c>
      <c r="J16" s="172" t="s">
        <v>356</v>
      </c>
      <c r="K16" s="172"/>
      <c r="L16" s="173" t="s">
        <v>360</v>
      </c>
      <c r="M16" s="172" t="s">
        <v>383</v>
      </c>
      <c r="N16" s="173" t="s">
        <v>384</v>
      </c>
      <c r="O16" s="175">
        <v>2095.1999999999998</v>
      </c>
      <c r="P16" s="175">
        <v>13888.46</v>
      </c>
      <c r="Q16" s="175">
        <v>13888.46</v>
      </c>
      <c r="R16" s="160">
        <v>3.74</v>
      </c>
      <c r="S16" s="175">
        <f t="shared" si="0"/>
        <v>2095.1999999999998</v>
      </c>
      <c r="T16" s="176">
        <f t="shared" si="1"/>
        <v>7836.0479999999998</v>
      </c>
    </row>
    <row r="17" spans="1:20" x14ac:dyDescent="0.2">
      <c r="A17" s="177">
        <v>45512</v>
      </c>
      <c r="B17" s="178">
        <v>45513</v>
      </c>
      <c r="C17" s="178">
        <v>45512</v>
      </c>
      <c r="D17" s="172">
        <v>240002333</v>
      </c>
      <c r="E17" s="172">
        <v>1540</v>
      </c>
      <c r="F17" s="172" t="s">
        <v>130</v>
      </c>
      <c r="G17" s="173" t="s">
        <v>131</v>
      </c>
      <c r="H17" s="174" t="s">
        <v>356</v>
      </c>
      <c r="I17" s="172" t="s">
        <v>356</v>
      </c>
      <c r="J17" s="172" t="s">
        <v>356</v>
      </c>
      <c r="K17" s="172"/>
      <c r="L17" s="173" t="s">
        <v>357</v>
      </c>
      <c r="M17" s="172" t="s">
        <v>385</v>
      </c>
      <c r="N17" s="173" t="s">
        <v>386</v>
      </c>
      <c r="O17" s="175">
        <v>2898.36</v>
      </c>
      <c r="P17" s="175">
        <v>13888.46</v>
      </c>
      <c r="Q17" s="175">
        <v>13888.46</v>
      </c>
      <c r="R17" s="160">
        <v>3.74</v>
      </c>
      <c r="S17" s="175">
        <f t="shared" si="0"/>
        <v>2898.36</v>
      </c>
      <c r="T17" s="176">
        <f t="shared" si="1"/>
        <v>10839.866400000001</v>
      </c>
    </row>
    <row r="18" spans="1:20" x14ac:dyDescent="0.2">
      <c r="A18" s="177">
        <v>45512</v>
      </c>
      <c r="B18" s="178">
        <v>45513</v>
      </c>
      <c r="C18" s="178">
        <v>45512</v>
      </c>
      <c r="D18" s="172">
        <v>240002333</v>
      </c>
      <c r="E18" s="172">
        <v>1540</v>
      </c>
      <c r="F18" s="172" t="s">
        <v>130</v>
      </c>
      <c r="G18" s="173" t="s">
        <v>131</v>
      </c>
      <c r="H18" s="174" t="s">
        <v>356</v>
      </c>
      <c r="I18" s="172" t="s">
        <v>356</v>
      </c>
      <c r="J18" s="172" t="s">
        <v>356</v>
      </c>
      <c r="K18" s="172"/>
      <c r="L18" s="173" t="s">
        <v>357</v>
      </c>
      <c r="M18" s="172" t="s">
        <v>387</v>
      </c>
      <c r="N18" s="173" t="s">
        <v>388</v>
      </c>
      <c r="O18" s="175">
        <v>2335.7600000000002</v>
      </c>
      <c r="P18" s="175">
        <v>13888.46</v>
      </c>
      <c r="Q18" s="175">
        <v>13888.46</v>
      </c>
      <c r="R18" s="160">
        <v>3.74</v>
      </c>
      <c r="S18" s="175">
        <f t="shared" si="0"/>
        <v>2335.7600000000002</v>
      </c>
      <c r="T18" s="176">
        <f t="shared" si="1"/>
        <v>8735.742400000001</v>
      </c>
    </row>
    <row r="19" spans="1:20" x14ac:dyDescent="0.2">
      <c r="A19" s="170">
        <v>45512</v>
      </c>
      <c r="B19" s="171">
        <v>45513</v>
      </c>
      <c r="C19" s="171">
        <v>45512</v>
      </c>
      <c r="D19" s="172">
        <v>240002333</v>
      </c>
      <c r="E19" s="172">
        <v>1540</v>
      </c>
      <c r="F19" s="172" t="s">
        <v>130</v>
      </c>
      <c r="G19" s="173" t="s">
        <v>131</v>
      </c>
      <c r="H19" s="174" t="s">
        <v>356</v>
      </c>
      <c r="I19" s="172" t="s">
        <v>356</v>
      </c>
      <c r="J19" s="172" t="s">
        <v>356</v>
      </c>
      <c r="K19" s="172"/>
      <c r="L19" s="173" t="s">
        <v>357</v>
      </c>
      <c r="M19" s="172" t="s">
        <v>389</v>
      </c>
      <c r="N19" s="173" t="s">
        <v>390</v>
      </c>
      <c r="O19" s="175">
        <v>2250.4</v>
      </c>
      <c r="P19" s="175">
        <v>13888.46</v>
      </c>
      <c r="Q19" s="175">
        <v>13888.46</v>
      </c>
      <c r="R19" s="160">
        <v>3.74</v>
      </c>
      <c r="S19" s="175">
        <f t="shared" si="0"/>
        <v>2250.4</v>
      </c>
      <c r="T19" s="176">
        <f t="shared" si="1"/>
        <v>8416.496000000001</v>
      </c>
    </row>
    <row r="20" spans="1:20" x14ac:dyDescent="0.2">
      <c r="A20" s="170">
        <v>45512</v>
      </c>
      <c r="B20" s="171">
        <v>45513</v>
      </c>
      <c r="C20" s="171">
        <v>45512</v>
      </c>
      <c r="D20" s="172">
        <v>240002333</v>
      </c>
      <c r="E20" s="172">
        <v>1540</v>
      </c>
      <c r="F20" s="172" t="s">
        <v>130</v>
      </c>
      <c r="G20" s="173" t="s">
        <v>131</v>
      </c>
      <c r="H20" s="174" t="s">
        <v>356</v>
      </c>
      <c r="I20" s="172" t="s">
        <v>356</v>
      </c>
      <c r="J20" s="172" t="s">
        <v>356</v>
      </c>
      <c r="K20" s="172"/>
      <c r="L20" s="173" t="s">
        <v>360</v>
      </c>
      <c r="M20" s="172" t="s">
        <v>391</v>
      </c>
      <c r="N20" s="173" t="s">
        <v>392</v>
      </c>
      <c r="O20" s="175">
        <v>2506.48</v>
      </c>
      <c r="P20" s="175">
        <v>13888.46</v>
      </c>
      <c r="Q20" s="175">
        <v>13888.46</v>
      </c>
      <c r="R20" s="160">
        <v>3.74</v>
      </c>
      <c r="S20" s="175">
        <f t="shared" si="0"/>
        <v>2506.48</v>
      </c>
      <c r="T20" s="176">
        <f t="shared" si="1"/>
        <v>9374.235200000001</v>
      </c>
    </row>
    <row r="21" spans="1:20" x14ac:dyDescent="0.2">
      <c r="A21" s="170">
        <v>45394</v>
      </c>
      <c r="B21" s="171">
        <v>45439</v>
      </c>
      <c r="C21" s="171">
        <v>45511</v>
      </c>
      <c r="D21" s="172">
        <v>240001009</v>
      </c>
      <c r="E21" s="172">
        <v>1423</v>
      </c>
      <c r="F21" s="172" t="s">
        <v>119</v>
      </c>
      <c r="G21" s="173" t="s">
        <v>120</v>
      </c>
      <c r="H21" s="174" t="s">
        <v>356</v>
      </c>
      <c r="I21" s="172" t="s">
        <v>356</v>
      </c>
      <c r="J21" s="172" t="s">
        <v>356</v>
      </c>
      <c r="K21" s="172"/>
      <c r="L21" s="173" t="s">
        <v>393</v>
      </c>
      <c r="M21" s="172" t="s">
        <v>394</v>
      </c>
      <c r="N21" s="173" t="s">
        <v>395</v>
      </c>
      <c r="O21" s="175">
        <v>270</v>
      </c>
      <c r="P21" s="175">
        <v>18044</v>
      </c>
      <c r="Q21" s="175">
        <v>18044</v>
      </c>
      <c r="R21" s="160">
        <v>3.7109999999999999</v>
      </c>
      <c r="S21" s="175">
        <f t="shared" si="0"/>
        <v>270</v>
      </c>
      <c r="T21" s="176">
        <f t="shared" si="1"/>
        <v>1001.9699999999999</v>
      </c>
    </row>
    <row r="22" spans="1:20" x14ac:dyDescent="0.2">
      <c r="A22" s="170">
        <v>45394</v>
      </c>
      <c r="B22" s="171">
        <v>45439</v>
      </c>
      <c r="C22" s="171">
        <v>45511</v>
      </c>
      <c r="D22" s="172">
        <v>240001009</v>
      </c>
      <c r="E22" s="172">
        <v>1423</v>
      </c>
      <c r="F22" s="172" t="s">
        <v>119</v>
      </c>
      <c r="G22" s="173" t="s">
        <v>120</v>
      </c>
      <c r="H22" s="174" t="s">
        <v>356</v>
      </c>
      <c r="I22" s="172" t="s">
        <v>356</v>
      </c>
      <c r="J22" s="172" t="s">
        <v>356</v>
      </c>
      <c r="K22" s="172"/>
      <c r="L22" s="173" t="s">
        <v>393</v>
      </c>
      <c r="M22" s="172" t="s">
        <v>396</v>
      </c>
      <c r="N22" s="173" t="s">
        <v>397</v>
      </c>
      <c r="O22" s="175">
        <v>16730</v>
      </c>
      <c r="P22" s="175">
        <v>18044</v>
      </c>
      <c r="Q22" s="175">
        <v>18044</v>
      </c>
      <c r="R22" s="160">
        <v>3.7109999999999999</v>
      </c>
      <c r="S22" s="175">
        <f t="shared" si="0"/>
        <v>16730</v>
      </c>
      <c r="T22" s="176">
        <f t="shared" si="1"/>
        <v>62085.03</v>
      </c>
    </row>
    <row r="23" spans="1:20" x14ac:dyDescent="0.2">
      <c r="A23" s="170">
        <v>45394</v>
      </c>
      <c r="B23" s="171">
        <v>45439</v>
      </c>
      <c r="C23" s="171">
        <v>45511</v>
      </c>
      <c r="D23" s="172">
        <v>240001009</v>
      </c>
      <c r="E23" s="172">
        <v>1423</v>
      </c>
      <c r="F23" s="172" t="s">
        <v>119</v>
      </c>
      <c r="G23" s="173" t="s">
        <v>120</v>
      </c>
      <c r="H23" s="174" t="s">
        <v>356</v>
      </c>
      <c r="I23" s="172" t="s">
        <v>356</v>
      </c>
      <c r="J23" s="172" t="s">
        <v>356</v>
      </c>
      <c r="K23" s="172"/>
      <c r="L23" s="173" t="s">
        <v>393</v>
      </c>
      <c r="M23" s="172" t="s">
        <v>398</v>
      </c>
      <c r="N23" s="173" t="s">
        <v>399</v>
      </c>
      <c r="O23" s="175">
        <v>1044</v>
      </c>
      <c r="P23" s="175">
        <v>18044</v>
      </c>
      <c r="Q23" s="175">
        <v>18044</v>
      </c>
      <c r="R23" s="160">
        <v>3.7109999999999999</v>
      </c>
      <c r="S23" s="175">
        <f t="shared" si="0"/>
        <v>1044</v>
      </c>
      <c r="T23" s="176">
        <f t="shared" si="1"/>
        <v>3874.2839999999997</v>
      </c>
    </row>
    <row r="24" spans="1:20" x14ac:dyDescent="0.2">
      <c r="A24" s="170">
        <v>45258</v>
      </c>
      <c r="B24" s="171">
        <v>45258</v>
      </c>
      <c r="C24" s="171">
        <v>45492</v>
      </c>
      <c r="D24" s="172">
        <v>230003461</v>
      </c>
      <c r="E24" s="180">
        <v>1224</v>
      </c>
      <c r="F24" s="172" t="s">
        <v>112</v>
      </c>
      <c r="G24" s="173" t="s">
        <v>113</v>
      </c>
      <c r="H24" s="174" t="s">
        <v>356</v>
      </c>
      <c r="I24" s="172"/>
      <c r="J24" s="172" t="s">
        <v>356</v>
      </c>
      <c r="K24" s="172"/>
      <c r="L24" s="173" t="s">
        <v>360</v>
      </c>
      <c r="M24" s="172" t="s">
        <v>400</v>
      </c>
      <c r="N24" s="173" t="s">
        <v>401</v>
      </c>
      <c r="O24" s="175">
        <v>4800</v>
      </c>
      <c r="P24" s="175">
        <v>250314</v>
      </c>
      <c r="Q24" s="175">
        <v>83438</v>
      </c>
      <c r="R24" s="160">
        <v>3.7290000000000001</v>
      </c>
      <c r="S24" s="175">
        <f t="shared" si="0"/>
        <v>1599.9999999999998</v>
      </c>
      <c r="T24" s="176">
        <f t="shared" si="1"/>
        <v>5966.4</v>
      </c>
    </row>
    <row r="25" spans="1:20" x14ac:dyDescent="0.2">
      <c r="A25" s="170">
        <v>45258</v>
      </c>
      <c r="B25" s="171">
        <v>45258</v>
      </c>
      <c r="C25" s="171">
        <v>45492</v>
      </c>
      <c r="D25" s="172">
        <v>230003461</v>
      </c>
      <c r="E25" s="180">
        <v>1224</v>
      </c>
      <c r="F25" s="172" t="s">
        <v>112</v>
      </c>
      <c r="G25" s="173" t="s">
        <v>113</v>
      </c>
      <c r="H25" s="174" t="s">
        <v>356</v>
      </c>
      <c r="I25" s="172"/>
      <c r="J25" s="172" t="s">
        <v>356</v>
      </c>
      <c r="K25" s="172"/>
      <c r="L25" s="173" t="s">
        <v>360</v>
      </c>
      <c r="M25" s="172" t="s">
        <v>402</v>
      </c>
      <c r="N25" s="173" t="s">
        <v>403</v>
      </c>
      <c r="O25" s="175">
        <v>9360</v>
      </c>
      <c r="P25" s="175">
        <v>250314</v>
      </c>
      <c r="Q25" s="175">
        <v>83438</v>
      </c>
      <c r="R25" s="160">
        <v>3.7290000000000001</v>
      </c>
      <c r="S25" s="175">
        <f t="shared" si="0"/>
        <v>3120</v>
      </c>
      <c r="T25" s="176">
        <f t="shared" si="1"/>
        <v>11634.48</v>
      </c>
    </row>
    <row r="26" spans="1:20" x14ac:dyDescent="0.2">
      <c r="A26" s="170">
        <v>45258</v>
      </c>
      <c r="B26" s="171">
        <v>45258</v>
      </c>
      <c r="C26" s="171">
        <v>45492</v>
      </c>
      <c r="D26" s="172">
        <v>230003461</v>
      </c>
      <c r="E26" s="180">
        <v>1224</v>
      </c>
      <c r="F26" s="172" t="s">
        <v>112</v>
      </c>
      <c r="G26" s="173" t="s">
        <v>113</v>
      </c>
      <c r="H26" s="174" t="s">
        <v>356</v>
      </c>
      <c r="I26" s="172"/>
      <c r="J26" s="172" t="s">
        <v>356</v>
      </c>
      <c r="K26" s="172"/>
      <c r="L26" s="173" t="s">
        <v>360</v>
      </c>
      <c r="M26" s="172" t="s">
        <v>404</v>
      </c>
      <c r="N26" s="173" t="s">
        <v>405</v>
      </c>
      <c r="O26" s="175">
        <v>9660</v>
      </c>
      <c r="P26" s="175">
        <v>250314</v>
      </c>
      <c r="Q26" s="175">
        <v>83438</v>
      </c>
      <c r="R26" s="160">
        <v>3.7290000000000001</v>
      </c>
      <c r="S26" s="175">
        <f t="shared" si="0"/>
        <v>3220</v>
      </c>
      <c r="T26" s="176">
        <f t="shared" si="1"/>
        <v>12007.380000000001</v>
      </c>
    </row>
    <row r="27" spans="1:20" x14ac:dyDescent="0.2">
      <c r="A27" s="170">
        <v>45258</v>
      </c>
      <c r="B27" s="171">
        <v>45258</v>
      </c>
      <c r="C27" s="171">
        <v>45492</v>
      </c>
      <c r="D27" s="172">
        <v>230003461</v>
      </c>
      <c r="E27" s="180">
        <v>1224</v>
      </c>
      <c r="F27" s="172" t="s">
        <v>112</v>
      </c>
      <c r="G27" s="173" t="s">
        <v>113</v>
      </c>
      <c r="H27" s="174" t="s">
        <v>356</v>
      </c>
      <c r="I27" s="172"/>
      <c r="J27" s="172" t="s">
        <v>356</v>
      </c>
      <c r="K27" s="172"/>
      <c r="L27" s="173" t="s">
        <v>360</v>
      </c>
      <c r="M27" s="172" t="s">
        <v>406</v>
      </c>
      <c r="N27" s="173" t="s">
        <v>407</v>
      </c>
      <c r="O27" s="175">
        <v>12096</v>
      </c>
      <c r="P27" s="175">
        <v>250314</v>
      </c>
      <c r="Q27" s="175">
        <v>83438</v>
      </c>
      <c r="R27" s="160">
        <v>3.7290000000000001</v>
      </c>
      <c r="S27" s="175">
        <f t="shared" si="0"/>
        <v>4032</v>
      </c>
      <c r="T27" s="176">
        <f t="shared" si="1"/>
        <v>15035.328</v>
      </c>
    </row>
    <row r="28" spans="1:20" x14ac:dyDescent="0.2">
      <c r="A28" s="170">
        <v>45258</v>
      </c>
      <c r="B28" s="171">
        <v>45258</v>
      </c>
      <c r="C28" s="171">
        <v>45492</v>
      </c>
      <c r="D28" s="172">
        <v>230003461</v>
      </c>
      <c r="E28" s="180">
        <v>1224</v>
      </c>
      <c r="F28" s="172" t="s">
        <v>112</v>
      </c>
      <c r="G28" s="173" t="s">
        <v>113</v>
      </c>
      <c r="H28" s="174" t="s">
        <v>356</v>
      </c>
      <c r="I28" s="172"/>
      <c r="J28" s="172" t="s">
        <v>356</v>
      </c>
      <c r="K28" s="172"/>
      <c r="L28" s="173" t="s">
        <v>360</v>
      </c>
      <c r="M28" s="172" t="s">
        <v>408</v>
      </c>
      <c r="N28" s="173" t="s">
        <v>409</v>
      </c>
      <c r="O28" s="175">
        <v>11408</v>
      </c>
      <c r="P28" s="175">
        <v>250314</v>
      </c>
      <c r="Q28" s="175">
        <v>83438</v>
      </c>
      <c r="R28" s="160">
        <v>3.7290000000000001</v>
      </c>
      <c r="S28" s="175">
        <f t="shared" si="0"/>
        <v>3802.6666666666665</v>
      </c>
      <c r="T28" s="176">
        <f t="shared" si="1"/>
        <v>14180.144</v>
      </c>
    </row>
    <row r="29" spans="1:20" x14ac:dyDescent="0.2">
      <c r="A29" s="170">
        <v>45258</v>
      </c>
      <c r="B29" s="171">
        <v>45258</v>
      </c>
      <c r="C29" s="171">
        <v>45492</v>
      </c>
      <c r="D29" s="172">
        <v>230003461</v>
      </c>
      <c r="E29" s="180">
        <v>1224</v>
      </c>
      <c r="F29" s="172" t="s">
        <v>112</v>
      </c>
      <c r="G29" s="173" t="s">
        <v>113</v>
      </c>
      <c r="H29" s="174" t="s">
        <v>356</v>
      </c>
      <c r="I29" s="172"/>
      <c r="J29" s="172" t="s">
        <v>356</v>
      </c>
      <c r="K29" s="172"/>
      <c r="L29" s="173" t="s">
        <v>360</v>
      </c>
      <c r="M29" s="172" t="s">
        <v>410</v>
      </c>
      <c r="N29" s="173" t="s">
        <v>411</v>
      </c>
      <c r="O29" s="175">
        <v>13440</v>
      </c>
      <c r="P29" s="175">
        <v>250314</v>
      </c>
      <c r="Q29" s="175">
        <v>83438</v>
      </c>
      <c r="R29" s="160">
        <v>3.7290000000000001</v>
      </c>
      <c r="S29" s="175">
        <f t="shared" si="0"/>
        <v>4480</v>
      </c>
      <c r="T29" s="176">
        <f t="shared" si="1"/>
        <v>16705.920000000002</v>
      </c>
    </row>
    <row r="30" spans="1:20" x14ac:dyDescent="0.2">
      <c r="A30" s="170">
        <v>45258</v>
      </c>
      <c r="B30" s="171">
        <v>45258</v>
      </c>
      <c r="C30" s="171">
        <v>45492</v>
      </c>
      <c r="D30" s="172">
        <v>230003461</v>
      </c>
      <c r="E30" s="180">
        <v>1224</v>
      </c>
      <c r="F30" s="172" t="s">
        <v>112</v>
      </c>
      <c r="G30" s="173" t="s">
        <v>113</v>
      </c>
      <c r="H30" s="174" t="s">
        <v>356</v>
      </c>
      <c r="I30" s="172"/>
      <c r="J30" s="172" t="s">
        <v>356</v>
      </c>
      <c r="K30" s="172"/>
      <c r="L30" s="173" t="s">
        <v>360</v>
      </c>
      <c r="M30" s="172" t="s">
        <v>412</v>
      </c>
      <c r="N30" s="173" t="s">
        <v>413</v>
      </c>
      <c r="O30" s="175">
        <v>14260</v>
      </c>
      <c r="P30" s="175">
        <v>250314</v>
      </c>
      <c r="Q30" s="175">
        <v>83438</v>
      </c>
      <c r="R30" s="160">
        <v>3.7290000000000001</v>
      </c>
      <c r="S30" s="175">
        <f t="shared" si="0"/>
        <v>4753.333333333333</v>
      </c>
      <c r="T30" s="176">
        <f t="shared" si="1"/>
        <v>17725.18</v>
      </c>
    </row>
    <row r="31" spans="1:20" x14ac:dyDescent="0.2">
      <c r="A31" s="170">
        <v>45258</v>
      </c>
      <c r="B31" s="171">
        <v>45258</v>
      </c>
      <c r="C31" s="171">
        <v>45492</v>
      </c>
      <c r="D31" s="172">
        <v>230003461</v>
      </c>
      <c r="E31" s="180">
        <v>1224</v>
      </c>
      <c r="F31" s="172" t="s">
        <v>112</v>
      </c>
      <c r="G31" s="173" t="s">
        <v>113</v>
      </c>
      <c r="H31" s="174" t="s">
        <v>356</v>
      </c>
      <c r="I31" s="172"/>
      <c r="J31" s="172" t="s">
        <v>356</v>
      </c>
      <c r="K31" s="172"/>
      <c r="L31" s="173" t="s">
        <v>360</v>
      </c>
      <c r="M31" s="172" t="s">
        <v>414</v>
      </c>
      <c r="N31" s="173" t="s">
        <v>415</v>
      </c>
      <c r="O31" s="175">
        <v>19392</v>
      </c>
      <c r="P31" s="175">
        <v>250314</v>
      </c>
      <c r="Q31" s="175">
        <v>83438</v>
      </c>
      <c r="R31" s="160">
        <v>3.7290000000000001</v>
      </c>
      <c r="S31" s="175">
        <f t="shared" si="0"/>
        <v>6464</v>
      </c>
      <c r="T31" s="176">
        <f t="shared" si="1"/>
        <v>24104.256000000001</v>
      </c>
    </row>
    <row r="32" spans="1:20" x14ac:dyDescent="0.2">
      <c r="A32" s="170">
        <v>45258</v>
      </c>
      <c r="B32" s="171">
        <v>45258</v>
      </c>
      <c r="C32" s="171">
        <v>45492</v>
      </c>
      <c r="D32" s="172">
        <v>230003461</v>
      </c>
      <c r="E32" s="180">
        <v>1224</v>
      </c>
      <c r="F32" s="172" t="s">
        <v>112</v>
      </c>
      <c r="G32" s="173" t="s">
        <v>113</v>
      </c>
      <c r="H32" s="174" t="s">
        <v>356</v>
      </c>
      <c r="I32" s="172"/>
      <c r="J32" s="172" t="s">
        <v>356</v>
      </c>
      <c r="K32" s="172"/>
      <c r="L32" s="173" t="s">
        <v>360</v>
      </c>
      <c r="M32" s="172" t="s">
        <v>416</v>
      </c>
      <c r="N32" s="173" t="s">
        <v>417</v>
      </c>
      <c r="O32" s="175">
        <v>7920</v>
      </c>
      <c r="P32" s="175">
        <v>250314</v>
      </c>
      <c r="Q32" s="175">
        <v>83438</v>
      </c>
      <c r="R32" s="160">
        <v>3.7290000000000001</v>
      </c>
      <c r="S32" s="175">
        <f t="shared" si="0"/>
        <v>2640</v>
      </c>
      <c r="T32" s="176">
        <f t="shared" si="1"/>
        <v>9844.56</v>
      </c>
    </row>
    <row r="33" spans="1:20" x14ac:dyDescent="0.2">
      <c r="A33" s="170">
        <v>45258</v>
      </c>
      <c r="B33" s="171">
        <v>45258</v>
      </c>
      <c r="C33" s="171">
        <v>45492</v>
      </c>
      <c r="D33" s="172">
        <v>230003461</v>
      </c>
      <c r="E33" s="180">
        <v>1224</v>
      </c>
      <c r="F33" s="172" t="s">
        <v>112</v>
      </c>
      <c r="G33" s="173" t="s">
        <v>113</v>
      </c>
      <c r="H33" s="174" t="s">
        <v>356</v>
      </c>
      <c r="I33" s="172"/>
      <c r="J33" s="172" t="s">
        <v>356</v>
      </c>
      <c r="K33" s="172"/>
      <c r="L33" s="173" t="s">
        <v>360</v>
      </c>
      <c r="M33" s="172" t="s">
        <v>418</v>
      </c>
      <c r="N33" s="173" t="s">
        <v>419</v>
      </c>
      <c r="O33" s="175">
        <v>12420</v>
      </c>
      <c r="P33" s="175">
        <v>250314</v>
      </c>
      <c r="Q33" s="175">
        <v>83438</v>
      </c>
      <c r="R33" s="160">
        <v>3.7290000000000001</v>
      </c>
      <c r="S33" s="175">
        <f t="shared" si="0"/>
        <v>4140</v>
      </c>
      <c r="T33" s="176">
        <f t="shared" si="1"/>
        <v>15438.06</v>
      </c>
    </row>
    <row r="34" spans="1:20" x14ac:dyDescent="0.2">
      <c r="A34" s="170">
        <v>45258</v>
      </c>
      <c r="B34" s="171">
        <v>45258</v>
      </c>
      <c r="C34" s="171">
        <v>45492</v>
      </c>
      <c r="D34" s="172">
        <v>230003461</v>
      </c>
      <c r="E34" s="180">
        <v>1224</v>
      </c>
      <c r="F34" s="172" t="s">
        <v>112</v>
      </c>
      <c r="G34" s="173" t="s">
        <v>113</v>
      </c>
      <c r="H34" s="174" t="s">
        <v>356</v>
      </c>
      <c r="I34" s="172"/>
      <c r="J34" s="172" t="s">
        <v>356</v>
      </c>
      <c r="K34" s="172"/>
      <c r="L34" s="173" t="s">
        <v>360</v>
      </c>
      <c r="M34" s="172" t="s">
        <v>420</v>
      </c>
      <c r="N34" s="173" t="s">
        <v>421</v>
      </c>
      <c r="O34" s="175">
        <v>13760</v>
      </c>
      <c r="P34" s="175">
        <v>250314</v>
      </c>
      <c r="Q34" s="175">
        <v>83438</v>
      </c>
      <c r="R34" s="160">
        <v>3.7290000000000001</v>
      </c>
      <c r="S34" s="175">
        <f t="shared" si="0"/>
        <v>4586.666666666667</v>
      </c>
      <c r="T34" s="176">
        <f t="shared" si="1"/>
        <v>17103.68</v>
      </c>
    </row>
    <row r="35" spans="1:20" x14ac:dyDescent="0.2">
      <c r="A35" s="170">
        <v>45258</v>
      </c>
      <c r="B35" s="171">
        <v>45258</v>
      </c>
      <c r="C35" s="171">
        <v>45492</v>
      </c>
      <c r="D35" s="172">
        <v>230003461</v>
      </c>
      <c r="E35" s="180">
        <v>1224</v>
      </c>
      <c r="F35" s="172" t="s">
        <v>112</v>
      </c>
      <c r="G35" s="173" t="s">
        <v>113</v>
      </c>
      <c r="H35" s="174" t="s">
        <v>356</v>
      </c>
      <c r="I35" s="172"/>
      <c r="J35" s="172" t="s">
        <v>356</v>
      </c>
      <c r="K35" s="172"/>
      <c r="L35" s="173" t="s">
        <v>360</v>
      </c>
      <c r="M35" s="172" t="s">
        <v>422</v>
      </c>
      <c r="N35" s="173" t="s">
        <v>423</v>
      </c>
      <c r="O35" s="175">
        <v>21684</v>
      </c>
      <c r="P35" s="175">
        <v>250314</v>
      </c>
      <c r="Q35" s="175">
        <v>83438</v>
      </c>
      <c r="R35" s="160">
        <v>3.7290000000000001</v>
      </c>
      <c r="S35" s="175">
        <f t="shared" si="0"/>
        <v>7228</v>
      </c>
      <c r="T35" s="176">
        <f t="shared" si="1"/>
        <v>26953.212</v>
      </c>
    </row>
    <row r="36" spans="1:20" x14ac:dyDescent="0.2">
      <c r="A36" s="170">
        <v>45258</v>
      </c>
      <c r="B36" s="171">
        <v>45258</v>
      </c>
      <c r="C36" s="171">
        <v>45492</v>
      </c>
      <c r="D36" s="172">
        <v>230003461</v>
      </c>
      <c r="E36" s="180">
        <v>1224</v>
      </c>
      <c r="F36" s="172" t="s">
        <v>112</v>
      </c>
      <c r="G36" s="173" t="s">
        <v>113</v>
      </c>
      <c r="H36" s="174" t="s">
        <v>356</v>
      </c>
      <c r="I36" s="172"/>
      <c r="J36" s="172" t="s">
        <v>356</v>
      </c>
      <c r="K36" s="172"/>
      <c r="L36" s="173" t="s">
        <v>360</v>
      </c>
      <c r="M36" s="172" t="s">
        <v>424</v>
      </c>
      <c r="N36" s="173" t="s">
        <v>425</v>
      </c>
      <c r="O36" s="175">
        <v>9944</v>
      </c>
      <c r="P36" s="175">
        <v>250314</v>
      </c>
      <c r="Q36" s="175">
        <v>83438</v>
      </c>
      <c r="R36" s="160">
        <v>3.7290000000000001</v>
      </c>
      <c r="S36" s="175">
        <f t="shared" si="0"/>
        <v>3314.6666666666665</v>
      </c>
      <c r="T36" s="176">
        <f t="shared" si="1"/>
        <v>12360.392</v>
      </c>
    </row>
    <row r="37" spans="1:20" x14ac:dyDescent="0.2">
      <c r="A37" s="170">
        <v>45258</v>
      </c>
      <c r="B37" s="171">
        <v>45258</v>
      </c>
      <c r="C37" s="171">
        <v>45492</v>
      </c>
      <c r="D37" s="172">
        <v>230003461</v>
      </c>
      <c r="E37" s="180">
        <v>1224</v>
      </c>
      <c r="F37" s="172" t="s">
        <v>112</v>
      </c>
      <c r="G37" s="173" t="s">
        <v>113</v>
      </c>
      <c r="H37" s="174" t="s">
        <v>356</v>
      </c>
      <c r="I37" s="172"/>
      <c r="J37" s="172" t="s">
        <v>356</v>
      </c>
      <c r="K37" s="172"/>
      <c r="L37" s="173" t="s">
        <v>360</v>
      </c>
      <c r="M37" s="172" t="s">
        <v>426</v>
      </c>
      <c r="N37" s="173" t="s">
        <v>427</v>
      </c>
      <c r="O37" s="175">
        <v>26550</v>
      </c>
      <c r="P37" s="175">
        <v>250314</v>
      </c>
      <c r="Q37" s="175">
        <v>83438</v>
      </c>
      <c r="R37" s="160">
        <v>3.7290000000000001</v>
      </c>
      <c r="S37" s="175">
        <f t="shared" si="0"/>
        <v>8850</v>
      </c>
      <c r="T37" s="176">
        <f t="shared" si="1"/>
        <v>33001.65</v>
      </c>
    </row>
    <row r="38" spans="1:20" x14ac:dyDescent="0.2">
      <c r="A38" s="170">
        <v>45258</v>
      </c>
      <c r="B38" s="171">
        <v>45258</v>
      </c>
      <c r="C38" s="171">
        <v>45492</v>
      </c>
      <c r="D38" s="172">
        <v>230003461</v>
      </c>
      <c r="E38" s="180">
        <v>1224</v>
      </c>
      <c r="F38" s="172" t="s">
        <v>112</v>
      </c>
      <c r="G38" s="173" t="s">
        <v>113</v>
      </c>
      <c r="H38" s="174" t="s">
        <v>356</v>
      </c>
      <c r="I38" s="172"/>
      <c r="J38" s="172" t="s">
        <v>356</v>
      </c>
      <c r="K38" s="172"/>
      <c r="L38" s="173" t="s">
        <v>360</v>
      </c>
      <c r="M38" s="172" t="s">
        <v>428</v>
      </c>
      <c r="N38" s="173" t="s">
        <v>429</v>
      </c>
      <c r="O38" s="175">
        <v>22400</v>
      </c>
      <c r="P38" s="175">
        <v>250314</v>
      </c>
      <c r="Q38" s="175">
        <v>83438</v>
      </c>
      <c r="R38" s="160">
        <v>3.7290000000000001</v>
      </c>
      <c r="S38" s="175">
        <f t="shared" si="0"/>
        <v>7466.6666666666661</v>
      </c>
      <c r="T38" s="176">
        <f t="shared" si="1"/>
        <v>27843.199999999997</v>
      </c>
    </row>
    <row r="39" spans="1:20" x14ac:dyDescent="0.2">
      <c r="A39" s="170">
        <v>45258</v>
      </c>
      <c r="B39" s="171">
        <v>45258</v>
      </c>
      <c r="C39" s="171">
        <v>45492</v>
      </c>
      <c r="D39" s="172">
        <v>230003461</v>
      </c>
      <c r="E39" s="180">
        <v>1224</v>
      </c>
      <c r="F39" s="172" t="s">
        <v>112</v>
      </c>
      <c r="G39" s="173" t="s">
        <v>113</v>
      </c>
      <c r="H39" s="174" t="s">
        <v>356</v>
      </c>
      <c r="I39" s="172"/>
      <c r="J39" s="172" t="s">
        <v>356</v>
      </c>
      <c r="K39" s="172"/>
      <c r="L39" s="173" t="s">
        <v>360</v>
      </c>
      <c r="M39" s="172" t="s">
        <v>430</v>
      </c>
      <c r="N39" s="173" t="s">
        <v>431</v>
      </c>
      <c r="O39" s="175">
        <v>41220</v>
      </c>
      <c r="P39" s="175">
        <v>250314</v>
      </c>
      <c r="Q39" s="175">
        <v>83438</v>
      </c>
      <c r="R39" s="160">
        <v>3.7290000000000001</v>
      </c>
      <c r="S39" s="175">
        <f t="shared" si="0"/>
        <v>13739.999999999998</v>
      </c>
      <c r="T39" s="176">
        <f t="shared" si="1"/>
        <v>51236.459999999992</v>
      </c>
    </row>
    <row r="40" spans="1:20" x14ac:dyDescent="0.2">
      <c r="A40" s="170">
        <v>45258</v>
      </c>
      <c r="B40" s="171">
        <v>45258</v>
      </c>
      <c r="C40" s="171">
        <v>45492</v>
      </c>
      <c r="D40" s="172">
        <v>230003462</v>
      </c>
      <c r="E40" s="180">
        <v>1225</v>
      </c>
      <c r="F40" s="172" t="s">
        <v>112</v>
      </c>
      <c r="G40" s="173" t="s">
        <v>113</v>
      </c>
      <c r="H40" s="174" t="s">
        <v>356</v>
      </c>
      <c r="I40" s="172"/>
      <c r="J40" s="172" t="s">
        <v>356</v>
      </c>
      <c r="K40" s="172"/>
      <c r="L40" s="173" t="s">
        <v>357</v>
      </c>
      <c r="M40" s="172" t="s">
        <v>432</v>
      </c>
      <c r="N40" s="173" t="s">
        <v>433</v>
      </c>
      <c r="O40" s="175">
        <v>1782</v>
      </c>
      <c r="P40" s="175">
        <v>325436</v>
      </c>
      <c r="Q40" s="175">
        <v>187522</v>
      </c>
      <c r="R40" s="160">
        <v>3.7290000000000001</v>
      </c>
      <c r="S40" s="175">
        <f t="shared" si="0"/>
        <v>1026.8200322029525</v>
      </c>
      <c r="T40" s="176">
        <f t="shared" si="1"/>
        <v>3829.0119000848099</v>
      </c>
    </row>
    <row r="41" spans="1:20" x14ac:dyDescent="0.2">
      <c r="A41" s="170">
        <v>45258</v>
      </c>
      <c r="B41" s="171">
        <v>45258</v>
      </c>
      <c r="C41" s="171">
        <v>45492</v>
      </c>
      <c r="D41" s="172">
        <v>230003462</v>
      </c>
      <c r="E41" s="180">
        <v>1225</v>
      </c>
      <c r="F41" s="172" t="s">
        <v>112</v>
      </c>
      <c r="G41" s="173" t="s">
        <v>113</v>
      </c>
      <c r="H41" s="174" t="s">
        <v>356</v>
      </c>
      <c r="I41" s="172"/>
      <c r="J41" s="172" t="s">
        <v>356</v>
      </c>
      <c r="K41" s="172"/>
      <c r="L41" s="173" t="s">
        <v>357</v>
      </c>
      <c r="M41" s="172" t="s">
        <v>434</v>
      </c>
      <c r="N41" s="173" t="s">
        <v>435</v>
      </c>
      <c r="O41" s="175">
        <v>896</v>
      </c>
      <c r="P41" s="175">
        <v>325436</v>
      </c>
      <c r="Q41" s="175">
        <v>187522</v>
      </c>
      <c r="R41" s="160">
        <v>3.7290000000000001</v>
      </c>
      <c r="S41" s="175">
        <f t="shared" si="0"/>
        <v>516.29110485625438</v>
      </c>
      <c r="T41" s="176">
        <f t="shared" si="1"/>
        <v>1925.2495300089727</v>
      </c>
    </row>
    <row r="42" spans="1:20" x14ac:dyDescent="0.2">
      <c r="A42" s="170">
        <v>45258</v>
      </c>
      <c r="B42" s="171">
        <v>45258</v>
      </c>
      <c r="C42" s="171">
        <v>45492</v>
      </c>
      <c r="D42" s="172">
        <v>230003462</v>
      </c>
      <c r="E42" s="180">
        <v>1225</v>
      </c>
      <c r="F42" s="172" t="s">
        <v>112</v>
      </c>
      <c r="G42" s="173" t="s">
        <v>113</v>
      </c>
      <c r="H42" s="174" t="s">
        <v>356</v>
      </c>
      <c r="I42" s="172"/>
      <c r="J42" s="172" t="s">
        <v>356</v>
      </c>
      <c r="K42" s="172"/>
      <c r="L42" s="173" t="s">
        <v>357</v>
      </c>
      <c r="M42" s="172" t="s">
        <v>436</v>
      </c>
      <c r="N42" s="173" t="s">
        <v>437</v>
      </c>
      <c r="O42" s="175">
        <v>1170</v>
      </c>
      <c r="P42" s="175">
        <v>325436</v>
      </c>
      <c r="Q42" s="175">
        <v>187522</v>
      </c>
      <c r="R42" s="160">
        <v>3.7290000000000001</v>
      </c>
      <c r="S42" s="175">
        <f t="shared" si="0"/>
        <v>674.17476861809996</v>
      </c>
      <c r="T42" s="176">
        <f t="shared" si="1"/>
        <v>2513.9977121768948</v>
      </c>
    </row>
    <row r="43" spans="1:20" x14ac:dyDescent="0.2">
      <c r="A43" s="170">
        <v>45258</v>
      </c>
      <c r="B43" s="171">
        <v>45258</v>
      </c>
      <c r="C43" s="171">
        <v>45492</v>
      </c>
      <c r="D43" s="172">
        <v>230003462</v>
      </c>
      <c r="E43" s="180">
        <v>1225</v>
      </c>
      <c r="F43" s="172" t="s">
        <v>112</v>
      </c>
      <c r="G43" s="173" t="s">
        <v>113</v>
      </c>
      <c r="H43" s="174" t="s">
        <v>356</v>
      </c>
      <c r="I43" s="172"/>
      <c r="J43" s="172" t="s">
        <v>356</v>
      </c>
      <c r="K43" s="172"/>
      <c r="L43" s="173" t="s">
        <v>357</v>
      </c>
      <c r="M43" s="172" t="s">
        <v>377</v>
      </c>
      <c r="N43" s="173" t="s">
        <v>378</v>
      </c>
      <c r="O43" s="175">
        <v>1170</v>
      </c>
      <c r="P43" s="175">
        <v>325436</v>
      </c>
      <c r="Q43" s="175">
        <v>187522</v>
      </c>
      <c r="R43" s="160">
        <v>3.7290000000000001</v>
      </c>
      <c r="S43" s="175">
        <f t="shared" si="0"/>
        <v>674.17476861809996</v>
      </c>
      <c r="T43" s="176">
        <f t="shared" si="1"/>
        <v>2513.9977121768948</v>
      </c>
    </row>
    <row r="44" spans="1:20" x14ac:dyDescent="0.2">
      <c r="A44" s="170">
        <v>45258</v>
      </c>
      <c r="B44" s="171">
        <v>45258</v>
      </c>
      <c r="C44" s="171">
        <v>45492</v>
      </c>
      <c r="D44" s="172">
        <v>230003462</v>
      </c>
      <c r="E44" s="180">
        <v>1225</v>
      </c>
      <c r="F44" s="172" t="s">
        <v>112</v>
      </c>
      <c r="G44" s="173" t="s">
        <v>113</v>
      </c>
      <c r="H44" s="174" t="s">
        <v>356</v>
      </c>
      <c r="I44" s="172"/>
      <c r="J44" s="172" t="s">
        <v>356</v>
      </c>
      <c r="K44" s="172"/>
      <c r="L44" s="173" t="s">
        <v>357</v>
      </c>
      <c r="M44" s="172" t="s">
        <v>438</v>
      </c>
      <c r="N44" s="173" t="s">
        <v>439</v>
      </c>
      <c r="O44" s="175">
        <v>6372</v>
      </c>
      <c r="P44" s="175">
        <v>325436</v>
      </c>
      <c r="Q44" s="175">
        <v>187522</v>
      </c>
      <c r="R44" s="160">
        <v>3.7290000000000001</v>
      </c>
      <c r="S44" s="175">
        <f t="shared" si="0"/>
        <v>3671.6595090893443</v>
      </c>
      <c r="T44" s="176">
        <f t="shared" si="1"/>
        <v>13691.618309394165</v>
      </c>
    </row>
    <row r="45" spans="1:20" x14ac:dyDescent="0.2">
      <c r="A45" s="170">
        <v>45258</v>
      </c>
      <c r="B45" s="171">
        <v>45258</v>
      </c>
      <c r="C45" s="171">
        <v>45492</v>
      </c>
      <c r="D45" s="172">
        <v>230003462</v>
      </c>
      <c r="E45" s="180">
        <v>1225</v>
      </c>
      <c r="F45" s="172" t="s">
        <v>112</v>
      </c>
      <c r="G45" s="173" t="s">
        <v>113</v>
      </c>
      <c r="H45" s="174" t="s">
        <v>356</v>
      </c>
      <c r="I45" s="172"/>
      <c r="J45" s="172" t="s">
        <v>356</v>
      </c>
      <c r="K45" s="172"/>
      <c r="L45" s="173" t="s">
        <v>360</v>
      </c>
      <c r="M45" s="172" t="s">
        <v>440</v>
      </c>
      <c r="N45" s="173" t="s">
        <v>441</v>
      </c>
      <c r="O45" s="175">
        <v>11088</v>
      </c>
      <c r="P45" s="175">
        <v>325436</v>
      </c>
      <c r="Q45" s="175">
        <v>187522</v>
      </c>
      <c r="R45" s="160">
        <v>3.7290000000000001</v>
      </c>
      <c r="S45" s="175">
        <f t="shared" si="0"/>
        <v>6389.1024225961473</v>
      </c>
      <c r="T45" s="176">
        <f t="shared" si="1"/>
        <v>23824.962933861036</v>
      </c>
    </row>
    <row r="46" spans="1:20" x14ac:dyDescent="0.2">
      <c r="A46" s="170">
        <v>45258</v>
      </c>
      <c r="B46" s="171">
        <v>45258</v>
      </c>
      <c r="C46" s="171">
        <v>45492</v>
      </c>
      <c r="D46" s="172">
        <v>230003462</v>
      </c>
      <c r="E46" s="180">
        <v>1225</v>
      </c>
      <c r="F46" s="172" t="s">
        <v>112</v>
      </c>
      <c r="G46" s="173" t="s">
        <v>113</v>
      </c>
      <c r="H46" s="174" t="s">
        <v>356</v>
      </c>
      <c r="I46" s="172"/>
      <c r="J46" s="172" t="s">
        <v>356</v>
      </c>
      <c r="K46" s="172"/>
      <c r="L46" s="173" t="s">
        <v>360</v>
      </c>
      <c r="M46" s="172" t="s">
        <v>442</v>
      </c>
      <c r="N46" s="173" t="s">
        <v>443</v>
      </c>
      <c r="O46" s="175">
        <v>10089</v>
      </c>
      <c r="P46" s="175">
        <v>325436</v>
      </c>
      <c r="Q46" s="175">
        <v>187522</v>
      </c>
      <c r="R46" s="160">
        <v>3.7290000000000001</v>
      </c>
      <c r="S46" s="175">
        <f t="shared" si="0"/>
        <v>5813.4608893914619</v>
      </c>
      <c r="T46" s="176">
        <f t="shared" si="1"/>
        <v>21678.395656540761</v>
      </c>
    </row>
    <row r="47" spans="1:20" x14ac:dyDescent="0.2">
      <c r="A47" s="170">
        <v>45258</v>
      </c>
      <c r="B47" s="171">
        <v>45258</v>
      </c>
      <c r="C47" s="171">
        <v>45492</v>
      </c>
      <c r="D47" s="172">
        <v>230003462</v>
      </c>
      <c r="E47" s="180">
        <v>1225</v>
      </c>
      <c r="F47" s="172" t="s">
        <v>112</v>
      </c>
      <c r="G47" s="173" t="s">
        <v>113</v>
      </c>
      <c r="H47" s="174" t="s">
        <v>356</v>
      </c>
      <c r="I47" s="172"/>
      <c r="J47" s="172" t="s">
        <v>356</v>
      </c>
      <c r="K47" s="172"/>
      <c r="L47" s="173" t="s">
        <v>357</v>
      </c>
      <c r="M47" s="172" t="s">
        <v>444</v>
      </c>
      <c r="N47" s="173" t="s">
        <v>445</v>
      </c>
      <c r="O47" s="175">
        <v>2205</v>
      </c>
      <c r="P47" s="175">
        <v>325436</v>
      </c>
      <c r="Q47" s="175">
        <v>187522</v>
      </c>
      <c r="R47" s="160">
        <v>3.7290000000000001</v>
      </c>
      <c r="S47" s="175">
        <f t="shared" si="0"/>
        <v>1270.5601408571886</v>
      </c>
      <c r="T47" s="176">
        <f t="shared" si="1"/>
        <v>4737.918765256456</v>
      </c>
    </row>
    <row r="48" spans="1:20" x14ac:dyDescent="0.2">
      <c r="A48" s="170">
        <v>45258</v>
      </c>
      <c r="B48" s="171">
        <v>45258</v>
      </c>
      <c r="C48" s="171">
        <v>45492</v>
      </c>
      <c r="D48" s="172">
        <v>230003462</v>
      </c>
      <c r="E48" s="180">
        <v>1225</v>
      </c>
      <c r="F48" s="172" t="s">
        <v>112</v>
      </c>
      <c r="G48" s="173" t="s">
        <v>113</v>
      </c>
      <c r="H48" s="174" t="s">
        <v>356</v>
      </c>
      <c r="I48" s="172"/>
      <c r="J48" s="172" t="s">
        <v>356</v>
      </c>
      <c r="K48" s="172"/>
      <c r="L48" s="173" t="s">
        <v>357</v>
      </c>
      <c r="M48" s="172" t="s">
        <v>446</v>
      </c>
      <c r="N48" s="173" t="s">
        <v>447</v>
      </c>
      <c r="O48" s="175">
        <v>2280</v>
      </c>
      <c r="P48" s="175">
        <v>325436</v>
      </c>
      <c r="Q48" s="175">
        <v>187522</v>
      </c>
      <c r="R48" s="160">
        <v>3.7290000000000001</v>
      </c>
      <c r="S48" s="175">
        <f t="shared" si="0"/>
        <v>1313.7764721788617</v>
      </c>
      <c r="T48" s="176">
        <f t="shared" si="1"/>
        <v>4899.072464754975</v>
      </c>
    </row>
    <row r="49" spans="1:20" x14ac:dyDescent="0.2">
      <c r="A49" s="170">
        <v>45258</v>
      </c>
      <c r="B49" s="171">
        <v>45258</v>
      </c>
      <c r="C49" s="171">
        <v>45492</v>
      </c>
      <c r="D49" s="172">
        <v>230003462</v>
      </c>
      <c r="E49" s="180">
        <v>1225</v>
      </c>
      <c r="F49" s="172" t="s">
        <v>112</v>
      </c>
      <c r="G49" s="173" t="s">
        <v>113</v>
      </c>
      <c r="H49" s="174" t="s">
        <v>356</v>
      </c>
      <c r="I49" s="172"/>
      <c r="J49" s="172" t="s">
        <v>356</v>
      </c>
      <c r="K49" s="172"/>
      <c r="L49" s="173" t="s">
        <v>357</v>
      </c>
      <c r="M49" s="172" t="s">
        <v>448</v>
      </c>
      <c r="N49" s="173" t="s">
        <v>449</v>
      </c>
      <c r="O49" s="175">
        <v>1485</v>
      </c>
      <c r="P49" s="175">
        <v>325436</v>
      </c>
      <c r="Q49" s="175">
        <v>187522</v>
      </c>
      <c r="R49" s="160">
        <v>3.7290000000000001</v>
      </c>
      <c r="S49" s="175">
        <f t="shared" si="0"/>
        <v>855.6833601691269</v>
      </c>
      <c r="T49" s="176">
        <f t="shared" si="1"/>
        <v>3190.8432500706745</v>
      </c>
    </row>
    <row r="50" spans="1:20" x14ac:dyDescent="0.2">
      <c r="A50" s="170">
        <v>45258</v>
      </c>
      <c r="B50" s="171">
        <v>45258</v>
      </c>
      <c r="C50" s="171">
        <v>45492</v>
      </c>
      <c r="D50" s="172">
        <v>230003462</v>
      </c>
      <c r="E50" s="180">
        <v>1225</v>
      </c>
      <c r="F50" s="172" t="s">
        <v>112</v>
      </c>
      <c r="G50" s="173" t="s">
        <v>113</v>
      </c>
      <c r="H50" s="174" t="s">
        <v>356</v>
      </c>
      <c r="I50" s="172"/>
      <c r="J50" s="172" t="s">
        <v>356</v>
      </c>
      <c r="K50" s="172"/>
      <c r="L50" s="173" t="s">
        <v>357</v>
      </c>
      <c r="M50" s="172" t="s">
        <v>450</v>
      </c>
      <c r="N50" s="173" t="s">
        <v>451</v>
      </c>
      <c r="O50" s="175">
        <v>540</v>
      </c>
      <c r="P50" s="175">
        <v>325436</v>
      </c>
      <c r="Q50" s="175">
        <v>187522</v>
      </c>
      <c r="R50" s="160">
        <v>3.7290000000000001</v>
      </c>
      <c r="S50" s="175">
        <f t="shared" si="0"/>
        <v>311.15758551604614</v>
      </c>
      <c r="T50" s="176">
        <f t="shared" si="1"/>
        <v>1160.3066363893361</v>
      </c>
    </row>
    <row r="51" spans="1:20" x14ac:dyDescent="0.2">
      <c r="A51" s="170">
        <v>45258</v>
      </c>
      <c r="B51" s="171">
        <v>45258</v>
      </c>
      <c r="C51" s="171">
        <v>45492</v>
      </c>
      <c r="D51" s="172">
        <v>230003462</v>
      </c>
      <c r="E51" s="180">
        <v>1225</v>
      </c>
      <c r="F51" s="172" t="s">
        <v>112</v>
      </c>
      <c r="G51" s="173" t="s">
        <v>113</v>
      </c>
      <c r="H51" s="174" t="s">
        <v>356</v>
      </c>
      <c r="I51" s="172"/>
      <c r="J51" s="172" t="s">
        <v>356</v>
      </c>
      <c r="K51" s="172"/>
      <c r="L51" s="173" t="s">
        <v>357</v>
      </c>
      <c r="M51" s="172" t="s">
        <v>452</v>
      </c>
      <c r="N51" s="173" t="s">
        <v>453</v>
      </c>
      <c r="O51" s="175">
        <v>900</v>
      </c>
      <c r="P51" s="175">
        <v>325436</v>
      </c>
      <c r="Q51" s="175">
        <v>187522</v>
      </c>
      <c r="R51" s="160">
        <v>3.7290000000000001</v>
      </c>
      <c r="S51" s="175">
        <f>+(O51/P51)*Q51</f>
        <v>518.59597586007692</v>
      </c>
      <c r="T51" s="176">
        <f>+R51*S51</f>
        <v>1933.8443939822268</v>
      </c>
    </row>
    <row r="52" spans="1:20" x14ac:dyDescent="0.2">
      <c r="A52" s="170">
        <v>45258</v>
      </c>
      <c r="B52" s="171">
        <v>45258</v>
      </c>
      <c r="C52" s="171">
        <v>45492</v>
      </c>
      <c r="D52" s="172">
        <v>230003462</v>
      </c>
      <c r="E52" s="180">
        <v>1225</v>
      </c>
      <c r="F52" s="172" t="s">
        <v>112</v>
      </c>
      <c r="G52" s="173" t="s">
        <v>113</v>
      </c>
      <c r="H52" s="174" t="s">
        <v>356</v>
      </c>
      <c r="I52" s="172"/>
      <c r="J52" s="172" t="s">
        <v>356</v>
      </c>
      <c r="K52" s="172"/>
      <c r="L52" s="173" t="s">
        <v>357</v>
      </c>
      <c r="M52" s="172" t="s">
        <v>454</v>
      </c>
      <c r="N52" s="173" t="s">
        <v>455</v>
      </c>
      <c r="O52" s="175">
        <v>4600</v>
      </c>
      <c r="P52" s="175">
        <v>325436</v>
      </c>
      <c r="Q52" s="175">
        <v>187522</v>
      </c>
      <c r="R52" s="160">
        <v>3.7290000000000001</v>
      </c>
      <c r="S52" s="175">
        <f>+(O52/P52)*Q52</f>
        <v>2650.6016543959486</v>
      </c>
      <c r="T52" s="176">
        <f>+R52*S52</f>
        <v>9884.0935692424919</v>
      </c>
    </row>
    <row r="53" spans="1:20" x14ac:dyDescent="0.2">
      <c r="A53" s="170">
        <v>45258</v>
      </c>
      <c r="B53" s="171">
        <v>45258</v>
      </c>
      <c r="C53" s="171">
        <v>45492</v>
      </c>
      <c r="D53" s="172">
        <v>230003462</v>
      </c>
      <c r="E53" s="180">
        <v>1225</v>
      </c>
      <c r="F53" s="172" t="s">
        <v>112</v>
      </c>
      <c r="G53" s="173" t="s">
        <v>113</v>
      </c>
      <c r="H53" s="174" t="s">
        <v>356</v>
      </c>
      <c r="I53" s="172"/>
      <c r="J53" s="172" t="s">
        <v>356</v>
      </c>
      <c r="K53" s="172"/>
      <c r="L53" s="173" t="s">
        <v>357</v>
      </c>
      <c r="M53" s="172" t="s">
        <v>381</v>
      </c>
      <c r="N53" s="173" t="s">
        <v>382</v>
      </c>
      <c r="O53" s="175">
        <v>15168</v>
      </c>
      <c r="P53" s="175">
        <v>325436</v>
      </c>
      <c r="Q53" s="175">
        <v>187522</v>
      </c>
      <c r="R53" s="160">
        <v>3.7290000000000001</v>
      </c>
      <c r="S53" s="175">
        <f>+(O53/P53)*Q53</f>
        <v>8740.070846495164</v>
      </c>
      <c r="T53" s="176">
        <f>+R53*S53</f>
        <v>32591.724186580468</v>
      </c>
    </row>
    <row r="54" spans="1:20" x14ac:dyDescent="0.2">
      <c r="A54" s="170">
        <v>45258</v>
      </c>
      <c r="B54" s="171">
        <v>45258</v>
      </c>
      <c r="C54" s="171">
        <v>45492</v>
      </c>
      <c r="D54" s="172">
        <v>230003462</v>
      </c>
      <c r="E54" s="180">
        <v>1225</v>
      </c>
      <c r="F54" s="172" t="s">
        <v>112</v>
      </c>
      <c r="G54" s="173" t="s">
        <v>113</v>
      </c>
      <c r="H54" s="174" t="s">
        <v>356</v>
      </c>
      <c r="I54" s="172"/>
      <c r="J54" s="172" t="s">
        <v>356</v>
      </c>
      <c r="K54" s="172"/>
      <c r="L54" s="173" t="s">
        <v>360</v>
      </c>
      <c r="M54" s="172" t="s">
        <v>456</v>
      </c>
      <c r="N54" s="173" t="s">
        <v>457</v>
      </c>
      <c r="O54" s="175">
        <v>1782</v>
      </c>
      <c r="P54" s="175">
        <v>325436</v>
      </c>
      <c r="Q54" s="175">
        <v>187522</v>
      </c>
      <c r="R54" s="160">
        <v>3.7290000000000001</v>
      </c>
      <c r="S54" s="175">
        <f>+(O54/P54)*Q54</f>
        <v>1026.8200322029525</v>
      </c>
      <c r="T54" s="176">
        <f>+R54*S54</f>
        <v>3829.0119000848099</v>
      </c>
    </row>
    <row r="55" spans="1:20" x14ac:dyDescent="0.2">
      <c r="A55" s="170">
        <v>45258</v>
      </c>
      <c r="B55" s="171">
        <v>45258</v>
      </c>
      <c r="C55" s="171">
        <v>45492</v>
      </c>
      <c r="D55" s="172">
        <v>230003462</v>
      </c>
      <c r="E55" s="180">
        <v>1225</v>
      </c>
      <c r="F55" s="172" t="s">
        <v>112</v>
      </c>
      <c r="G55" s="173" t="s">
        <v>113</v>
      </c>
      <c r="H55" s="174" t="s">
        <v>356</v>
      </c>
      <c r="I55" s="172"/>
      <c r="J55" s="172" t="s">
        <v>356</v>
      </c>
      <c r="K55" s="172"/>
      <c r="L55" s="173" t="s">
        <v>360</v>
      </c>
      <c r="M55" s="172" t="s">
        <v>458</v>
      </c>
      <c r="N55" s="173" t="s">
        <v>459</v>
      </c>
      <c r="O55" s="175">
        <v>792</v>
      </c>
      <c r="P55" s="175">
        <v>325436</v>
      </c>
      <c r="Q55" s="175">
        <v>187522</v>
      </c>
      <c r="R55" s="160">
        <v>3.7290000000000001</v>
      </c>
      <c r="S55" s="175">
        <f>+(O55/P55)*Q55</f>
        <v>456.36445875686769</v>
      </c>
      <c r="T55" s="176">
        <f>+R55*S55</f>
        <v>1701.7830667043597</v>
      </c>
    </row>
    <row r="56" spans="1:20" x14ac:dyDescent="0.2">
      <c r="A56" s="170">
        <v>45258</v>
      </c>
      <c r="B56" s="171">
        <v>45258</v>
      </c>
      <c r="C56" s="171">
        <v>45492</v>
      </c>
      <c r="D56" s="172">
        <v>230003462</v>
      </c>
      <c r="E56" s="180">
        <v>1225</v>
      </c>
      <c r="F56" s="172" t="s">
        <v>112</v>
      </c>
      <c r="G56" s="173" t="s">
        <v>113</v>
      </c>
      <c r="H56" s="174" t="s">
        <v>356</v>
      </c>
      <c r="I56" s="172"/>
      <c r="J56" s="172" t="s">
        <v>356</v>
      </c>
      <c r="K56" s="172"/>
      <c r="L56" s="173" t="s">
        <v>357</v>
      </c>
      <c r="M56" s="172" t="s">
        <v>460</v>
      </c>
      <c r="N56" s="173" t="s">
        <v>461</v>
      </c>
      <c r="O56" s="175">
        <v>990</v>
      </c>
      <c r="P56" s="175">
        <v>325436</v>
      </c>
      <c r="Q56" s="175">
        <v>187522</v>
      </c>
      <c r="R56" s="160">
        <v>3.7290000000000001</v>
      </c>
      <c r="S56" s="175">
        <f t="shared" si="0"/>
        <v>570.45557344608471</v>
      </c>
      <c r="T56" s="176">
        <f t="shared" si="1"/>
        <v>2127.2288333804499</v>
      </c>
    </row>
    <row r="57" spans="1:20" x14ac:dyDescent="0.2">
      <c r="A57" s="170">
        <v>45258</v>
      </c>
      <c r="B57" s="171">
        <v>45258</v>
      </c>
      <c r="C57" s="171">
        <v>45492</v>
      </c>
      <c r="D57" s="172">
        <v>230003462</v>
      </c>
      <c r="E57" s="180">
        <v>1225</v>
      </c>
      <c r="F57" s="172" t="s">
        <v>112</v>
      </c>
      <c r="G57" s="173" t="s">
        <v>113</v>
      </c>
      <c r="H57" s="174" t="s">
        <v>356</v>
      </c>
      <c r="I57" s="172"/>
      <c r="J57" s="172" t="s">
        <v>356</v>
      </c>
      <c r="K57" s="172"/>
      <c r="L57" s="173" t="s">
        <v>357</v>
      </c>
      <c r="M57" s="172" t="s">
        <v>462</v>
      </c>
      <c r="N57" s="173" t="s">
        <v>463</v>
      </c>
      <c r="O57" s="175">
        <v>1710</v>
      </c>
      <c r="P57" s="175">
        <v>325436</v>
      </c>
      <c r="Q57" s="175">
        <v>187522</v>
      </c>
      <c r="R57" s="160">
        <v>3.7290000000000001</v>
      </c>
      <c r="S57" s="175">
        <f t="shared" si="0"/>
        <v>985.33235413414616</v>
      </c>
      <c r="T57" s="176">
        <f t="shared" si="1"/>
        <v>3674.3043485662311</v>
      </c>
    </row>
    <row r="58" spans="1:20" x14ac:dyDescent="0.2">
      <c r="A58" s="170">
        <v>45258</v>
      </c>
      <c r="B58" s="171">
        <v>45258</v>
      </c>
      <c r="C58" s="171">
        <v>45492</v>
      </c>
      <c r="D58" s="172">
        <v>230003462</v>
      </c>
      <c r="E58" s="180">
        <v>1225</v>
      </c>
      <c r="F58" s="172" t="s">
        <v>112</v>
      </c>
      <c r="G58" s="173" t="s">
        <v>113</v>
      </c>
      <c r="H58" s="174" t="s">
        <v>356</v>
      </c>
      <c r="I58" s="172"/>
      <c r="J58" s="172" t="s">
        <v>356</v>
      </c>
      <c r="K58" s="172"/>
      <c r="L58" s="173" t="s">
        <v>357</v>
      </c>
      <c r="M58" s="172" t="s">
        <v>464</v>
      </c>
      <c r="N58" s="173" t="s">
        <v>465</v>
      </c>
      <c r="O58" s="175">
        <v>2379</v>
      </c>
      <c r="P58" s="175">
        <v>325436</v>
      </c>
      <c r="Q58" s="175">
        <v>187522</v>
      </c>
      <c r="R58" s="160">
        <v>3.7290000000000001</v>
      </c>
      <c r="S58" s="175">
        <f t="shared" si="0"/>
        <v>1370.8220295234701</v>
      </c>
      <c r="T58" s="176">
        <f t="shared" si="1"/>
        <v>5111.79534809302</v>
      </c>
    </row>
    <row r="59" spans="1:20" x14ac:dyDescent="0.2">
      <c r="A59" s="170">
        <v>45258</v>
      </c>
      <c r="B59" s="171">
        <v>45258</v>
      </c>
      <c r="C59" s="171">
        <v>45492</v>
      </c>
      <c r="D59" s="172">
        <v>230003462</v>
      </c>
      <c r="E59" s="180">
        <v>1225</v>
      </c>
      <c r="F59" s="172" t="s">
        <v>112</v>
      </c>
      <c r="G59" s="173" t="s">
        <v>113</v>
      </c>
      <c r="H59" s="174" t="s">
        <v>356</v>
      </c>
      <c r="I59" s="172"/>
      <c r="J59" s="172" t="s">
        <v>356</v>
      </c>
      <c r="K59" s="172"/>
      <c r="L59" s="173" t="s">
        <v>357</v>
      </c>
      <c r="M59" s="172" t="s">
        <v>466</v>
      </c>
      <c r="N59" s="173" t="s">
        <v>467</v>
      </c>
      <c r="O59" s="175">
        <v>3248</v>
      </c>
      <c r="P59" s="175">
        <v>325436</v>
      </c>
      <c r="Q59" s="175">
        <v>187522</v>
      </c>
      <c r="R59" s="160">
        <v>3.7290000000000001</v>
      </c>
      <c r="S59" s="175">
        <f t="shared" si="0"/>
        <v>1871.5552551039223</v>
      </c>
      <c r="T59" s="176">
        <f t="shared" si="1"/>
        <v>6979.0295462825261</v>
      </c>
    </row>
    <row r="60" spans="1:20" x14ac:dyDescent="0.2">
      <c r="A60" s="170">
        <v>45258</v>
      </c>
      <c r="B60" s="171">
        <v>45258</v>
      </c>
      <c r="C60" s="171">
        <v>45492</v>
      </c>
      <c r="D60" s="172">
        <v>230003462</v>
      </c>
      <c r="E60" s="180">
        <v>1225</v>
      </c>
      <c r="F60" s="172" t="s">
        <v>112</v>
      </c>
      <c r="G60" s="173" t="s">
        <v>113</v>
      </c>
      <c r="H60" s="174" t="s">
        <v>356</v>
      </c>
      <c r="I60" s="172"/>
      <c r="J60" s="172" t="s">
        <v>356</v>
      </c>
      <c r="K60" s="172"/>
      <c r="L60" s="173" t="s">
        <v>357</v>
      </c>
      <c r="M60" s="172" t="s">
        <v>468</v>
      </c>
      <c r="N60" s="173" t="s">
        <v>469</v>
      </c>
      <c r="O60" s="175">
        <v>2385</v>
      </c>
      <c r="P60" s="175">
        <v>325436</v>
      </c>
      <c r="Q60" s="175">
        <v>187522</v>
      </c>
      <c r="R60" s="160">
        <v>3.7290000000000001</v>
      </c>
      <c r="S60" s="175">
        <f t="shared" si="0"/>
        <v>1374.2793360292039</v>
      </c>
      <c r="T60" s="176">
        <f t="shared" si="1"/>
        <v>5124.6876440529013</v>
      </c>
    </row>
    <row r="61" spans="1:20" x14ac:dyDescent="0.2">
      <c r="A61" s="170">
        <v>45258</v>
      </c>
      <c r="B61" s="171">
        <v>45258</v>
      </c>
      <c r="C61" s="171">
        <v>45492</v>
      </c>
      <c r="D61" s="172">
        <v>230003462</v>
      </c>
      <c r="E61" s="180">
        <v>1225</v>
      </c>
      <c r="F61" s="172" t="s">
        <v>112</v>
      </c>
      <c r="G61" s="173" t="s">
        <v>113</v>
      </c>
      <c r="H61" s="174" t="s">
        <v>356</v>
      </c>
      <c r="I61" s="172"/>
      <c r="J61" s="172" t="s">
        <v>356</v>
      </c>
      <c r="K61" s="172"/>
      <c r="L61" s="173" t="s">
        <v>357</v>
      </c>
      <c r="M61" s="172" t="s">
        <v>470</v>
      </c>
      <c r="N61" s="173" t="s">
        <v>471</v>
      </c>
      <c r="O61" s="175">
        <v>13950</v>
      </c>
      <c r="P61" s="175">
        <v>325436</v>
      </c>
      <c r="Q61" s="175">
        <v>187522</v>
      </c>
      <c r="R61" s="160">
        <v>3.7290000000000001</v>
      </c>
      <c r="S61" s="175">
        <f t="shared" si="0"/>
        <v>8038.2376258311933</v>
      </c>
      <c r="T61" s="176">
        <f t="shared" si="1"/>
        <v>29974.588106724521</v>
      </c>
    </row>
    <row r="62" spans="1:20" x14ac:dyDescent="0.2">
      <c r="A62" s="170">
        <v>45258</v>
      </c>
      <c r="B62" s="171">
        <v>45258</v>
      </c>
      <c r="C62" s="171">
        <v>45492</v>
      </c>
      <c r="D62" s="172">
        <v>230003462</v>
      </c>
      <c r="E62" s="180">
        <v>1225</v>
      </c>
      <c r="F62" s="172" t="s">
        <v>112</v>
      </c>
      <c r="G62" s="173" t="s">
        <v>113</v>
      </c>
      <c r="H62" s="174" t="s">
        <v>356</v>
      </c>
      <c r="I62" s="172"/>
      <c r="J62" s="172" t="s">
        <v>356</v>
      </c>
      <c r="K62" s="172"/>
      <c r="L62" s="173" t="s">
        <v>357</v>
      </c>
      <c r="M62" s="172" t="s">
        <v>472</v>
      </c>
      <c r="N62" s="173" t="s">
        <v>473</v>
      </c>
      <c r="O62" s="175">
        <v>48546</v>
      </c>
      <c r="P62" s="175">
        <v>325436</v>
      </c>
      <c r="Q62" s="175">
        <v>187522</v>
      </c>
      <c r="R62" s="160">
        <v>3.7290000000000001</v>
      </c>
      <c r="S62" s="175">
        <f t="shared" si="0"/>
        <v>27973.066937892549</v>
      </c>
      <c r="T62" s="176">
        <f t="shared" si="1"/>
        <v>104311.56661140131</v>
      </c>
    </row>
    <row r="63" spans="1:20" x14ac:dyDescent="0.2">
      <c r="A63" s="170">
        <v>45258</v>
      </c>
      <c r="B63" s="171">
        <v>45258</v>
      </c>
      <c r="C63" s="171">
        <v>45492</v>
      </c>
      <c r="D63" s="172">
        <v>230003462</v>
      </c>
      <c r="E63" s="180">
        <v>1225</v>
      </c>
      <c r="F63" s="172" t="s">
        <v>112</v>
      </c>
      <c r="G63" s="173" t="s">
        <v>113</v>
      </c>
      <c r="H63" s="174" t="s">
        <v>356</v>
      </c>
      <c r="I63" s="172"/>
      <c r="J63" s="172" t="s">
        <v>356</v>
      </c>
      <c r="K63" s="172"/>
      <c r="L63" s="173" t="s">
        <v>357</v>
      </c>
      <c r="M63" s="172" t="s">
        <v>474</v>
      </c>
      <c r="N63" s="173" t="s">
        <v>475</v>
      </c>
      <c r="O63" s="175">
        <v>30104</v>
      </c>
      <c r="P63" s="175">
        <v>325436</v>
      </c>
      <c r="Q63" s="175">
        <v>187522</v>
      </c>
      <c r="R63" s="160">
        <v>3.7290000000000001</v>
      </c>
      <c r="S63" s="175">
        <f t="shared" si="0"/>
        <v>17346.459174768617</v>
      </c>
      <c r="T63" s="176">
        <f t="shared" si="1"/>
        <v>64684.946262712176</v>
      </c>
    </row>
    <row r="64" spans="1:20" x14ac:dyDescent="0.2">
      <c r="A64" s="170">
        <v>45258</v>
      </c>
      <c r="B64" s="171">
        <v>45258</v>
      </c>
      <c r="C64" s="171">
        <v>45492</v>
      </c>
      <c r="D64" s="172">
        <v>230003462</v>
      </c>
      <c r="E64" s="180">
        <v>1225</v>
      </c>
      <c r="F64" s="172" t="s">
        <v>112</v>
      </c>
      <c r="G64" s="173" t="s">
        <v>113</v>
      </c>
      <c r="H64" s="174" t="s">
        <v>356</v>
      </c>
      <c r="I64" s="172"/>
      <c r="J64" s="172" t="s">
        <v>356</v>
      </c>
      <c r="K64" s="172"/>
      <c r="L64" s="173" t="s">
        <v>357</v>
      </c>
      <c r="M64" s="172" t="s">
        <v>476</v>
      </c>
      <c r="N64" s="173" t="s">
        <v>477</v>
      </c>
      <c r="O64" s="175">
        <v>23256</v>
      </c>
      <c r="P64" s="175">
        <v>325436</v>
      </c>
      <c r="Q64" s="175">
        <v>187522</v>
      </c>
      <c r="R64" s="160">
        <v>3.7290000000000001</v>
      </c>
      <c r="S64" s="175">
        <f t="shared" si="0"/>
        <v>13400.520016224387</v>
      </c>
      <c r="T64" s="176">
        <f t="shared" si="1"/>
        <v>49970.539140500739</v>
      </c>
    </row>
    <row r="65" spans="1:20" x14ac:dyDescent="0.2">
      <c r="A65" s="170">
        <v>45258</v>
      </c>
      <c r="B65" s="171">
        <v>45258</v>
      </c>
      <c r="C65" s="171">
        <v>45492</v>
      </c>
      <c r="D65" s="172">
        <v>230003462</v>
      </c>
      <c r="E65" s="180">
        <v>1225</v>
      </c>
      <c r="F65" s="172" t="s">
        <v>112</v>
      </c>
      <c r="G65" s="173" t="s">
        <v>113</v>
      </c>
      <c r="H65" s="174" t="s">
        <v>356</v>
      </c>
      <c r="I65" s="172"/>
      <c r="J65" s="172" t="s">
        <v>356</v>
      </c>
      <c r="K65" s="172"/>
      <c r="L65" s="173" t="s">
        <v>357</v>
      </c>
      <c r="M65" s="172" t="s">
        <v>373</v>
      </c>
      <c r="N65" s="173" t="s">
        <v>374</v>
      </c>
      <c r="O65" s="175">
        <v>792</v>
      </c>
      <c r="P65" s="175">
        <v>325436</v>
      </c>
      <c r="Q65" s="175">
        <v>187522</v>
      </c>
      <c r="R65" s="160">
        <v>3.7290000000000001</v>
      </c>
      <c r="S65" s="175">
        <f t="shared" si="0"/>
        <v>456.36445875686769</v>
      </c>
      <c r="T65" s="176">
        <f t="shared" si="1"/>
        <v>1701.7830667043597</v>
      </c>
    </row>
    <row r="66" spans="1:20" x14ac:dyDescent="0.2">
      <c r="A66" s="170">
        <v>45258</v>
      </c>
      <c r="B66" s="171">
        <v>45258</v>
      </c>
      <c r="C66" s="171">
        <v>45492</v>
      </c>
      <c r="D66" s="172">
        <v>230003462</v>
      </c>
      <c r="E66" s="180">
        <v>1225</v>
      </c>
      <c r="F66" s="172" t="s">
        <v>112</v>
      </c>
      <c r="G66" s="173" t="s">
        <v>113</v>
      </c>
      <c r="H66" s="174" t="s">
        <v>356</v>
      </c>
      <c r="I66" s="172"/>
      <c r="J66" s="172" t="s">
        <v>356</v>
      </c>
      <c r="K66" s="172"/>
      <c r="L66" s="173" t="s">
        <v>357</v>
      </c>
      <c r="M66" s="172" t="s">
        <v>478</v>
      </c>
      <c r="N66" s="173" t="s">
        <v>479</v>
      </c>
      <c r="O66" s="175">
        <v>1188</v>
      </c>
      <c r="P66" s="175">
        <v>325436</v>
      </c>
      <c r="Q66" s="175">
        <v>187522</v>
      </c>
      <c r="R66" s="160">
        <v>3.7290000000000001</v>
      </c>
      <c r="S66" s="175">
        <f t="shared" si="0"/>
        <v>684.54668813530157</v>
      </c>
      <c r="T66" s="176">
        <f t="shared" si="1"/>
        <v>2552.6746000565395</v>
      </c>
    </row>
    <row r="67" spans="1:20" x14ac:dyDescent="0.2">
      <c r="A67" s="170">
        <v>45258</v>
      </c>
      <c r="B67" s="171">
        <v>45258</v>
      </c>
      <c r="C67" s="171">
        <v>45492</v>
      </c>
      <c r="D67" s="172">
        <v>230003462</v>
      </c>
      <c r="E67" s="180">
        <v>1225</v>
      </c>
      <c r="F67" s="172" t="s">
        <v>112</v>
      </c>
      <c r="G67" s="173" t="s">
        <v>113</v>
      </c>
      <c r="H67" s="174" t="s">
        <v>356</v>
      </c>
      <c r="I67" s="172"/>
      <c r="J67" s="172" t="s">
        <v>356</v>
      </c>
      <c r="K67" s="172"/>
      <c r="L67" s="173" t="s">
        <v>360</v>
      </c>
      <c r="M67" s="172" t="s">
        <v>361</v>
      </c>
      <c r="N67" s="173" t="s">
        <v>362</v>
      </c>
      <c r="O67" s="175">
        <v>31920</v>
      </c>
      <c r="P67" s="175">
        <v>325436</v>
      </c>
      <c r="Q67" s="175">
        <v>187522</v>
      </c>
      <c r="R67" s="160">
        <v>3.7290000000000001</v>
      </c>
      <c r="S67" s="175">
        <f t="shared" si="0"/>
        <v>18392.870610504062</v>
      </c>
      <c r="T67" s="176">
        <f t="shared" si="1"/>
        <v>68587.014506569642</v>
      </c>
    </row>
    <row r="68" spans="1:20" x14ac:dyDescent="0.2">
      <c r="A68" s="170">
        <v>45258</v>
      </c>
      <c r="B68" s="171">
        <v>45258</v>
      </c>
      <c r="C68" s="171">
        <v>45492</v>
      </c>
      <c r="D68" s="172">
        <v>230003462</v>
      </c>
      <c r="E68" s="180">
        <v>1225</v>
      </c>
      <c r="F68" s="172" t="s">
        <v>112</v>
      </c>
      <c r="G68" s="173" t="s">
        <v>113</v>
      </c>
      <c r="H68" s="174" t="s">
        <v>356</v>
      </c>
      <c r="I68" s="172"/>
      <c r="J68" s="172" t="s">
        <v>356</v>
      </c>
      <c r="K68" s="172"/>
      <c r="L68" s="173" t="s">
        <v>357</v>
      </c>
      <c r="M68" s="172" t="s">
        <v>480</v>
      </c>
      <c r="N68" s="173" t="s">
        <v>481</v>
      </c>
      <c r="O68" s="175">
        <v>2376</v>
      </c>
      <c r="P68" s="175">
        <v>325436</v>
      </c>
      <c r="Q68" s="175">
        <v>187522</v>
      </c>
      <c r="R68" s="160">
        <v>3.7290000000000001</v>
      </c>
      <c r="S68" s="175">
        <f t="shared" si="0"/>
        <v>1369.0933762706031</v>
      </c>
      <c r="T68" s="176">
        <f t="shared" si="1"/>
        <v>5105.349200113079</v>
      </c>
    </row>
    <row r="69" spans="1:20" x14ac:dyDescent="0.2">
      <c r="A69" s="170">
        <v>45258</v>
      </c>
      <c r="B69" s="171">
        <v>45258</v>
      </c>
      <c r="C69" s="171">
        <v>45492</v>
      </c>
      <c r="D69" s="172">
        <v>230003462</v>
      </c>
      <c r="E69" s="180">
        <v>1225</v>
      </c>
      <c r="F69" s="172" t="s">
        <v>112</v>
      </c>
      <c r="G69" s="173" t="s">
        <v>113</v>
      </c>
      <c r="H69" s="174" t="s">
        <v>356</v>
      </c>
      <c r="I69" s="172"/>
      <c r="J69" s="172" t="s">
        <v>356</v>
      </c>
      <c r="K69" s="172"/>
      <c r="L69" s="173" t="s">
        <v>357</v>
      </c>
      <c r="M69" s="172" t="s">
        <v>482</v>
      </c>
      <c r="N69" s="173" t="s">
        <v>483</v>
      </c>
      <c r="O69" s="175">
        <v>567</v>
      </c>
      <c r="P69" s="175">
        <v>325436</v>
      </c>
      <c r="Q69" s="175">
        <v>187522</v>
      </c>
      <c r="R69" s="160">
        <v>3.7290000000000001</v>
      </c>
      <c r="S69" s="175">
        <f t="shared" si="0"/>
        <v>326.71546479184849</v>
      </c>
      <c r="T69" s="176">
        <f t="shared" si="1"/>
        <v>1218.3219682088031</v>
      </c>
    </row>
    <row r="70" spans="1:20" x14ac:dyDescent="0.2">
      <c r="A70" s="170">
        <v>45258</v>
      </c>
      <c r="B70" s="171">
        <v>45258</v>
      </c>
      <c r="C70" s="171">
        <v>45492</v>
      </c>
      <c r="D70" s="172">
        <v>230003462</v>
      </c>
      <c r="E70" s="180">
        <v>1225</v>
      </c>
      <c r="F70" s="172" t="s">
        <v>112</v>
      </c>
      <c r="G70" s="173" t="s">
        <v>113</v>
      </c>
      <c r="H70" s="174" t="s">
        <v>356</v>
      </c>
      <c r="I70" s="172"/>
      <c r="J70" s="172" t="s">
        <v>356</v>
      </c>
      <c r="K70" s="172"/>
      <c r="L70" s="173" t="s">
        <v>357</v>
      </c>
      <c r="M70" s="172" t="s">
        <v>482</v>
      </c>
      <c r="N70" s="173" t="s">
        <v>483</v>
      </c>
      <c r="O70" s="175">
        <v>0</v>
      </c>
      <c r="P70" s="175">
        <v>325436</v>
      </c>
      <c r="Q70" s="175">
        <v>187522</v>
      </c>
      <c r="R70" s="160">
        <v>3.7290000000000001</v>
      </c>
      <c r="S70" s="175">
        <f t="shared" si="0"/>
        <v>0</v>
      </c>
      <c r="T70" s="176">
        <f t="shared" si="1"/>
        <v>0</v>
      </c>
    </row>
    <row r="71" spans="1:20" x14ac:dyDescent="0.2">
      <c r="A71" s="170">
        <v>45258</v>
      </c>
      <c r="B71" s="171">
        <v>45258</v>
      </c>
      <c r="C71" s="171">
        <v>45492</v>
      </c>
      <c r="D71" s="172">
        <v>230003462</v>
      </c>
      <c r="E71" s="180">
        <v>1225</v>
      </c>
      <c r="F71" s="172" t="s">
        <v>112</v>
      </c>
      <c r="G71" s="173" t="s">
        <v>113</v>
      </c>
      <c r="H71" s="174" t="s">
        <v>356</v>
      </c>
      <c r="I71" s="172"/>
      <c r="J71" s="172" t="s">
        <v>356</v>
      </c>
      <c r="K71" s="172"/>
      <c r="L71" s="173" t="s">
        <v>357</v>
      </c>
      <c r="M71" s="172" t="s">
        <v>484</v>
      </c>
      <c r="N71" s="173" t="s">
        <v>485</v>
      </c>
      <c r="O71" s="175">
        <v>608</v>
      </c>
      <c r="P71" s="175">
        <v>325436</v>
      </c>
      <c r="Q71" s="175">
        <v>187522</v>
      </c>
      <c r="R71" s="160">
        <v>3.7290000000000001</v>
      </c>
      <c r="S71" s="175">
        <f t="shared" si="0"/>
        <v>350.34039258102973</v>
      </c>
      <c r="T71" s="176">
        <f t="shared" si="1"/>
        <v>1306.4193239346598</v>
      </c>
    </row>
    <row r="72" spans="1:20" x14ac:dyDescent="0.2">
      <c r="A72" s="177">
        <v>45258</v>
      </c>
      <c r="B72" s="178">
        <v>45258</v>
      </c>
      <c r="C72" s="178">
        <v>45492</v>
      </c>
      <c r="D72" s="172">
        <v>230003462</v>
      </c>
      <c r="E72" s="180">
        <v>1225</v>
      </c>
      <c r="F72" s="172" t="s">
        <v>112</v>
      </c>
      <c r="G72" s="173" t="s">
        <v>113</v>
      </c>
      <c r="H72" s="174" t="s">
        <v>356</v>
      </c>
      <c r="I72" s="172"/>
      <c r="J72" s="172" t="s">
        <v>356</v>
      </c>
      <c r="K72" s="172"/>
      <c r="L72" s="173" t="s">
        <v>357</v>
      </c>
      <c r="M72" s="172" t="s">
        <v>486</v>
      </c>
      <c r="N72" s="173" t="s">
        <v>487</v>
      </c>
      <c r="O72" s="175">
        <v>1260</v>
      </c>
      <c r="P72" s="175">
        <v>325436</v>
      </c>
      <c r="Q72" s="175">
        <v>187522</v>
      </c>
      <c r="R72" s="160">
        <v>3.7290000000000001</v>
      </c>
      <c r="S72" s="175">
        <f t="shared" si="0"/>
        <v>726.03436620410776</v>
      </c>
      <c r="T72" s="176">
        <f t="shared" si="1"/>
        <v>2707.3821515751179</v>
      </c>
    </row>
    <row r="73" spans="1:20" x14ac:dyDescent="0.2">
      <c r="A73" s="177">
        <v>45258</v>
      </c>
      <c r="B73" s="178">
        <v>45258</v>
      </c>
      <c r="C73" s="178">
        <v>45492</v>
      </c>
      <c r="D73" s="172">
        <v>230003462</v>
      </c>
      <c r="E73" s="180">
        <v>1225</v>
      </c>
      <c r="F73" s="172" t="s">
        <v>112</v>
      </c>
      <c r="G73" s="173" t="s">
        <v>113</v>
      </c>
      <c r="H73" s="174" t="s">
        <v>356</v>
      </c>
      <c r="I73" s="172"/>
      <c r="J73" s="172" t="s">
        <v>356</v>
      </c>
      <c r="K73" s="172"/>
      <c r="L73" s="173" t="s">
        <v>393</v>
      </c>
      <c r="M73" s="172" t="s">
        <v>488</v>
      </c>
      <c r="N73" s="173" t="s">
        <v>489</v>
      </c>
      <c r="O73" s="175">
        <v>2960</v>
      </c>
      <c r="P73" s="175">
        <v>325436</v>
      </c>
      <c r="Q73" s="175">
        <v>187522</v>
      </c>
      <c r="R73" s="160">
        <v>3.7290000000000001</v>
      </c>
      <c r="S73" s="175">
        <f t="shared" ref="S73:S136" si="2">+(O73/P73)*Q73</f>
        <v>1705.6045428286975</v>
      </c>
      <c r="T73" s="176">
        <f t="shared" ref="T73:T136" si="3">+R73*S73</f>
        <v>6360.1993402082135</v>
      </c>
    </row>
    <row r="74" spans="1:20" x14ac:dyDescent="0.2">
      <c r="A74" s="177">
        <v>45258</v>
      </c>
      <c r="B74" s="178">
        <v>45258</v>
      </c>
      <c r="C74" s="178">
        <v>45492</v>
      </c>
      <c r="D74" s="172">
        <v>230003462</v>
      </c>
      <c r="E74" s="180">
        <v>1225</v>
      </c>
      <c r="F74" s="172" t="s">
        <v>112</v>
      </c>
      <c r="G74" s="173" t="s">
        <v>113</v>
      </c>
      <c r="H74" s="174" t="s">
        <v>356</v>
      </c>
      <c r="I74" s="172"/>
      <c r="J74" s="172" t="s">
        <v>356</v>
      </c>
      <c r="K74" s="172"/>
      <c r="L74" s="173" t="s">
        <v>393</v>
      </c>
      <c r="M74" s="172" t="s">
        <v>490</v>
      </c>
      <c r="N74" s="173" t="s">
        <v>491</v>
      </c>
      <c r="O74" s="175">
        <v>420</v>
      </c>
      <c r="P74" s="175">
        <v>325436</v>
      </c>
      <c r="Q74" s="175">
        <v>187522</v>
      </c>
      <c r="R74" s="160">
        <v>3.7290000000000001</v>
      </c>
      <c r="S74" s="175">
        <f t="shared" si="2"/>
        <v>242.01145540136923</v>
      </c>
      <c r="T74" s="176">
        <f t="shared" si="3"/>
        <v>902.46071719170584</v>
      </c>
    </row>
    <row r="75" spans="1:20" x14ac:dyDescent="0.2">
      <c r="A75" s="177">
        <v>45258</v>
      </c>
      <c r="B75" s="178">
        <v>45258</v>
      </c>
      <c r="C75" s="178">
        <v>45492</v>
      </c>
      <c r="D75" s="172">
        <v>230003462</v>
      </c>
      <c r="E75" s="180">
        <v>1225</v>
      </c>
      <c r="F75" s="172" t="s">
        <v>112</v>
      </c>
      <c r="G75" s="173" t="s">
        <v>113</v>
      </c>
      <c r="H75" s="174" t="s">
        <v>356</v>
      </c>
      <c r="I75" s="172"/>
      <c r="J75" s="172" t="s">
        <v>356</v>
      </c>
      <c r="K75" s="172"/>
      <c r="L75" s="173" t="s">
        <v>360</v>
      </c>
      <c r="M75" s="172" t="s">
        <v>492</v>
      </c>
      <c r="N75" s="173" t="s">
        <v>493</v>
      </c>
      <c r="O75" s="175">
        <v>2100</v>
      </c>
      <c r="P75" s="175">
        <v>325436</v>
      </c>
      <c r="Q75" s="175">
        <v>187522</v>
      </c>
      <c r="R75" s="160">
        <v>3.7290000000000001</v>
      </c>
      <c r="S75" s="175">
        <f t="shared" si="2"/>
        <v>1210.0572770068461</v>
      </c>
      <c r="T75" s="176">
        <f t="shared" si="3"/>
        <v>4512.3035859585289</v>
      </c>
    </row>
    <row r="76" spans="1:20" x14ac:dyDescent="0.2">
      <c r="A76" s="177">
        <v>45258</v>
      </c>
      <c r="B76" s="178">
        <v>45258</v>
      </c>
      <c r="C76" s="178">
        <v>45492</v>
      </c>
      <c r="D76" s="172">
        <v>230003462</v>
      </c>
      <c r="E76" s="180">
        <v>1225</v>
      </c>
      <c r="F76" s="172" t="s">
        <v>112</v>
      </c>
      <c r="G76" s="173" t="s">
        <v>113</v>
      </c>
      <c r="H76" s="174" t="s">
        <v>356</v>
      </c>
      <c r="I76" s="172"/>
      <c r="J76" s="172" t="s">
        <v>356</v>
      </c>
      <c r="K76" s="172"/>
      <c r="L76" s="173" t="s">
        <v>360</v>
      </c>
      <c r="M76" s="172" t="s">
        <v>494</v>
      </c>
      <c r="N76" s="173" t="s">
        <v>495</v>
      </c>
      <c r="O76" s="175">
        <v>1278</v>
      </c>
      <c r="P76" s="175">
        <v>325436</v>
      </c>
      <c r="Q76" s="175">
        <v>187522</v>
      </c>
      <c r="R76" s="160">
        <v>3.7290000000000001</v>
      </c>
      <c r="S76" s="175">
        <f t="shared" si="2"/>
        <v>736.40628572130925</v>
      </c>
      <c r="T76" s="176">
        <f t="shared" si="3"/>
        <v>2746.0590394547621</v>
      </c>
    </row>
    <row r="77" spans="1:20" x14ac:dyDescent="0.2">
      <c r="A77" s="177">
        <v>45258</v>
      </c>
      <c r="B77" s="178">
        <v>45258</v>
      </c>
      <c r="C77" s="178">
        <v>45492</v>
      </c>
      <c r="D77" s="172">
        <v>230003462</v>
      </c>
      <c r="E77" s="180">
        <v>1225</v>
      </c>
      <c r="F77" s="172" t="s">
        <v>112</v>
      </c>
      <c r="G77" s="173" t="s">
        <v>113</v>
      </c>
      <c r="H77" s="174" t="s">
        <v>356</v>
      </c>
      <c r="I77" s="172"/>
      <c r="J77" s="172" t="s">
        <v>356</v>
      </c>
      <c r="K77" s="172"/>
      <c r="L77" s="173" t="s">
        <v>360</v>
      </c>
      <c r="M77" s="172" t="s">
        <v>496</v>
      </c>
      <c r="N77" s="173" t="s">
        <v>497</v>
      </c>
      <c r="O77" s="175">
        <v>2040</v>
      </c>
      <c r="P77" s="175">
        <v>325436</v>
      </c>
      <c r="Q77" s="175">
        <v>187522</v>
      </c>
      <c r="R77" s="160">
        <v>3.7290000000000001</v>
      </c>
      <c r="S77" s="175">
        <f t="shared" si="2"/>
        <v>1175.4842119495079</v>
      </c>
      <c r="T77" s="176">
        <f t="shared" si="3"/>
        <v>4383.3806263597153</v>
      </c>
    </row>
    <row r="78" spans="1:20" x14ac:dyDescent="0.2">
      <c r="A78" s="177">
        <v>45258</v>
      </c>
      <c r="B78" s="178">
        <v>45258</v>
      </c>
      <c r="C78" s="178">
        <v>45492</v>
      </c>
      <c r="D78" s="172">
        <v>230003462</v>
      </c>
      <c r="E78" s="180">
        <v>1225</v>
      </c>
      <c r="F78" s="172" t="s">
        <v>112</v>
      </c>
      <c r="G78" s="173" t="s">
        <v>113</v>
      </c>
      <c r="H78" s="174" t="s">
        <v>356</v>
      </c>
      <c r="I78" s="172"/>
      <c r="J78" s="172" t="s">
        <v>356</v>
      </c>
      <c r="K78" s="172"/>
      <c r="L78" s="173" t="s">
        <v>360</v>
      </c>
      <c r="M78" s="172" t="s">
        <v>498</v>
      </c>
      <c r="N78" s="173" t="s">
        <v>499</v>
      </c>
      <c r="O78" s="175">
        <v>2760</v>
      </c>
      <c r="P78" s="175">
        <v>325436</v>
      </c>
      <c r="Q78" s="175">
        <v>187522</v>
      </c>
      <c r="R78" s="160">
        <v>3.7290000000000001</v>
      </c>
      <c r="S78" s="175">
        <f t="shared" si="2"/>
        <v>1590.3609926375693</v>
      </c>
      <c r="T78" s="176">
        <f t="shared" si="3"/>
        <v>5930.4561415454964</v>
      </c>
    </row>
    <row r="79" spans="1:20" x14ac:dyDescent="0.2">
      <c r="A79" s="177">
        <v>45258</v>
      </c>
      <c r="B79" s="178">
        <v>45258</v>
      </c>
      <c r="C79" s="178">
        <v>45492</v>
      </c>
      <c r="D79" s="172">
        <v>230003462</v>
      </c>
      <c r="E79" s="180">
        <v>1225</v>
      </c>
      <c r="F79" s="172" t="s">
        <v>112</v>
      </c>
      <c r="G79" s="173" t="s">
        <v>113</v>
      </c>
      <c r="H79" s="174" t="s">
        <v>356</v>
      </c>
      <c r="I79" s="172"/>
      <c r="J79" s="172" t="s">
        <v>356</v>
      </c>
      <c r="K79" s="172"/>
      <c r="L79" s="173" t="s">
        <v>357</v>
      </c>
      <c r="M79" s="172" t="s">
        <v>375</v>
      </c>
      <c r="N79" s="173" t="s">
        <v>376</v>
      </c>
      <c r="O79" s="175">
        <v>288</v>
      </c>
      <c r="P79" s="175">
        <v>325436</v>
      </c>
      <c r="Q79" s="175">
        <v>187522</v>
      </c>
      <c r="R79" s="160">
        <v>3.7290000000000001</v>
      </c>
      <c r="S79" s="175">
        <f t="shared" si="2"/>
        <v>165.95071227522462</v>
      </c>
      <c r="T79" s="176">
        <f t="shared" si="3"/>
        <v>618.83020607431263</v>
      </c>
    </row>
    <row r="80" spans="1:20" x14ac:dyDescent="0.2">
      <c r="A80" s="177">
        <v>45258</v>
      </c>
      <c r="B80" s="178">
        <v>45258</v>
      </c>
      <c r="C80" s="178">
        <v>45492</v>
      </c>
      <c r="D80" s="172">
        <v>230003462</v>
      </c>
      <c r="E80" s="180">
        <v>1225</v>
      </c>
      <c r="F80" s="172" t="s">
        <v>112</v>
      </c>
      <c r="G80" s="173" t="s">
        <v>113</v>
      </c>
      <c r="H80" s="174" t="s">
        <v>356</v>
      </c>
      <c r="I80" s="172"/>
      <c r="J80" s="172" t="s">
        <v>356</v>
      </c>
      <c r="K80" s="172"/>
      <c r="L80" s="173" t="s">
        <v>357</v>
      </c>
      <c r="M80" s="172" t="s">
        <v>500</v>
      </c>
      <c r="N80" s="173" t="s">
        <v>501</v>
      </c>
      <c r="O80" s="175">
        <v>360</v>
      </c>
      <c r="P80" s="175">
        <v>325436</v>
      </c>
      <c r="Q80" s="175">
        <v>187522</v>
      </c>
      <c r="R80" s="160">
        <v>3.7290000000000001</v>
      </c>
      <c r="S80" s="175">
        <f t="shared" si="2"/>
        <v>207.43839034403078</v>
      </c>
      <c r="T80" s="176">
        <f t="shared" si="3"/>
        <v>773.53775759289078</v>
      </c>
    </row>
    <row r="81" spans="1:20" x14ac:dyDescent="0.2">
      <c r="A81" s="177">
        <v>45258</v>
      </c>
      <c r="B81" s="178">
        <v>45258</v>
      </c>
      <c r="C81" s="178">
        <v>45492</v>
      </c>
      <c r="D81" s="172">
        <v>230003462</v>
      </c>
      <c r="E81" s="180">
        <v>1225</v>
      </c>
      <c r="F81" s="172" t="s">
        <v>112</v>
      </c>
      <c r="G81" s="173" t="s">
        <v>113</v>
      </c>
      <c r="H81" s="174" t="s">
        <v>356</v>
      </c>
      <c r="I81" s="172"/>
      <c r="J81" s="172" t="s">
        <v>356</v>
      </c>
      <c r="K81" s="172"/>
      <c r="L81" s="173" t="s">
        <v>357</v>
      </c>
      <c r="M81" s="172" t="s">
        <v>502</v>
      </c>
      <c r="N81" s="173" t="s">
        <v>503</v>
      </c>
      <c r="O81" s="175">
        <v>450</v>
      </c>
      <c r="P81" s="175">
        <v>325436</v>
      </c>
      <c r="Q81" s="175">
        <v>187522</v>
      </c>
      <c r="R81" s="160">
        <v>3.7290000000000001</v>
      </c>
      <c r="S81" s="175">
        <f t="shared" si="2"/>
        <v>259.29798793003846</v>
      </c>
      <c r="T81" s="176">
        <f t="shared" si="3"/>
        <v>966.92219699111342</v>
      </c>
    </row>
    <row r="82" spans="1:20" x14ac:dyDescent="0.2">
      <c r="A82" s="177">
        <v>45258</v>
      </c>
      <c r="B82" s="178">
        <v>45258</v>
      </c>
      <c r="C82" s="178">
        <v>45492</v>
      </c>
      <c r="D82" s="172">
        <v>230003462</v>
      </c>
      <c r="E82" s="180">
        <v>1225</v>
      </c>
      <c r="F82" s="172" t="s">
        <v>112</v>
      </c>
      <c r="G82" s="173" t="s">
        <v>113</v>
      </c>
      <c r="H82" s="174" t="s">
        <v>356</v>
      </c>
      <c r="I82" s="172"/>
      <c r="J82" s="172" t="s">
        <v>356</v>
      </c>
      <c r="K82" s="172"/>
      <c r="L82" s="173" t="s">
        <v>357</v>
      </c>
      <c r="M82" s="172" t="s">
        <v>504</v>
      </c>
      <c r="N82" s="173" t="s">
        <v>505</v>
      </c>
      <c r="O82" s="175">
        <v>3780</v>
      </c>
      <c r="P82" s="175">
        <v>325436</v>
      </c>
      <c r="Q82" s="175">
        <v>187522</v>
      </c>
      <c r="R82" s="160">
        <v>3.7290000000000001</v>
      </c>
      <c r="S82" s="175">
        <f t="shared" si="2"/>
        <v>2178.1030986123233</v>
      </c>
      <c r="T82" s="176">
        <f t="shared" si="3"/>
        <v>8122.1464547253536</v>
      </c>
    </row>
    <row r="83" spans="1:20" x14ac:dyDescent="0.2">
      <c r="A83" s="177">
        <v>45258</v>
      </c>
      <c r="B83" s="178">
        <v>45258</v>
      </c>
      <c r="C83" s="178">
        <v>45492</v>
      </c>
      <c r="D83" s="172">
        <v>230003462</v>
      </c>
      <c r="E83" s="180">
        <v>1225</v>
      </c>
      <c r="F83" s="172" t="s">
        <v>112</v>
      </c>
      <c r="G83" s="173" t="s">
        <v>113</v>
      </c>
      <c r="H83" s="174" t="s">
        <v>356</v>
      </c>
      <c r="I83" s="172"/>
      <c r="J83" s="172" t="s">
        <v>356</v>
      </c>
      <c r="K83" s="172"/>
      <c r="L83" s="173" t="s">
        <v>357</v>
      </c>
      <c r="M83" s="172" t="s">
        <v>506</v>
      </c>
      <c r="N83" s="173" t="s">
        <v>507</v>
      </c>
      <c r="O83" s="175">
        <v>5265</v>
      </c>
      <c r="P83" s="175">
        <v>325436</v>
      </c>
      <c r="Q83" s="175">
        <v>187522</v>
      </c>
      <c r="R83" s="160">
        <v>3.7290000000000001</v>
      </c>
      <c r="S83" s="175">
        <f t="shared" si="2"/>
        <v>3033.7864587814502</v>
      </c>
      <c r="T83" s="176">
        <f t="shared" si="3"/>
        <v>11312.989704796028</v>
      </c>
    </row>
    <row r="84" spans="1:20" x14ac:dyDescent="0.2">
      <c r="A84" s="177">
        <v>45258</v>
      </c>
      <c r="B84" s="178">
        <v>45258</v>
      </c>
      <c r="C84" s="178">
        <v>45492</v>
      </c>
      <c r="D84" s="172">
        <v>230003462</v>
      </c>
      <c r="E84" s="180">
        <v>1225</v>
      </c>
      <c r="F84" s="172" t="s">
        <v>112</v>
      </c>
      <c r="G84" s="173" t="s">
        <v>113</v>
      </c>
      <c r="H84" s="174" t="s">
        <v>356</v>
      </c>
      <c r="I84" s="172"/>
      <c r="J84" s="172" t="s">
        <v>356</v>
      </c>
      <c r="K84" s="172"/>
      <c r="L84" s="173" t="s">
        <v>357</v>
      </c>
      <c r="M84" s="172" t="s">
        <v>508</v>
      </c>
      <c r="N84" s="173" t="s">
        <v>509</v>
      </c>
      <c r="O84" s="175">
        <v>2552</v>
      </c>
      <c r="P84" s="175">
        <v>325436</v>
      </c>
      <c r="Q84" s="175">
        <v>187522</v>
      </c>
      <c r="R84" s="160">
        <v>3.7290000000000001</v>
      </c>
      <c r="S84" s="175">
        <f t="shared" si="2"/>
        <v>1470.5077004387958</v>
      </c>
      <c r="T84" s="176">
        <f t="shared" si="3"/>
        <v>5483.5232149362701</v>
      </c>
    </row>
    <row r="85" spans="1:20" x14ac:dyDescent="0.2">
      <c r="A85" s="177">
        <v>45258</v>
      </c>
      <c r="B85" s="178">
        <v>45258</v>
      </c>
      <c r="C85" s="178">
        <v>45492</v>
      </c>
      <c r="D85" s="172">
        <v>230003462</v>
      </c>
      <c r="E85" s="180">
        <v>1225</v>
      </c>
      <c r="F85" s="172" t="s">
        <v>112</v>
      </c>
      <c r="G85" s="173" t="s">
        <v>113</v>
      </c>
      <c r="H85" s="174" t="s">
        <v>356</v>
      </c>
      <c r="I85" s="172"/>
      <c r="J85" s="172" t="s">
        <v>356</v>
      </c>
      <c r="K85" s="172"/>
      <c r="L85" s="173" t="s">
        <v>357</v>
      </c>
      <c r="M85" s="172" t="s">
        <v>510</v>
      </c>
      <c r="N85" s="173" t="s">
        <v>511</v>
      </c>
      <c r="O85" s="175">
        <v>3080</v>
      </c>
      <c r="P85" s="175">
        <v>325436</v>
      </c>
      <c r="Q85" s="175">
        <v>187522</v>
      </c>
      <c r="R85" s="160">
        <v>3.7290000000000001</v>
      </c>
      <c r="S85" s="175">
        <f t="shared" si="2"/>
        <v>1774.7506729433744</v>
      </c>
      <c r="T85" s="176">
        <f t="shared" si="3"/>
        <v>6618.0452594058434</v>
      </c>
    </row>
    <row r="86" spans="1:20" x14ac:dyDescent="0.2">
      <c r="A86" s="177">
        <v>45258</v>
      </c>
      <c r="B86" s="178">
        <v>45258</v>
      </c>
      <c r="C86" s="178">
        <v>45492</v>
      </c>
      <c r="D86" s="172">
        <v>230003462</v>
      </c>
      <c r="E86" s="180">
        <v>1225</v>
      </c>
      <c r="F86" s="172" t="s">
        <v>112</v>
      </c>
      <c r="G86" s="173" t="s">
        <v>113</v>
      </c>
      <c r="H86" s="174" t="s">
        <v>356</v>
      </c>
      <c r="I86" s="172"/>
      <c r="J86" s="172" t="s">
        <v>356</v>
      </c>
      <c r="K86" s="172"/>
      <c r="L86" s="173" t="s">
        <v>357</v>
      </c>
      <c r="M86" s="172" t="s">
        <v>512</v>
      </c>
      <c r="N86" s="173" t="s">
        <v>513</v>
      </c>
      <c r="O86" s="175">
        <v>16884</v>
      </c>
      <c r="P86" s="175">
        <v>325436</v>
      </c>
      <c r="Q86" s="175">
        <v>187522</v>
      </c>
      <c r="R86" s="160">
        <v>3.7290000000000001</v>
      </c>
      <c r="S86" s="175">
        <f t="shared" si="2"/>
        <v>9728.860507135043</v>
      </c>
      <c r="T86" s="176">
        <f t="shared" si="3"/>
        <v>36278.920831106574</v>
      </c>
    </row>
    <row r="87" spans="1:20" x14ac:dyDescent="0.2">
      <c r="A87" s="177">
        <v>45258</v>
      </c>
      <c r="B87" s="178">
        <v>45258</v>
      </c>
      <c r="C87" s="178">
        <v>45492</v>
      </c>
      <c r="D87" s="172">
        <v>230003462</v>
      </c>
      <c r="E87" s="180">
        <v>1225</v>
      </c>
      <c r="F87" s="172" t="s">
        <v>112</v>
      </c>
      <c r="G87" s="173" t="s">
        <v>113</v>
      </c>
      <c r="H87" s="174" t="s">
        <v>356</v>
      </c>
      <c r="I87" s="172"/>
      <c r="J87" s="172" t="s">
        <v>356</v>
      </c>
      <c r="K87" s="172"/>
      <c r="L87" s="173" t="s">
        <v>357</v>
      </c>
      <c r="M87" s="172" t="s">
        <v>514</v>
      </c>
      <c r="N87" s="173" t="s">
        <v>515</v>
      </c>
      <c r="O87" s="175">
        <v>18560</v>
      </c>
      <c r="P87" s="175">
        <v>325436</v>
      </c>
      <c r="Q87" s="175">
        <v>187522</v>
      </c>
      <c r="R87" s="160">
        <v>3.7290000000000001</v>
      </c>
      <c r="S87" s="175">
        <f t="shared" si="2"/>
        <v>10694.601457736699</v>
      </c>
      <c r="T87" s="176">
        <f t="shared" si="3"/>
        <v>39880.168835900149</v>
      </c>
    </row>
    <row r="88" spans="1:20" x14ac:dyDescent="0.2">
      <c r="A88" s="177">
        <v>45258</v>
      </c>
      <c r="B88" s="178">
        <v>45258</v>
      </c>
      <c r="C88" s="178">
        <v>45492</v>
      </c>
      <c r="D88" s="172">
        <v>230003462</v>
      </c>
      <c r="E88" s="180">
        <v>1225</v>
      </c>
      <c r="F88" s="172" t="s">
        <v>112</v>
      </c>
      <c r="G88" s="173" t="s">
        <v>113</v>
      </c>
      <c r="H88" s="174" t="s">
        <v>356</v>
      </c>
      <c r="I88" s="172"/>
      <c r="J88" s="172" t="s">
        <v>356</v>
      </c>
      <c r="K88" s="172"/>
      <c r="L88" s="173" t="s">
        <v>357</v>
      </c>
      <c r="M88" s="172" t="s">
        <v>516</v>
      </c>
      <c r="N88" s="173" t="s">
        <v>517</v>
      </c>
      <c r="O88" s="175">
        <v>21762</v>
      </c>
      <c r="P88" s="175">
        <v>325436</v>
      </c>
      <c r="Q88" s="175">
        <v>187522</v>
      </c>
      <c r="R88" s="160">
        <v>3.7290000000000001</v>
      </c>
      <c r="S88" s="175">
        <f t="shared" si="2"/>
        <v>12539.65069629666</v>
      </c>
      <c r="T88" s="176">
        <f t="shared" si="3"/>
        <v>46760.357446490241</v>
      </c>
    </row>
    <row r="89" spans="1:20" x14ac:dyDescent="0.2">
      <c r="A89" s="177">
        <v>45258</v>
      </c>
      <c r="B89" s="178">
        <v>45258</v>
      </c>
      <c r="C89" s="178">
        <v>45492</v>
      </c>
      <c r="D89" s="172">
        <v>230003462</v>
      </c>
      <c r="E89" s="180">
        <v>1225</v>
      </c>
      <c r="F89" s="172" t="s">
        <v>112</v>
      </c>
      <c r="G89" s="173" t="s">
        <v>113</v>
      </c>
      <c r="H89" s="174" t="s">
        <v>356</v>
      </c>
      <c r="I89" s="172"/>
      <c r="J89" s="172" t="s">
        <v>356</v>
      </c>
      <c r="K89" s="172"/>
      <c r="L89" s="173" t="s">
        <v>357</v>
      </c>
      <c r="M89" s="172" t="s">
        <v>518</v>
      </c>
      <c r="N89" s="173" t="s">
        <v>519</v>
      </c>
      <c r="O89" s="175">
        <v>12544</v>
      </c>
      <c r="P89" s="175">
        <v>325436</v>
      </c>
      <c r="Q89" s="175">
        <v>187522</v>
      </c>
      <c r="R89" s="160">
        <v>3.7290000000000001</v>
      </c>
      <c r="S89" s="175">
        <f t="shared" si="2"/>
        <v>7228.0754679875618</v>
      </c>
      <c r="T89" s="176">
        <f t="shared" si="3"/>
        <v>26953.493420125618</v>
      </c>
    </row>
    <row r="90" spans="1:20" x14ac:dyDescent="0.2">
      <c r="A90" s="177">
        <v>45258</v>
      </c>
      <c r="B90" s="178">
        <v>45258</v>
      </c>
      <c r="C90" s="178">
        <v>45492</v>
      </c>
      <c r="D90" s="172">
        <v>230003462</v>
      </c>
      <c r="E90" s="180">
        <v>1225</v>
      </c>
      <c r="F90" s="172" t="s">
        <v>112</v>
      </c>
      <c r="G90" s="173" t="s">
        <v>113</v>
      </c>
      <c r="H90" s="174" t="s">
        <v>356</v>
      </c>
      <c r="I90" s="172"/>
      <c r="J90" s="172" t="s">
        <v>356</v>
      </c>
      <c r="K90" s="172"/>
      <c r="L90" s="173" t="s">
        <v>357</v>
      </c>
      <c r="M90" s="172" t="s">
        <v>520</v>
      </c>
      <c r="N90" s="173" t="s">
        <v>521</v>
      </c>
      <c r="O90" s="175">
        <v>755</v>
      </c>
      <c r="P90" s="175">
        <v>325436</v>
      </c>
      <c r="Q90" s="175">
        <v>187522</v>
      </c>
      <c r="R90" s="160">
        <v>3.7290000000000001</v>
      </c>
      <c r="S90" s="175">
        <f t="shared" si="2"/>
        <v>435.04440197150899</v>
      </c>
      <c r="T90" s="176">
        <f t="shared" si="3"/>
        <v>1622.280574951757</v>
      </c>
    </row>
    <row r="91" spans="1:20" x14ac:dyDescent="0.2">
      <c r="A91" s="177">
        <v>45287</v>
      </c>
      <c r="B91" s="178">
        <v>45407</v>
      </c>
      <c r="C91" s="178">
        <v>45505</v>
      </c>
      <c r="D91" s="172">
        <v>230003849</v>
      </c>
      <c r="E91" s="180">
        <v>1313</v>
      </c>
      <c r="F91" s="172" t="s">
        <v>112</v>
      </c>
      <c r="G91" s="173" t="s">
        <v>113</v>
      </c>
      <c r="H91" s="174" t="s">
        <v>356</v>
      </c>
      <c r="I91" s="172"/>
      <c r="J91" s="172" t="s">
        <v>356</v>
      </c>
      <c r="K91" s="172"/>
      <c r="L91" s="173" t="s">
        <v>393</v>
      </c>
      <c r="M91" s="172" t="s">
        <v>522</v>
      </c>
      <c r="N91" s="173" t="s">
        <v>523</v>
      </c>
      <c r="O91" s="175">
        <v>8928</v>
      </c>
      <c r="P91" s="175">
        <v>8928</v>
      </c>
      <c r="Q91" s="175">
        <v>8928</v>
      </c>
      <c r="R91" s="160">
        <v>3.6960000000000002</v>
      </c>
      <c r="S91" s="175">
        <f t="shared" si="2"/>
        <v>8928</v>
      </c>
      <c r="T91" s="176">
        <f t="shared" si="3"/>
        <v>32997.887999999999</v>
      </c>
    </row>
    <row r="92" spans="1:20" x14ac:dyDescent="0.2">
      <c r="A92" s="177">
        <v>45288</v>
      </c>
      <c r="B92" s="178">
        <v>45408</v>
      </c>
      <c r="C92" s="178">
        <v>45505</v>
      </c>
      <c r="D92" s="172">
        <v>230003875</v>
      </c>
      <c r="E92" s="180">
        <v>1317</v>
      </c>
      <c r="F92" s="172" t="s">
        <v>112</v>
      </c>
      <c r="G92" s="173" t="s">
        <v>113</v>
      </c>
      <c r="H92" s="174" t="s">
        <v>356</v>
      </c>
      <c r="I92" s="172"/>
      <c r="J92" s="172" t="s">
        <v>356</v>
      </c>
      <c r="K92" s="172"/>
      <c r="L92" s="173" t="s">
        <v>357</v>
      </c>
      <c r="M92" s="172" t="s">
        <v>524</v>
      </c>
      <c r="N92" s="173" t="s">
        <v>525</v>
      </c>
      <c r="O92" s="175">
        <v>8400</v>
      </c>
      <c r="P92" s="175">
        <v>23674.720000000001</v>
      </c>
      <c r="Q92" s="175">
        <v>23674.720000000001</v>
      </c>
      <c r="R92" s="160">
        <v>3.694</v>
      </c>
      <c r="S92" s="175">
        <f t="shared" si="2"/>
        <v>8400</v>
      </c>
      <c r="T92" s="176">
        <f t="shared" si="3"/>
        <v>31029.599999999999</v>
      </c>
    </row>
    <row r="93" spans="1:20" x14ac:dyDescent="0.2">
      <c r="A93" s="177">
        <v>45288</v>
      </c>
      <c r="B93" s="178">
        <v>45408</v>
      </c>
      <c r="C93" s="178">
        <v>45505</v>
      </c>
      <c r="D93" s="172">
        <v>230003875</v>
      </c>
      <c r="E93" s="180">
        <v>1317</v>
      </c>
      <c r="F93" s="172" t="s">
        <v>112</v>
      </c>
      <c r="G93" s="173" t="s">
        <v>113</v>
      </c>
      <c r="H93" s="174" t="s">
        <v>356</v>
      </c>
      <c r="I93" s="172"/>
      <c r="J93" s="172" t="s">
        <v>356</v>
      </c>
      <c r="K93" s="172"/>
      <c r="L93" s="173" t="s">
        <v>357</v>
      </c>
      <c r="M93" s="172" t="s">
        <v>482</v>
      </c>
      <c r="N93" s="173" t="s">
        <v>483</v>
      </c>
      <c r="O93" s="175">
        <v>1134</v>
      </c>
      <c r="P93" s="175">
        <v>23674.720000000001</v>
      </c>
      <c r="Q93" s="175">
        <v>23674.720000000001</v>
      </c>
      <c r="R93" s="160">
        <v>3.694</v>
      </c>
      <c r="S93" s="175">
        <f t="shared" si="2"/>
        <v>1134</v>
      </c>
      <c r="T93" s="176">
        <f t="shared" si="3"/>
        <v>4188.9960000000001</v>
      </c>
    </row>
    <row r="94" spans="1:20" x14ac:dyDescent="0.2">
      <c r="A94" s="177">
        <v>45288</v>
      </c>
      <c r="B94" s="178">
        <v>45408</v>
      </c>
      <c r="C94" s="178">
        <v>45505</v>
      </c>
      <c r="D94" s="172">
        <v>230003875</v>
      </c>
      <c r="E94" s="180">
        <v>1317</v>
      </c>
      <c r="F94" s="172" t="s">
        <v>112</v>
      </c>
      <c r="G94" s="173" t="s">
        <v>113</v>
      </c>
      <c r="H94" s="174" t="s">
        <v>356</v>
      </c>
      <c r="I94" s="172"/>
      <c r="J94" s="172" t="s">
        <v>356</v>
      </c>
      <c r="K94" s="172"/>
      <c r="L94" s="173" t="s">
        <v>357</v>
      </c>
      <c r="M94" s="172" t="s">
        <v>484</v>
      </c>
      <c r="N94" s="173" t="s">
        <v>485</v>
      </c>
      <c r="O94" s="175">
        <v>1216</v>
      </c>
      <c r="P94" s="175">
        <v>23674.720000000001</v>
      </c>
      <c r="Q94" s="175">
        <v>23674.720000000001</v>
      </c>
      <c r="R94" s="160">
        <v>3.694</v>
      </c>
      <c r="S94" s="175">
        <f t="shared" si="2"/>
        <v>1216</v>
      </c>
      <c r="T94" s="176">
        <f t="shared" si="3"/>
        <v>4491.9039999999995</v>
      </c>
    </row>
    <row r="95" spans="1:20" x14ac:dyDescent="0.2">
      <c r="A95" s="177">
        <v>45288</v>
      </c>
      <c r="B95" s="178">
        <v>45408</v>
      </c>
      <c r="C95" s="178">
        <v>45505</v>
      </c>
      <c r="D95" s="172">
        <v>230003875</v>
      </c>
      <c r="E95" s="180">
        <v>1317</v>
      </c>
      <c r="F95" s="172" t="s">
        <v>112</v>
      </c>
      <c r="G95" s="173" t="s">
        <v>113</v>
      </c>
      <c r="H95" s="174" t="s">
        <v>356</v>
      </c>
      <c r="I95" s="172"/>
      <c r="J95" s="172" t="s">
        <v>356</v>
      </c>
      <c r="K95" s="172"/>
      <c r="L95" s="173" t="s">
        <v>357</v>
      </c>
      <c r="M95" s="172" t="s">
        <v>486</v>
      </c>
      <c r="N95" s="173" t="s">
        <v>487</v>
      </c>
      <c r="O95" s="175">
        <v>2520</v>
      </c>
      <c r="P95" s="175">
        <v>23674.720000000001</v>
      </c>
      <c r="Q95" s="175">
        <v>23674.720000000001</v>
      </c>
      <c r="R95" s="160">
        <v>3.694</v>
      </c>
      <c r="S95" s="175">
        <f t="shared" si="2"/>
        <v>2520</v>
      </c>
      <c r="T95" s="176">
        <f t="shared" si="3"/>
        <v>9308.8799999999992</v>
      </c>
    </row>
    <row r="96" spans="1:20" x14ac:dyDescent="0.2">
      <c r="A96" s="177">
        <v>45288</v>
      </c>
      <c r="B96" s="178">
        <v>45408</v>
      </c>
      <c r="C96" s="178">
        <v>45505</v>
      </c>
      <c r="D96" s="172">
        <v>230003875</v>
      </c>
      <c r="E96" s="180">
        <v>1317</v>
      </c>
      <c r="F96" s="172" t="s">
        <v>112</v>
      </c>
      <c r="G96" s="173" t="s">
        <v>113</v>
      </c>
      <c r="H96" s="174" t="s">
        <v>356</v>
      </c>
      <c r="I96" s="172"/>
      <c r="J96" s="172" t="s">
        <v>356</v>
      </c>
      <c r="K96" s="172"/>
      <c r="L96" s="173" t="s">
        <v>360</v>
      </c>
      <c r="M96" s="172" t="s">
        <v>526</v>
      </c>
      <c r="N96" s="173" t="s">
        <v>527</v>
      </c>
      <c r="O96" s="175">
        <v>1800</v>
      </c>
      <c r="P96" s="175">
        <v>23674.720000000001</v>
      </c>
      <c r="Q96" s="175">
        <v>23674.720000000001</v>
      </c>
      <c r="R96" s="160">
        <v>3.694</v>
      </c>
      <c r="S96" s="175">
        <f t="shared" si="2"/>
        <v>1800.0000000000002</v>
      </c>
      <c r="T96" s="176">
        <f t="shared" si="3"/>
        <v>6649.2000000000007</v>
      </c>
    </row>
    <row r="97" spans="1:20" x14ac:dyDescent="0.2">
      <c r="A97" s="177">
        <v>45288</v>
      </c>
      <c r="B97" s="178">
        <v>45408</v>
      </c>
      <c r="C97" s="178">
        <v>45505</v>
      </c>
      <c r="D97" s="172">
        <v>230003875</v>
      </c>
      <c r="E97" s="180">
        <v>1317</v>
      </c>
      <c r="F97" s="172" t="s">
        <v>112</v>
      </c>
      <c r="G97" s="173" t="s">
        <v>113</v>
      </c>
      <c r="H97" s="174" t="s">
        <v>356</v>
      </c>
      <c r="I97" s="172"/>
      <c r="J97" s="172" t="s">
        <v>356</v>
      </c>
      <c r="K97" s="172"/>
      <c r="L97" s="173" t="s">
        <v>393</v>
      </c>
      <c r="M97" s="172" t="s">
        <v>528</v>
      </c>
      <c r="N97" s="173" t="s">
        <v>529</v>
      </c>
      <c r="O97" s="175">
        <v>999.72</v>
      </c>
      <c r="P97" s="175">
        <v>23674.720000000001</v>
      </c>
      <c r="Q97" s="175">
        <v>23674.720000000001</v>
      </c>
      <c r="R97" s="160">
        <v>3.694</v>
      </c>
      <c r="S97" s="175">
        <f t="shared" si="2"/>
        <v>999.72</v>
      </c>
      <c r="T97" s="176">
        <f t="shared" si="3"/>
        <v>3692.9656800000002</v>
      </c>
    </row>
    <row r="98" spans="1:20" x14ac:dyDescent="0.2">
      <c r="A98" s="177">
        <v>45288</v>
      </c>
      <c r="B98" s="178">
        <v>45408</v>
      </c>
      <c r="C98" s="178">
        <v>45505</v>
      </c>
      <c r="D98" s="172">
        <v>230003875</v>
      </c>
      <c r="E98" s="180">
        <v>1317</v>
      </c>
      <c r="F98" s="172" t="s">
        <v>112</v>
      </c>
      <c r="G98" s="173" t="s">
        <v>113</v>
      </c>
      <c r="H98" s="174" t="s">
        <v>356</v>
      </c>
      <c r="I98" s="172"/>
      <c r="J98" s="172" t="s">
        <v>356</v>
      </c>
      <c r="K98" s="172"/>
      <c r="L98" s="173" t="s">
        <v>357</v>
      </c>
      <c r="M98" s="172" t="s">
        <v>506</v>
      </c>
      <c r="N98" s="173" t="s">
        <v>507</v>
      </c>
      <c r="O98" s="175">
        <v>7605</v>
      </c>
      <c r="P98" s="175">
        <v>23674.720000000001</v>
      </c>
      <c r="Q98" s="175">
        <v>23674.720000000001</v>
      </c>
      <c r="R98" s="160">
        <v>3.694</v>
      </c>
      <c r="S98" s="175">
        <f t="shared" si="2"/>
        <v>7605.0000000000009</v>
      </c>
      <c r="T98" s="176">
        <f t="shared" si="3"/>
        <v>28092.870000000003</v>
      </c>
    </row>
    <row r="99" spans="1:20" x14ac:dyDescent="0.2">
      <c r="A99" s="177">
        <v>45288</v>
      </c>
      <c r="B99" s="178">
        <v>45408</v>
      </c>
      <c r="C99" s="178">
        <v>45505</v>
      </c>
      <c r="D99" s="172">
        <v>230003893</v>
      </c>
      <c r="E99" s="180">
        <v>1318</v>
      </c>
      <c r="F99" s="172" t="s">
        <v>112</v>
      </c>
      <c r="G99" s="173" t="s">
        <v>113</v>
      </c>
      <c r="H99" s="174" t="s">
        <v>356</v>
      </c>
      <c r="I99" s="172"/>
      <c r="J99" s="172" t="s">
        <v>356</v>
      </c>
      <c r="K99" s="172"/>
      <c r="L99" s="173" t="s">
        <v>357</v>
      </c>
      <c r="M99" s="172" t="s">
        <v>530</v>
      </c>
      <c r="N99" s="173" t="s">
        <v>531</v>
      </c>
      <c r="O99" s="175">
        <v>6806</v>
      </c>
      <c r="P99" s="175">
        <v>8934</v>
      </c>
      <c r="Q99" s="175">
        <v>8934</v>
      </c>
      <c r="R99" s="160">
        <v>3.694</v>
      </c>
      <c r="S99" s="175">
        <f t="shared" si="2"/>
        <v>6806</v>
      </c>
      <c r="T99" s="176">
        <f t="shared" si="3"/>
        <v>25141.364000000001</v>
      </c>
    </row>
    <row r="100" spans="1:20" x14ac:dyDescent="0.2">
      <c r="A100" s="177">
        <v>45288</v>
      </c>
      <c r="B100" s="178">
        <v>45408</v>
      </c>
      <c r="C100" s="178">
        <v>45505</v>
      </c>
      <c r="D100" s="172">
        <v>230003893</v>
      </c>
      <c r="E100" s="180">
        <v>1318</v>
      </c>
      <c r="F100" s="172" t="s">
        <v>112</v>
      </c>
      <c r="G100" s="173" t="s">
        <v>113</v>
      </c>
      <c r="H100" s="174" t="s">
        <v>356</v>
      </c>
      <c r="I100" s="172"/>
      <c r="J100" s="172" t="s">
        <v>356</v>
      </c>
      <c r="K100" s="172"/>
      <c r="L100" s="173" t="s">
        <v>360</v>
      </c>
      <c r="M100" s="172" t="s">
        <v>532</v>
      </c>
      <c r="N100" s="173" t="s">
        <v>533</v>
      </c>
      <c r="O100" s="175">
        <v>1408</v>
      </c>
      <c r="P100" s="175">
        <v>8934</v>
      </c>
      <c r="Q100" s="175">
        <v>8934</v>
      </c>
      <c r="R100" s="160">
        <v>3.694</v>
      </c>
      <c r="S100" s="175">
        <f t="shared" si="2"/>
        <v>1408</v>
      </c>
      <c r="T100" s="176">
        <f t="shared" si="3"/>
        <v>5201.152</v>
      </c>
    </row>
    <row r="101" spans="1:20" x14ac:dyDescent="0.2">
      <c r="A101" s="177">
        <v>45288</v>
      </c>
      <c r="B101" s="178">
        <v>45408</v>
      </c>
      <c r="C101" s="178">
        <v>45505</v>
      </c>
      <c r="D101" s="172">
        <v>230003893</v>
      </c>
      <c r="E101" s="180">
        <v>1318</v>
      </c>
      <c r="F101" s="172" t="s">
        <v>112</v>
      </c>
      <c r="G101" s="173" t="s">
        <v>113</v>
      </c>
      <c r="H101" s="174" t="s">
        <v>356</v>
      </c>
      <c r="I101" s="172"/>
      <c r="J101" s="172" t="s">
        <v>356</v>
      </c>
      <c r="K101" s="172"/>
      <c r="L101" s="173" t="s">
        <v>360</v>
      </c>
      <c r="M101" s="172" t="s">
        <v>534</v>
      </c>
      <c r="N101" s="173" t="s">
        <v>535</v>
      </c>
      <c r="O101" s="175">
        <v>720</v>
      </c>
      <c r="P101" s="175">
        <v>8934</v>
      </c>
      <c r="Q101" s="175">
        <v>8934</v>
      </c>
      <c r="R101" s="160">
        <v>3.694</v>
      </c>
      <c r="S101" s="175">
        <f t="shared" si="2"/>
        <v>720</v>
      </c>
      <c r="T101" s="176">
        <f t="shared" si="3"/>
        <v>2659.68</v>
      </c>
    </row>
    <row r="102" spans="1:20" x14ac:dyDescent="0.2">
      <c r="A102" s="177">
        <v>45288</v>
      </c>
      <c r="B102" s="178">
        <v>45408</v>
      </c>
      <c r="C102" s="178">
        <v>45505</v>
      </c>
      <c r="D102" s="172">
        <v>230003894</v>
      </c>
      <c r="E102" s="180">
        <v>1319</v>
      </c>
      <c r="F102" s="172" t="s">
        <v>112</v>
      </c>
      <c r="G102" s="173" t="s">
        <v>113</v>
      </c>
      <c r="H102" s="174" t="s">
        <v>356</v>
      </c>
      <c r="I102" s="172"/>
      <c r="J102" s="172" t="s">
        <v>356</v>
      </c>
      <c r="K102" s="172"/>
      <c r="L102" s="173" t="s">
        <v>357</v>
      </c>
      <c r="M102" s="172" t="s">
        <v>524</v>
      </c>
      <c r="N102" s="173" t="s">
        <v>525</v>
      </c>
      <c r="O102" s="175">
        <v>2800</v>
      </c>
      <c r="P102" s="175">
        <v>49156</v>
      </c>
      <c r="Q102" s="175">
        <v>49156</v>
      </c>
      <c r="R102" s="160">
        <v>3.694</v>
      </c>
      <c r="S102" s="175">
        <f t="shared" si="2"/>
        <v>2800</v>
      </c>
      <c r="T102" s="176">
        <f t="shared" si="3"/>
        <v>10343.200000000001</v>
      </c>
    </row>
    <row r="103" spans="1:20" x14ac:dyDescent="0.2">
      <c r="A103" s="177">
        <v>45288</v>
      </c>
      <c r="B103" s="178">
        <v>45408</v>
      </c>
      <c r="C103" s="178">
        <v>45505</v>
      </c>
      <c r="D103" s="172">
        <v>230003894</v>
      </c>
      <c r="E103" s="180">
        <v>1319</v>
      </c>
      <c r="F103" s="172" t="s">
        <v>112</v>
      </c>
      <c r="G103" s="173" t="s">
        <v>113</v>
      </c>
      <c r="H103" s="174" t="s">
        <v>356</v>
      </c>
      <c r="I103" s="172"/>
      <c r="J103" s="172" t="s">
        <v>356</v>
      </c>
      <c r="K103" s="172"/>
      <c r="L103" s="173" t="s">
        <v>357</v>
      </c>
      <c r="M103" s="172" t="s">
        <v>367</v>
      </c>
      <c r="N103" s="173" t="s">
        <v>368</v>
      </c>
      <c r="O103" s="175">
        <v>14835</v>
      </c>
      <c r="P103" s="175">
        <v>49156</v>
      </c>
      <c r="Q103" s="175">
        <v>49156</v>
      </c>
      <c r="R103" s="160">
        <v>3.694</v>
      </c>
      <c r="S103" s="175">
        <f t="shared" si="2"/>
        <v>14835.000000000002</v>
      </c>
      <c r="T103" s="176">
        <f t="shared" si="3"/>
        <v>54800.490000000005</v>
      </c>
    </row>
    <row r="104" spans="1:20" x14ac:dyDescent="0.2">
      <c r="A104" s="177">
        <v>45288</v>
      </c>
      <c r="B104" s="178">
        <v>45408</v>
      </c>
      <c r="C104" s="178">
        <v>45505</v>
      </c>
      <c r="D104" s="172">
        <v>230003894</v>
      </c>
      <c r="E104" s="180">
        <v>1319</v>
      </c>
      <c r="F104" s="172" t="s">
        <v>112</v>
      </c>
      <c r="G104" s="173" t="s">
        <v>113</v>
      </c>
      <c r="H104" s="174" t="s">
        <v>356</v>
      </c>
      <c r="I104" s="172"/>
      <c r="J104" s="172" t="s">
        <v>356</v>
      </c>
      <c r="K104" s="172"/>
      <c r="L104" s="173" t="s">
        <v>357</v>
      </c>
      <c r="M104" s="172" t="s">
        <v>369</v>
      </c>
      <c r="N104" s="173" t="s">
        <v>370</v>
      </c>
      <c r="O104" s="175">
        <v>900</v>
      </c>
      <c r="P104" s="175">
        <v>49156</v>
      </c>
      <c r="Q104" s="175">
        <v>49156</v>
      </c>
      <c r="R104" s="160">
        <v>3.694</v>
      </c>
      <c r="S104" s="175">
        <f t="shared" si="2"/>
        <v>900</v>
      </c>
      <c r="T104" s="176">
        <f t="shared" si="3"/>
        <v>3324.6</v>
      </c>
    </row>
    <row r="105" spans="1:20" x14ac:dyDescent="0.2">
      <c r="A105" s="177">
        <v>45288</v>
      </c>
      <c r="B105" s="178">
        <v>45408</v>
      </c>
      <c r="C105" s="178">
        <v>45505</v>
      </c>
      <c r="D105" s="172">
        <v>230003894</v>
      </c>
      <c r="E105" s="180">
        <v>1319</v>
      </c>
      <c r="F105" s="172" t="s">
        <v>112</v>
      </c>
      <c r="G105" s="173" t="s">
        <v>113</v>
      </c>
      <c r="H105" s="174" t="s">
        <v>356</v>
      </c>
      <c r="I105" s="172"/>
      <c r="J105" s="172" t="s">
        <v>356</v>
      </c>
      <c r="K105" s="172"/>
      <c r="L105" s="173" t="s">
        <v>357</v>
      </c>
      <c r="M105" s="172" t="s">
        <v>536</v>
      </c>
      <c r="N105" s="173" t="s">
        <v>537</v>
      </c>
      <c r="O105" s="175">
        <v>1296</v>
      </c>
      <c r="P105" s="175">
        <v>49156</v>
      </c>
      <c r="Q105" s="175">
        <v>49156</v>
      </c>
      <c r="R105" s="160">
        <v>3.694</v>
      </c>
      <c r="S105" s="175">
        <f t="shared" si="2"/>
        <v>1296</v>
      </c>
      <c r="T105" s="176">
        <f t="shared" si="3"/>
        <v>4787.424</v>
      </c>
    </row>
    <row r="106" spans="1:20" x14ac:dyDescent="0.2">
      <c r="A106" s="177">
        <v>45288</v>
      </c>
      <c r="B106" s="178">
        <v>45408</v>
      </c>
      <c r="C106" s="178">
        <v>45505</v>
      </c>
      <c r="D106" s="172">
        <v>230003894</v>
      </c>
      <c r="E106" s="180">
        <v>1319</v>
      </c>
      <c r="F106" s="172" t="s">
        <v>112</v>
      </c>
      <c r="G106" s="173" t="s">
        <v>113</v>
      </c>
      <c r="H106" s="174" t="s">
        <v>356</v>
      </c>
      <c r="I106" s="172"/>
      <c r="J106" s="172" t="s">
        <v>356</v>
      </c>
      <c r="K106" s="172"/>
      <c r="L106" s="173" t="s">
        <v>360</v>
      </c>
      <c r="M106" s="172" t="s">
        <v>538</v>
      </c>
      <c r="N106" s="173" t="s">
        <v>539</v>
      </c>
      <c r="O106" s="175">
        <v>774</v>
      </c>
      <c r="P106" s="175">
        <v>49156</v>
      </c>
      <c r="Q106" s="175">
        <v>49156</v>
      </c>
      <c r="R106" s="160">
        <v>3.694</v>
      </c>
      <c r="S106" s="175">
        <f t="shared" si="2"/>
        <v>774.00000000000011</v>
      </c>
      <c r="T106" s="176">
        <f t="shared" si="3"/>
        <v>2859.1560000000004</v>
      </c>
    </row>
    <row r="107" spans="1:20" x14ac:dyDescent="0.2">
      <c r="A107" s="177">
        <v>45288</v>
      </c>
      <c r="B107" s="178">
        <v>45408</v>
      </c>
      <c r="C107" s="178">
        <v>45505</v>
      </c>
      <c r="D107" s="172">
        <v>230003894</v>
      </c>
      <c r="E107" s="180">
        <v>1319</v>
      </c>
      <c r="F107" s="172" t="s">
        <v>112</v>
      </c>
      <c r="G107" s="173" t="s">
        <v>113</v>
      </c>
      <c r="H107" s="174" t="s">
        <v>356</v>
      </c>
      <c r="I107" s="172"/>
      <c r="J107" s="172" t="s">
        <v>356</v>
      </c>
      <c r="K107" s="172"/>
      <c r="L107" s="173" t="s">
        <v>357</v>
      </c>
      <c r="M107" s="172" t="s">
        <v>540</v>
      </c>
      <c r="N107" s="173" t="s">
        <v>541</v>
      </c>
      <c r="O107" s="175">
        <v>1176</v>
      </c>
      <c r="P107" s="175">
        <v>49156</v>
      </c>
      <c r="Q107" s="175">
        <v>49156</v>
      </c>
      <c r="R107" s="160">
        <v>3.694</v>
      </c>
      <c r="S107" s="175">
        <f t="shared" si="2"/>
        <v>1176</v>
      </c>
      <c r="T107" s="176">
        <f t="shared" si="3"/>
        <v>4344.1440000000002</v>
      </c>
    </row>
    <row r="108" spans="1:20" x14ac:dyDescent="0.2">
      <c r="A108" s="177">
        <v>45288</v>
      </c>
      <c r="B108" s="178">
        <v>45408</v>
      </c>
      <c r="C108" s="178">
        <v>45505</v>
      </c>
      <c r="D108" s="172">
        <v>230003894</v>
      </c>
      <c r="E108" s="180">
        <v>1319</v>
      </c>
      <c r="F108" s="172" t="s">
        <v>112</v>
      </c>
      <c r="G108" s="173" t="s">
        <v>113</v>
      </c>
      <c r="H108" s="174" t="s">
        <v>356</v>
      </c>
      <c r="I108" s="172"/>
      <c r="J108" s="172" t="s">
        <v>356</v>
      </c>
      <c r="K108" s="172"/>
      <c r="L108" s="173" t="s">
        <v>357</v>
      </c>
      <c r="M108" s="172" t="s">
        <v>542</v>
      </c>
      <c r="N108" s="173" t="s">
        <v>543</v>
      </c>
      <c r="O108" s="175">
        <v>1340</v>
      </c>
      <c r="P108" s="175">
        <v>49156</v>
      </c>
      <c r="Q108" s="175">
        <v>49156</v>
      </c>
      <c r="R108" s="160">
        <v>3.694</v>
      </c>
      <c r="S108" s="175">
        <f t="shared" si="2"/>
        <v>1340</v>
      </c>
      <c r="T108" s="176">
        <f t="shared" si="3"/>
        <v>4949.96</v>
      </c>
    </row>
    <row r="109" spans="1:20" x14ac:dyDescent="0.2">
      <c r="A109" s="177">
        <v>45288</v>
      </c>
      <c r="B109" s="178">
        <v>45408</v>
      </c>
      <c r="C109" s="178">
        <v>45505</v>
      </c>
      <c r="D109" s="172">
        <v>230003894</v>
      </c>
      <c r="E109" s="180">
        <v>1319</v>
      </c>
      <c r="F109" s="172" t="s">
        <v>112</v>
      </c>
      <c r="G109" s="173" t="s">
        <v>113</v>
      </c>
      <c r="H109" s="174" t="s">
        <v>356</v>
      </c>
      <c r="I109" s="172"/>
      <c r="J109" s="172" t="s">
        <v>356</v>
      </c>
      <c r="K109" s="172"/>
      <c r="L109" s="173" t="s">
        <v>360</v>
      </c>
      <c r="M109" s="172" t="s">
        <v>544</v>
      </c>
      <c r="N109" s="173" t="s">
        <v>545</v>
      </c>
      <c r="O109" s="175">
        <v>3312</v>
      </c>
      <c r="P109" s="175">
        <v>49156</v>
      </c>
      <c r="Q109" s="175">
        <v>49156</v>
      </c>
      <c r="R109" s="160">
        <v>3.694</v>
      </c>
      <c r="S109" s="175">
        <f t="shared" si="2"/>
        <v>3312</v>
      </c>
      <c r="T109" s="176">
        <f t="shared" si="3"/>
        <v>12234.528</v>
      </c>
    </row>
    <row r="110" spans="1:20" x14ac:dyDescent="0.2">
      <c r="A110" s="177">
        <v>45288</v>
      </c>
      <c r="B110" s="178">
        <v>45408</v>
      </c>
      <c r="C110" s="178">
        <v>45505</v>
      </c>
      <c r="D110" s="172">
        <v>230003894</v>
      </c>
      <c r="E110" s="180">
        <v>1319</v>
      </c>
      <c r="F110" s="172" t="s">
        <v>112</v>
      </c>
      <c r="G110" s="173" t="s">
        <v>113</v>
      </c>
      <c r="H110" s="174" t="s">
        <v>356</v>
      </c>
      <c r="I110" s="172"/>
      <c r="J110" s="172" t="s">
        <v>356</v>
      </c>
      <c r="K110" s="172"/>
      <c r="L110" s="173" t="s">
        <v>360</v>
      </c>
      <c r="M110" s="172" t="s">
        <v>526</v>
      </c>
      <c r="N110" s="173" t="s">
        <v>527</v>
      </c>
      <c r="O110" s="175">
        <v>5040</v>
      </c>
      <c r="P110" s="175">
        <v>49156</v>
      </c>
      <c r="Q110" s="175">
        <v>49156</v>
      </c>
      <c r="R110" s="160">
        <v>3.694</v>
      </c>
      <c r="S110" s="175">
        <f t="shared" si="2"/>
        <v>5040</v>
      </c>
      <c r="T110" s="176">
        <f t="shared" si="3"/>
        <v>18617.759999999998</v>
      </c>
    </row>
    <row r="111" spans="1:20" x14ac:dyDescent="0.2">
      <c r="A111" s="177">
        <v>45288</v>
      </c>
      <c r="B111" s="178">
        <v>45408</v>
      </c>
      <c r="C111" s="178">
        <v>45505</v>
      </c>
      <c r="D111" s="172">
        <v>230003894</v>
      </c>
      <c r="E111" s="180">
        <v>1319</v>
      </c>
      <c r="F111" s="172" t="s">
        <v>112</v>
      </c>
      <c r="G111" s="173" t="s">
        <v>113</v>
      </c>
      <c r="H111" s="174" t="s">
        <v>356</v>
      </c>
      <c r="I111" s="172"/>
      <c r="J111" s="172" t="s">
        <v>356</v>
      </c>
      <c r="K111" s="172"/>
      <c r="L111" s="173" t="s">
        <v>360</v>
      </c>
      <c r="M111" s="172" t="s">
        <v>546</v>
      </c>
      <c r="N111" s="173" t="s">
        <v>547</v>
      </c>
      <c r="O111" s="175">
        <v>2400</v>
      </c>
      <c r="P111" s="175">
        <v>49156</v>
      </c>
      <c r="Q111" s="175">
        <v>49156</v>
      </c>
      <c r="R111" s="160">
        <v>3.694</v>
      </c>
      <c r="S111" s="175">
        <f t="shared" si="2"/>
        <v>2400</v>
      </c>
      <c r="T111" s="176">
        <f t="shared" si="3"/>
        <v>8865.6</v>
      </c>
    </row>
    <row r="112" spans="1:20" x14ac:dyDescent="0.2">
      <c r="A112" s="177">
        <v>45288</v>
      </c>
      <c r="B112" s="178">
        <v>45408</v>
      </c>
      <c r="C112" s="178">
        <v>45505</v>
      </c>
      <c r="D112" s="172">
        <v>230003894</v>
      </c>
      <c r="E112" s="180">
        <v>1319</v>
      </c>
      <c r="F112" s="172" t="s">
        <v>112</v>
      </c>
      <c r="G112" s="173" t="s">
        <v>113</v>
      </c>
      <c r="H112" s="174" t="s">
        <v>356</v>
      </c>
      <c r="I112" s="172"/>
      <c r="J112" s="172" t="s">
        <v>356</v>
      </c>
      <c r="K112" s="172"/>
      <c r="L112" s="173" t="s">
        <v>393</v>
      </c>
      <c r="M112" s="172" t="s">
        <v>548</v>
      </c>
      <c r="N112" s="173" t="s">
        <v>549</v>
      </c>
      <c r="O112" s="175">
        <v>972</v>
      </c>
      <c r="P112" s="175">
        <v>49156</v>
      </c>
      <c r="Q112" s="175">
        <v>49156</v>
      </c>
      <c r="R112" s="160">
        <v>3.694</v>
      </c>
      <c r="S112" s="175">
        <f t="shared" si="2"/>
        <v>972</v>
      </c>
      <c r="T112" s="176">
        <f t="shared" si="3"/>
        <v>3590.5679999999998</v>
      </c>
    </row>
    <row r="113" spans="1:20" x14ac:dyDescent="0.2">
      <c r="A113" s="177">
        <v>45288</v>
      </c>
      <c r="B113" s="178">
        <v>45408</v>
      </c>
      <c r="C113" s="178">
        <v>45505</v>
      </c>
      <c r="D113" s="172">
        <v>230003894</v>
      </c>
      <c r="E113" s="180">
        <v>1319</v>
      </c>
      <c r="F113" s="172" t="s">
        <v>112</v>
      </c>
      <c r="G113" s="173" t="s">
        <v>113</v>
      </c>
      <c r="H113" s="174" t="s">
        <v>356</v>
      </c>
      <c r="I113" s="172"/>
      <c r="J113" s="172" t="s">
        <v>356</v>
      </c>
      <c r="K113" s="172"/>
      <c r="L113" s="173" t="s">
        <v>357</v>
      </c>
      <c r="M113" s="172" t="s">
        <v>550</v>
      </c>
      <c r="N113" s="173" t="s">
        <v>551</v>
      </c>
      <c r="O113" s="175">
        <v>6111</v>
      </c>
      <c r="P113" s="175">
        <v>49156</v>
      </c>
      <c r="Q113" s="175">
        <v>49156</v>
      </c>
      <c r="R113" s="160">
        <v>3.694</v>
      </c>
      <c r="S113" s="175">
        <f t="shared" si="2"/>
        <v>6111</v>
      </c>
      <c r="T113" s="176">
        <f t="shared" si="3"/>
        <v>22574.034</v>
      </c>
    </row>
    <row r="114" spans="1:20" x14ac:dyDescent="0.2">
      <c r="A114" s="177">
        <v>45288</v>
      </c>
      <c r="B114" s="178">
        <v>45408</v>
      </c>
      <c r="C114" s="178">
        <v>45505</v>
      </c>
      <c r="D114" s="172">
        <v>230003894</v>
      </c>
      <c r="E114" s="180">
        <v>1319</v>
      </c>
      <c r="F114" s="172" t="s">
        <v>112</v>
      </c>
      <c r="G114" s="173" t="s">
        <v>113</v>
      </c>
      <c r="H114" s="174" t="s">
        <v>356</v>
      </c>
      <c r="I114" s="172"/>
      <c r="J114" s="172" t="s">
        <v>356</v>
      </c>
      <c r="K114" s="172"/>
      <c r="L114" s="173" t="s">
        <v>357</v>
      </c>
      <c r="M114" s="172" t="s">
        <v>508</v>
      </c>
      <c r="N114" s="173" t="s">
        <v>509</v>
      </c>
      <c r="O114" s="175">
        <v>1672</v>
      </c>
      <c r="P114" s="175">
        <v>49156</v>
      </c>
      <c r="Q114" s="175">
        <v>49156</v>
      </c>
      <c r="R114" s="160">
        <v>3.694</v>
      </c>
      <c r="S114" s="175">
        <f t="shared" si="2"/>
        <v>1672</v>
      </c>
      <c r="T114" s="176">
        <f t="shared" si="3"/>
        <v>6176.3679999999995</v>
      </c>
    </row>
    <row r="115" spans="1:20" x14ac:dyDescent="0.2">
      <c r="A115" s="177">
        <v>45288</v>
      </c>
      <c r="B115" s="178">
        <v>45408</v>
      </c>
      <c r="C115" s="178">
        <v>45505</v>
      </c>
      <c r="D115" s="172">
        <v>230003894</v>
      </c>
      <c r="E115" s="180">
        <v>1319</v>
      </c>
      <c r="F115" s="172" t="s">
        <v>112</v>
      </c>
      <c r="G115" s="173" t="s">
        <v>113</v>
      </c>
      <c r="H115" s="174" t="s">
        <v>356</v>
      </c>
      <c r="I115" s="172"/>
      <c r="J115" s="172" t="s">
        <v>356</v>
      </c>
      <c r="K115" s="172"/>
      <c r="L115" s="173" t="s">
        <v>357</v>
      </c>
      <c r="M115" s="172" t="s">
        <v>552</v>
      </c>
      <c r="N115" s="173" t="s">
        <v>553</v>
      </c>
      <c r="O115" s="175">
        <v>6528</v>
      </c>
      <c r="P115" s="175">
        <v>49156</v>
      </c>
      <c r="Q115" s="175">
        <v>49156</v>
      </c>
      <c r="R115" s="160">
        <v>3.694</v>
      </c>
      <c r="S115" s="175">
        <f t="shared" si="2"/>
        <v>6527.9999999999991</v>
      </c>
      <c r="T115" s="176">
        <f t="shared" si="3"/>
        <v>24114.431999999997</v>
      </c>
    </row>
    <row r="116" spans="1:20" x14ac:dyDescent="0.2">
      <c r="A116" s="177">
        <v>45289</v>
      </c>
      <c r="B116" s="178">
        <v>45409</v>
      </c>
      <c r="C116" s="178">
        <v>45505</v>
      </c>
      <c r="D116" s="172">
        <v>230003940</v>
      </c>
      <c r="E116" s="172">
        <v>1329</v>
      </c>
      <c r="F116" s="172" t="s">
        <v>112</v>
      </c>
      <c r="G116" s="173" t="s">
        <v>113</v>
      </c>
      <c r="H116" s="174" t="s">
        <v>356</v>
      </c>
      <c r="I116" s="172"/>
      <c r="J116" s="172" t="s">
        <v>356</v>
      </c>
      <c r="K116" s="172" t="s">
        <v>356</v>
      </c>
      <c r="L116" s="173" t="s">
        <v>360</v>
      </c>
      <c r="M116" s="172" t="s">
        <v>402</v>
      </c>
      <c r="N116" s="173" t="s">
        <v>403</v>
      </c>
      <c r="O116" s="175">
        <v>6480</v>
      </c>
      <c r="P116" s="175">
        <v>115392</v>
      </c>
      <c r="Q116" s="175">
        <v>45290.17</v>
      </c>
      <c r="R116" s="160">
        <v>3.7050000000000001</v>
      </c>
      <c r="S116" s="175">
        <f t="shared" si="2"/>
        <v>2543.3331738768716</v>
      </c>
      <c r="T116" s="176">
        <f t="shared" si="3"/>
        <v>9423.0494092138088</v>
      </c>
    </row>
    <row r="117" spans="1:20" x14ac:dyDescent="0.2">
      <c r="A117" s="177">
        <v>45289</v>
      </c>
      <c r="B117" s="178">
        <v>45409</v>
      </c>
      <c r="C117" s="178">
        <v>45505</v>
      </c>
      <c r="D117" s="172">
        <v>230003940</v>
      </c>
      <c r="E117" s="172">
        <v>1329</v>
      </c>
      <c r="F117" s="172" t="s">
        <v>112</v>
      </c>
      <c r="G117" s="173" t="s">
        <v>113</v>
      </c>
      <c r="H117" s="174" t="s">
        <v>356</v>
      </c>
      <c r="I117" s="172"/>
      <c r="J117" s="172" t="s">
        <v>356</v>
      </c>
      <c r="K117" s="172" t="s">
        <v>356</v>
      </c>
      <c r="L117" s="173" t="s">
        <v>360</v>
      </c>
      <c r="M117" s="172" t="s">
        <v>404</v>
      </c>
      <c r="N117" s="173" t="s">
        <v>405</v>
      </c>
      <c r="O117" s="175">
        <v>12180</v>
      </c>
      <c r="P117" s="175">
        <v>115392</v>
      </c>
      <c r="Q117" s="175">
        <v>45290.17</v>
      </c>
      <c r="R117" s="160">
        <v>3.7050000000000001</v>
      </c>
      <c r="S117" s="175">
        <f t="shared" si="2"/>
        <v>4780.5243916389354</v>
      </c>
      <c r="T117" s="176">
        <f t="shared" si="3"/>
        <v>17711.842871022254</v>
      </c>
    </row>
    <row r="118" spans="1:20" x14ac:dyDescent="0.2">
      <c r="A118" s="177">
        <v>45289</v>
      </c>
      <c r="B118" s="178">
        <v>45409</v>
      </c>
      <c r="C118" s="178">
        <v>45505</v>
      </c>
      <c r="D118" s="172">
        <v>230003940</v>
      </c>
      <c r="E118" s="172">
        <v>1329</v>
      </c>
      <c r="F118" s="172" t="s">
        <v>112</v>
      </c>
      <c r="G118" s="173" t="s">
        <v>113</v>
      </c>
      <c r="H118" s="174" t="s">
        <v>356</v>
      </c>
      <c r="I118" s="172"/>
      <c r="J118" s="172" t="s">
        <v>356</v>
      </c>
      <c r="K118" s="172" t="s">
        <v>356</v>
      </c>
      <c r="L118" s="173" t="s">
        <v>360</v>
      </c>
      <c r="M118" s="172" t="s">
        <v>406</v>
      </c>
      <c r="N118" s="173" t="s">
        <v>407</v>
      </c>
      <c r="O118" s="175">
        <v>15120</v>
      </c>
      <c r="P118" s="175">
        <v>115392</v>
      </c>
      <c r="Q118" s="175">
        <v>45290.17</v>
      </c>
      <c r="R118" s="160">
        <v>3.7050000000000001</v>
      </c>
      <c r="S118" s="175">
        <f t="shared" si="2"/>
        <v>5934.4440723793668</v>
      </c>
      <c r="T118" s="176">
        <f t="shared" si="3"/>
        <v>21987.115288165554</v>
      </c>
    </row>
    <row r="119" spans="1:20" x14ac:dyDescent="0.2">
      <c r="A119" s="177">
        <v>45289</v>
      </c>
      <c r="B119" s="178">
        <v>45409</v>
      </c>
      <c r="C119" s="178">
        <v>45505</v>
      </c>
      <c r="D119" s="172">
        <v>230003940</v>
      </c>
      <c r="E119" s="172">
        <v>1329</v>
      </c>
      <c r="F119" s="172" t="s">
        <v>112</v>
      </c>
      <c r="G119" s="173" t="s">
        <v>113</v>
      </c>
      <c r="H119" s="174" t="s">
        <v>356</v>
      </c>
      <c r="I119" s="172"/>
      <c r="J119" s="172" t="s">
        <v>356</v>
      </c>
      <c r="K119" s="172" t="s">
        <v>356</v>
      </c>
      <c r="L119" s="173" t="s">
        <v>360</v>
      </c>
      <c r="M119" s="172" t="s">
        <v>408</v>
      </c>
      <c r="N119" s="173" t="s">
        <v>409</v>
      </c>
      <c r="O119" s="175">
        <v>14384</v>
      </c>
      <c r="P119" s="175">
        <v>115392</v>
      </c>
      <c r="Q119" s="175">
        <v>45290.17</v>
      </c>
      <c r="R119" s="160">
        <v>3.7050000000000001</v>
      </c>
      <c r="S119" s="175">
        <f t="shared" si="2"/>
        <v>5645.5716625069326</v>
      </c>
      <c r="T119" s="176">
        <f t="shared" si="3"/>
        <v>20916.843009588185</v>
      </c>
    </row>
    <row r="120" spans="1:20" x14ac:dyDescent="0.2">
      <c r="A120" s="177">
        <v>45289</v>
      </c>
      <c r="B120" s="178">
        <v>45409</v>
      </c>
      <c r="C120" s="178">
        <v>45505</v>
      </c>
      <c r="D120" s="172">
        <v>230003940</v>
      </c>
      <c r="E120" s="172">
        <v>1329</v>
      </c>
      <c r="F120" s="172" t="s">
        <v>112</v>
      </c>
      <c r="G120" s="173" t="s">
        <v>113</v>
      </c>
      <c r="H120" s="174" t="s">
        <v>356</v>
      </c>
      <c r="I120" s="172"/>
      <c r="J120" s="172" t="s">
        <v>356</v>
      </c>
      <c r="K120" s="172" t="s">
        <v>356</v>
      </c>
      <c r="L120" s="173" t="s">
        <v>360</v>
      </c>
      <c r="M120" s="172" t="s">
        <v>410</v>
      </c>
      <c r="N120" s="173" t="s">
        <v>411</v>
      </c>
      <c r="O120" s="175">
        <v>20160</v>
      </c>
      <c r="P120" s="175">
        <v>115392</v>
      </c>
      <c r="Q120" s="175">
        <v>45290.17</v>
      </c>
      <c r="R120" s="160">
        <v>3.7050000000000001</v>
      </c>
      <c r="S120" s="175">
        <f t="shared" si="2"/>
        <v>7912.592096505824</v>
      </c>
      <c r="T120" s="176">
        <f t="shared" si="3"/>
        <v>29316.15371755408</v>
      </c>
    </row>
    <row r="121" spans="1:20" x14ac:dyDescent="0.2">
      <c r="A121" s="177">
        <v>45289</v>
      </c>
      <c r="B121" s="178">
        <v>45409</v>
      </c>
      <c r="C121" s="178">
        <v>45505</v>
      </c>
      <c r="D121" s="172">
        <v>230003940</v>
      </c>
      <c r="E121" s="172">
        <v>1329</v>
      </c>
      <c r="F121" s="172" t="s">
        <v>112</v>
      </c>
      <c r="G121" s="173" t="s">
        <v>113</v>
      </c>
      <c r="H121" s="174" t="s">
        <v>356</v>
      </c>
      <c r="I121" s="172"/>
      <c r="J121" s="172" t="s">
        <v>356</v>
      </c>
      <c r="K121" s="172" t="s">
        <v>356</v>
      </c>
      <c r="L121" s="173" t="s">
        <v>360</v>
      </c>
      <c r="M121" s="172" t="s">
        <v>412</v>
      </c>
      <c r="N121" s="173" t="s">
        <v>413</v>
      </c>
      <c r="O121" s="175">
        <v>17980</v>
      </c>
      <c r="P121" s="175">
        <v>115392</v>
      </c>
      <c r="Q121" s="175">
        <v>45290.17</v>
      </c>
      <c r="R121" s="160">
        <v>3.7050000000000001</v>
      </c>
      <c r="S121" s="175">
        <f t="shared" si="2"/>
        <v>7056.9645781336658</v>
      </c>
      <c r="T121" s="176">
        <f t="shared" si="3"/>
        <v>26146.053761985233</v>
      </c>
    </row>
    <row r="122" spans="1:20" x14ac:dyDescent="0.2">
      <c r="A122" s="177">
        <v>45289</v>
      </c>
      <c r="B122" s="178">
        <v>45409</v>
      </c>
      <c r="C122" s="178">
        <v>45505</v>
      </c>
      <c r="D122" s="172">
        <v>230003940</v>
      </c>
      <c r="E122" s="172">
        <v>1329</v>
      </c>
      <c r="F122" s="172" t="s">
        <v>112</v>
      </c>
      <c r="G122" s="173" t="s">
        <v>113</v>
      </c>
      <c r="H122" s="174" t="s">
        <v>356</v>
      </c>
      <c r="I122" s="172"/>
      <c r="J122" s="172" t="s">
        <v>356</v>
      </c>
      <c r="K122" s="172" t="s">
        <v>356</v>
      </c>
      <c r="L122" s="173" t="s">
        <v>360</v>
      </c>
      <c r="M122" s="172" t="s">
        <v>414</v>
      </c>
      <c r="N122" s="173" t="s">
        <v>415</v>
      </c>
      <c r="O122" s="175">
        <v>29088</v>
      </c>
      <c r="P122" s="175">
        <v>115392</v>
      </c>
      <c r="Q122" s="175">
        <v>45290.17</v>
      </c>
      <c r="R122" s="160">
        <v>3.7050000000000001</v>
      </c>
      <c r="S122" s="175">
        <f t="shared" si="2"/>
        <v>11416.740024958403</v>
      </c>
      <c r="T122" s="176">
        <f t="shared" si="3"/>
        <v>42299.021792470885</v>
      </c>
    </row>
    <row r="123" spans="1:20" x14ac:dyDescent="0.2">
      <c r="A123" s="177">
        <v>45525</v>
      </c>
      <c r="B123" s="178">
        <v>45526</v>
      </c>
      <c r="C123" s="178">
        <v>45525</v>
      </c>
      <c r="D123" s="172">
        <v>240002476</v>
      </c>
      <c r="E123" s="172">
        <v>1547</v>
      </c>
      <c r="F123" s="172" t="s">
        <v>136</v>
      </c>
      <c r="G123" s="173" t="s">
        <v>137</v>
      </c>
      <c r="H123" s="174" t="s">
        <v>356</v>
      </c>
      <c r="I123" s="172" t="s">
        <v>356</v>
      </c>
      <c r="J123" s="172" t="s">
        <v>356</v>
      </c>
      <c r="K123" s="172"/>
      <c r="L123" s="173" t="s">
        <v>357</v>
      </c>
      <c r="M123" s="172" t="s">
        <v>452</v>
      </c>
      <c r="N123" s="173" t="s">
        <v>453</v>
      </c>
      <c r="O123" s="175">
        <v>1746</v>
      </c>
      <c r="P123" s="175">
        <v>14901.14</v>
      </c>
      <c r="Q123" s="175">
        <v>14901.14</v>
      </c>
      <c r="R123" s="160">
        <v>3.7469999999999999</v>
      </c>
      <c r="S123" s="175">
        <f t="shared" si="2"/>
        <v>1746</v>
      </c>
      <c r="T123" s="176">
        <f t="shared" si="3"/>
        <v>6542.2619999999997</v>
      </c>
    </row>
    <row r="124" spans="1:20" x14ac:dyDescent="0.2">
      <c r="A124" s="177">
        <v>45525</v>
      </c>
      <c r="B124" s="178">
        <v>45526</v>
      </c>
      <c r="C124" s="178">
        <v>45525</v>
      </c>
      <c r="D124" s="172">
        <v>240002476</v>
      </c>
      <c r="E124" s="172">
        <v>1547</v>
      </c>
      <c r="F124" s="172" t="s">
        <v>136</v>
      </c>
      <c r="G124" s="173" t="s">
        <v>137</v>
      </c>
      <c r="H124" s="174" t="s">
        <v>356</v>
      </c>
      <c r="I124" s="172" t="s">
        <v>356</v>
      </c>
      <c r="J124" s="172" t="s">
        <v>356</v>
      </c>
      <c r="K124" s="172"/>
      <c r="L124" s="173" t="s">
        <v>357</v>
      </c>
      <c r="M124" s="172" t="s">
        <v>450</v>
      </c>
      <c r="N124" s="173" t="s">
        <v>451</v>
      </c>
      <c r="O124" s="175">
        <v>1222.2</v>
      </c>
      <c r="P124" s="175">
        <v>14901.14</v>
      </c>
      <c r="Q124" s="175">
        <v>14901.14</v>
      </c>
      <c r="R124" s="160">
        <v>3.7469999999999999</v>
      </c>
      <c r="S124" s="175">
        <f t="shared" si="2"/>
        <v>1222.2</v>
      </c>
      <c r="T124" s="176">
        <f t="shared" si="3"/>
        <v>4579.5834000000004</v>
      </c>
    </row>
    <row r="125" spans="1:20" x14ac:dyDescent="0.2">
      <c r="A125" s="177">
        <v>45525</v>
      </c>
      <c r="B125" s="178">
        <v>45526</v>
      </c>
      <c r="C125" s="178">
        <v>45525</v>
      </c>
      <c r="D125" s="172">
        <v>240002476</v>
      </c>
      <c r="E125" s="172">
        <v>1547</v>
      </c>
      <c r="F125" s="172" t="s">
        <v>136</v>
      </c>
      <c r="G125" s="173" t="s">
        <v>137</v>
      </c>
      <c r="H125" s="174" t="s">
        <v>356</v>
      </c>
      <c r="I125" s="172" t="s">
        <v>356</v>
      </c>
      <c r="J125" s="172" t="s">
        <v>356</v>
      </c>
      <c r="K125" s="172"/>
      <c r="L125" s="173" t="s">
        <v>357</v>
      </c>
      <c r="M125" s="172" t="s">
        <v>554</v>
      </c>
      <c r="N125" s="173" t="s">
        <v>555</v>
      </c>
      <c r="O125" s="175">
        <v>1519.02</v>
      </c>
      <c r="P125" s="175">
        <v>14901.14</v>
      </c>
      <c r="Q125" s="175">
        <v>14901.14</v>
      </c>
      <c r="R125" s="160">
        <v>3.7469999999999999</v>
      </c>
      <c r="S125" s="175">
        <f t="shared" si="2"/>
        <v>1519.02</v>
      </c>
      <c r="T125" s="176">
        <f t="shared" si="3"/>
        <v>5691.7679399999997</v>
      </c>
    </row>
    <row r="126" spans="1:20" x14ac:dyDescent="0.2">
      <c r="A126" s="177">
        <v>45525</v>
      </c>
      <c r="B126" s="178">
        <v>45526</v>
      </c>
      <c r="C126" s="178">
        <v>45525</v>
      </c>
      <c r="D126" s="172">
        <v>240002476</v>
      </c>
      <c r="E126" s="172">
        <v>1547</v>
      </c>
      <c r="F126" s="172" t="s">
        <v>136</v>
      </c>
      <c r="G126" s="173" t="s">
        <v>137</v>
      </c>
      <c r="H126" s="174" t="s">
        <v>356</v>
      </c>
      <c r="I126" s="172" t="s">
        <v>356</v>
      </c>
      <c r="J126" s="172" t="s">
        <v>356</v>
      </c>
      <c r="K126" s="172"/>
      <c r="L126" s="173" t="s">
        <v>357</v>
      </c>
      <c r="M126" s="172" t="s">
        <v>556</v>
      </c>
      <c r="N126" s="173" t="s">
        <v>557</v>
      </c>
      <c r="O126" s="175">
        <v>343.38</v>
      </c>
      <c r="P126" s="175">
        <v>14901.14</v>
      </c>
      <c r="Q126" s="175">
        <v>14901.14</v>
      </c>
      <c r="R126" s="160">
        <v>3.7469999999999999</v>
      </c>
      <c r="S126" s="175">
        <f t="shared" si="2"/>
        <v>343.38</v>
      </c>
      <c r="T126" s="176">
        <f t="shared" si="3"/>
        <v>1286.6448599999999</v>
      </c>
    </row>
    <row r="127" spans="1:20" x14ac:dyDescent="0.2">
      <c r="A127" s="177">
        <v>45525</v>
      </c>
      <c r="B127" s="178">
        <v>45526</v>
      </c>
      <c r="C127" s="178">
        <v>45525</v>
      </c>
      <c r="D127" s="172">
        <v>240002476</v>
      </c>
      <c r="E127" s="172">
        <v>1547</v>
      </c>
      <c r="F127" s="172" t="s">
        <v>136</v>
      </c>
      <c r="G127" s="173" t="s">
        <v>137</v>
      </c>
      <c r="H127" s="174" t="s">
        <v>356</v>
      </c>
      <c r="I127" s="172" t="s">
        <v>356</v>
      </c>
      <c r="J127" s="172" t="s">
        <v>356</v>
      </c>
      <c r="K127" s="172"/>
      <c r="L127" s="173" t="s">
        <v>357</v>
      </c>
      <c r="M127" s="172" t="s">
        <v>558</v>
      </c>
      <c r="N127" s="173" t="s">
        <v>559</v>
      </c>
      <c r="O127" s="175">
        <v>1746</v>
      </c>
      <c r="P127" s="175">
        <v>14901.14</v>
      </c>
      <c r="Q127" s="175">
        <v>14901.14</v>
      </c>
      <c r="R127" s="160">
        <v>3.7469999999999999</v>
      </c>
      <c r="S127" s="175">
        <f t="shared" si="2"/>
        <v>1746</v>
      </c>
      <c r="T127" s="176">
        <f t="shared" si="3"/>
        <v>6542.2619999999997</v>
      </c>
    </row>
    <row r="128" spans="1:20" x14ac:dyDescent="0.2">
      <c r="A128" s="177">
        <v>45525</v>
      </c>
      <c r="B128" s="178">
        <v>45526</v>
      </c>
      <c r="C128" s="178">
        <v>45525</v>
      </c>
      <c r="D128" s="172">
        <v>240002476</v>
      </c>
      <c r="E128" s="172">
        <v>1547</v>
      </c>
      <c r="F128" s="172" t="s">
        <v>136</v>
      </c>
      <c r="G128" s="173" t="s">
        <v>137</v>
      </c>
      <c r="H128" s="174" t="s">
        <v>356</v>
      </c>
      <c r="I128" s="172" t="s">
        <v>356</v>
      </c>
      <c r="J128" s="172" t="s">
        <v>356</v>
      </c>
      <c r="K128" s="172"/>
      <c r="L128" s="173" t="s">
        <v>357</v>
      </c>
      <c r="M128" s="172" t="s">
        <v>478</v>
      </c>
      <c r="N128" s="173" t="s">
        <v>479</v>
      </c>
      <c r="O128" s="175">
        <v>2304.7199999999998</v>
      </c>
      <c r="P128" s="175">
        <v>14901.14</v>
      </c>
      <c r="Q128" s="175">
        <v>14901.14</v>
      </c>
      <c r="R128" s="160">
        <v>3.7469999999999999</v>
      </c>
      <c r="S128" s="175">
        <f t="shared" si="2"/>
        <v>2304.7199999999998</v>
      </c>
      <c r="T128" s="176">
        <f t="shared" si="3"/>
        <v>8635.7858399999986</v>
      </c>
    </row>
    <row r="129" spans="1:20" x14ac:dyDescent="0.2">
      <c r="A129" s="177">
        <v>45525</v>
      </c>
      <c r="B129" s="178">
        <v>45526</v>
      </c>
      <c r="C129" s="178">
        <v>45525</v>
      </c>
      <c r="D129" s="172">
        <v>240002476</v>
      </c>
      <c r="E129" s="172">
        <v>1547</v>
      </c>
      <c r="F129" s="172" t="s">
        <v>136</v>
      </c>
      <c r="G129" s="173" t="s">
        <v>137</v>
      </c>
      <c r="H129" s="174" t="s">
        <v>356</v>
      </c>
      <c r="I129" s="172" t="s">
        <v>356</v>
      </c>
      <c r="J129" s="172" t="s">
        <v>356</v>
      </c>
      <c r="K129" s="172"/>
      <c r="L129" s="173" t="s">
        <v>357</v>
      </c>
      <c r="M129" s="172" t="s">
        <v>508</v>
      </c>
      <c r="N129" s="173" t="s">
        <v>509</v>
      </c>
      <c r="O129" s="175">
        <v>1365.76</v>
      </c>
      <c r="P129" s="175">
        <v>14901.14</v>
      </c>
      <c r="Q129" s="175">
        <v>14901.14</v>
      </c>
      <c r="R129" s="160">
        <v>3.7469999999999999</v>
      </c>
      <c r="S129" s="175">
        <f t="shared" si="2"/>
        <v>1365.76</v>
      </c>
      <c r="T129" s="176">
        <f t="shared" si="3"/>
        <v>5117.5027199999995</v>
      </c>
    </row>
    <row r="130" spans="1:20" x14ac:dyDescent="0.2">
      <c r="A130" s="177">
        <v>45525</v>
      </c>
      <c r="B130" s="178">
        <v>45526</v>
      </c>
      <c r="C130" s="178">
        <v>45525</v>
      </c>
      <c r="D130" s="172">
        <v>240002476</v>
      </c>
      <c r="E130" s="172">
        <v>1547</v>
      </c>
      <c r="F130" s="172" t="s">
        <v>136</v>
      </c>
      <c r="G130" s="173" t="s">
        <v>137</v>
      </c>
      <c r="H130" s="174" t="s">
        <v>356</v>
      </c>
      <c r="I130" s="172" t="s">
        <v>356</v>
      </c>
      <c r="J130" s="172" t="s">
        <v>356</v>
      </c>
      <c r="K130" s="172"/>
      <c r="L130" s="173" t="s">
        <v>357</v>
      </c>
      <c r="M130" s="172" t="s">
        <v>560</v>
      </c>
      <c r="N130" s="173" t="s">
        <v>561</v>
      </c>
      <c r="O130" s="175">
        <v>680.94</v>
      </c>
      <c r="P130" s="175">
        <v>14901.14</v>
      </c>
      <c r="Q130" s="175">
        <v>14901.14</v>
      </c>
      <c r="R130" s="160">
        <v>3.7469999999999999</v>
      </c>
      <c r="S130" s="175">
        <f t="shared" si="2"/>
        <v>680.94</v>
      </c>
      <c r="T130" s="176">
        <f t="shared" si="3"/>
        <v>2551.48218</v>
      </c>
    </row>
    <row r="131" spans="1:20" x14ac:dyDescent="0.2">
      <c r="A131" s="177">
        <v>45525</v>
      </c>
      <c r="B131" s="178">
        <v>45526</v>
      </c>
      <c r="C131" s="178">
        <v>45525</v>
      </c>
      <c r="D131" s="172">
        <v>240002476</v>
      </c>
      <c r="E131" s="172">
        <v>1547</v>
      </c>
      <c r="F131" s="172" t="s">
        <v>136</v>
      </c>
      <c r="G131" s="173" t="s">
        <v>137</v>
      </c>
      <c r="H131" s="174" t="s">
        <v>356</v>
      </c>
      <c r="I131" s="172" t="s">
        <v>356</v>
      </c>
      <c r="J131" s="172" t="s">
        <v>356</v>
      </c>
      <c r="K131" s="172" t="s">
        <v>356</v>
      </c>
      <c r="L131" s="173" t="s">
        <v>360</v>
      </c>
      <c r="M131" s="172" t="s">
        <v>562</v>
      </c>
      <c r="N131" s="173" t="s">
        <v>563</v>
      </c>
      <c r="O131" s="175">
        <v>3973.12</v>
      </c>
      <c r="P131" s="175">
        <v>14901.14</v>
      </c>
      <c r="Q131" s="175">
        <v>14901.14</v>
      </c>
      <c r="R131" s="160">
        <v>3.7469999999999999</v>
      </c>
      <c r="S131" s="175">
        <f t="shared" si="2"/>
        <v>3973.1200000000003</v>
      </c>
      <c r="T131" s="176">
        <f t="shared" si="3"/>
        <v>14887.280640000001</v>
      </c>
    </row>
    <row r="132" spans="1:20" x14ac:dyDescent="0.2">
      <c r="A132" s="177">
        <v>45499</v>
      </c>
      <c r="B132" s="178">
        <v>45499</v>
      </c>
      <c r="C132" s="178">
        <v>45516</v>
      </c>
      <c r="D132" s="172">
        <v>240002202</v>
      </c>
      <c r="E132" s="172">
        <v>1525</v>
      </c>
      <c r="F132" s="172" t="s">
        <v>117</v>
      </c>
      <c r="G132" s="173" t="s">
        <v>118</v>
      </c>
      <c r="H132" s="174" t="s">
        <v>356</v>
      </c>
      <c r="I132" s="172" t="s">
        <v>356</v>
      </c>
      <c r="J132" s="172" t="s">
        <v>356</v>
      </c>
      <c r="K132" s="172"/>
      <c r="L132" s="173" t="s">
        <v>357</v>
      </c>
      <c r="M132" s="172" t="s">
        <v>432</v>
      </c>
      <c r="N132" s="173" t="s">
        <v>433</v>
      </c>
      <c r="O132" s="175">
        <v>1692.9</v>
      </c>
      <c r="P132" s="175">
        <v>340915.1</v>
      </c>
      <c r="Q132" s="175">
        <v>338973.66</v>
      </c>
      <c r="R132" s="160">
        <v>3.7639999999999998</v>
      </c>
      <c r="S132" s="175">
        <f t="shared" si="2"/>
        <v>1683.25928952399</v>
      </c>
      <c r="T132" s="176">
        <f t="shared" si="3"/>
        <v>6335.7879657682979</v>
      </c>
    </row>
    <row r="133" spans="1:20" x14ac:dyDescent="0.2">
      <c r="A133" s="177">
        <v>45499</v>
      </c>
      <c r="B133" s="178">
        <v>45499</v>
      </c>
      <c r="C133" s="178">
        <v>45516</v>
      </c>
      <c r="D133" s="172">
        <v>240002202</v>
      </c>
      <c r="E133" s="172">
        <v>1525</v>
      </c>
      <c r="F133" s="172" t="s">
        <v>117</v>
      </c>
      <c r="G133" s="173" t="s">
        <v>118</v>
      </c>
      <c r="H133" s="174" t="s">
        <v>356</v>
      </c>
      <c r="I133" s="172" t="s">
        <v>356</v>
      </c>
      <c r="J133" s="172" t="s">
        <v>356</v>
      </c>
      <c r="K133" s="172"/>
      <c r="L133" s="173" t="s">
        <v>360</v>
      </c>
      <c r="M133" s="172" t="s">
        <v>564</v>
      </c>
      <c r="N133" s="173" t="s">
        <v>565</v>
      </c>
      <c r="O133" s="175">
        <v>1596</v>
      </c>
      <c r="P133" s="175">
        <v>340915.1</v>
      </c>
      <c r="Q133" s="175">
        <v>338973.66</v>
      </c>
      <c r="R133" s="160">
        <v>3.7639999999999998</v>
      </c>
      <c r="S133" s="175">
        <f t="shared" si="2"/>
        <v>1586.9111147027515</v>
      </c>
      <c r="T133" s="176">
        <f t="shared" si="3"/>
        <v>5973.1334357411561</v>
      </c>
    </row>
    <row r="134" spans="1:20" x14ac:dyDescent="0.2">
      <c r="A134" s="170">
        <v>45499</v>
      </c>
      <c r="B134" s="171">
        <v>45499</v>
      </c>
      <c r="C134" s="171">
        <v>45516</v>
      </c>
      <c r="D134" s="172">
        <v>240002202</v>
      </c>
      <c r="E134" s="172">
        <v>1525</v>
      </c>
      <c r="F134" s="172" t="s">
        <v>117</v>
      </c>
      <c r="G134" s="173" t="s">
        <v>118</v>
      </c>
      <c r="H134" s="174" t="s">
        <v>356</v>
      </c>
      <c r="I134" s="172" t="s">
        <v>356</v>
      </c>
      <c r="J134" s="172" t="s">
        <v>356</v>
      </c>
      <c r="K134" s="172"/>
      <c r="L134" s="173" t="s">
        <v>357</v>
      </c>
      <c r="M134" s="172" t="s">
        <v>566</v>
      </c>
      <c r="N134" s="173" t="s">
        <v>567</v>
      </c>
      <c r="O134" s="175">
        <v>1205.55</v>
      </c>
      <c r="P134" s="175">
        <v>340915.1</v>
      </c>
      <c r="Q134" s="175">
        <v>338973.66</v>
      </c>
      <c r="R134" s="160">
        <v>3.7639999999999998</v>
      </c>
      <c r="S134" s="175">
        <f t="shared" si="2"/>
        <v>1198.6846455701141</v>
      </c>
      <c r="T134" s="176">
        <f t="shared" si="3"/>
        <v>4511.8490059259093</v>
      </c>
    </row>
    <row r="135" spans="1:20" x14ac:dyDescent="0.2">
      <c r="A135" s="170">
        <v>45499</v>
      </c>
      <c r="B135" s="171">
        <v>45499</v>
      </c>
      <c r="C135" s="171">
        <v>45516</v>
      </c>
      <c r="D135" s="172">
        <v>240002202</v>
      </c>
      <c r="E135" s="172">
        <v>1525</v>
      </c>
      <c r="F135" s="172" t="s">
        <v>117</v>
      </c>
      <c r="G135" s="173" t="s">
        <v>118</v>
      </c>
      <c r="H135" s="174" t="s">
        <v>356</v>
      </c>
      <c r="I135" s="172" t="s">
        <v>356</v>
      </c>
      <c r="J135" s="172" t="s">
        <v>356</v>
      </c>
      <c r="K135" s="172"/>
      <c r="L135" s="173" t="s">
        <v>357</v>
      </c>
      <c r="M135" s="172" t="s">
        <v>568</v>
      </c>
      <c r="N135" s="173" t="s">
        <v>569</v>
      </c>
      <c r="O135" s="175">
        <v>5130</v>
      </c>
      <c r="P135" s="175">
        <v>340915.1</v>
      </c>
      <c r="Q135" s="175">
        <v>338973.66</v>
      </c>
      <c r="R135" s="160">
        <v>3.7639999999999998</v>
      </c>
      <c r="S135" s="175">
        <f t="shared" si="2"/>
        <v>5100.785725830272</v>
      </c>
      <c r="T135" s="176">
        <f t="shared" si="3"/>
        <v>19199.357472025142</v>
      </c>
    </row>
    <row r="136" spans="1:20" x14ac:dyDescent="0.2">
      <c r="A136" s="170">
        <v>45499</v>
      </c>
      <c r="B136" s="171">
        <v>45499</v>
      </c>
      <c r="C136" s="171">
        <v>45516</v>
      </c>
      <c r="D136" s="172">
        <v>240002202</v>
      </c>
      <c r="E136" s="172">
        <v>1525</v>
      </c>
      <c r="F136" s="172" t="s">
        <v>117</v>
      </c>
      <c r="G136" s="173" t="s">
        <v>118</v>
      </c>
      <c r="H136" s="174" t="s">
        <v>356</v>
      </c>
      <c r="I136" s="172" t="s">
        <v>356</v>
      </c>
      <c r="J136" s="172" t="s">
        <v>356</v>
      </c>
      <c r="K136" s="172" t="s">
        <v>356</v>
      </c>
      <c r="L136" s="173" t="s">
        <v>360</v>
      </c>
      <c r="M136" s="172" t="s">
        <v>570</v>
      </c>
      <c r="N136" s="173" t="s">
        <v>571</v>
      </c>
      <c r="O136" s="175">
        <v>564.29999999999995</v>
      </c>
      <c r="P136" s="175">
        <v>340915.1</v>
      </c>
      <c r="Q136" s="175">
        <v>338973.66</v>
      </c>
      <c r="R136" s="160">
        <v>3.7639999999999998</v>
      </c>
      <c r="S136" s="175">
        <f t="shared" si="2"/>
        <v>561.08642984132996</v>
      </c>
      <c r="T136" s="176">
        <f t="shared" si="3"/>
        <v>2111.9293219227657</v>
      </c>
    </row>
    <row r="137" spans="1:20" x14ac:dyDescent="0.2">
      <c r="A137" s="170">
        <v>45499</v>
      </c>
      <c r="B137" s="171">
        <v>45499</v>
      </c>
      <c r="C137" s="171">
        <v>45516</v>
      </c>
      <c r="D137" s="172">
        <v>240002202</v>
      </c>
      <c r="E137" s="172">
        <v>1525</v>
      </c>
      <c r="F137" s="172" t="s">
        <v>117</v>
      </c>
      <c r="G137" s="173" t="s">
        <v>118</v>
      </c>
      <c r="H137" s="174" t="s">
        <v>356</v>
      </c>
      <c r="I137" s="172" t="s">
        <v>356</v>
      </c>
      <c r="J137" s="172" t="s">
        <v>356</v>
      </c>
      <c r="K137" s="172" t="s">
        <v>356</v>
      </c>
      <c r="L137" s="173" t="s">
        <v>360</v>
      </c>
      <c r="M137" s="172" t="s">
        <v>570</v>
      </c>
      <c r="N137" s="173" t="s">
        <v>571</v>
      </c>
      <c r="O137" s="175">
        <v>0</v>
      </c>
      <c r="P137" s="175">
        <v>340915.1</v>
      </c>
      <c r="Q137" s="175">
        <v>338973.66</v>
      </c>
      <c r="R137" s="160">
        <v>3.7639999999999998</v>
      </c>
      <c r="S137" s="175">
        <f t="shared" ref="S137:S200" si="4">+(O137/P137)*Q137</f>
        <v>0</v>
      </c>
      <c r="T137" s="176">
        <f t="shared" ref="T137:T200" si="5">+R137*S137</f>
        <v>0</v>
      </c>
    </row>
    <row r="138" spans="1:20" x14ac:dyDescent="0.2">
      <c r="A138" s="170">
        <v>45499</v>
      </c>
      <c r="B138" s="171">
        <v>45499</v>
      </c>
      <c r="C138" s="171">
        <v>45516</v>
      </c>
      <c r="D138" s="172">
        <v>240002202</v>
      </c>
      <c r="E138" s="172">
        <v>1525</v>
      </c>
      <c r="F138" s="172" t="s">
        <v>117</v>
      </c>
      <c r="G138" s="173" t="s">
        <v>118</v>
      </c>
      <c r="H138" s="174" t="s">
        <v>356</v>
      </c>
      <c r="I138" s="172" t="s">
        <v>356</v>
      </c>
      <c r="J138" s="172" t="s">
        <v>356</v>
      </c>
      <c r="K138" s="172"/>
      <c r="L138" s="173" t="s">
        <v>360</v>
      </c>
      <c r="M138" s="172" t="s">
        <v>572</v>
      </c>
      <c r="N138" s="173" t="s">
        <v>573</v>
      </c>
      <c r="O138" s="175">
        <v>1197</v>
      </c>
      <c r="P138" s="175">
        <v>340915.1</v>
      </c>
      <c r="Q138" s="175">
        <v>338973.66</v>
      </c>
      <c r="R138" s="160">
        <v>3.7639999999999998</v>
      </c>
      <c r="S138" s="175">
        <f t="shared" si="4"/>
        <v>1190.1833360270637</v>
      </c>
      <c r="T138" s="176">
        <f t="shared" si="5"/>
        <v>4479.8500768058675</v>
      </c>
    </row>
    <row r="139" spans="1:20" x14ac:dyDescent="0.2">
      <c r="A139" s="170">
        <v>45499</v>
      </c>
      <c r="B139" s="171">
        <v>45499</v>
      </c>
      <c r="C139" s="171">
        <v>45516</v>
      </c>
      <c r="D139" s="172">
        <v>240002202</v>
      </c>
      <c r="E139" s="172">
        <v>1525</v>
      </c>
      <c r="F139" s="172" t="s">
        <v>117</v>
      </c>
      <c r="G139" s="173" t="s">
        <v>118</v>
      </c>
      <c r="H139" s="174" t="s">
        <v>356</v>
      </c>
      <c r="I139" s="172" t="s">
        <v>356</v>
      </c>
      <c r="J139" s="172" t="s">
        <v>356</v>
      </c>
      <c r="K139" s="172"/>
      <c r="L139" s="173" t="s">
        <v>360</v>
      </c>
      <c r="M139" s="172" t="s">
        <v>572</v>
      </c>
      <c r="N139" s="173" t="s">
        <v>573</v>
      </c>
      <c r="O139" s="175">
        <v>0</v>
      </c>
      <c r="P139" s="175">
        <v>340915.1</v>
      </c>
      <c r="Q139" s="175">
        <v>338973.66</v>
      </c>
      <c r="R139" s="160">
        <v>3.7639999999999998</v>
      </c>
      <c r="S139" s="175">
        <f t="shared" si="4"/>
        <v>0</v>
      </c>
      <c r="T139" s="176">
        <f t="shared" si="5"/>
        <v>0</v>
      </c>
    </row>
    <row r="140" spans="1:20" x14ac:dyDescent="0.2">
      <c r="A140" s="170">
        <v>45499</v>
      </c>
      <c r="B140" s="171">
        <v>45499</v>
      </c>
      <c r="C140" s="171">
        <v>45516</v>
      </c>
      <c r="D140" s="172">
        <v>240002202</v>
      </c>
      <c r="E140" s="172">
        <v>1525</v>
      </c>
      <c r="F140" s="172" t="s">
        <v>117</v>
      </c>
      <c r="G140" s="173" t="s">
        <v>118</v>
      </c>
      <c r="H140" s="174" t="s">
        <v>356</v>
      </c>
      <c r="I140" s="172" t="s">
        <v>356</v>
      </c>
      <c r="J140" s="172" t="s">
        <v>356</v>
      </c>
      <c r="K140" s="172" t="s">
        <v>356</v>
      </c>
      <c r="L140" s="173" t="s">
        <v>360</v>
      </c>
      <c r="M140" s="172" t="s">
        <v>574</v>
      </c>
      <c r="N140" s="173" t="s">
        <v>575</v>
      </c>
      <c r="O140" s="175">
        <v>3313.6</v>
      </c>
      <c r="P140" s="175">
        <v>340915.1</v>
      </c>
      <c r="Q140" s="175">
        <v>338973.66</v>
      </c>
      <c r="R140" s="160">
        <v>3.7639999999999998</v>
      </c>
      <c r="S140" s="175">
        <f t="shared" si="4"/>
        <v>3294.7297429066648</v>
      </c>
      <c r="T140" s="176">
        <f t="shared" si="5"/>
        <v>12401.362752300685</v>
      </c>
    </row>
    <row r="141" spans="1:20" x14ac:dyDescent="0.2">
      <c r="A141" s="170">
        <v>45499</v>
      </c>
      <c r="B141" s="171">
        <v>45499</v>
      </c>
      <c r="C141" s="171">
        <v>45516</v>
      </c>
      <c r="D141" s="172">
        <v>240002202</v>
      </c>
      <c r="E141" s="172">
        <v>1525</v>
      </c>
      <c r="F141" s="172" t="s">
        <v>117</v>
      </c>
      <c r="G141" s="173" t="s">
        <v>118</v>
      </c>
      <c r="H141" s="174" t="s">
        <v>356</v>
      </c>
      <c r="I141" s="172" t="s">
        <v>356</v>
      </c>
      <c r="J141" s="172" t="s">
        <v>356</v>
      </c>
      <c r="K141" s="172" t="s">
        <v>356</v>
      </c>
      <c r="L141" s="173" t="s">
        <v>360</v>
      </c>
      <c r="M141" s="172" t="s">
        <v>442</v>
      </c>
      <c r="N141" s="173" t="s">
        <v>443</v>
      </c>
      <c r="O141" s="175">
        <v>3531.15</v>
      </c>
      <c r="P141" s="175">
        <v>340915.1</v>
      </c>
      <c r="Q141" s="175">
        <v>338973.66</v>
      </c>
      <c r="R141" s="160">
        <v>3.7639999999999998</v>
      </c>
      <c r="S141" s="175">
        <f t="shared" si="4"/>
        <v>3511.0408412798379</v>
      </c>
      <c r="T141" s="176">
        <f t="shared" si="5"/>
        <v>13215.557726577308</v>
      </c>
    </row>
    <row r="142" spans="1:20" x14ac:dyDescent="0.2">
      <c r="A142" s="170">
        <v>45499</v>
      </c>
      <c r="B142" s="171">
        <v>45499</v>
      </c>
      <c r="C142" s="171">
        <v>45516</v>
      </c>
      <c r="D142" s="172">
        <v>240002202</v>
      </c>
      <c r="E142" s="172">
        <v>1525</v>
      </c>
      <c r="F142" s="172" t="s">
        <v>117</v>
      </c>
      <c r="G142" s="173" t="s">
        <v>118</v>
      </c>
      <c r="H142" s="174" t="s">
        <v>356</v>
      </c>
      <c r="I142" s="172" t="s">
        <v>356</v>
      </c>
      <c r="J142" s="172" t="s">
        <v>356</v>
      </c>
      <c r="K142" s="172"/>
      <c r="L142" s="173" t="s">
        <v>357</v>
      </c>
      <c r="M142" s="172" t="s">
        <v>576</v>
      </c>
      <c r="N142" s="173" t="s">
        <v>577</v>
      </c>
      <c r="O142" s="175">
        <v>4332</v>
      </c>
      <c r="P142" s="175">
        <v>340915.1</v>
      </c>
      <c r="Q142" s="175">
        <v>338973.66</v>
      </c>
      <c r="R142" s="160">
        <v>3.7639999999999998</v>
      </c>
      <c r="S142" s="175">
        <f t="shared" si="4"/>
        <v>4307.3301684788967</v>
      </c>
      <c r="T142" s="176">
        <f t="shared" si="5"/>
        <v>16212.790754154566</v>
      </c>
    </row>
    <row r="143" spans="1:20" x14ac:dyDescent="0.2">
      <c r="A143" s="170">
        <v>45499</v>
      </c>
      <c r="B143" s="171">
        <v>45499</v>
      </c>
      <c r="C143" s="171">
        <v>45516</v>
      </c>
      <c r="D143" s="172">
        <v>240002202</v>
      </c>
      <c r="E143" s="172">
        <v>1525</v>
      </c>
      <c r="F143" s="172" t="s">
        <v>117</v>
      </c>
      <c r="G143" s="173" t="s">
        <v>118</v>
      </c>
      <c r="H143" s="174" t="s">
        <v>356</v>
      </c>
      <c r="I143" s="172" t="s">
        <v>356</v>
      </c>
      <c r="J143" s="172" t="s">
        <v>356</v>
      </c>
      <c r="K143" s="172"/>
      <c r="L143" s="173" t="s">
        <v>357</v>
      </c>
      <c r="M143" s="172" t="s">
        <v>454</v>
      </c>
      <c r="N143" s="173" t="s">
        <v>455</v>
      </c>
      <c r="O143" s="175">
        <v>12236</v>
      </c>
      <c r="P143" s="175">
        <v>340915.1</v>
      </c>
      <c r="Q143" s="175">
        <v>338973.66</v>
      </c>
      <c r="R143" s="160">
        <v>3.7639999999999998</v>
      </c>
      <c r="S143" s="175">
        <f t="shared" si="4"/>
        <v>12166.318546054428</v>
      </c>
      <c r="T143" s="176">
        <f t="shared" si="5"/>
        <v>45794.023007348864</v>
      </c>
    </row>
    <row r="144" spans="1:20" x14ac:dyDescent="0.2">
      <c r="A144" s="170">
        <v>45499</v>
      </c>
      <c r="B144" s="171">
        <v>45499</v>
      </c>
      <c r="C144" s="171">
        <v>45516</v>
      </c>
      <c r="D144" s="172">
        <v>240002202</v>
      </c>
      <c r="E144" s="172">
        <v>1525</v>
      </c>
      <c r="F144" s="172" t="s">
        <v>117</v>
      </c>
      <c r="G144" s="173" t="s">
        <v>118</v>
      </c>
      <c r="H144" s="174" t="s">
        <v>356</v>
      </c>
      <c r="I144" s="172" t="s">
        <v>356</v>
      </c>
      <c r="J144" s="172" t="s">
        <v>356</v>
      </c>
      <c r="K144" s="172"/>
      <c r="L144" s="173" t="s">
        <v>357</v>
      </c>
      <c r="M144" s="172" t="s">
        <v>578</v>
      </c>
      <c r="N144" s="173" t="s">
        <v>579</v>
      </c>
      <c r="O144" s="175">
        <v>12768</v>
      </c>
      <c r="P144" s="175">
        <v>340915.1</v>
      </c>
      <c r="Q144" s="175">
        <v>338973.66</v>
      </c>
      <c r="R144" s="160">
        <v>3.7639999999999998</v>
      </c>
      <c r="S144" s="175">
        <f t="shared" si="4"/>
        <v>12695.288917622012</v>
      </c>
      <c r="T144" s="176">
        <f t="shared" si="5"/>
        <v>47785.067485929249</v>
      </c>
    </row>
    <row r="145" spans="1:20" x14ac:dyDescent="0.2">
      <c r="A145" s="170">
        <v>45499</v>
      </c>
      <c r="B145" s="171">
        <v>45499</v>
      </c>
      <c r="C145" s="171">
        <v>45516</v>
      </c>
      <c r="D145" s="172">
        <v>240002202</v>
      </c>
      <c r="E145" s="172">
        <v>1525</v>
      </c>
      <c r="F145" s="172" t="s">
        <v>117</v>
      </c>
      <c r="G145" s="173" t="s">
        <v>118</v>
      </c>
      <c r="H145" s="174" t="s">
        <v>356</v>
      </c>
      <c r="I145" s="172" t="s">
        <v>356</v>
      </c>
      <c r="J145" s="172" t="s">
        <v>356</v>
      </c>
      <c r="K145" s="172"/>
      <c r="L145" s="173" t="s">
        <v>393</v>
      </c>
      <c r="M145" s="172" t="s">
        <v>580</v>
      </c>
      <c r="N145" s="173" t="s">
        <v>581</v>
      </c>
      <c r="O145" s="175">
        <v>421.8</v>
      </c>
      <c r="P145" s="175">
        <v>340915.1</v>
      </c>
      <c r="Q145" s="175">
        <v>338973.66</v>
      </c>
      <c r="R145" s="160">
        <v>3.7639999999999998</v>
      </c>
      <c r="S145" s="175">
        <f t="shared" si="4"/>
        <v>419.39793745715571</v>
      </c>
      <c r="T145" s="176">
        <f t="shared" si="5"/>
        <v>1578.6138365887341</v>
      </c>
    </row>
    <row r="146" spans="1:20" x14ac:dyDescent="0.2">
      <c r="A146" s="170">
        <v>45499</v>
      </c>
      <c r="B146" s="171">
        <v>45499</v>
      </c>
      <c r="C146" s="171">
        <v>45516</v>
      </c>
      <c r="D146" s="172">
        <v>240002202</v>
      </c>
      <c r="E146" s="172">
        <v>1525</v>
      </c>
      <c r="F146" s="172" t="s">
        <v>117</v>
      </c>
      <c r="G146" s="173" t="s">
        <v>118</v>
      </c>
      <c r="H146" s="174" t="s">
        <v>356</v>
      </c>
      <c r="I146" s="172" t="s">
        <v>356</v>
      </c>
      <c r="J146" s="172" t="s">
        <v>356</v>
      </c>
      <c r="K146" s="172"/>
      <c r="L146" s="173" t="s">
        <v>393</v>
      </c>
      <c r="M146" s="172" t="s">
        <v>582</v>
      </c>
      <c r="N146" s="173" t="s">
        <v>583</v>
      </c>
      <c r="O146" s="175">
        <v>21705.599999999999</v>
      </c>
      <c r="P146" s="175">
        <v>340915.1</v>
      </c>
      <c r="Q146" s="175">
        <v>338973.66</v>
      </c>
      <c r="R146" s="160">
        <v>3.7639999999999998</v>
      </c>
      <c r="S146" s="175">
        <f t="shared" si="4"/>
        <v>21581.991159957419</v>
      </c>
      <c r="T146" s="176">
        <f t="shared" si="5"/>
        <v>81234.614726079715</v>
      </c>
    </row>
    <row r="147" spans="1:20" x14ac:dyDescent="0.2">
      <c r="A147" s="170">
        <v>45499</v>
      </c>
      <c r="B147" s="171">
        <v>45499</v>
      </c>
      <c r="C147" s="171">
        <v>45516</v>
      </c>
      <c r="D147" s="172">
        <v>240002202</v>
      </c>
      <c r="E147" s="172">
        <v>1525</v>
      </c>
      <c r="F147" s="172" t="s">
        <v>117</v>
      </c>
      <c r="G147" s="173" t="s">
        <v>118</v>
      </c>
      <c r="H147" s="174" t="s">
        <v>356</v>
      </c>
      <c r="I147" s="172" t="s">
        <v>356</v>
      </c>
      <c r="J147" s="172" t="s">
        <v>356</v>
      </c>
      <c r="K147" s="172" t="s">
        <v>356</v>
      </c>
      <c r="L147" s="173" t="s">
        <v>360</v>
      </c>
      <c r="M147" s="172" t="s">
        <v>584</v>
      </c>
      <c r="N147" s="173" t="s">
        <v>585</v>
      </c>
      <c r="O147" s="175">
        <v>4172.3999999999996</v>
      </c>
      <c r="P147" s="175">
        <v>340915.1</v>
      </c>
      <c r="Q147" s="175">
        <v>338973.66</v>
      </c>
      <c r="R147" s="160">
        <v>3.7639999999999998</v>
      </c>
      <c r="S147" s="175">
        <f t="shared" si="4"/>
        <v>4148.6390570086214</v>
      </c>
      <c r="T147" s="176">
        <f t="shared" si="5"/>
        <v>15615.47741058045</v>
      </c>
    </row>
    <row r="148" spans="1:20" x14ac:dyDescent="0.2">
      <c r="A148" s="170">
        <v>45499</v>
      </c>
      <c r="B148" s="171">
        <v>45499</v>
      </c>
      <c r="C148" s="171">
        <v>45516</v>
      </c>
      <c r="D148" s="172">
        <v>240002202</v>
      </c>
      <c r="E148" s="172">
        <v>1525</v>
      </c>
      <c r="F148" s="172" t="s">
        <v>117</v>
      </c>
      <c r="G148" s="173" t="s">
        <v>118</v>
      </c>
      <c r="H148" s="174" t="s">
        <v>356</v>
      </c>
      <c r="I148" s="172" t="s">
        <v>356</v>
      </c>
      <c r="J148" s="172" t="s">
        <v>356</v>
      </c>
      <c r="K148" s="172"/>
      <c r="L148" s="173" t="s">
        <v>357</v>
      </c>
      <c r="M148" s="172" t="s">
        <v>586</v>
      </c>
      <c r="N148" s="173" t="s">
        <v>587</v>
      </c>
      <c r="O148" s="175">
        <v>6669</v>
      </c>
      <c r="P148" s="175">
        <v>340915.1</v>
      </c>
      <c r="Q148" s="175">
        <v>338973.66</v>
      </c>
      <c r="R148" s="160">
        <v>3.7639999999999998</v>
      </c>
      <c r="S148" s="175">
        <f t="shared" si="4"/>
        <v>6631.0214435793541</v>
      </c>
      <c r="T148" s="176">
        <f t="shared" si="5"/>
        <v>24959.164713632686</v>
      </c>
    </row>
    <row r="149" spans="1:20" x14ac:dyDescent="0.2">
      <c r="A149" s="170">
        <v>45499</v>
      </c>
      <c r="B149" s="171">
        <v>45499</v>
      </c>
      <c r="C149" s="171">
        <v>45516</v>
      </c>
      <c r="D149" s="172">
        <v>240002202</v>
      </c>
      <c r="E149" s="172">
        <v>1525</v>
      </c>
      <c r="F149" s="172" t="s">
        <v>117</v>
      </c>
      <c r="G149" s="173" t="s">
        <v>118</v>
      </c>
      <c r="H149" s="174" t="s">
        <v>356</v>
      </c>
      <c r="I149" s="172" t="s">
        <v>356</v>
      </c>
      <c r="J149" s="172" t="s">
        <v>356</v>
      </c>
      <c r="K149" s="172"/>
      <c r="L149" s="173" t="s">
        <v>357</v>
      </c>
      <c r="M149" s="172" t="s">
        <v>588</v>
      </c>
      <c r="N149" s="173" t="s">
        <v>589</v>
      </c>
      <c r="O149" s="175">
        <v>2120.4</v>
      </c>
      <c r="P149" s="175">
        <v>340915.1</v>
      </c>
      <c r="Q149" s="175">
        <v>338973.66</v>
      </c>
      <c r="R149" s="160">
        <v>3.7639999999999998</v>
      </c>
      <c r="S149" s="175">
        <f t="shared" si="4"/>
        <v>2108.3247666765128</v>
      </c>
      <c r="T149" s="176">
        <f t="shared" si="5"/>
        <v>7935.734421770394</v>
      </c>
    </row>
    <row r="150" spans="1:20" x14ac:dyDescent="0.2">
      <c r="A150" s="170">
        <v>45499</v>
      </c>
      <c r="B150" s="171">
        <v>45499</v>
      </c>
      <c r="C150" s="171">
        <v>45516</v>
      </c>
      <c r="D150" s="172">
        <v>240002202</v>
      </c>
      <c r="E150" s="172">
        <v>1525</v>
      </c>
      <c r="F150" s="172" t="s">
        <v>117</v>
      </c>
      <c r="G150" s="173" t="s">
        <v>118</v>
      </c>
      <c r="H150" s="174" t="s">
        <v>356</v>
      </c>
      <c r="I150" s="172" t="s">
        <v>356</v>
      </c>
      <c r="J150" s="172" t="s">
        <v>356</v>
      </c>
      <c r="K150" s="172"/>
      <c r="L150" s="173" t="s">
        <v>357</v>
      </c>
      <c r="M150" s="172" t="s">
        <v>590</v>
      </c>
      <c r="N150" s="173" t="s">
        <v>591</v>
      </c>
      <c r="O150" s="175">
        <v>16416</v>
      </c>
      <c r="P150" s="175">
        <v>340915.1</v>
      </c>
      <c r="Q150" s="175">
        <v>338973.66</v>
      </c>
      <c r="R150" s="160">
        <v>3.7639999999999998</v>
      </c>
      <c r="S150" s="175">
        <f t="shared" si="4"/>
        <v>16322.514322656874</v>
      </c>
      <c r="T150" s="176">
        <f t="shared" si="5"/>
        <v>61437.94391048047</v>
      </c>
    </row>
    <row r="151" spans="1:20" x14ac:dyDescent="0.2">
      <c r="A151" s="170">
        <v>45499</v>
      </c>
      <c r="B151" s="171">
        <v>45499</v>
      </c>
      <c r="C151" s="171">
        <v>45516</v>
      </c>
      <c r="D151" s="172">
        <v>240002202</v>
      </c>
      <c r="E151" s="172">
        <v>1525</v>
      </c>
      <c r="F151" s="172" t="s">
        <v>117</v>
      </c>
      <c r="G151" s="173" t="s">
        <v>118</v>
      </c>
      <c r="H151" s="174" t="s">
        <v>356</v>
      </c>
      <c r="I151" s="172" t="s">
        <v>356</v>
      </c>
      <c r="J151" s="172" t="s">
        <v>356</v>
      </c>
      <c r="K151" s="172"/>
      <c r="L151" s="173" t="s">
        <v>360</v>
      </c>
      <c r="M151" s="172" t="s">
        <v>592</v>
      </c>
      <c r="N151" s="173" t="s">
        <v>593</v>
      </c>
      <c r="O151" s="175">
        <v>14671.8</v>
      </c>
      <c r="P151" s="175">
        <v>340915.1</v>
      </c>
      <c r="Q151" s="175">
        <v>338973.66</v>
      </c>
      <c r="R151" s="160">
        <v>3.7639999999999998</v>
      </c>
      <c r="S151" s="175">
        <f t="shared" si="4"/>
        <v>14588.247175874578</v>
      </c>
      <c r="T151" s="176">
        <f t="shared" si="5"/>
        <v>54910.162369991907</v>
      </c>
    </row>
    <row r="152" spans="1:20" x14ac:dyDescent="0.2">
      <c r="A152" s="170">
        <v>45499</v>
      </c>
      <c r="B152" s="171">
        <v>45499</v>
      </c>
      <c r="C152" s="171">
        <v>45516</v>
      </c>
      <c r="D152" s="172">
        <v>240002202</v>
      </c>
      <c r="E152" s="172">
        <v>1525</v>
      </c>
      <c r="F152" s="172" t="s">
        <v>117</v>
      </c>
      <c r="G152" s="173" t="s">
        <v>118</v>
      </c>
      <c r="H152" s="174" t="s">
        <v>356</v>
      </c>
      <c r="I152" s="172" t="s">
        <v>356</v>
      </c>
      <c r="J152" s="172" t="s">
        <v>356</v>
      </c>
      <c r="K152" s="172"/>
      <c r="L152" s="173" t="s">
        <v>357</v>
      </c>
      <c r="M152" s="172" t="s">
        <v>594</v>
      </c>
      <c r="N152" s="173" t="s">
        <v>595</v>
      </c>
      <c r="O152" s="175">
        <v>5232.6000000000004</v>
      </c>
      <c r="P152" s="175">
        <v>340915.1</v>
      </c>
      <c r="Q152" s="175">
        <v>338973.66</v>
      </c>
      <c r="R152" s="160">
        <v>3.7639999999999998</v>
      </c>
      <c r="S152" s="175">
        <f t="shared" si="4"/>
        <v>5202.8014403468787</v>
      </c>
      <c r="T152" s="176">
        <f t="shared" si="5"/>
        <v>19583.344621465651</v>
      </c>
    </row>
    <row r="153" spans="1:20" x14ac:dyDescent="0.2">
      <c r="A153" s="170">
        <v>45499</v>
      </c>
      <c r="B153" s="171">
        <v>45499</v>
      </c>
      <c r="C153" s="171">
        <v>45516</v>
      </c>
      <c r="D153" s="172">
        <v>240002202</v>
      </c>
      <c r="E153" s="172">
        <v>1525</v>
      </c>
      <c r="F153" s="172" t="s">
        <v>117</v>
      </c>
      <c r="G153" s="173" t="s">
        <v>118</v>
      </c>
      <c r="H153" s="174" t="s">
        <v>356</v>
      </c>
      <c r="I153" s="172" t="s">
        <v>356</v>
      </c>
      <c r="J153" s="172" t="s">
        <v>356</v>
      </c>
      <c r="K153" s="172"/>
      <c r="L153" s="173" t="s">
        <v>357</v>
      </c>
      <c r="M153" s="172" t="s">
        <v>596</v>
      </c>
      <c r="N153" s="173" t="s">
        <v>597</v>
      </c>
      <c r="O153" s="175">
        <v>4959</v>
      </c>
      <c r="P153" s="175">
        <v>340915.1</v>
      </c>
      <c r="Q153" s="175">
        <v>338973.66</v>
      </c>
      <c r="R153" s="160">
        <v>3.7639999999999998</v>
      </c>
      <c r="S153" s="175">
        <f t="shared" si="4"/>
        <v>4930.7595349692638</v>
      </c>
      <c r="T153" s="176">
        <f t="shared" si="5"/>
        <v>18559.37888962431</v>
      </c>
    </row>
    <row r="154" spans="1:20" x14ac:dyDescent="0.2">
      <c r="A154" s="170">
        <v>45499</v>
      </c>
      <c r="B154" s="171">
        <v>45499</v>
      </c>
      <c r="C154" s="171">
        <v>45516</v>
      </c>
      <c r="D154" s="172">
        <v>240002202</v>
      </c>
      <c r="E154" s="172">
        <v>1525</v>
      </c>
      <c r="F154" s="172" t="s">
        <v>117</v>
      </c>
      <c r="G154" s="173" t="s">
        <v>118</v>
      </c>
      <c r="H154" s="174" t="s">
        <v>356</v>
      </c>
      <c r="I154" s="172" t="s">
        <v>356</v>
      </c>
      <c r="J154" s="172" t="s">
        <v>356</v>
      </c>
      <c r="K154" s="172"/>
      <c r="L154" s="173" t="s">
        <v>357</v>
      </c>
      <c r="M154" s="172" t="s">
        <v>598</v>
      </c>
      <c r="N154" s="173" t="s">
        <v>599</v>
      </c>
      <c r="O154" s="175">
        <v>8265</v>
      </c>
      <c r="P154" s="175">
        <v>340915.1</v>
      </c>
      <c r="Q154" s="175">
        <v>338973.66</v>
      </c>
      <c r="R154" s="160">
        <v>3.7639999999999998</v>
      </c>
      <c r="S154" s="175">
        <f t="shared" si="4"/>
        <v>8217.9325582821057</v>
      </c>
      <c r="T154" s="176">
        <f t="shared" si="5"/>
        <v>30932.298149373844</v>
      </c>
    </row>
    <row r="155" spans="1:20" x14ac:dyDescent="0.2">
      <c r="A155" s="170">
        <v>45499</v>
      </c>
      <c r="B155" s="171">
        <v>45499</v>
      </c>
      <c r="C155" s="171">
        <v>45516</v>
      </c>
      <c r="D155" s="172">
        <v>240002202</v>
      </c>
      <c r="E155" s="172">
        <v>1525</v>
      </c>
      <c r="F155" s="172" t="s">
        <v>117</v>
      </c>
      <c r="G155" s="173" t="s">
        <v>118</v>
      </c>
      <c r="H155" s="174" t="s">
        <v>356</v>
      </c>
      <c r="I155" s="172" t="s">
        <v>356</v>
      </c>
      <c r="J155" s="172" t="s">
        <v>356</v>
      </c>
      <c r="K155" s="172"/>
      <c r="L155" s="173" t="s">
        <v>357</v>
      </c>
      <c r="M155" s="172" t="s">
        <v>600</v>
      </c>
      <c r="N155" s="173" t="s">
        <v>601</v>
      </c>
      <c r="O155" s="175">
        <v>3078</v>
      </c>
      <c r="P155" s="175">
        <v>340915.1</v>
      </c>
      <c r="Q155" s="175">
        <v>338973.66</v>
      </c>
      <c r="R155" s="160">
        <v>3.7639999999999998</v>
      </c>
      <c r="S155" s="175">
        <f t="shared" si="4"/>
        <v>3060.4714354981638</v>
      </c>
      <c r="T155" s="176">
        <f t="shared" si="5"/>
        <v>11519.614483215088</v>
      </c>
    </row>
    <row r="156" spans="1:20" x14ac:dyDescent="0.2">
      <c r="A156" s="170">
        <v>45499</v>
      </c>
      <c r="B156" s="171">
        <v>45499</v>
      </c>
      <c r="C156" s="171">
        <v>45516</v>
      </c>
      <c r="D156" s="172">
        <v>240002202</v>
      </c>
      <c r="E156" s="172">
        <v>1525</v>
      </c>
      <c r="F156" s="172" t="s">
        <v>117</v>
      </c>
      <c r="G156" s="173" t="s">
        <v>118</v>
      </c>
      <c r="H156" s="174" t="s">
        <v>356</v>
      </c>
      <c r="I156" s="172" t="s">
        <v>356</v>
      </c>
      <c r="J156" s="172" t="s">
        <v>356</v>
      </c>
      <c r="K156" s="172"/>
      <c r="L156" s="173" t="s">
        <v>357</v>
      </c>
      <c r="M156" s="172" t="s">
        <v>602</v>
      </c>
      <c r="N156" s="173" t="s">
        <v>603</v>
      </c>
      <c r="O156" s="175">
        <v>5643</v>
      </c>
      <c r="P156" s="175">
        <v>340915.1</v>
      </c>
      <c r="Q156" s="175">
        <v>338973.66</v>
      </c>
      <c r="R156" s="160">
        <v>3.7639999999999998</v>
      </c>
      <c r="S156" s="175">
        <f t="shared" si="4"/>
        <v>5610.8642984133003</v>
      </c>
      <c r="T156" s="176">
        <f t="shared" si="5"/>
        <v>21119.29321922766</v>
      </c>
    </row>
    <row r="157" spans="1:20" x14ac:dyDescent="0.2">
      <c r="A157" s="170">
        <v>45499</v>
      </c>
      <c r="B157" s="171">
        <v>45499</v>
      </c>
      <c r="C157" s="171">
        <v>45516</v>
      </c>
      <c r="D157" s="172">
        <v>240002202</v>
      </c>
      <c r="E157" s="172">
        <v>1525</v>
      </c>
      <c r="F157" s="172" t="s">
        <v>117</v>
      </c>
      <c r="G157" s="173" t="s">
        <v>118</v>
      </c>
      <c r="H157" s="174" t="s">
        <v>356</v>
      </c>
      <c r="I157" s="172" t="s">
        <v>356</v>
      </c>
      <c r="J157" s="172" t="s">
        <v>356</v>
      </c>
      <c r="K157" s="172"/>
      <c r="L157" s="173" t="s">
        <v>357</v>
      </c>
      <c r="M157" s="172" t="s">
        <v>604</v>
      </c>
      <c r="N157" s="173" t="s">
        <v>605</v>
      </c>
      <c r="O157" s="175">
        <v>12408.9</v>
      </c>
      <c r="P157" s="175">
        <v>340915.1</v>
      </c>
      <c r="Q157" s="175">
        <v>338973.66</v>
      </c>
      <c r="R157" s="160">
        <v>3.7639999999999998</v>
      </c>
      <c r="S157" s="175">
        <f t="shared" si="4"/>
        <v>12338.233916813893</v>
      </c>
      <c r="T157" s="176">
        <f t="shared" si="5"/>
        <v>46441.11246288749</v>
      </c>
    </row>
    <row r="158" spans="1:20" x14ac:dyDescent="0.2">
      <c r="A158" s="170">
        <v>45499</v>
      </c>
      <c r="B158" s="171">
        <v>45499</v>
      </c>
      <c r="C158" s="171">
        <v>45516</v>
      </c>
      <c r="D158" s="172">
        <v>240002202</v>
      </c>
      <c r="E158" s="172">
        <v>1525</v>
      </c>
      <c r="F158" s="172" t="s">
        <v>117</v>
      </c>
      <c r="G158" s="173" t="s">
        <v>118</v>
      </c>
      <c r="H158" s="174" t="s">
        <v>356</v>
      </c>
      <c r="I158" s="172" t="s">
        <v>356</v>
      </c>
      <c r="J158" s="172" t="s">
        <v>356</v>
      </c>
      <c r="K158" s="172"/>
      <c r="L158" s="173" t="s">
        <v>357</v>
      </c>
      <c r="M158" s="172" t="s">
        <v>606</v>
      </c>
      <c r="N158" s="173" t="s">
        <v>607</v>
      </c>
      <c r="O158" s="175">
        <v>722</v>
      </c>
      <c r="P158" s="175">
        <v>340915.1</v>
      </c>
      <c r="Q158" s="175">
        <v>338973.66</v>
      </c>
      <c r="R158" s="160">
        <v>3.7639999999999998</v>
      </c>
      <c r="S158" s="175">
        <f t="shared" si="4"/>
        <v>717.8883614131496</v>
      </c>
      <c r="T158" s="176">
        <f t="shared" si="5"/>
        <v>2702.131792359095</v>
      </c>
    </row>
    <row r="159" spans="1:20" x14ac:dyDescent="0.2">
      <c r="A159" s="170">
        <v>45499</v>
      </c>
      <c r="B159" s="171">
        <v>45499</v>
      </c>
      <c r="C159" s="171">
        <v>45516</v>
      </c>
      <c r="D159" s="172">
        <v>240002202</v>
      </c>
      <c r="E159" s="172">
        <v>1525</v>
      </c>
      <c r="F159" s="172" t="s">
        <v>117</v>
      </c>
      <c r="G159" s="173" t="s">
        <v>118</v>
      </c>
      <c r="H159" s="174" t="s">
        <v>356</v>
      </c>
      <c r="I159" s="172" t="s">
        <v>356</v>
      </c>
      <c r="J159" s="172" t="s">
        <v>356</v>
      </c>
      <c r="K159" s="172"/>
      <c r="L159" s="173" t="s">
        <v>357</v>
      </c>
      <c r="M159" s="172" t="s">
        <v>608</v>
      </c>
      <c r="N159" s="173" t="s">
        <v>609</v>
      </c>
      <c r="O159" s="175">
        <v>4617</v>
      </c>
      <c r="P159" s="175">
        <v>340915.1</v>
      </c>
      <c r="Q159" s="175">
        <v>338973.66</v>
      </c>
      <c r="R159" s="160">
        <v>3.7639999999999998</v>
      </c>
      <c r="S159" s="175">
        <f t="shared" si="4"/>
        <v>4590.7071532472455</v>
      </c>
      <c r="T159" s="176">
        <f t="shared" si="5"/>
        <v>17279.42172482263</v>
      </c>
    </row>
    <row r="160" spans="1:20" x14ac:dyDescent="0.2">
      <c r="A160" s="170">
        <v>45499</v>
      </c>
      <c r="B160" s="171">
        <v>45499</v>
      </c>
      <c r="C160" s="171">
        <v>45516</v>
      </c>
      <c r="D160" s="172">
        <v>240002202</v>
      </c>
      <c r="E160" s="172">
        <v>1525</v>
      </c>
      <c r="F160" s="172" t="s">
        <v>117</v>
      </c>
      <c r="G160" s="173" t="s">
        <v>118</v>
      </c>
      <c r="H160" s="174" t="s">
        <v>356</v>
      </c>
      <c r="I160" s="172" t="s">
        <v>356</v>
      </c>
      <c r="J160" s="172" t="s">
        <v>356</v>
      </c>
      <c r="K160" s="172" t="s">
        <v>356</v>
      </c>
      <c r="L160" s="173" t="s">
        <v>360</v>
      </c>
      <c r="M160" s="172" t="s">
        <v>610</v>
      </c>
      <c r="N160" s="173" t="s">
        <v>611</v>
      </c>
      <c r="O160" s="175">
        <v>507.3</v>
      </c>
      <c r="P160" s="175">
        <v>340915.1</v>
      </c>
      <c r="Q160" s="175">
        <v>338973.66</v>
      </c>
      <c r="R160" s="160">
        <v>3.7639999999999998</v>
      </c>
      <c r="S160" s="175">
        <f t="shared" si="4"/>
        <v>504.41103288766033</v>
      </c>
      <c r="T160" s="176">
        <f t="shared" si="5"/>
        <v>1898.6031277891534</v>
      </c>
    </row>
    <row r="161" spans="1:20" x14ac:dyDescent="0.2">
      <c r="A161" s="170">
        <v>45499</v>
      </c>
      <c r="B161" s="171">
        <v>45499</v>
      </c>
      <c r="C161" s="171">
        <v>45516</v>
      </c>
      <c r="D161" s="172">
        <v>240002202</v>
      </c>
      <c r="E161" s="172">
        <v>1525</v>
      </c>
      <c r="F161" s="172" t="s">
        <v>117</v>
      </c>
      <c r="G161" s="173" t="s">
        <v>118</v>
      </c>
      <c r="H161" s="174" t="s">
        <v>356</v>
      </c>
      <c r="I161" s="172" t="s">
        <v>356</v>
      </c>
      <c r="J161" s="172" t="s">
        <v>356</v>
      </c>
      <c r="K161" s="172" t="s">
        <v>356</v>
      </c>
      <c r="L161" s="173" t="s">
        <v>360</v>
      </c>
      <c r="M161" s="172" t="s">
        <v>612</v>
      </c>
      <c r="N161" s="173" t="s">
        <v>613</v>
      </c>
      <c r="O161" s="175">
        <v>1307.2</v>
      </c>
      <c r="P161" s="175">
        <v>340915.1</v>
      </c>
      <c r="Q161" s="175">
        <v>338973.66</v>
      </c>
      <c r="R161" s="160">
        <v>3.7639999999999998</v>
      </c>
      <c r="S161" s="175">
        <f t="shared" si="4"/>
        <v>1299.7557701374917</v>
      </c>
      <c r="T161" s="176">
        <f t="shared" si="5"/>
        <v>4892.2807187975186</v>
      </c>
    </row>
    <row r="162" spans="1:20" x14ac:dyDescent="0.2">
      <c r="A162" s="170">
        <v>45499</v>
      </c>
      <c r="B162" s="171">
        <v>45499</v>
      </c>
      <c r="C162" s="171">
        <v>45516</v>
      </c>
      <c r="D162" s="172">
        <v>240002202</v>
      </c>
      <c r="E162" s="172">
        <v>1525</v>
      </c>
      <c r="F162" s="172" t="s">
        <v>117</v>
      </c>
      <c r="G162" s="173" t="s">
        <v>118</v>
      </c>
      <c r="H162" s="174" t="s">
        <v>356</v>
      </c>
      <c r="I162" s="172" t="s">
        <v>356</v>
      </c>
      <c r="J162" s="172" t="s">
        <v>356</v>
      </c>
      <c r="K162" s="172" t="s">
        <v>356</v>
      </c>
      <c r="L162" s="173" t="s">
        <v>360</v>
      </c>
      <c r="M162" s="172" t="s">
        <v>614</v>
      </c>
      <c r="N162" s="173" t="s">
        <v>615</v>
      </c>
      <c r="O162" s="175">
        <v>1995</v>
      </c>
      <c r="P162" s="175">
        <v>340915.1</v>
      </c>
      <c r="Q162" s="175">
        <v>338973.66</v>
      </c>
      <c r="R162" s="160">
        <v>3.7639999999999998</v>
      </c>
      <c r="S162" s="175">
        <f t="shared" si="4"/>
        <v>1983.6388933784392</v>
      </c>
      <c r="T162" s="176">
        <f t="shared" si="5"/>
        <v>7466.4167946764446</v>
      </c>
    </row>
    <row r="163" spans="1:20" x14ac:dyDescent="0.2">
      <c r="A163" s="170">
        <v>45499</v>
      </c>
      <c r="B163" s="171">
        <v>45499</v>
      </c>
      <c r="C163" s="171">
        <v>45516</v>
      </c>
      <c r="D163" s="172">
        <v>240002202</v>
      </c>
      <c r="E163" s="172">
        <v>1525</v>
      </c>
      <c r="F163" s="172" t="s">
        <v>117</v>
      </c>
      <c r="G163" s="173" t="s">
        <v>118</v>
      </c>
      <c r="H163" s="174" t="s">
        <v>356</v>
      </c>
      <c r="I163" s="172" t="s">
        <v>356</v>
      </c>
      <c r="J163" s="172" t="s">
        <v>356</v>
      </c>
      <c r="K163" s="172" t="s">
        <v>356</v>
      </c>
      <c r="L163" s="173" t="s">
        <v>360</v>
      </c>
      <c r="M163" s="172" t="s">
        <v>616</v>
      </c>
      <c r="N163" s="173" t="s">
        <v>617</v>
      </c>
      <c r="O163" s="175">
        <v>1710</v>
      </c>
      <c r="P163" s="175">
        <v>340915.1</v>
      </c>
      <c r="Q163" s="175">
        <v>338973.66</v>
      </c>
      <c r="R163" s="160">
        <v>3.7639999999999998</v>
      </c>
      <c r="S163" s="175">
        <f t="shared" si="4"/>
        <v>1700.2619086100908</v>
      </c>
      <c r="T163" s="176">
        <f t="shared" si="5"/>
        <v>6399.7858240083815</v>
      </c>
    </row>
    <row r="164" spans="1:20" x14ac:dyDescent="0.2">
      <c r="A164" s="170">
        <v>45499</v>
      </c>
      <c r="B164" s="171">
        <v>45499</v>
      </c>
      <c r="C164" s="171">
        <v>45516</v>
      </c>
      <c r="D164" s="172">
        <v>240002202</v>
      </c>
      <c r="E164" s="172">
        <v>1525</v>
      </c>
      <c r="F164" s="172" t="s">
        <v>117</v>
      </c>
      <c r="G164" s="173" t="s">
        <v>118</v>
      </c>
      <c r="H164" s="174" t="s">
        <v>356</v>
      </c>
      <c r="I164" s="172" t="s">
        <v>356</v>
      </c>
      <c r="J164" s="172" t="s">
        <v>356</v>
      </c>
      <c r="K164" s="172"/>
      <c r="L164" s="173" t="s">
        <v>357</v>
      </c>
      <c r="M164" s="172" t="s">
        <v>558</v>
      </c>
      <c r="N164" s="173" t="s">
        <v>559</v>
      </c>
      <c r="O164" s="175">
        <v>2137.5</v>
      </c>
      <c r="P164" s="175">
        <v>340915.1</v>
      </c>
      <c r="Q164" s="175">
        <v>338973.66</v>
      </c>
      <c r="R164" s="160">
        <v>3.7639999999999998</v>
      </c>
      <c r="S164" s="175">
        <f t="shared" si="4"/>
        <v>2125.3273857626136</v>
      </c>
      <c r="T164" s="176">
        <f t="shared" si="5"/>
        <v>7999.7322800104776</v>
      </c>
    </row>
    <row r="165" spans="1:20" x14ac:dyDescent="0.2">
      <c r="A165" s="170">
        <v>45499</v>
      </c>
      <c r="B165" s="171">
        <v>45499</v>
      </c>
      <c r="C165" s="171">
        <v>45516</v>
      </c>
      <c r="D165" s="172">
        <v>240002202</v>
      </c>
      <c r="E165" s="172">
        <v>1525</v>
      </c>
      <c r="F165" s="172" t="s">
        <v>117</v>
      </c>
      <c r="G165" s="173" t="s">
        <v>118</v>
      </c>
      <c r="H165" s="174" t="s">
        <v>356</v>
      </c>
      <c r="I165" s="172" t="s">
        <v>356</v>
      </c>
      <c r="J165" s="172" t="s">
        <v>356</v>
      </c>
      <c r="K165" s="172"/>
      <c r="L165" s="173" t="s">
        <v>357</v>
      </c>
      <c r="M165" s="172" t="s">
        <v>618</v>
      </c>
      <c r="N165" s="173" t="s">
        <v>619</v>
      </c>
      <c r="O165" s="175">
        <v>20314.8</v>
      </c>
      <c r="P165" s="175">
        <v>340915.1</v>
      </c>
      <c r="Q165" s="175">
        <v>338973.66</v>
      </c>
      <c r="R165" s="160">
        <v>3.7639999999999998</v>
      </c>
      <c r="S165" s="175">
        <f t="shared" si="4"/>
        <v>20199.111474287878</v>
      </c>
      <c r="T165" s="176">
        <f t="shared" si="5"/>
        <v>76029.455589219564</v>
      </c>
    </row>
    <row r="166" spans="1:20" x14ac:dyDescent="0.2">
      <c r="A166" s="170">
        <v>45499</v>
      </c>
      <c r="B166" s="171">
        <v>45499</v>
      </c>
      <c r="C166" s="171">
        <v>45516</v>
      </c>
      <c r="D166" s="172">
        <v>240002202</v>
      </c>
      <c r="E166" s="172">
        <v>1525</v>
      </c>
      <c r="F166" s="172" t="s">
        <v>117</v>
      </c>
      <c r="G166" s="173" t="s">
        <v>118</v>
      </c>
      <c r="H166" s="174" t="s">
        <v>356</v>
      </c>
      <c r="I166" s="172" t="s">
        <v>356</v>
      </c>
      <c r="J166" s="172" t="s">
        <v>356</v>
      </c>
      <c r="K166" s="172"/>
      <c r="L166" s="173" t="s">
        <v>357</v>
      </c>
      <c r="M166" s="172" t="s">
        <v>620</v>
      </c>
      <c r="N166" s="173" t="s">
        <v>621</v>
      </c>
      <c r="O166" s="175">
        <v>7174.4</v>
      </c>
      <c r="P166" s="175">
        <v>340915.1</v>
      </c>
      <c r="Q166" s="175">
        <v>338973.66</v>
      </c>
      <c r="R166" s="160">
        <v>3.7639999999999998</v>
      </c>
      <c r="S166" s="175">
        <f t="shared" si="4"/>
        <v>7133.5432965685586</v>
      </c>
      <c r="T166" s="176">
        <f t="shared" si="5"/>
        <v>26850.656968284053</v>
      </c>
    </row>
    <row r="167" spans="1:20" x14ac:dyDescent="0.2">
      <c r="A167" s="170">
        <v>45499</v>
      </c>
      <c r="B167" s="171">
        <v>45499</v>
      </c>
      <c r="C167" s="171">
        <v>45516</v>
      </c>
      <c r="D167" s="172">
        <v>240002202</v>
      </c>
      <c r="E167" s="172">
        <v>1525</v>
      </c>
      <c r="F167" s="172" t="s">
        <v>117</v>
      </c>
      <c r="G167" s="173" t="s">
        <v>118</v>
      </c>
      <c r="H167" s="174" t="s">
        <v>356</v>
      </c>
      <c r="I167" s="172" t="s">
        <v>356</v>
      </c>
      <c r="J167" s="172" t="s">
        <v>356</v>
      </c>
      <c r="K167" s="172" t="s">
        <v>356</v>
      </c>
      <c r="L167" s="173" t="s">
        <v>360</v>
      </c>
      <c r="M167" s="172" t="s">
        <v>538</v>
      </c>
      <c r="N167" s="173" t="s">
        <v>539</v>
      </c>
      <c r="O167" s="175">
        <v>1470.6</v>
      </c>
      <c r="P167" s="175">
        <v>340915.1</v>
      </c>
      <c r="Q167" s="175">
        <v>338973.66</v>
      </c>
      <c r="R167" s="160">
        <v>3.7639999999999998</v>
      </c>
      <c r="S167" s="175">
        <f t="shared" si="4"/>
        <v>1462.2252414046779</v>
      </c>
      <c r="T167" s="176">
        <f t="shared" si="5"/>
        <v>5503.8158086472076</v>
      </c>
    </row>
    <row r="168" spans="1:20" x14ac:dyDescent="0.2">
      <c r="A168" s="170">
        <v>45499</v>
      </c>
      <c r="B168" s="171">
        <v>45499</v>
      </c>
      <c r="C168" s="171">
        <v>45516</v>
      </c>
      <c r="D168" s="172">
        <v>240002202</v>
      </c>
      <c r="E168" s="172">
        <v>1525</v>
      </c>
      <c r="F168" s="172" t="s">
        <v>117</v>
      </c>
      <c r="G168" s="173" t="s">
        <v>118</v>
      </c>
      <c r="H168" s="174" t="s">
        <v>356</v>
      </c>
      <c r="I168" s="172" t="s">
        <v>356</v>
      </c>
      <c r="J168" s="172" t="s">
        <v>356</v>
      </c>
      <c r="K168" s="172" t="s">
        <v>356</v>
      </c>
      <c r="L168" s="173" t="s">
        <v>360</v>
      </c>
      <c r="M168" s="172" t="s">
        <v>622</v>
      </c>
      <c r="N168" s="173" t="s">
        <v>623</v>
      </c>
      <c r="O168" s="175">
        <v>912</v>
      </c>
      <c r="P168" s="175">
        <v>340915.1</v>
      </c>
      <c r="Q168" s="175">
        <v>338973.66</v>
      </c>
      <c r="R168" s="160">
        <v>3.7639999999999998</v>
      </c>
      <c r="S168" s="175">
        <f t="shared" si="4"/>
        <v>906.80635125871515</v>
      </c>
      <c r="T168" s="176">
        <f t="shared" si="5"/>
        <v>3413.2191061378035</v>
      </c>
    </row>
    <row r="169" spans="1:20" x14ac:dyDescent="0.2">
      <c r="A169" s="170">
        <v>45499</v>
      </c>
      <c r="B169" s="171">
        <v>45499</v>
      </c>
      <c r="C169" s="171">
        <v>45516</v>
      </c>
      <c r="D169" s="172">
        <v>240002202</v>
      </c>
      <c r="E169" s="172">
        <v>1525</v>
      </c>
      <c r="F169" s="172" t="s">
        <v>117</v>
      </c>
      <c r="G169" s="173" t="s">
        <v>118</v>
      </c>
      <c r="H169" s="174" t="s">
        <v>356</v>
      </c>
      <c r="I169" s="172" t="s">
        <v>356</v>
      </c>
      <c r="J169" s="172" t="s">
        <v>356</v>
      </c>
      <c r="K169" s="172"/>
      <c r="L169" s="173" t="s">
        <v>393</v>
      </c>
      <c r="M169" s="172" t="s">
        <v>624</v>
      </c>
      <c r="N169" s="173" t="s">
        <v>625</v>
      </c>
      <c r="O169" s="175">
        <v>17480</v>
      </c>
      <c r="P169" s="175">
        <v>340915.1</v>
      </c>
      <c r="Q169" s="175">
        <v>338973.66</v>
      </c>
      <c r="R169" s="160">
        <v>3.7639999999999998</v>
      </c>
      <c r="S169" s="175">
        <f t="shared" si="4"/>
        <v>17380.455065792041</v>
      </c>
      <c r="T169" s="176">
        <f t="shared" si="5"/>
        <v>65420.032867641239</v>
      </c>
    </row>
    <row r="170" spans="1:20" x14ac:dyDescent="0.2">
      <c r="A170" s="170">
        <v>45499</v>
      </c>
      <c r="B170" s="171">
        <v>45499</v>
      </c>
      <c r="C170" s="171">
        <v>45516</v>
      </c>
      <c r="D170" s="172">
        <v>240002202</v>
      </c>
      <c r="E170" s="172">
        <v>1525</v>
      </c>
      <c r="F170" s="172" t="s">
        <v>117</v>
      </c>
      <c r="G170" s="173" t="s">
        <v>118</v>
      </c>
      <c r="H170" s="174" t="s">
        <v>356</v>
      </c>
      <c r="I170" s="172" t="s">
        <v>356</v>
      </c>
      <c r="J170" s="172" t="s">
        <v>356</v>
      </c>
      <c r="K170" s="172" t="s">
        <v>356</v>
      </c>
      <c r="L170" s="173" t="s">
        <v>360</v>
      </c>
      <c r="M170" s="172" t="s">
        <v>626</v>
      </c>
      <c r="N170" s="173" t="s">
        <v>627</v>
      </c>
      <c r="O170" s="175">
        <v>1387</v>
      </c>
      <c r="P170" s="175">
        <v>340915.1</v>
      </c>
      <c r="Q170" s="175">
        <v>338973.66</v>
      </c>
      <c r="R170" s="160">
        <v>3.7639999999999998</v>
      </c>
      <c r="S170" s="175">
        <f t="shared" si="4"/>
        <v>1379.1013258726291</v>
      </c>
      <c r="T170" s="176">
        <f t="shared" si="5"/>
        <v>5190.937390584576</v>
      </c>
    </row>
    <row r="171" spans="1:20" x14ac:dyDescent="0.2">
      <c r="A171" s="170">
        <v>45499</v>
      </c>
      <c r="B171" s="171">
        <v>45499</v>
      </c>
      <c r="C171" s="171">
        <v>45516</v>
      </c>
      <c r="D171" s="172">
        <v>240002202</v>
      </c>
      <c r="E171" s="172">
        <v>1525</v>
      </c>
      <c r="F171" s="172" t="s">
        <v>117</v>
      </c>
      <c r="G171" s="173" t="s">
        <v>118</v>
      </c>
      <c r="H171" s="174" t="s">
        <v>356</v>
      </c>
      <c r="I171" s="172" t="s">
        <v>356</v>
      </c>
      <c r="J171" s="172" t="s">
        <v>356</v>
      </c>
      <c r="K171" s="172" t="s">
        <v>356</v>
      </c>
      <c r="L171" s="173" t="s">
        <v>360</v>
      </c>
      <c r="M171" s="172" t="s">
        <v>626</v>
      </c>
      <c r="N171" s="173" t="s">
        <v>627</v>
      </c>
      <c r="O171" s="175">
        <v>0</v>
      </c>
      <c r="P171" s="175">
        <v>340915.1</v>
      </c>
      <c r="Q171" s="175">
        <v>338973.66</v>
      </c>
      <c r="R171" s="160">
        <v>3.7639999999999998</v>
      </c>
      <c r="S171" s="175">
        <f t="shared" si="4"/>
        <v>0</v>
      </c>
      <c r="T171" s="176">
        <f t="shared" si="5"/>
        <v>0</v>
      </c>
    </row>
    <row r="172" spans="1:20" x14ac:dyDescent="0.2">
      <c r="A172" s="170">
        <v>45499</v>
      </c>
      <c r="B172" s="171">
        <v>45499</v>
      </c>
      <c r="C172" s="171">
        <v>45516</v>
      </c>
      <c r="D172" s="172">
        <v>240002202</v>
      </c>
      <c r="E172" s="172">
        <v>1525</v>
      </c>
      <c r="F172" s="172" t="s">
        <v>117</v>
      </c>
      <c r="G172" s="173" t="s">
        <v>118</v>
      </c>
      <c r="H172" s="174" t="s">
        <v>356</v>
      </c>
      <c r="I172" s="172" t="s">
        <v>356</v>
      </c>
      <c r="J172" s="172" t="s">
        <v>356</v>
      </c>
      <c r="K172" s="172"/>
      <c r="L172" s="173" t="s">
        <v>357</v>
      </c>
      <c r="M172" s="172" t="s">
        <v>628</v>
      </c>
      <c r="N172" s="173" t="s">
        <v>629</v>
      </c>
      <c r="O172" s="175">
        <v>5386.5</v>
      </c>
      <c r="P172" s="175">
        <v>340915.1</v>
      </c>
      <c r="Q172" s="175">
        <v>338973.66</v>
      </c>
      <c r="R172" s="160">
        <v>3.7639999999999998</v>
      </c>
      <c r="S172" s="175">
        <f t="shared" si="4"/>
        <v>5355.8250121217861</v>
      </c>
      <c r="T172" s="176">
        <f t="shared" si="5"/>
        <v>20159.325345626403</v>
      </c>
    </row>
    <row r="173" spans="1:20" x14ac:dyDescent="0.2">
      <c r="A173" s="170">
        <v>45499</v>
      </c>
      <c r="B173" s="171">
        <v>45499</v>
      </c>
      <c r="C173" s="171">
        <v>45516</v>
      </c>
      <c r="D173" s="172">
        <v>240002202</v>
      </c>
      <c r="E173" s="172">
        <v>1525</v>
      </c>
      <c r="F173" s="172" t="s">
        <v>117</v>
      </c>
      <c r="G173" s="173" t="s">
        <v>118</v>
      </c>
      <c r="H173" s="174" t="s">
        <v>356</v>
      </c>
      <c r="I173" s="172" t="s">
        <v>356</v>
      </c>
      <c r="J173" s="172" t="s">
        <v>356</v>
      </c>
      <c r="K173" s="172"/>
      <c r="L173" s="173" t="s">
        <v>357</v>
      </c>
      <c r="M173" s="172" t="s">
        <v>630</v>
      </c>
      <c r="N173" s="173" t="s">
        <v>631</v>
      </c>
      <c r="O173" s="175">
        <v>11696.4</v>
      </c>
      <c r="P173" s="175">
        <v>340915.1</v>
      </c>
      <c r="Q173" s="175">
        <v>338973.66</v>
      </c>
      <c r="R173" s="160">
        <v>3.7639999999999998</v>
      </c>
      <c r="S173" s="175">
        <f t="shared" si="4"/>
        <v>11629.79145489302</v>
      </c>
      <c r="T173" s="176">
        <f t="shared" si="5"/>
        <v>43774.535036217327</v>
      </c>
    </row>
    <row r="174" spans="1:20" x14ac:dyDescent="0.2">
      <c r="A174" s="170">
        <v>45499</v>
      </c>
      <c r="B174" s="171">
        <v>45499</v>
      </c>
      <c r="C174" s="171">
        <v>45516</v>
      </c>
      <c r="D174" s="172">
        <v>240002202</v>
      </c>
      <c r="E174" s="172">
        <v>1525</v>
      </c>
      <c r="F174" s="172" t="s">
        <v>117</v>
      </c>
      <c r="G174" s="173" t="s">
        <v>118</v>
      </c>
      <c r="H174" s="174" t="s">
        <v>356</v>
      </c>
      <c r="I174" s="172" t="s">
        <v>356</v>
      </c>
      <c r="J174" s="172" t="s">
        <v>356</v>
      </c>
      <c r="K174" s="172" t="s">
        <v>356</v>
      </c>
      <c r="L174" s="173" t="s">
        <v>360</v>
      </c>
      <c r="M174" s="172" t="s">
        <v>632</v>
      </c>
      <c r="N174" s="173" t="s">
        <v>633</v>
      </c>
      <c r="O174" s="175">
        <v>1596</v>
      </c>
      <c r="P174" s="175">
        <v>340915.1</v>
      </c>
      <c r="Q174" s="175">
        <v>338973.66</v>
      </c>
      <c r="R174" s="160">
        <v>3.7639999999999998</v>
      </c>
      <c r="S174" s="175">
        <f t="shared" si="4"/>
        <v>1586.9111147027515</v>
      </c>
      <c r="T174" s="176">
        <f t="shared" si="5"/>
        <v>5973.1334357411561</v>
      </c>
    </row>
    <row r="175" spans="1:20" x14ac:dyDescent="0.2">
      <c r="A175" s="170">
        <v>45499</v>
      </c>
      <c r="B175" s="171">
        <v>45499</v>
      </c>
      <c r="C175" s="171">
        <v>45516</v>
      </c>
      <c r="D175" s="172">
        <v>240002202</v>
      </c>
      <c r="E175" s="172">
        <v>1525</v>
      </c>
      <c r="F175" s="172" t="s">
        <v>117</v>
      </c>
      <c r="G175" s="173" t="s">
        <v>118</v>
      </c>
      <c r="H175" s="174" t="s">
        <v>356</v>
      </c>
      <c r="I175" s="172" t="s">
        <v>356</v>
      </c>
      <c r="J175" s="172" t="s">
        <v>356</v>
      </c>
      <c r="K175" s="172" t="s">
        <v>356</v>
      </c>
      <c r="L175" s="173" t="s">
        <v>360</v>
      </c>
      <c r="M175" s="172" t="s">
        <v>546</v>
      </c>
      <c r="N175" s="173" t="s">
        <v>547</v>
      </c>
      <c r="O175" s="175">
        <v>912</v>
      </c>
      <c r="P175" s="175">
        <v>340915.1</v>
      </c>
      <c r="Q175" s="175">
        <v>338973.66</v>
      </c>
      <c r="R175" s="160">
        <v>3.7639999999999998</v>
      </c>
      <c r="S175" s="175">
        <f t="shared" si="4"/>
        <v>906.80635125871515</v>
      </c>
      <c r="T175" s="176">
        <f t="shared" si="5"/>
        <v>3413.2191061378035</v>
      </c>
    </row>
    <row r="176" spans="1:20" x14ac:dyDescent="0.2">
      <c r="A176" s="170">
        <v>45499</v>
      </c>
      <c r="B176" s="171">
        <v>45499</v>
      </c>
      <c r="C176" s="171">
        <v>45516</v>
      </c>
      <c r="D176" s="172">
        <v>240002202</v>
      </c>
      <c r="E176" s="172">
        <v>1525</v>
      </c>
      <c r="F176" s="172" t="s">
        <v>117</v>
      </c>
      <c r="G176" s="173" t="s">
        <v>118</v>
      </c>
      <c r="H176" s="174" t="s">
        <v>356</v>
      </c>
      <c r="I176" s="172" t="s">
        <v>356</v>
      </c>
      <c r="J176" s="172" t="s">
        <v>356</v>
      </c>
      <c r="K176" s="172"/>
      <c r="L176" s="173" t="s">
        <v>393</v>
      </c>
      <c r="M176" s="172" t="s">
        <v>528</v>
      </c>
      <c r="N176" s="173" t="s">
        <v>529</v>
      </c>
      <c r="O176" s="175">
        <v>3562.5</v>
      </c>
      <c r="P176" s="175">
        <v>340915.1</v>
      </c>
      <c r="Q176" s="175">
        <v>338973.66</v>
      </c>
      <c r="R176" s="160">
        <v>3.7639999999999998</v>
      </c>
      <c r="S176" s="175">
        <f t="shared" si="4"/>
        <v>3542.2123096043561</v>
      </c>
      <c r="T176" s="176">
        <f t="shared" si="5"/>
        <v>13332.887133350796</v>
      </c>
    </row>
    <row r="177" spans="1:20" x14ac:dyDescent="0.2">
      <c r="A177" s="170">
        <v>45499</v>
      </c>
      <c r="B177" s="171">
        <v>45499</v>
      </c>
      <c r="C177" s="171">
        <v>45516</v>
      </c>
      <c r="D177" s="172">
        <v>240002202</v>
      </c>
      <c r="E177" s="172">
        <v>1525</v>
      </c>
      <c r="F177" s="172" t="s">
        <v>117</v>
      </c>
      <c r="G177" s="173" t="s">
        <v>118</v>
      </c>
      <c r="H177" s="174" t="s">
        <v>356</v>
      </c>
      <c r="I177" s="172" t="s">
        <v>356</v>
      </c>
      <c r="J177" s="172" t="s">
        <v>356</v>
      </c>
      <c r="K177" s="172"/>
      <c r="L177" s="173" t="s">
        <v>393</v>
      </c>
      <c r="M177" s="172" t="s">
        <v>634</v>
      </c>
      <c r="N177" s="173" t="s">
        <v>635</v>
      </c>
      <c r="O177" s="175">
        <v>858.8</v>
      </c>
      <c r="P177" s="175">
        <v>340915.1</v>
      </c>
      <c r="Q177" s="175">
        <v>338973.66</v>
      </c>
      <c r="R177" s="160">
        <v>3.7639999999999998</v>
      </c>
      <c r="S177" s="175">
        <f t="shared" si="4"/>
        <v>853.90931410195674</v>
      </c>
      <c r="T177" s="176">
        <f t="shared" si="5"/>
        <v>3214.1146582797651</v>
      </c>
    </row>
    <row r="178" spans="1:20" x14ac:dyDescent="0.2">
      <c r="A178" s="170">
        <v>45499</v>
      </c>
      <c r="B178" s="171">
        <v>45499</v>
      </c>
      <c r="C178" s="171">
        <v>45516</v>
      </c>
      <c r="D178" s="172">
        <v>240002202</v>
      </c>
      <c r="E178" s="172">
        <v>1525</v>
      </c>
      <c r="F178" s="172" t="s">
        <v>117</v>
      </c>
      <c r="G178" s="173" t="s">
        <v>118</v>
      </c>
      <c r="H178" s="174" t="s">
        <v>356</v>
      </c>
      <c r="I178" s="172" t="s">
        <v>356</v>
      </c>
      <c r="J178" s="172" t="s">
        <v>356</v>
      </c>
      <c r="K178" s="172"/>
      <c r="L178" s="173" t="s">
        <v>357</v>
      </c>
      <c r="M178" s="172" t="s">
        <v>636</v>
      </c>
      <c r="N178" s="173" t="s">
        <v>637</v>
      </c>
      <c r="O178" s="175">
        <v>3471.3</v>
      </c>
      <c r="P178" s="175">
        <v>340915.1</v>
      </c>
      <c r="Q178" s="175">
        <v>338973.66</v>
      </c>
      <c r="R178" s="160">
        <v>3.7639999999999998</v>
      </c>
      <c r="S178" s="175">
        <f t="shared" si="4"/>
        <v>3451.531674478485</v>
      </c>
      <c r="T178" s="176">
        <f t="shared" si="5"/>
        <v>12991.565222737017</v>
      </c>
    </row>
    <row r="179" spans="1:20" x14ac:dyDescent="0.2">
      <c r="A179" s="170">
        <v>45499</v>
      </c>
      <c r="B179" s="171">
        <v>45499</v>
      </c>
      <c r="C179" s="171">
        <v>45516</v>
      </c>
      <c r="D179" s="172">
        <v>240002202</v>
      </c>
      <c r="E179" s="172">
        <v>1525</v>
      </c>
      <c r="F179" s="172" t="s">
        <v>117</v>
      </c>
      <c r="G179" s="173" t="s">
        <v>118</v>
      </c>
      <c r="H179" s="174" t="s">
        <v>356</v>
      </c>
      <c r="I179" s="172" t="s">
        <v>356</v>
      </c>
      <c r="J179" s="172" t="s">
        <v>356</v>
      </c>
      <c r="K179" s="172"/>
      <c r="L179" s="173" t="s">
        <v>357</v>
      </c>
      <c r="M179" s="172" t="s">
        <v>638</v>
      </c>
      <c r="N179" s="173" t="s">
        <v>639</v>
      </c>
      <c r="O179" s="175">
        <v>5745.6</v>
      </c>
      <c r="P179" s="175">
        <v>340915.1</v>
      </c>
      <c r="Q179" s="175">
        <v>338973.66</v>
      </c>
      <c r="R179" s="160">
        <v>3.7639999999999998</v>
      </c>
      <c r="S179" s="175">
        <f t="shared" si="4"/>
        <v>5712.8800129299061</v>
      </c>
      <c r="T179" s="176">
        <f t="shared" si="5"/>
        <v>21503.280368668165</v>
      </c>
    </row>
    <row r="180" spans="1:20" x14ac:dyDescent="0.2">
      <c r="A180" s="170">
        <v>45499</v>
      </c>
      <c r="B180" s="171">
        <v>45499</v>
      </c>
      <c r="C180" s="171">
        <v>45516</v>
      </c>
      <c r="D180" s="172">
        <v>240002202</v>
      </c>
      <c r="E180" s="172">
        <v>1525</v>
      </c>
      <c r="F180" s="172" t="s">
        <v>117</v>
      </c>
      <c r="G180" s="173" t="s">
        <v>118</v>
      </c>
      <c r="H180" s="174" t="s">
        <v>356</v>
      </c>
      <c r="I180" s="172" t="s">
        <v>356</v>
      </c>
      <c r="J180" s="172" t="s">
        <v>356</v>
      </c>
      <c r="K180" s="172"/>
      <c r="L180" s="173" t="s">
        <v>357</v>
      </c>
      <c r="M180" s="172" t="s">
        <v>640</v>
      </c>
      <c r="N180" s="173" t="s">
        <v>641</v>
      </c>
      <c r="O180" s="175">
        <v>6292.8</v>
      </c>
      <c r="P180" s="175">
        <v>340915.1</v>
      </c>
      <c r="Q180" s="175">
        <v>338973.66</v>
      </c>
      <c r="R180" s="160">
        <v>3.7639999999999998</v>
      </c>
      <c r="S180" s="175">
        <f t="shared" si="4"/>
        <v>6256.9638236851342</v>
      </c>
      <c r="T180" s="176">
        <f t="shared" si="5"/>
        <v>23551.211832350844</v>
      </c>
    </row>
    <row r="181" spans="1:20" x14ac:dyDescent="0.2">
      <c r="A181" s="170">
        <v>45499</v>
      </c>
      <c r="B181" s="171">
        <v>45499</v>
      </c>
      <c r="C181" s="171">
        <v>45516</v>
      </c>
      <c r="D181" s="172">
        <v>240002202</v>
      </c>
      <c r="E181" s="172">
        <v>1525</v>
      </c>
      <c r="F181" s="172" t="s">
        <v>117</v>
      </c>
      <c r="G181" s="173" t="s">
        <v>118</v>
      </c>
      <c r="H181" s="174" t="s">
        <v>356</v>
      </c>
      <c r="I181" s="172" t="s">
        <v>356</v>
      </c>
      <c r="J181" s="172" t="s">
        <v>356</v>
      </c>
      <c r="K181" s="172"/>
      <c r="L181" s="173" t="s">
        <v>357</v>
      </c>
      <c r="M181" s="172" t="s">
        <v>642</v>
      </c>
      <c r="N181" s="173" t="s">
        <v>643</v>
      </c>
      <c r="O181" s="175">
        <v>3078</v>
      </c>
      <c r="P181" s="175">
        <v>340915.1</v>
      </c>
      <c r="Q181" s="175">
        <v>338973.66</v>
      </c>
      <c r="R181" s="160">
        <v>3.7639999999999998</v>
      </c>
      <c r="S181" s="175">
        <f t="shared" si="4"/>
        <v>3060.4714354981638</v>
      </c>
      <c r="T181" s="176">
        <f t="shared" si="5"/>
        <v>11519.614483215088</v>
      </c>
    </row>
    <row r="182" spans="1:20" x14ac:dyDescent="0.2">
      <c r="A182" s="170">
        <v>45499</v>
      </c>
      <c r="B182" s="171">
        <v>45499</v>
      </c>
      <c r="C182" s="171">
        <v>45516</v>
      </c>
      <c r="D182" s="172">
        <v>240002202</v>
      </c>
      <c r="E182" s="172">
        <v>1525</v>
      </c>
      <c r="F182" s="172" t="s">
        <v>117</v>
      </c>
      <c r="G182" s="173" t="s">
        <v>118</v>
      </c>
      <c r="H182" s="174" t="s">
        <v>356</v>
      </c>
      <c r="I182" s="172" t="s">
        <v>356</v>
      </c>
      <c r="J182" s="172" t="s">
        <v>356</v>
      </c>
      <c r="K182" s="172"/>
      <c r="L182" s="173" t="s">
        <v>357</v>
      </c>
      <c r="M182" s="172" t="s">
        <v>644</v>
      </c>
      <c r="N182" s="173" t="s">
        <v>645</v>
      </c>
      <c r="O182" s="175">
        <v>3300.3</v>
      </c>
      <c r="P182" s="175">
        <v>340915.1</v>
      </c>
      <c r="Q182" s="175">
        <v>338973.66</v>
      </c>
      <c r="R182" s="160">
        <v>3.7639999999999998</v>
      </c>
      <c r="S182" s="175">
        <f t="shared" si="4"/>
        <v>3281.5054836174754</v>
      </c>
      <c r="T182" s="176">
        <f t="shared" si="5"/>
        <v>12351.586640336176</v>
      </c>
    </row>
    <row r="183" spans="1:20" x14ac:dyDescent="0.2">
      <c r="A183" s="170">
        <v>45499</v>
      </c>
      <c r="B183" s="171">
        <v>45499</v>
      </c>
      <c r="C183" s="171">
        <v>45516</v>
      </c>
      <c r="D183" s="172">
        <v>240002202</v>
      </c>
      <c r="E183" s="172">
        <v>1525</v>
      </c>
      <c r="F183" s="172" t="s">
        <v>117</v>
      </c>
      <c r="G183" s="173" t="s">
        <v>118</v>
      </c>
      <c r="H183" s="174" t="s">
        <v>356</v>
      </c>
      <c r="I183" s="172" t="s">
        <v>356</v>
      </c>
      <c r="J183" s="172" t="s">
        <v>356</v>
      </c>
      <c r="K183" s="172"/>
      <c r="L183" s="173" t="s">
        <v>393</v>
      </c>
      <c r="M183" s="172" t="s">
        <v>646</v>
      </c>
      <c r="N183" s="173" t="s">
        <v>647</v>
      </c>
      <c r="O183" s="175">
        <v>26077.5</v>
      </c>
      <c r="P183" s="175">
        <v>340915.1</v>
      </c>
      <c r="Q183" s="175">
        <v>338973.66</v>
      </c>
      <c r="R183" s="160">
        <v>3.7639999999999998</v>
      </c>
      <c r="S183" s="175">
        <f t="shared" si="4"/>
        <v>25928.994106303886</v>
      </c>
      <c r="T183" s="176">
        <f t="shared" si="5"/>
        <v>97596.733816127817</v>
      </c>
    </row>
    <row r="184" spans="1:20" x14ac:dyDescent="0.2">
      <c r="A184" s="170">
        <v>45499</v>
      </c>
      <c r="B184" s="171">
        <v>45499</v>
      </c>
      <c r="C184" s="171">
        <v>45516</v>
      </c>
      <c r="D184" s="172">
        <v>240002202</v>
      </c>
      <c r="E184" s="172">
        <v>1525</v>
      </c>
      <c r="F184" s="172" t="s">
        <v>117</v>
      </c>
      <c r="G184" s="173" t="s">
        <v>118</v>
      </c>
      <c r="H184" s="174" t="s">
        <v>356</v>
      </c>
      <c r="I184" s="172" t="s">
        <v>356</v>
      </c>
      <c r="J184" s="172" t="s">
        <v>356</v>
      </c>
      <c r="K184" s="172"/>
      <c r="L184" s="173" t="s">
        <v>393</v>
      </c>
      <c r="M184" s="172" t="s">
        <v>646</v>
      </c>
      <c r="N184" s="173" t="s">
        <v>647</v>
      </c>
      <c r="O184" s="175">
        <v>0</v>
      </c>
      <c r="P184" s="175">
        <v>340915.1</v>
      </c>
      <c r="Q184" s="175">
        <v>338973.66</v>
      </c>
      <c r="R184" s="160">
        <v>3.7639999999999998</v>
      </c>
      <c r="S184" s="175">
        <f t="shared" si="4"/>
        <v>0</v>
      </c>
      <c r="T184" s="176">
        <f t="shared" si="5"/>
        <v>0</v>
      </c>
    </row>
    <row r="185" spans="1:20" x14ac:dyDescent="0.2">
      <c r="A185" s="170">
        <v>45499</v>
      </c>
      <c r="B185" s="171">
        <v>45499</v>
      </c>
      <c r="C185" s="171">
        <v>45516</v>
      </c>
      <c r="D185" s="172">
        <v>240002202</v>
      </c>
      <c r="E185" s="172">
        <v>1525</v>
      </c>
      <c r="F185" s="172" t="s">
        <v>117</v>
      </c>
      <c r="G185" s="173" t="s">
        <v>118</v>
      </c>
      <c r="H185" s="174" t="s">
        <v>356</v>
      </c>
      <c r="I185" s="172" t="s">
        <v>356</v>
      </c>
      <c r="J185" s="172" t="s">
        <v>356</v>
      </c>
      <c r="K185" s="172"/>
      <c r="L185" s="173" t="s">
        <v>393</v>
      </c>
      <c r="M185" s="172" t="s">
        <v>648</v>
      </c>
      <c r="N185" s="173" t="s">
        <v>649</v>
      </c>
      <c r="O185" s="175">
        <v>3420</v>
      </c>
      <c r="P185" s="175">
        <v>340915.1</v>
      </c>
      <c r="Q185" s="175">
        <v>338973.66</v>
      </c>
      <c r="R185" s="160">
        <v>3.7639999999999998</v>
      </c>
      <c r="S185" s="175">
        <f t="shared" si="4"/>
        <v>3400.5238172201816</v>
      </c>
      <c r="T185" s="176">
        <f t="shared" si="5"/>
        <v>12799.571648016763</v>
      </c>
    </row>
    <row r="186" spans="1:20" x14ac:dyDescent="0.2">
      <c r="A186" s="170">
        <v>45499</v>
      </c>
      <c r="B186" s="171">
        <v>45499</v>
      </c>
      <c r="C186" s="171">
        <v>45516</v>
      </c>
      <c r="D186" s="172">
        <v>240002202</v>
      </c>
      <c r="E186" s="172">
        <v>1525</v>
      </c>
      <c r="F186" s="172" t="s">
        <v>117</v>
      </c>
      <c r="G186" s="173" t="s">
        <v>118</v>
      </c>
      <c r="H186" s="174" t="s">
        <v>356</v>
      </c>
      <c r="I186" s="172" t="s">
        <v>356</v>
      </c>
      <c r="J186" s="172" t="s">
        <v>356</v>
      </c>
      <c r="K186" s="172"/>
      <c r="L186" s="173" t="s">
        <v>357</v>
      </c>
      <c r="M186" s="172" t="s">
        <v>389</v>
      </c>
      <c r="N186" s="173" t="s">
        <v>390</v>
      </c>
      <c r="O186" s="175">
        <v>11460.8</v>
      </c>
      <c r="P186" s="175">
        <v>340915.1</v>
      </c>
      <c r="Q186" s="175">
        <v>338973.66</v>
      </c>
      <c r="R186" s="160">
        <v>3.7639999999999998</v>
      </c>
      <c r="S186" s="175">
        <f t="shared" si="4"/>
        <v>11395.533147484519</v>
      </c>
      <c r="T186" s="176">
        <f t="shared" si="5"/>
        <v>42892.786767131729</v>
      </c>
    </row>
    <row r="187" spans="1:20" x14ac:dyDescent="0.2">
      <c r="A187" s="170">
        <v>45499</v>
      </c>
      <c r="B187" s="171">
        <v>45499</v>
      </c>
      <c r="C187" s="171">
        <v>45516</v>
      </c>
      <c r="D187" s="172">
        <v>240002202</v>
      </c>
      <c r="E187" s="172">
        <v>1525</v>
      </c>
      <c r="F187" s="172" t="s">
        <v>117</v>
      </c>
      <c r="G187" s="173" t="s">
        <v>118</v>
      </c>
      <c r="H187" s="174" t="s">
        <v>356</v>
      </c>
      <c r="I187" s="172" t="s">
        <v>356</v>
      </c>
      <c r="J187" s="172" t="s">
        <v>356</v>
      </c>
      <c r="K187" s="172"/>
      <c r="L187" s="173" t="s">
        <v>360</v>
      </c>
      <c r="M187" s="172" t="s">
        <v>650</v>
      </c>
      <c r="N187" s="173" t="s">
        <v>651</v>
      </c>
      <c r="O187" s="175">
        <v>3452.3</v>
      </c>
      <c r="P187" s="175">
        <v>340915.1</v>
      </c>
      <c r="Q187" s="175">
        <v>338973.66</v>
      </c>
      <c r="R187" s="160">
        <v>3.7639999999999998</v>
      </c>
      <c r="S187" s="175">
        <f t="shared" si="4"/>
        <v>3432.6398754939282</v>
      </c>
      <c r="T187" s="176">
        <f t="shared" si="5"/>
        <v>12920.456491359146</v>
      </c>
    </row>
    <row r="188" spans="1:20" x14ac:dyDescent="0.2">
      <c r="A188" s="170">
        <v>45499</v>
      </c>
      <c r="B188" s="171">
        <v>45499</v>
      </c>
      <c r="C188" s="171">
        <v>45516</v>
      </c>
      <c r="D188" s="172">
        <v>240002202</v>
      </c>
      <c r="E188" s="172">
        <v>1525</v>
      </c>
      <c r="F188" s="172" t="s">
        <v>117</v>
      </c>
      <c r="G188" s="173" t="s">
        <v>118</v>
      </c>
      <c r="H188" s="174" t="s">
        <v>356</v>
      </c>
      <c r="I188" s="172" t="s">
        <v>356</v>
      </c>
      <c r="J188" s="172" t="s">
        <v>356</v>
      </c>
      <c r="K188" s="172" t="s">
        <v>356</v>
      </c>
      <c r="L188" s="173" t="s">
        <v>360</v>
      </c>
      <c r="M188" s="172" t="s">
        <v>652</v>
      </c>
      <c r="N188" s="173" t="s">
        <v>653</v>
      </c>
      <c r="O188" s="175">
        <v>2194.5</v>
      </c>
      <c r="P188" s="175">
        <v>340915.1</v>
      </c>
      <c r="Q188" s="175">
        <v>338973.66</v>
      </c>
      <c r="R188" s="160">
        <v>3.7639999999999998</v>
      </c>
      <c r="S188" s="175">
        <f t="shared" si="4"/>
        <v>2182.0027827162835</v>
      </c>
      <c r="T188" s="176">
        <f t="shared" si="5"/>
        <v>8213.0584741440907</v>
      </c>
    </row>
    <row r="189" spans="1:20" x14ac:dyDescent="0.2">
      <c r="A189" s="170">
        <v>45499</v>
      </c>
      <c r="B189" s="171">
        <v>45499</v>
      </c>
      <c r="C189" s="171">
        <v>45516</v>
      </c>
      <c r="D189" s="172">
        <v>240002202</v>
      </c>
      <c r="E189" s="172">
        <v>1525</v>
      </c>
      <c r="F189" s="172" t="s">
        <v>117</v>
      </c>
      <c r="G189" s="173" t="s">
        <v>118</v>
      </c>
      <c r="H189" s="174" t="s">
        <v>356</v>
      </c>
      <c r="I189" s="172" t="s">
        <v>356</v>
      </c>
      <c r="J189" s="172" t="s">
        <v>356</v>
      </c>
      <c r="K189" s="172" t="s">
        <v>356</v>
      </c>
      <c r="L189" s="173" t="s">
        <v>360</v>
      </c>
      <c r="M189" s="172" t="s">
        <v>654</v>
      </c>
      <c r="N189" s="173" t="s">
        <v>655</v>
      </c>
      <c r="O189" s="175">
        <v>5130</v>
      </c>
      <c r="P189" s="175">
        <v>340915.1</v>
      </c>
      <c r="Q189" s="175">
        <v>338973.66</v>
      </c>
      <c r="R189" s="160">
        <v>3.7639999999999998</v>
      </c>
      <c r="S189" s="175">
        <f t="shared" si="4"/>
        <v>5100.785725830272</v>
      </c>
      <c r="T189" s="176">
        <f t="shared" si="5"/>
        <v>19199.357472025142</v>
      </c>
    </row>
    <row r="190" spans="1:20" x14ac:dyDescent="0.2">
      <c r="A190" s="170">
        <v>45499</v>
      </c>
      <c r="B190" s="171">
        <v>45499</v>
      </c>
      <c r="C190" s="171">
        <v>45516</v>
      </c>
      <c r="D190" s="172">
        <v>240002202</v>
      </c>
      <c r="E190" s="172">
        <v>1525</v>
      </c>
      <c r="F190" s="172" t="s">
        <v>117</v>
      </c>
      <c r="G190" s="173" t="s">
        <v>118</v>
      </c>
      <c r="H190" s="174" t="s">
        <v>356</v>
      </c>
      <c r="I190" s="172" t="s">
        <v>356</v>
      </c>
      <c r="J190" s="172" t="s">
        <v>356</v>
      </c>
      <c r="K190" s="172" t="s">
        <v>356</v>
      </c>
      <c r="L190" s="173" t="s">
        <v>360</v>
      </c>
      <c r="M190" s="172" t="s">
        <v>656</v>
      </c>
      <c r="N190" s="173" t="s">
        <v>657</v>
      </c>
      <c r="O190" s="175">
        <v>12825</v>
      </c>
      <c r="P190" s="175">
        <v>340915.1</v>
      </c>
      <c r="Q190" s="175">
        <v>338973.66</v>
      </c>
      <c r="R190" s="160">
        <v>3.7639999999999998</v>
      </c>
      <c r="S190" s="175">
        <f t="shared" si="4"/>
        <v>12751.964314575684</v>
      </c>
      <c r="T190" s="176">
        <f t="shared" si="5"/>
        <v>47998.393680062873</v>
      </c>
    </row>
    <row r="191" spans="1:20" x14ac:dyDescent="0.2">
      <c r="A191" s="170">
        <v>45499</v>
      </c>
      <c r="B191" s="171">
        <v>45499</v>
      </c>
      <c r="C191" s="171">
        <v>45516</v>
      </c>
      <c r="D191" s="172">
        <v>240002202</v>
      </c>
      <c r="E191" s="172">
        <v>1525</v>
      </c>
      <c r="F191" s="172" t="s">
        <v>117</v>
      </c>
      <c r="G191" s="173" t="s">
        <v>118</v>
      </c>
      <c r="H191" s="174" t="s">
        <v>356</v>
      </c>
      <c r="I191" s="172" t="s">
        <v>356</v>
      </c>
      <c r="J191" s="172" t="s">
        <v>356</v>
      </c>
      <c r="K191" s="172" t="s">
        <v>356</v>
      </c>
      <c r="L191" s="173" t="s">
        <v>360</v>
      </c>
      <c r="M191" s="172" t="s">
        <v>658</v>
      </c>
      <c r="N191" s="173" t="s">
        <v>659</v>
      </c>
      <c r="O191" s="175">
        <v>15390</v>
      </c>
      <c r="P191" s="175">
        <v>340915.1</v>
      </c>
      <c r="Q191" s="175">
        <v>338973.66</v>
      </c>
      <c r="R191" s="160">
        <v>3.7639999999999998</v>
      </c>
      <c r="S191" s="175">
        <f t="shared" si="4"/>
        <v>15302.357177490818</v>
      </c>
      <c r="T191" s="176">
        <f t="shared" si="5"/>
        <v>57598.072416075433</v>
      </c>
    </row>
    <row r="192" spans="1:20" x14ac:dyDescent="0.2">
      <c r="A192" s="170">
        <v>45499</v>
      </c>
      <c r="B192" s="171">
        <v>45499</v>
      </c>
      <c r="C192" s="171">
        <v>45516</v>
      </c>
      <c r="D192" s="172">
        <v>240002203</v>
      </c>
      <c r="E192" s="172">
        <v>1526</v>
      </c>
      <c r="F192" s="172" t="s">
        <v>117</v>
      </c>
      <c r="G192" s="173" t="s">
        <v>118</v>
      </c>
      <c r="H192" s="174" t="s">
        <v>356</v>
      </c>
      <c r="I192" s="172" t="s">
        <v>356</v>
      </c>
      <c r="J192" s="172" t="s">
        <v>356</v>
      </c>
      <c r="K192" s="172"/>
      <c r="L192" s="173" t="s">
        <v>357</v>
      </c>
      <c r="M192" s="172" t="s">
        <v>660</v>
      </c>
      <c r="N192" s="173" t="s">
        <v>661</v>
      </c>
      <c r="O192" s="175">
        <v>3967.2</v>
      </c>
      <c r="P192" s="175">
        <v>20383.2</v>
      </c>
      <c r="Q192" s="175">
        <v>20383.2</v>
      </c>
      <c r="R192" s="160">
        <v>3.7639999999999998</v>
      </c>
      <c r="S192" s="175">
        <f t="shared" si="4"/>
        <v>3967.2000000000003</v>
      </c>
      <c r="T192" s="176">
        <f t="shared" si="5"/>
        <v>14932.540800000001</v>
      </c>
    </row>
    <row r="193" spans="1:20" x14ac:dyDescent="0.2">
      <c r="A193" s="170">
        <v>45499</v>
      </c>
      <c r="B193" s="171">
        <v>45499</v>
      </c>
      <c r="C193" s="171">
        <v>45516</v>
      </c>
      <c r="D193" s="172">
        <v>240002203</v>
      </c>
      <c r="E193" s="172">
        <v>1526</v>
      </c>
      <c r="F193" s="172" t="s">
        <v>117</v>
      </c>
      <c r="G193" s="173" t="s">
        <v>118</v>
      </c>
      <c r="H193" s="174" t="s">
        <v>356</v>
      </c>
      <c r="I193" s="172" t="s">
        <v>356</v>
      </c>
      <c r="J193" s="172" t="s">
        <v>356</v>
      </c>
      <c r="K193" s="172"/>
      <c r="L193" s="173" t="s">
        <v>357</v>
      </c>
      <c r="M193" s="172" t="s">
        <v>590</v>
      </c>
      <c r="N193" s="173" t="s">
        <v>591</v>
      </c>
      <c r="O193" s="175">
        <v>16416</v>
      </c>
      <c r="P193" s="175">
        <v>20383.2</v>
      </c>
      <c r="Q193" s="175">
        <v>20383.2</v>
      </c>
      <c r="R193" s="160">
        <v>3.7639999999999998</v>
      </c>
      <c r="S193" s="175">
        <f t="shared" si="4"/>
        <v>16416</v>
      </c>
      <c r="T193" s="176">
        <f t="shared" si="5"/>
        <v>61789.823999999993</v>
      </c>
    </row>
    <row r="194" spans="1:20" x14ac:dyDescent="0.2">
      <c r="A194" s="170">
        <v>45392</v>
      </c>
      <c r="B194" s="171">
        <v>45392</v>
      </c>
      <c r="C194" s="171">
        <v>45493</v>
      </c>
      <c r="D194" s="172">
        <v>240000973</v>
      </c>
      <c r="E194" s="172">
        <v>1416</v>
      </c>
      <c r="F194" s="172" t="s">
        <v>124</v>
      </c>
      <c r="G194" s="173" t="s">
        <v>125</v>
      </c>
      <c r="H194" s="174" t="s">
        <v>356</v>
      </c>
      <c r="I194" s="172"/>
      <c r="J194" s="172" t="s">
        <v>356</v>
      </c>
      <c r="K194" s="172"/>
      <c r="L194" s="173" t="s">
        <v>393</v>
      </c>
      <c r="M194" s="172" t="s">
        <v>662</v>
      </c>
      <c r="N194" s="173" t="s">
        <v>663</v>
      </c>
      <c r="O194" s="175">
        <v>1083</v>
      </c>
      <c r="P194" s="175">
        <v>24738</v>
      </c>
      <c r="Q194" s="175">
        <v>213.94</v>
      </c>
      <c r="R194" s="160">
        <v>3.6930000000000001</v>
      </c>
      <c r="S194" s="175">
        <f t="shared" si="4"/>
        <v>9.3660368663594458</v>
      </c>
      <c r="T194" s="176">
        <f t="shared" si="5"/>
        <v>34.588774147465436</v>
      </c>
    </row>
    <row r="195" spans="1:20" x14ac:dyDescent="0.2">
      <c r="A195" s="170">
        <v>45392</v>
      </c>
      <c r="B195" s="171">
        <v>45392</v>
      </c>
      <c r="C195" s="171">
        <v>45493</v>
      </c>
      <c r="D195" s="172">
        <v>240000973</v>
      </c>
      <c r="E195" s="172">
        <v>1416</v>
      </c>
      <c r="F195" s="172" t="s">
        <v>124</v>
      </c>
      <c r="G195" s="173" t="s">
        <v>125</v>
      </c>
      <c r="H195" s="174" t="s">
        <v>356</v>
      </c>
      <c r="I195" s="172"/>
      <c r="J195" s="172" t="s">
        <v>356</v>
      </c>
      <c r="K195" s="172"/>
      <c r="L195" s="173" t="s">
        <v>393</v>
      </c>
      <c r="M195" s="172" t="s">
        <v>646</v>
      </c>
      <c r="N195" s="173" t="s">
        <v>647</v>
      </c>
      <c r="O195" s="175">
        <v>3477</v>
      </c>
      <c r="P195" s="175">
        <v>24738</v>
      </c>
      <c r="Q195" s="175">
        <v>213.94</v>
      </c>
      <c r="R195" s="160">
        <v>3.6930000000000001</v>
      </c>
      <c r="S195" s="175">
        <f t="shared" si="4"/>
        <v>30.069907834101382</v>
      </c>
      <c r="T195" s="176">
        <f t="shared" si="5"/>
        <v>111.04816963133641</v>
      </c>
    </row>
    <row r="196" spans="1:20" x14ac:dyDescent="0.2">
      <c r="A196" s="170">
        <v>45392</v>
      </c>
      <c r="B196" s="171">
        <v>45392</v>
      </c>
      <c r="C196" s="171">
        <v>45493</v>
      </c>
      <c r="D196" s="172">
        <v>240000973</v>
      </c>
      <c r="E196" s="172">
        <v>1416</v>
      </c>
      <c r="F196" s="172" t="s">
        <v>124</v>
      </c>
      <c r="G196" s="173" t="s">
        <v>125</v>
      </c>
      <c r="H196" s="174" t="s">
        <v>356</v>
      </c>
      <c r="I196" s="172"/>
      <c r="J196" s="172" t="s">
        <v>356</v>
      </c>
      <c r="K196" s="172"/>
      <c r="L196" s="173" t="s">
        <v>393</v>
      </c>
      <c r="M196" s="172" t="s">
        <v>664</v>
      </c>
      <c r="N196" s="173" t="s">
        <v>665</v>
      </c>
      <c r="O196" s="175">
        <v>4503</v>
      </c>
      <c r="P196" s="175">
        <v>24738</v>
      </c>
      <c r="Q196" s="175">
        <v>213.94</v>
      </c>
      <c r="R196" s="160">
        <v>3.6930000000000001</v>
      </c>
      <c r="S196" s="175">
        <f t="shared" si="4"/>
        <v>38.942995391705068</v>
      </c>
      <c r="T196" s="176">
        <f t="shared" si="5"/>
        <v>143.81648198156682</v>
      </c>
    </row>
    <row r="197" spans="1:20" x14ac:dyDescent="0.2">
      <c r="A197" s="170">
        <v>45392</v>
      </c>
      <c r="B197" s="171">
        <v>45392</v>
      </c>
      <c r="C197" s="171">
        <v>45493</v>
      </c>
      <c r="D197" s="172">
        <v>240000973</v>
      </c>
      <c r="E197" s="172">
        <v>1416</v>
      </c>
      <c r="F197" s="172" t="s">
        <v>124</v>
      </c>
      <c r="G197" s="173" t="s">
        <v>125</v>
      </c>
      <c r="H197" s="174" t="s">
        <v>356</v>
      </c>
      <c r="I197" s="172"/>
      <c r="J197" s="172" t="s">
        <v>356</v>
      </c>
      <c r="K197" s="172"/>
      <c r="L197" s="173" t="s">
        <v>393</v>
      </c>
      <c r="M197" s="172" t="s">
        <v>666</v>
      </c>
      <c r="N197" s="173" t="s">
        <v>667</v>
      </c>
      <c r="O197" s="175">
        <v>15675</v>
      </c>
      <c r="P197" s="175">
        <v>24738</v>
      </c>
      <c r="Q197" s="175">
        <v>213.94</v>
      </c>
      <c r="R197" s="160">
        <v>3.6930000000000001</v>
      </c>
      <c r="S197" s="175">
        <f t="shared" si="4"/>
        <v>135.56105990783411</v>
      </c>
      <c r="T197" s="176">
        <f t="shared" si="5"/>
        <v>500.62699423963136</v>
      </c>
    </row>
    <row r="198" spans="1:20" x14ac:dyDescent="0.2">
      <c r="A198" s="170">
        <v>45485</v>
      </c>
      <c r="B198" s="171">
        <v>45485</v>
      </c>
      <c r="C198" s="171">
        <v>45493</v>
      </c>
      <c r="D198" s="172">
        <v>240002023</v>
      </c>
      <c r="E198" s="172">
        <v>1511</v>
      </c>
      <c r="F198" s="172" t="s">
        <v>124</v>
      </c>
      <c r="G198" s="173" t="s">
        <v>125</v>
      </c>
      <c r="H198" s="174" t="s">
        <v>356</v>
      </c>
      <c r="I198" s="172" t="s">
        <v>356</v>
      </c>
      <c r="J198" s="172" t="s">
        <v>356</v>
      </c>
      <c r="K198" s="172"/>
      <c r="L198" s="173" t="s">
        <v>357</v>
      </c>
      <c r="M198" s="172" t="s">
        <v>668</v>
      </c>
      <c r="N198" s="173" t="s">
        <v>669</v>
      </c>
      <c r="O198" s="175">
        <v>6583.5</v>
      </c>
      <c r="P198" s="175">
        <v>28789.75</v>
      </c>
      <c r="Q198" s="175">
        <v>28789.75</v>
      </c>
      <c r="R198" s="160">
        <v>3.7709999999999999</v>
      </c>
      <c r="S198" s="175">
        <f t="shared" si="4"/>
        <v>6583.5</v>
      </c>
      <c r="T198" s="176">
        <f t="shared" si="5"/>
        <v>24826.378499999999</v>
      </c>
    </row>
    <row r="199" spans="1:20" x14ac:dyDescent="0.2">
      <c r="A199" s="170">
        <v>45485</v>
      </c>
      <c r="B199" s="171">
        <v>45485</v>
      </c>
      <c r="C199" s="171">
        <v>45493</v>
      </c>
      <c r="D199" s="172">
        <v>240002023</v>
      </c>
      <c r="E199" s="172">
        <v>1511</v>
      </c>
      <c r="F199" s="172" t="s">
        <v>124</v>
      </c>
      <c r="G199" s="173" t="s">
        <v>125</v>
      </c>
      <c r="H199" s="174" t="s">
        <v>356</v>
      </c>
      <c r="I199" s="172" t="s">
        <v>356</v>
      </c>
      <c r="J199" s="172" t="s">
        <v>356</v>
      </c>
      <c r="K199" s="172"/>
      <c r="L199" s="173" t="s">
        <v>393</v>
      </c>
      <c r="M199" s="172" t="s">
        <v>670</v>
      </c>
      <c r="N199" s="173" t="s">
        <v>671</v>
      </c>
      <c r="O199" s="175">
        <v>14962.5</v>
      </c>
      <c r="P199" s="175">
        <v>28789.75</v>
      </c>
      <c r="Q199" s="175">
        <v>28789.75</v>
      </c>
      <c r="R199" s="160">
        <v>3.7709999999999999</v>
      </c>
      <c r="S199" s="175">
        <f t="shared" si="4"/>
        <v>14962.500000000002</v>
      </c>
      <c r="T199" s="176">
        <f t="shared" si="5"/>
        <v>56423.587500000009</v>
      </c>
    </row>
    <row r="200" spans="1:20" x14ac:dyDescent="0.2">
      <c r="A200" s="170">
        <v>45485</v>
      </c>
      <c r="B200" s="171">
        <v>45485</v>
      </c>
      <c r="C200" s="171">
        <v>45493</v>
      </c>
      <c r="D200" s="172">
        <v>240002023</v>
      </c>
      <c r="E200" s="172">
        <v>1511</v>
      </c>
      <c r="F200" s="172" t="s">
        <v>124</v>
      </c>
      <c r="G200" s="173" t="s">
        <v>125</v>
      </c>
      <c r="H200" s="174" t="s">
        <v>356</v>
      </c>
      <c r="I200" s="172" t="s">
        <v>356</v>
      </c>
      <c r="J200" s="172" t="s">
        <v>356</v>
      </c>
      <c r="K200" s="172"/>
      <c r="L200" s="173" t="s">
        <v>393</v>
      </c>
      <c r="M200" s="172" t="s">
        <v>646</v>
      </c>
      <c r="N200" s="173" t="s">
        <v>647</v>
      </c>
      <c r="O200" s="175">
        <v>7243.75</v>
      </c>
      <c r="P200" s="175">
        <v>28789.75</v>
      </c>
      <c r="Q200" s="175">
        <v>28789.75</v>
      </c>
      <c r="R200" s="160">
        <v>3.7709999999999999</v>
      </c>
      <c r="S200" s="175">
        <f t="shared" si="4"/>
        <v>7243.7499999999991</v>
      </c>
      <c r="T200" s="176">
        <f t="shared" si="5"/>
        <v>27316.181249999994</v>
      </c>
    </row>
    <row r="201" spans="1:20" x14ac:dyDescent="0.2">
      <c r="A201" s="170">
        <v>45454</v>
      </c>
      <c r="B201" s="171">
        <v>45544</v>
      </c>
      <c r="C201" s="171">
        <v>45517</v>
      </c>
      <c r="D201" s="172">
        <v>240001707</v>
      </c>
      <c r="E201" s="172">
        <v>1480</v>
      </c>
      <c r="F201" s="172" t="s">
        <v>145</v>
      </c>
      <c r="G201" s="173" t="s">
        <v>146</v>
      </c>
      <c r="H201" s="174" t="s">
        <v>356</v>
      </c>
      <c r="I201" s="172" t="s">
        <v>356</v>
      </c>
      <c r="J201" s="172" t="s">
        <v>356</v>
      </c>
      <c r="K201" s="172"/>
      <c r="L201" s="173" t="s">
        <v>357</v>
      </c>
      <c r="M201" s="172" t="s">
        <v>672</v>
      </c>
      <c r="N201" s="173" t="s">
        <v>673</v>
      </c>
      <c r="O201" s="175">
        <v>392</v>
      </c>
      <c r="P201" s="175">
        <v>36612</v>
      </c>
      <c r="Q201" s="175">
        <v>24246</v>
      </c>
      <c r="R201" s="160">
        <v>3.7810000000000001</v>
      </c>
      <c r="S201" s="175">
        <f t="shared" ref="S201:S264" si="6">+(O201/P201)*Q201</f>
        <v>259.59882005899703</v>
      </c>
      <c r="T201" s="176">
        <f t="shared" ref="T201:T264" si="7">+R201*S201</f>
        <v>981.54313864306778</v>
      </c>
    </row>
    <row r="202" spans="1:20" x14ac:dyDescent="0.2">
      <c r="A202" s="170">
        <v>45454</v>
      </c>
      <c r="B202" s="171">
        <v>45544</v>
      </c>
      <c r="C202" s="171">
        <v>45517</v>
      </c>
      <c r="D202" s="172">
        <v>240001707</v>
      </c>
      <c r="E202" s="172">
        <v>1480</v>
      </c>
      <c r="F202" s="172" t="s">
        <v>145</v>
      </c>
      <c r="G202" s="173" t="s">
        <v>146</v>
      </c>
      <c r="H202" s="174" t="s">
        <v>356</v>
      </c>
      <c r="I202" s="172" t="s">
        <v>356</v>
      </c>
      <c r="J202" s="172" t="s">
        <v>356</v>
      </c>
      <c r="K202" s="172"/>
      <c r="L202" s="173" t="s">
        <v>357</v>
      </c>
      <c r="M202" s="172" t="s">
        <v>674</v>
      </c>
      <c r="N202" s="173" t="s">
        <v>675</v>
      </c>
      <c r="O202" s="175">
        <v>15960</v>
      </c>
      <c r="P202" s="175">
        <v>36612</v>
      </c>
      <c r="Q202" s="175">
        <v>24246</v>
      </c>
      <c r="R202" s="160">
        <v>3.7810000000000001</v>
      </c>
      <c r="S202" s="175">
        <f t="shared" si="6"/>
        <v>10569.380530973451</v>
      </c>
      <c r="T202" s="176">
        <f t="shared" si="7"/>
        <v>39962.827787610622</v>
      </c>
    </row>
    <row r="203" spans="1:20" x14ac:dyDescent="0.2">
      <c r="A203" s="170">
        <v>45454</v>
      </c>
      <c r="B203" s="171">
        <v>45544</v>
      </c>
      <c r="C203" s="171">
        <v>45517</v>
      </c>
      <c r="D203" s="172">
        <v>240001707</v>
      </c>
      <c r="E203" s="172">
        <v>1480</v>
      </c>
      <c r="F203" s="172" t="s">
        <v>145</v>
      </c>
      <c r="G203" s="173" t="s">
        <v>146</v>
      </c>
      <c r="H203" s="174" t="s">
        <v>356</v>
      </c>
      <c r="I203" s="172" t="s">
        <v>356</v>
      </c>
      <c r="J203" s="172" t="s">
        <v>356</v>
      </c>
      <c r="K203" s="172"/>
      <c r="L203" s="173" t="s">
        <v>357</v>
      </c>
      <c r="M203" s="172" t="s">
        <v>676</v>
      </c>
      <c r="N203" s="173" t="s">
        <v>677</v>
      </c>
      <c r="O203" s="175">
        <v>18404</v>
      </c>
      <c r="P203" s="175">
        <v>36612</v>
      </c>
      <c r="Q203" s="175">
        <v>24246</v>
      </c>
      <c r="R203" s="160">
        <v>3.7810000000000001</v>
      </c>
      <c r="S203" s="175">
        <f t="shared" si="6"/>
        <v>12187.899705014748</v>
      </c>
      <c r="T203" s="176">
        <f t="shared" si="7"/>
        <v>46082.448784660766</v>
      </c>
    </row>
    <row r="204" spans="1:20" x14ac:dyDescent="0.2">
      <c r="A204" s="170">
        <v>45454</v>
      </c>
      <c r="B204" s="171">
        <v>45544</v>
      </c>
      <c r="C204" s="171">
        <v>45517</v>
      </c>
      <c r="D204" s="172">
        <v>240001707</v>
      </c>
      <c r="E204" s="172">
        <v>1480</v>
      </c>
      <c r="F204" s="172" t="s">
        <v>145</v>
      </c>
      <c r="G204" s="173" t="s">
        <v>146</v>
      </c>
      <c r="H204" s="174" t="s">
        <v>356</v>
      </c>
      <c r="I204" s="172" t="s">
        <v>356</v>
      </c>
      <c r="J204" s="172" t="s">
        <v>356</v>
      </c>
      <c r="K204" s="172"/>
      <c r="L204" s="173" t="s">
        <v>357</v>
      </c>
      <c r="M204" s="172" t="s">
        <v>676</v>
      </c>
      <c r="N204" s="173" t="s">
        <v>677</v>
      </c>
      <c r="O204" s="175">
        <v>0</v>
      </c>
      <c r="P204" s="175">
        <v>36612</v>
      </c>
      <c r="Q204" s="175">
        <v>24246</v>
      </c>
      <c r="R204" s="160">
        <v>3.7810000000000001</v>
      </c>
      <c r="S204" s="175">
        <f t="shared" si="6"/>
        <v>0</v>
      </c>
      <c r="T204" s="176">
        <f t="shared" si="7"/>
        <v>0</v>
      </c>
    </row>
    <row r="205" spans="1:20" x14ac:dyDescent="0.2">
      <c r="A205" s="170">
        <v>45454</v>
      </c>
      <c r="B205" s="171">
        <v>45544</v>
      </c>
      <c r="C205" s="171">
        <v>45517</v>
      </c>
      <c r="D205" s="172">
        <v>240001707</v>
      </c>
      <c r="E205" s="172">
        <v>1480</v>
      </c>
      <c r="F205" s="172" t="s">
        <v>145</v>
      </c>
      <c r="G205" s="173" t="s">
        <v>146</v>
      </c>
      <c r="H205" s="174" t="s">
        <v>356</v>
      </c>
      <c r="I205" s="172" t="s">
        <v>356</v>
      </c>
      <c r="J205" s="172" t="s">
        <v>356</v>
      </c>
      <c r="K205" s="172"/>
      <c r="L205" s="173" t="s">
        <v>393</v>
      </c>
      <c r="M205" s="172" t="s">
        <v>678</v>
      </c>
      <c r="N205" s="173" t="s">
        <v>679</v>
      </c>
      <c r="O205" s="175">
        <v>1856</v>
      </c>
      <c r="P205" s="175">
        <v>36612</v>
      </c>
      <c r="Q205" s="175">
        <v>24246</v>
      </c>
      <c r="R205" s="160">
        <v>3.7810000000000001</v>
      </c>
      <c r="S205" s="175">
        <f t="shared" si="6"/>
        <v>1229.1209439528022</v>
      </c>
      <c r="T205" s="176">
        <f t="shared" si="7"/>
        <v>4647.3062890855454</v>
      </c>
    </row>
    <row r="206" spans="1:20" x14ac:dyDescent="0.2">
      <c r="A206" s="170">
        <v>45279</v>
      </c>
      <c r="B206" s="171">
        <v>45280</v>
      </c>
      <c r="C206" s="171">
        <v>45520</v>
      </c>
      <c r="D206" s="172">
        <v>230003731</v>
      </c>
      <c r="E206" s="172">
        <v>1268</v>
      </c>
      <c r="F206" s="172" t="s">
        <v>128</v>
      </c>
      <c r="G206" s="173" t="s">
        <v>129</v>
      </c>
      <c r="H206" s="174" t="s">
        <v>356</v>
      </c>
      <c r="I206" s="172"/>
      <c r="J206" s="172" t="s">
        <v>356</v>
      </c>
      <c r="K206" s="172"/>
      <c r="L206" s="173" t="s">
        <v>357</v>
      </c>
      <c r="M206" s="172" t="s">
        <v>680</v>
      </c>
      <c r="N206" s="173" t="s">
        <v>681</v>
      </c>
      <c r="O206" s="175">
        <v>14500.8</v>
      </c>
      <c r="P206" s="175">
        <v>22881.7</v>
      </c>
      <c r="Q206" s="175">
        <v>103</v>
      </c>
      <c r="R206" s="160">
        <v>3.7559999999999998</v>
      </c>
      <c r="S206" s="175">
        <f t="shared" si="6"/>
        <v>65.274101137590293</v>
      </c>
      <c r="T206" s="176">
        <f t="shared" si="7"/>
        <v>245.16952387278911</v>
      </c>
    </row>
    <row r="207" spans="1:20" x14ac:dyDescent="0.2">
      <c r="A207" s="170">
        <v>45279</v>
      </c>
      <c r="B207" s="171">
        <v>45280</v>
      </c>
      <c r="C207" s="171">
        <v>45520</v>
      </c>
      <c r="D207" s="172">
        <v>230003731</v>
      </c>
      <c r="E207" s="172">
        <v>1268</v>
      </c>
      <c r="F207" s="172" t="s">
        <v>128</v>
      </c>
      <c r="G207" s="173" t="s">
        <v>129</v>
      </c>
      <c r="H207" s="174" t="s">
        <v>356</v>
      </c>
      <c r="I207" s="172"/>
      <c r="J207" s="172" t="s">
        <v>356</v>
      </c>
      <c r="K207" s="172"/>
      <c r="L207" s="173" t="s">
        <v>357</v>
      </c>
      <c r="M207" s="172" t="s">
        <v>680</v>
      </c>
      <c r="N207" s="173" t="s">
        <v>681</v>
      </c>
      <c r="O207" s="175">
        <v>0</v>
      </c>
      <c r="P207" s="175">
        <v>22881.7</v>
      </c>
      <c r="Q207" s="175">
        <v>103</v>
      </c>
      <c r="R207" s="160">
        <v>3.7559999999999998</v>
      </c>
      <c r="S207" s="175">
        <f t="shared" si="6"/>
        <v>0</v>
      </c>
      <c r="T207" s="176">
        <f t="shared" si="7"/>
        <v>0</v>
      </c>
    </row>
    <row r="208" spans="1:20" x14ac:dyDescent="0.2">
      <c r="A208" s="170">
        <v>45279</v>
      </c>
      <c r="B208" s="171">
        <v>45280</v>
      </c>
      <c r="C208" s="171">
        <v>45520</v>
      </c>
      <c r="D208" s="172">
        <v>230003731</v>
      </c>
      <c r="E208" s="172">
        <v>1268</v>
      </c>
      <c r="F208" s="172" t="s">
        <v>128</v>
      </c>
      <c r="G208" s="173" t="s">
        <v>129</v>
      </c>
      <c r="H208" s="174" t="s">
        <v>356</v>
      </c>
      <c r="I208" s="172"/>
      <c r="J208" s="172" t="s">
        <v>356</v>
      </c>
      <c r="K208" s="172"/>
      <c r="L208" s="173" t="s">
        <v>357</v>
      </c>
      <c r="M208" s="172" t="s">
        <v>682</v>
      </c>
      <c r="N208" s="173" t="s">
        <v>683</v>
      </c>
      <c r="O208" s="175">
        <v>258.39999999999998</v>
      </c>
      <c r="P208" s="175">
        <v>22881.7</v>
      </c>
      <c r="Q208" s="175">
        <v>103</v>
      </c>
      <c r="R208" s="160">
        <v>3.7559999999999998</v>
      </c>
      <c r="S208" s="175">
        <f t="shared" si="6"/>
        <v>1.1631653242547537</v>
      </c>
      <c r="T208" s="176">
        <f t="shared" si="7"/>
        <v>4.3688489579008545</v>
      </c>
    </row>
    <row r="209" spans="1:20" x14ac:dyDescent="0.2">
      <c r="A209" s="170">
        <v>45279</v>
      </c>
      <c r="B209" s="171">
        <v>45280</v>
      </c>
      <c r="C209" s="171">
        <v>45520</v>
      </c>
      <c r="D209" s="172">
        <v>230003731</v>
      </c>
      <c r="E209" s="172">
        <v>1268</v>
      </c>
      <c r="F209" s="172" t="s">
        <v>128</v>
      </c>
      <c r="G209" s="173" t="s">
        <v>129</v>
      </c>
      <c r="H209" s="174" t="s">
        <v>356</v>
      </c>
      <c r="I209" s="172"/>
      <c r="J209" s="172" t="s">
        <v>356</v>
      </c>
      <c r="K209" s="172"/>
      <c r="L209" s="173" t="s">
        <v>360</v>
      </c>
      <c r="M209" s="172" t="s">
        <v>684</v>
      </c>
      <c r="N209" s="173" t="s">
        <v>685</v>
      </c>
      <c r="O209" s="175">
        <v>2394</v>
      </c>
      <c r="P209" s="175">
        <v>22881.7</v>
      </c>
      <c r="Q209" s="175">
        <v>103</v>
      </c>
      <c r="R209" s="160">
        <v>3.7559999999999998</v>
      </c>
      <c r="S209" s="175">
        <f t="shared" si="6"/>
        <v>10.776384621771983</v>
      </c>
      <c r="T209" s="176">
        <f t="shared" si="7"/>
        <v>40.476100639375566</v>
      </c>
    </row>
    <row r="210" spans="1:20" x14ac:dyDescent="0.2">
      <c r="A210" s="170">
        <v>45279</v>
      </c>
      <c r="B210" s="171">
        <v>45280</v>
      </c>
      <c r="C210" s="171">
        <v>45520</v>
      </c>
      <c r="D210" s="172">
        <v>230003731</v>
      </c>
      <c r="E210" s="172">
        <v>1268</v>
      </c>
      <c r="F210" s="172" t="s">
        <v>128</v>
      </c>
      <c r="G210" s="173" t="s">
        <v>129</v>
      </c>
      <c r="H210" s="174" t="s">
        <v>356</v>
      </c>
      <c r="I210" s="172"/>
      <c r="J210" s="172" t="s">
        <v>356</v>
      </c>
      <c r="K210" s="172"/>
      <c r="L210" s="173" t="s">
        <v>357</v>
      </c>
      <c r="M210" s="172" t="s">
        <v>512</v>
      </c>
      <c r="N210" s="173" t="s">
        <v>513</v>
      </c>
      <c r="O210" s="175">
        <v>5155.6499999999996</v>
      </c>
      <c r="P210" s="175">
        <v>22881.7</v>
      </c>
      <c r="Q210" s="175">
        <v>103</v>
      </c>
      <c r="R210" s="160">
        <v>3.7559999999999998</v>
      </c>
      <c r="S210" s="175">
        <f t="shared" si="6"/>
        <v>23.207714024744664</v>
      </c>
      <c r="T210" s="176">
        <f t="shared" si="7"/>
        <v>87.168173876940955</v>
      </c>
    </row>
    <row r="211" spans="1:20" x14ac:dyDescent="0.2">
      <c r="A211" s="170">
        <v>45279</v>
      </c>
      <c r="B211" s="171">
        <v>45280</v>
      </c>
      <c r="C211" s="171">
        <v>45520</v>
      </c>
      <c r="D211" s="172">
        <v>230003731</v>
      </c>
      <c r="E211" s="172">
        <v>1268</v>
      </c>
      <c r="F211" s="172" t="s">
        <v>128</v>
      </c>
      <c r="G211" s="173" t="s">
        <v>129</v>
      </c>
      <c r="H211" s="174" t="s">
        <v>356</v>
      </c>
      <c r="I211" s="172"/>
      <c r="J211" s="172" t="s">
        <v>356</v>
      </c>
      <c r="K211" s="172"/>
      <c r="L211" s="173" t="s">
        <v>357</v>
      </c>
      <c r="M211" s="172" t="s">
        <v>686</v>
      </c>
      <c r="N211" s="173" t="s">
        <v>687</v>
      </c>
      <c r="O211" s="175">
        <v>572.85</v>
      </c>
      <c r="P211" s="175">
        <v>22881.7</v>
      </c>
      <c r="Q211" s="175">
        <v>103</v>
      </c>
      <c r="R211" s="160">
        <v>3.7559999999999998</v>
      </c>
      <c r="S211" s="175">
        <f t="shared" si="6"/>
        <v>2.5786348916382962</v>
      </c>
      <c r="T211" s="176">
        <f t="shared" si="7"/>
        <v>9.6853526529934406</v>
      </c>
    </row>
    <row r="212" spans="1:20" x14ac:dyDescent="0.2">
      <c r="A212" s="170">
        <v>45513</v>
      </c>
      <c r="B212" s="171">
        <v>45514</v>
      </c>
      <c r="C212" s="171">
        <v>45520</v>
      </c>
      <c r="D212" s="172">
        <v>240002349</v>
      </c>
      <c r="E212" s="172">
        <v>1542</v>
      </c>
      <c r="F212" s="172" t="s">
        <v>128</v>
      </c>
      <c r="G212" s="173" t="s">
        <v>129</v>
      </c>
      <c r="H212" s="174" t="s">
        <v>356</v>
      </c>
      <c r="I212" s="172" t="s">
        <v>356</v>
      </c>
      <c r="J212" s="172" t="s">
        <v>356</v>
      </c>
      <c r="K212" s="172"/>
      <c r="L212" s="173" t="s">
        <v>360</v>
      </c>
      <c r="M212" s="172" t="s">
        <v>688</v>
      </c>
      <c r="N212" s="173" t="s">
        <v>689</v>
      </c>
      <c r="O212" s="175">
        <v>5985</v>
      </c>
      <c r="P212" s="175">
        <v>123435.4</v>
      </c>
      <c r="Q212" s="175">
        <v>123435.4</v>
      </c>
      <c r="R212" s="160">
        <v>3.7320000000000002</v>
      </c>
      <c r="S212" s="175">
        <f t="shared" si="6"/>
        <v>5985</v>
      </c>
      <c r="T212" s="176">
        <f t="shared" si="7"/>
        <v>22336.02</v>
      </c>
    </row>
    <row r="213" spans="1:20" x14ac:dyDescent="0.2">
      <c r="A213" s="170">
        <v>45513</v>
      </c>
      <c r="B213" s="171">
        <v>45514</v>
      </c>
      <c r="C213" s="171">
        <v>45520</v>
      </c>
      <c r="D213" s="172">
        <v>240002349</v>
      </c>
      <c r="E213" s="172">
        <v>1542</v>
      </c>
      <c r="F213" s="172" t="s">
        <v>128</v>
      </c>
      <c r="G213" s="173" t="s">
        <v>129</v>
      </c>
      <c r="H213" s="174" t="s">
        <v>356</v>
      </c>
      <c r="I213" s="172" t="s">
        <v>356</v>
      </c>
      <c r="J213" s="172" t="s">
        <v>356</v>
      </c>
      <c r="K213" s="172"/>
      <c r="L213" s="173" t="s">
        <v>360</v>
      </c>
      <c r="M213" s="172" t="s">
        <v>690</v>
      </c>
      <c r="N213" s="173" t="s">
        <v>691</v>
      </c>
      <c r="O213" s="175">
        <v>16625</v>
      </c>
      <c r="P213" s="175">
        <v>123435.4</v>
      </c>
      <c r="Q213" s="175">
        <v>123435.4</v>
      </c>
      <c r="R213" s="160">
        <v>3.7320000000000002</v>
      </c>
      <c r="S213" s="175">
        <f t="shared" si="6"/>
        <v>16625</v>
      </c>
      <c r="T213" s="176">
        <f t="shared" si="7"/>
        <v>62044.5</v>
      </c>
    </row>
    <row r="214" spans="1:20" x14ac:dyDescent="0.2">
      <c r="A214" s="170">
        <v>45513</v>
      </c>
      <c r="B214" s="171">
        <v>45514</v>
      </c>
      <c r="C214" s="171">
        <v>45520</v>
      </c>
      <c r="D214" s="172">
        <v>240002349</v>
      </c>
      <c r="E214" s="172">
        <v>1542</v>
      </c>
      <c r="F214" s="172" t="s">
        <v>128</v>
      </c>
      <c r="G214" s="173" t="s">
        <v>129</v>
      </c>
      <c r="H214" s="174" t="s">
        <v>356</v>
      </c>
      <c r="I214" s="172" t="s">
        <v>356</v>
      </c>
      <c r="J214" s="172" t="s">
        <v>356</v>
      </c>
      <c r="K214" s="172"/>
      <c r="L214" s="173" t="s">
        <v>360</v>
      </c>
      <c r="M214" s="172" t="s">
        <v>692</v>
      </c>
      <c r="N214" s="173" t="s">
        <v>693</v>
      </c>
      <c r="O214" s="175">
        <v>42784.2</v>
      </c>
      <c r="P214" s="175">
        <v>123435.4</v>
      </c>
      <c r="Q214" s="175">
        <v>123435.4</v>
      </c>
      <c r="R214" s="160">
        <v>3.7320000000000002</v>
      </c>
      <c r="S214" s="175">
        <f t="shared" si="6"/>
        <v>42784.2</v>
      </c>
      <c r="T214" s="176">
        <f t="shared" si="7"/>
        <v>159670.63440000001</v>
      </c>
    </row>
    <row r="215" spans="1:20" x14ac:dyDescent="0.2">
      <c r="A215" s="170">
        <v>45513</v>
      </c>
      <c r="B215" s="171">
        <v>45514</v>
      </c>
      <c r="C215" s="171">
        <v>45520</v>
      </c>
      <c r="D215" s="172">
        <v>240002349</v>
      </c>
      <c r="E215" s="172">
        <v>1542</v>
      </c>
      <c r="F215" s="172" t="s">
        <v>128</v>
      </c>
      <c r="G215" s="173" t="s">
        <v>129</v>
      </c>
      <c r="H215" s="174" t="s">
        <v>356</v>
      </c>
      <c r="I215" s="172" t="s">
        <v>356</v>
      </c>
      <c r="J215" s="172" t="s">
        <v>356</v>
      </c>
      <c r="K215" s="172"/>
      <c r="L215" s="173" t="s">
        <v>357</v>
      </c>
      <c r="M215" s="172" t="s">
        <v>694</v>
      </c>
      <c r="N215" s="173" t="s">
        <v>695</v>
      </c>
      <c r="O215" s="175">
        <v>23461.200000000001</v>
      </c>
      <c r="P215" s="175">
        <v>123435.4</v>
      </c>
      <c r="Q215" s="175">
        <v>123435.4</v>
      </c>
      <c r="R215" s="160">
        <v>3.7320000000000002</v>
      </c>
      <c r="S215" s="175">
        <f t="shared" si="6"/>
        <v>23461.200000000001</v>
      </c>
      <c r="T215" s="176">
        <f t="shared" si="7"/>
        <v>87557.198400000008</v>
      </c>
    </row>
    <row r="216" spans="1:20" x14ac:dyDescent="0.2">
      <c r="A216" s="170">
        <v>45513</v>
      </c>
      <c r="B216" s="171">
        <v>45514</v>
      </c>
      <c r="C216" s="171">
        <v>45520</v>
      </c>
      <c r="D216" s="172">
        <v>240002349</v>
      </c>
      <c r="E216" s="172">
        <v>1542</v>
      </c>
      <c r="F216" s="172" t="s">
        <v>128</v>
      </c>
      <c r="G216" s="173" t="s">
        <v>129</v>
      </c>
      <c r="H216" s="174" t="s">
        <v>356</v>
      </c>
      <c r="I216" s="172" t="s">
        <v>356</v>
      </c>
      <c r="J216" s="172" t="s">
        <v>356</v>
      </c>
      <c r="K216" s="172"/>
      <c r="L216" s="173" t="s">
        <v>357</v>
      </c>
      <c r="M216" s="172" t="s">
        <v>696</v>
      </c>
      <c r="N216" s="173" t="s">
        <v>697</v>
      </c>
      <c r="O216" s="175">
        <v>4959</v>
      </c>
      <c r="P216" s="175">
        <v>123435.4</v>
      </c>
      <c r="Q216" s="175">
        <v>123435.4</v>
      </c>
      <c r="R216" s="160">
        <v>3.7320000000000002</v>
      </c>
      <c r="S216" s="175">
        <f t="shared" si="6"/>
        <v>4959</v>
      </c>
      <c r="T216" s="176">
        <f t="shared" si="7"/>
        <v>18506.988000000001</v>
      </c>
    </row>
    <row r="217" spans="1:20" x14ac:dyDescent="0.2">
      <c r="A217" s="170">
        <v>45513</v>
      </c>
      <c r="B217" s="171">
        <v>45514</v>
      </c>
      <c r="C217" s="171">
        <v>45520</v>
      </c>
      <c r="D217" s="172">
        <v>240002349</v>
      </c>
      <c r="E217" s="172">
        <v>1542</v>
      </c>
      <c r="F217" s="172" t="s">
        <v>128</v>
      </c>
      <c r="G217" s="173" t="s">
        <v>129</v>
      </c>
      <c r="H217" s="174" t="s">
        <v>356</v>
      </c>
      <c r="I217" s="172" t="s">
        <v>356</v>
      </c>
      <c r="J217" s="172" t="s">
        <v>356</v>
      </c>
      <c r="K217" s="172"/>
      <c r="L217" s="173" t="s">
        <v>360</v>
      </c>
      <c r="M217" s="172" t="s">
        <v>698</v>
      </c>
      <c r="N217" s="173" t="s">
        <v>699</v>
      </c>
      <c r="O217" s="175">
        <v>1398.4</v>
      </c>
      <c r="P217" s="175">
        <v>123435.4</v>
      </c>
      <c r="Q217" s="175">
        <v>123435.4</v>
      </c>
      <c r="R217" s="160">
        <v>3.7320000000000002</v>
      </c>
      <c r="S217" s="175">
        <f t="shared" si="6"/>
        <v>1398.4</v>
      </c>
      <c r="T217" s="176">
        <f t="shared" si="7"/>
        <v>5218.8288000000002</v>
      </c>
    </row>
    <row r="218" spans="1:20" x14ac:dyDescent="0.2">
      <c r="A218" s="170">
        <v>45513</v>
      </c>
      <c r="B218" s="171">
        <v>45514</v>
      </c>
      <c r="C218" s="171">
        <v>45520</v>
      </c>
      <c r="D218" s="172">
        <v>240002349</v>
      </c>
      <c r="E218" s="172">
        <v>1542</v>
      </c>
      <c r="F218" s="172" t="s">
        <v>128</v>
      </c>
      <c r="G218" s="173" t="s">
        <v>129</v>
      </c>
      <c r="H218" s="174" t="s">
        <v>356</v>
      </c>
      <c r="I218" s="172" t="s">
        <v>356</v>
      </c>
      <c r="J218" s="172" t="s">
        <v>356</v>
      </c>
      <c r="K218" s="172"/>
      <c r="L218" s="173" t="s">
        <v>360</v>
      </c>
      <c r="M218" s="172" t="s">
        <v>700</v>
      </c>
      <c r="N218" s="173" t="s">
        <v>701</v>
      </c>
      <c r="O218" s="175">
        <v>1824</v>
      </c>
      <c r="P218" s="175">
        <v>123435.4</v>
      </c>
      <c r="Q218" s="175">
        <v>123435.4</v>
      </c>
      <c r="R218" s="160">
        <v>3.7320000000000002</v>
      </c>
      <c r="S218" s="175">
        <f t="shared" si="6"/>
        <v>1824</v>
      </c>
      <c r="T218" s="176">
        <f t="shared" si="7"/>
        <v>6807.1680000000006</v>
      </c>
    </row>
    <row r="219" spans="1:20" x14ac:dyDescent="0.2">
      <c r="A219" s="170">
        <v>45513</v>
      </c>
      <c r="B219" s="171">
        <v>45514</v>
      </c>
      <c r="C219" s="171">
        <v>45520</v>
      </c>
      <c r="D219" s="172">
        <v>240002349</v>
      </c>
      <c r="E219" s="172">
        <v>1542</v>
      </c>
      <c r="F219" s="172" t="s">
        <v>128</v>
      </c>
      <c r="G219" s="173" t="s">
        <v>129</v>
      </c>
      <c r="H219" s="174" t="s">
        <v>356</v>
      </c>
      <c r="I219" s="172" t="s">
        <v>356</v>
      </c>
      <c r="J219" s="172" t="s">
        <v>356</v>
      </c>
      <c r="K219" s="172"/>
      <c r="L219" s="173" t="s">
        <v>360</v>
      </c>
      <c r="M219" s="172" t="s">
        <v>702</v>
      </c>
      <c r="N219" s="173" t="s">
        <v>703</v>
      </c>
      <c r="O219" s="175">
        <v>2097.6</v>
      </c>
      <c r="P219" s="175">
        <v>123435.4</v>
      </c>
      <c r="Q219" s="175">
        <v>123435.4</v>
      </c>
      <c r="R219" s="160">
        <v>3.7320000000000002</v>
      </c>
      <c r="S219" s="175">
        <f t="shared" si="6"/>
        <v>2097.6</v>
      </c>
      <c r="T219" s="176">
        <f t="shared" si="7"/>
        <v>7828.2431999999999</v>
      </c>
    </row>
    <row r="220" spans="1:20" x14ac:dyDescent="0.2">
      <c r="A220" s="170">
        <v>45513</v>
      </c>
      <c r="B220" s="171">
        <v>45514</v>
      </c>
      <c r="C220" s="171">
        <v>45520</v>
      </c>
      <c r="D220" s="172">
        <v>240002349</v>
      </c>
      <c r="E220" s="172">
        <v>1542</v>
      </c>
      <c r="F220" s="172" t="s">
        <v>128</v>
      </c>
      <c r="G220" s="173" t="s">
        <v>129</v>
      </c>
      <c r="H220" s="174" t="s">
        <v>356</v>
      </c>
      <c r="I220" s="172" t="s">
        <v>356</v>
      </c>
      <c r="J220" s="172" t="s">
        <v>356</v>
      </c>
      <c r="K220" s="172"/>
      <c r="L220" s="173" t="s">
        <v>360</v>
      </c>
      <c r="M220" s="172" t="s">
        <v>704</v>
      </c>
      <c r="N220" s="173" t="s">
        <v>705</v>
      </c>
      <c r="O220" s="175">
        <v>1003.2</v>
      </c>
      <c r="P220" s="175">
        <v>123435.4</v>
      </c>
      <c r="Q220" s="175">
        <v>123435.4</v>
      </c>
      <c r="R220" s="160">
        <v>3.7320000000000002</v>
      </c>
      <c r="S220" s="175">
        <f t="shared" si="6"/>
        <v>1003.2000000000002</v>
      </c>
      <c r="T220" s="176">
        <f t="shared" si="7"/>
        <v>3743.9424000000008</v>
      </c>
    </row>
    <row r="221" spans="1:20" x14ac:dyDescent="0.2">
      <c r="A221" s="170">
        <v>45513</v>
      </c>
      <c r="B221" s="171">
        <v>45514</v>
      </c>
      <c r="C221" s="171">
        <v>45520</v>
      </c>
      <c r="D221" s="172">
        <v>240002349</v>
      </c>
      <c r="E221" s="172">
        <v>1542</v>
      </c>
      <c r="F221" s="172" t="s">
        <v>128</v>
      </c>
      <c r="G221" s="173" t="s">
        <v>129</v>
      </c>
      <c r="H221" s="174" t="s">
        <v>356</v>
      </c>
      <c r="I221" s="172" t="s">
        <v>356</v>
      </c>
      <c r="J221" s="172" t="s">
        <v>356</v>
      </c>
      <c r="K221" s="172"/>
      <c r="L221" s="173" t="s">
        <v>360</v>
      </c>
      <c r="M221" s="172" t="s">
        <v>706</v>
      </c>
      <c r="N221" s="173" t="s">
        <v>707</v>
      </c>
      <c r="O221" s="175">
        <v>1729</v>
      </c>
      <c r="P221" s="175">
        <v>123435.4</v>
      </c>
      <c r="Q221" s="175">
        <v>123435.4</v>
      </c>
      <c r="R221" s="160">
        <v>3.7320000000000002</v>
      </c>
      <c r="S221" s="175">
        <f t="shared" si="6"/>
        <v>1729</v>
      </c>
      <c r="T221" s="176">
        <f t="shared" si="7"/>
        <v>6452.6280000000006</v>
      </c>
    </row>
    <row r="222" spans="1:20" x14ac:dyDescent="0.2">
      <c r="A222" s="170">
        <v>45513</v>
      </c>
      <c r="B222" s="171">
        <v>45514</v>
      </c>
      <c r="C222" s="171">
        <v>45520</v>
      </c>
      <c r="D222" s="172">
        <v>240002349</v>
      </c>
      <c r="E222" s="172">
        <v>1542</v>
      </c>
      <c r="F222" s="172" t="s">
        <v>128</v>
      </c>
      <c r="G222" s="173" t="s">
        <v>129</v>
      </c>
      <c r="H222" s="174" t="s">
        <v>356</v>
      </c>
      <c r="I222" s="172" t="s">
        <v>356</v>
      </c>
      <c r="J222" s="172" t="s">
        <v>356</v>
      </c>
      <c r="K222" s="172"/>
      <c r="L222" s="173" t="s">
        <v>360</v>
      </c>
      <c r="M222" s="172" t="s">
        <v>632</v>
      </c>
      <c r="N222" s="173" t="s">
        <v>633</v>
      </c>
      <c r="O222" s="175">
        <v>1516.2</v>
      </c>
      <c r="P222" s="175">
        <v>123435.4</v>
      </c>
      <c r="Q222" s="175">
        <v>123435.4</v>
      </c>
      <c r="R222" s="160">
        <v>3.7320000000000002</v>
      </c>
      <c r="S222" s="175">
        <f t="shared" si="6"/>
        <v>1516.2</v>
      </c>
      <c r="T222" s="176">
        <f t="shared" si="7"/>
        <v>5658.4584000000004</v>
      </c>
    </row>
    <row r="223" spans="1:20" x14ac:dyDescent="0.2">
      <c r="A223" s="170">
        <v>45513</v>
      </c>
      <c r="B223" s="171">
        <v>45514</v>
      </c>
      <c r="C223" s="171">
        <v>45520</v>
      </c>
      <c r="D223" s="172">
        <v>240002349</v>
      </c>
      <c r="E223" s="172">
        <v>1542</v>
      </c>
      <c r="F223" s="172" t="s">
        <v>128</v>
      </c>
      <c r="G223" s="173" t="s">
        <v>129</v>
      </c>
      <c r="H223" s="174" t="s">
        <v>356</v>
      </c>
      <c r="I223" s="172" t="s">
        <v>356</v>
      </c>
      <c r="J223" s="172" t="s">
        <v>356</v>
      </c>
      <c r="K223" s="172"/>
      <c r="L223" s="173" t="s">
        <v>357</v>
      </c>
      <c r="M223" s="172" t="s">
        <v>512</v>
      </c>
      <c r="N223" s="173" t="s">
        <v>513</v>
      </c>
      <c r="O223" s="175">
        <v>16039.8</v>
      </c>
      <c r="P223" s="175">
        <v>123435.4</v>
      </c>
      <c r="Q223" s="175">
        <v>123435.4</v>
      </c>
      <c r="R223" s="160">
        <v>3.7320000000000002</v>
      </c>
      <c r="S223" s="175">
        <f t="shared" si="6"/>
        <v>16039.800000000001</v>
      </c>
      <c r="T223" s="176">
        <f t="shared" si="7"/>
        <v>59860.53360000001</v>
      </c>
    </row>
    <row r="224" spans="1:20" x14ac:dyDescent="0.2">
      <c r="A224" s="170">
        <v>45513</v>
      </c>
      <c r="B224" s="171">
        <v>45514</v>
      </c>
      <c r="C224" s="171">
        <v>45520</v>
      </c>
      <c r="D224" s="172">
        <v>240002349</v>
      </c>
      <c r="E224" s="172">
        <v>1542</v>
      </c>
      <c r="F224" s="172" t="s">
        <v>128</v>
      </c>
      <c r="G224" s="173" t="s">
        <v>129</v>
      </c>
      <c r="H224" s="174" t="s">
        <v>356</v>
      </c>
      <c r="I224" s="172" t="s">
        <v>356</v>
      </c>
      <c r="J224" s="172" t="s">
        <v>356</v>
      </c>
      <c r="K224" s="172"/>
      <c r="L224" s="173" t="s">
        <v>357</v>
      </c>
      <c r="M224" s="172" t="s">
        <v>694</v>
      </c>
      <c r="N224" s="173" t="s">
        <v>695</v>
      </c>
      <c r="O224" s="175">
        <v>0</v>
      </c>
      <c r="P224" s="175">
        <v>123435.4</v>
      </c>
      <c r="Q224" s="175">
        <v>123435.4</v>
      </c>
      <c r="R224" s="160">
        <v>3.7320000000000002</v>
      </c>
      <c r="S224" s="175">
        <f t="shared" si="6"/>
        <v>0</v>
      </c>
      <c r="T224" s="176">
        <f t="shared" si="7"/>
        <v>0</v>
      </c>
    </row>
    <row r="225" spans="1:20" x14ac:dyDescent="0.2">
      <c r="A225" s="170">
        <v>45513</v>
      </c>
      <c r="B225" s="171">
        <v>45514</v>
      </c>
      <c r="C225" s="171">
        <v>45520</v>
      </c>
      <c r="D225" s="172">
        <v>240002349</v>
      </c>
      <c r="E225" s="172">
        <v>1542</v>
      </c>
      <c r="F225" s="172" t="s">
        <v>128</v>
      </c>
      <c r="G225" s="173" t="s">
        <v>129</v>
      </c>
      <c r="H225" s="174" t="s">
        <v>356</v>
      </c>
      <c r="I225" s="172" t="s">
        <v>356</v>
      </c>
      <c r="J225" s="172" t="s">
        <v>356</v>
      </c>
      <c r="K225" s="172"/>
      <c r="L225" s="173" t="s">
        <v>357</v>
      </c>
      <c r="M225" s="172" t="s">
        <v>708</v>
      </c>
      <c r="N225" s="173" t="s">
        <v>709</v>
      </c>
      <c r="O225" s="175">
        <v>4012.8</v>
      </c>
      <c r="P225" s="175">
        <v>123435.4</v>
      </c>
      <c r="Q225" s="175">
        <v>123435.4</v>
      </c>
      <c r="R225" s="160">
        <v>3.7320000000000002</v>
      </c>
      <c r="S225" s="175">
        <f t="shared" si="6"/>
        <v>4012.8000000000006</v>
      </c>
      <c r="T225" s="176">
        <f t="shared" si="7"/>
        <v>14975.769600000003</v>
      </c>
    </row>
    <row r="226" spans="1:20" x14ac:dyDescent="0.2">
      <c r="A226" s="170">
        <v>45513</v>
      </c>
      <c r="B226" s="171">
        <v>45514</v>
      </c>
      <c r="C226" s="171">
        <v>45520</v>
      </c>
      <c r="D226" s="172">
        <v>240002349</v>
      </c>
      <c r="E226" s="172">
        <v>1542</v>
      </c>
      <c r="F226" s="172" t="s">
        <v>128</v>
      </c>
      <c r="G226" s="173" t="s">
        <v>129</v>
      </c>
      <c r="H226" s="174" t="s">
        <v>356</v>
      </c>
      <c r="I226" s="172" t="s">
        <v>356</v>
      </c>
      <c r="J226" s="172" t="s">
        <v>356</v>
      </c>
      <c r="K226" s="172"/>
      <c r="L226" s="173" t="s">
        <v>360</v>
      </c>
      <c r="M226" s="172" t="s">
        <v>706</v>
      </c>
      <c r="N226" s="173" t="s">
        <v>707</v>
      </c>
      <c r="O226" s="175">
        <v>0</v>
      </c>
      <c r="P226" s="175">
        <v>123435.4</v>
      </c>
      <c r="Q226" s="175">
        <v>123435.4</v>
      </c>
      <c r="R226" s="160">
        <v>3.7320000000000002</v>
      </c>
      <c r="S226" s="175">
        <f t="shared" si="6"/>
        <v>0</v>
      </c>
      <c r="T226" s="176">
        <f t="shared" si="7"/>
        <v>0</v>
      </c>
    </row>
    <row r="227" spans="1:20" x14ac:dyDescent="0.2">
      <c r="A227" s="170">
        <v>45505</v>
      </c>
      <c r="B227" s="171">
        <v>45506</v>
      </c>
      <c r="C227" s="171">
        <v>45509</v>
      </c>
      <c r="D227" s="172">
        <v>240002278</v>
      </c>
      <c r="E227" s="172">
        <v>1533</v>
      </c>
      <c r="F227" s="172" t="s">
        <v>139</v>
      </c>
      <c r="G227" s="173" t="s">
        <v>140</v>
      </c>
      <c r="H227" s="174" t="s">
        <v>356</v>
      </c>
      <c r="I227" s="172" t="s">
        <v>356</v>
      </c>
      <c r="J227" s="172" t="s">
        <v>356</v>
      </c>
      <c r="K227" s="172"/>
      <c r="L227" s="173" t="s">
        <v>360</v>
      </c>
      <c r="M227" s="172" t="s">
        <v>710</v>
      </c>
      <c r="N227" s="173" t="s">
        <v>711</v>
      </c>
      <c r="O227" s="175">
        <v>5313.66</v>
      </c>
      <c r="P227" s="175">
        <v>16744.14</v>
      </c>
      <c r="Q227" s="175">
        <v>16744.14</v>
      </c>
      <c r="R227" s="160">
        <v>3.722</v>
      </c>
      <c r="S227" s="175">
        <f t="shared" si="6"/>
        <v>5313.66</v>
      </c>
      <c r="T227" s="176">
        <f t="shared" si="7"/>
        <v>19777.442520000001</v>
      </c>
    </row>
    <row r="228" spans="1:20" x14ac:dyDescent="0.2">
      <c r="A228" s="170">
        <v>45505</v>
      </c>
      <c r="B228" s="171">
        <v>45506</v>
      </c>
      <c r="C228" s="171">
        <v>45509</v>
      </c>
      <c r="D228" s="172">
        <v>240002278</v>
      </c>
      <c r="E228" s="172">
        <v>1533</v>
      </c>
      <c r="F228" s="172" t="s">
        <v>139</v>
      </c>
      <c r="G228" s="173" t="s">
        <v>140</v>
      </c>
      <c r="H228" s="174" t="s">
        <v>356</v>
      </c>
      <c r="I228" s="172" t="s">
        <v>356</v>
      </c>
      <c r="J228" s="172" t="s">
        <v>356</v>
      </c>
      <c r="K228" s="172"/>
      <c r="L228" s="173" t="s">
        <v>357</v>
      </c>
      <c r="M228" s="172" t="s">
        <v>712</v>
      </c>
      <c r="N228" s="173" t="s">
        <v>713</v>
      </c>
      <c r="O228" s="175">
        <v>9777.6</v>
      </c>
      <c r="P228" s="175">
        <v>16744.14</v>
      </c>
      <c r="Q228" s="175">
        <v>16744.14</v>
      </c>
      <c r="R228" s="160">
        <v>3.722</v>
      </c>
      <c r="S228" s="175">
        <f t="shared" si="6"/>
        <v>9777.6</v>
      </c>
      <c r="T228" s="176">
        <f t="shared" si="7"/>
        <v>36392.227200000001</v>
      </c>
    </row>
    <row r="229" spans="1:20" x14ac:dyDescent="0.2">
      <c r="A229" s="170">
        <v>45505</v>
      </c>
      <c r="B229" s="171">
        <v>45506</v>
      </c>
      <c r="C229" s="171">
        <v>45509</v>
      </c>
      <c r="D229" s="172">
        <v>240002278</v>
      </c>
      <c r="E229" s="172">
        <v>1533</v>
      </c>
      <c r="F229" s="172" t="s">
        <v>139</v>
      </c>
      <c r="G229" s="173" t="s">
        <v>140</v>
      </c>
      <c r="H229" s="174" t="s">
        <v>356</v>
      </c>
      <c r="I229" s="172" t="s">
        <v>356</v>
      </c>
      <c r="J229" s="172" t="s">
        <v>356</v>
      </c>
      <c r="K229" s="172"/>
      <c r="L229" s="173" t="s">
        <v>357</v>
      </c>
      <c r="M229" s="172" t="s">
        <v>474</v>
      </c>
      <c r="N229" s="173" t="s">
        <v>475</v>
      </c>
      <c r="O229" s="175">
        <v>1652.88</v>
      </c>
      <c r="P229" s="175">
        <v>16744.14</v>
      </c>
      <c r="Q229" s="175">
        <v>16744.14</v>
      </c>
      <c r="R229" s="160">
        <v>3.722</v>
      </c>
      <c r="S229" s="175">
        <f t="shared" si="6"/>
        <v>1652.88</v>
      </c>
      <c r="T229" s="176">
        <f t="shared" si="7"/>
        <v>6152.0193600000002</v>
      </c>
    </row>
    <row r="230" spans="1:20" x14ac:dyDescent="0.2">
      <c r="A230" s="170">
        <v>45399</v>
      </c>
      <c r="B230" s="171">
        <v>45489</v>
      </c>
      <c r="C230" s="171">
        <v>45504</v>
      </c>
      <c r="D230" s="172">
        <v>240001033</v>
      </c>
      <c r="E230" s="172">
        <v>1427</v>
      </c>
      <c r="F230" s="172" t="s">
        <v>132</v>
      </c>
      <c r="G230" s="173" t="s">
        <v>133</v>
      </c>
      <c r="H230" s="174" t="s">
        <v>356</v>
      </c>
      <c r="I230" s="172" t="s">
        <v>356</v>
      </c>
      <c r="J230" s="172" t="s">
        <v>356</v>
      </c>
      <c r="K230" s="172" t="s">
        <v>356</v>
      </c>
      <c r="L230" s="173" t="s">
        <v>360</v>
      </c>
      <c r="M230" s="172" t="s">
        <v>714</v>
      </c>
      <c r="N230" s="173" t="s">
        <v>715</v>
      </c>
      <c r="O230" s="175">
        <v>840</v>
      </c>
      <c r="P230" s="175">
        <v>128241</v>
      </c>
      <c r="Q230" s="175">
        <v>23205</v>
      </c>
      <c r="R230" s="160">
        <v>3.7549999999999999</v>
      </c>
      <c r="S230" s="175">
        <f t="shared" si="6"/>
        <v>151.99663134255036</v>
      </c>
      <c r="T230" s="176">
        <f t="shared" si="7"/>
        <v>570.74735069127655</v>
      </c>
    </row>
    <row r="231" spans="1:20" x14ac:dyDescent="0.2">
      <c r="A231" s="170">
        <v>45399</v>
      </c>
      <c r="B231" s="171">
        <v>45489</v>
      </c>
      <c r="C231" s="171">
        <v>45504</v>
      </c>
      <c r="D231" s="172">
        <v>240001033</v>
      </c>
      <c r="E231" s="172">
        <v>1427</v>
      </c>
      <c r="F231" s="172" t="s">
        <v>132</v>
      </c>
      <c r="G231" s="173" t="s">
        <v>133</v>
      </c>
      <c r="H231" s="174" t="s">
        <v>356</v>
      </c>
      <c r="I231" s="172" t="s">
        <v>356</v>
      </c>
      <c r="J231" s="172" t="s">
        <v>356</v>
      </c>
      <c r="K231" s="172" t="s">
        <v>356</v>
      </c>
      <c r="L231" s="173" t="s">
        <v>360</v>
      </c>
      <c r="M231" s="172" t="s">
        <v>710</v>
      </c>
      <c r="N231" s="173" t="s">
        <v>711</v>
      </c>
      <c r="O231" s="175">
        <v>2988</v>
      </c>
      <c r="P231" s="175">
        <v>128241</v>
      </c>
      <c r="Q231" s="175">
        <v>23205</v>
      </c>
      <c r="R231" s="160">
        <v>3.7549999999999999</v>
      </c>
      <c r="S231" s="175">
        <f t="shared" si="6"/>
        <v>540.6737314899292</v>
      </c>
      <c r="T231" s="176">
        <f t="shared" si="7"/>
        <v>2030.2298617446841</v>
      </c>
    </row>
    <row r="232" spans="1:20" x14ac:dyDescent="0.2">
      <c r="A232" s="170">
        <v>45399</v>
      </c>
      <c r="B232" s="171">
        <v>45489</v>
      </c>
      <c r="C232" s="171">
        <v>45504</v>
      </c>
      <c r="D232" s="172">
        <v>240001033</v>
      </c>
      <c r="E232" s="172">
        <v>1427</v>
      </c>
      <c r="F232" s="172" t="s">
        <v>132</v>
      </c>
      <c r="G232" s="173" t="s">
        <v>133</v>
      </c>
      <c r="H232" s="174" t="s">
        <v>356</v>
      </c>
      <c r="I232" s="172" t="s">
        <v>356</v>
      </c>
      <c r="J232" s="172" t="s">
        <v>356</v>
      </c>
      <c r="K232" s="172" t="s">
        <v>356</v>
      </c>
      <c r="L232" s="173" t="s">
        <v>360</v>
      </c>
      <c r="M232" s="172" t="s">
        <v>412</v>
      </c>
      <c r="N232" s="173" t="s">
        <v>413</v>
      </c>
      <c r="O232" s="175">
        <v>3100</v>
      </c>
      <c r="P232" s="175">
        <v>128241</v>
      </c>
      <c r="Q232" s="175">
        <v>23205</v>
      </c>
      <c r="R232" s="160">
        <v>3.7549999999999999</v>
      </c>
      <c r="S232" s="175">
        <f t="shared" si="6"/>
        <v>560.93994900226915</v>
      </c>
      <c r="T232" s="176">
        <f t="shared" si="7"/>
        <v>2106.3295085035206</v>
      </c>
    </row>
    <row r="233" spans="1:20" x14ac:dyDescent="0.2">
      <c r="A233" s="170">
        <v>45399</v>
      </c>
      <c r="B233" s="171">
        <v>45489</v>
      </c>
      <c r="C233" s="171">
        <v>45504</v>
      </c>
      <c r="D233" s="172">
        <v>240001033</v>
      </c>
      <c r="E233" s="172">
        <v>1427</v>
      </c>
      <c r="F233" s="172" t="s">
        <v>132</v>
      </c>
      <c r="G233" s="173" t="s">
        <v>133</v>
      </c>
      <c r="H233" s="174" t="s">
        <v>356</v>
      </c>
      <c r="I233" s="172" t="s">
        <v>356</v>
      </c>
      <c r="J233" s="172" t="s">
        <v>356</v>
      </c>
      <c r="K233" s="172" t="s">
        <v>356</v>
      </c>
      <c r="L233" s="173" t="s">
        <v>360</v>
      </c>
      <c r="M233" s="172" t="s">
        <v>414</v>
      </c>
      <c r="N233" s="173" t="s">
        <v>415</v>
      </c>
      <c r="O233" s="175">
        <v>9696</v>
      </c>
      <c r="P233" s="175">
        <v>128241</v>
      </c>
      <c r="Q233" s="175">
        <v>23205</v>
      </c>
      <c r="R233" s="160">
        <v>3.7549999999999999</v>
      </c>
      <c r="S233" s="175">
        <f t="shared" si="6"/>
        <v>1754.4754017825812</v>
      </c>
      <c r="T233" s="176">
        <f t="shared" si="7"/>
        <v>6588.0551336935923</v>
      </c>
    </row>
    <row r="234" spans="1:20" x14ac:dyDescent="0.2">
      <c r="A234" s="170">
        <v>45399</v>
      </c>
      <c r="B234" s="171">
        <v>45489</v>
      </c>
      <c r="C234" s="171">
        <v>45504</v>
      </c>
      <c r="D234" s="172">
        <v>240001033</v>
      </c>
      <c r="E234" s="172">
        <v>1427</v>
      </c>
      <c r="F234" s="172" t="s">
        <v>132</v>
      </c>
      <c r="G234" s="173" t="s">
        <v>133</v>
      </c>
      <c r="H234" s="174" t="s">
        <v>356</v>
      </c>
      <c r="I234" s="172" t="s">
        <v>356</v>
      </c>
      <c r="J234" s="172" t="s">
        <v>356</v>
      </c>
      <c r="K234" s="172" t="s">
        <v>356</v>
      </c>
      <c r="L234" s="173" t="s">
        <v>360</v>
      </c>
      <c r="M234" s="172" t="s">
        <v>402</v>
      </c>
      <c r="N234" s="173" t="s">
        <v>403</v>
      </c>
      <c r="O234" s="175">
        <v>1440</v>
      </c>
      <c r="P234" s="175">
        <v>128241</v>
      </c>
      <c r="Q234" s="175">
        <v>23205</v>
      </c>
      <c r="R234" s="160">
        <v>3.7549999999999999</v>
      </c>
      <c r="S234" s="175">
        <f t="shared" si="6"/>
        <v>260.5656537300863</v>
      </c>
      <c r="T234" s="176">
        <f t="shared" si="7"/>
        <v>978.42402975647406</v>
      </c>
    </row>
    <row r="235" spans="1:20" x14ac:dyDescent="0.2">
      <c r="A235" s="170">
        <v>45399</v>
      </c>
      <c r="B235" s="171">
        <v>45489</v>
      </c>
      <c r="C235" s="171">
        <v>45504</v>
      </c>
      <c r="D235" s="172">
        <v>240001033</v>
      </c>
      <c r="E235" s="172">
        <v>1427</v>
      </c>
      <c r="F235" s="172" t="s">
        <v>132</v>
      </c>
      <c r="G235" s="173" t="s">
        <v>133</v>
      </c>
      <c r="H235" s="174" t="s">
        <v>356</v>
      </c>
      <c r="I235" s="172" t="s">
        <v>356</v>
      </c>
      <c r="J235" s="172" t="s">
        <v>356</v>
      </c>
      <c r="K235" s="172" t="s">
        <v>356</v>
      </c>
      <c r="L235" s="173" t="s">
        <v>360</v>
      </c>
      <c r="M235" s="172" t="s">
        <v>404</v>
      </c>
      <c r="N235" s="173" t="s">
        <v>405</v>
      </c>
      <c r="O235" s="175">
        <v>1260</v>
      </c>
      <c r="P235" s="175">
        <v>128241</v>
      </c>
      <c r="Q235" s="175">
        <v>23205</v>
      </c>
      <c r="R235" s="160">
        <v>3.7549999999999999</v>
      </c>
      <c r="S235" s="175">
        <f t="shared" si="6"/>
        <v>227.99494701382551</v>
      </c>
      <c r="T235" s="176">
        <f t="shared" si="7"/>
        <v>856.12102603691471</v>
      </c>
    </row>
    <row r="236" spans="1:20" x14ac:dyDescent="0.2">
      <c r="A236" s="170">
        <v>45399</v>
      </c>
      <c r="B236" s="171">
        <v>45489</v>
      </c>
      <c r="C236" s="171">
        <v>45504</v>
      </c>
      <c r="D236" s="172">
        <v>240001033</v>
      </c>
      <c r="E236" s="172">
        <v>1427</v>
      </c>
      <c r="F236" s="172" t="s">
        <v>132</v>
      </c>
      <c r="G236" s="173" t="s">
        <v>133</v>
      </c>
      <c r="H236" s="174" t="s">
        <v>356</v>
      </c>
      <c r="I236" s="172" t="s">
        <v>356</v>
      </c>
      <c r="J236" s="172" t="s">
        <v>356</v>
      </c>
      <c r="K236" s="172" t="s">
        <v>356</v>
      </c>
      <c r="L236" s="173" t="s">
        <v>360</v>
      </c>
      <c r="M236" s="172" t="s">
        <v>406</v>
      </c>
      <c r="N236" s="173" t="s">
        <v>407</v>
      </c>
      <c r="O236" s="175">
        <v>4536</v>
      </c>
      <c r="P236" s="175">
        <v>128241</v>
      </c>
      <c r="Q236" s="175">
        <v>23205</v>
      </c>
      <c r="R236" s="160">
        <v>3.7549999999999999</v>
      </c>
      <c r="S236" s="175">
        <f t="shared" si="6"/>
        <v>820.78180924977187</v>
      </c>
      <c r="T236" s="176">
        <f t="shared" si="7"/>
        <v>3082.0356937328934</v>
      </c>
    </row>
    <row r="237" spans="1:20" x14ac:dyDescent="0.2">
      <c r="A237" s="170">
        <v>45399</v>
      </c>
      <c r="B237" s="171">
        <v>45489</v>
      </c>
      <c r="C237" s="171">
        <v>45504</v>
      </c>
      <c r="D237" s="172">
        <v>240001033</v>
      </c>
      <c r="E237" s="172">
        <v>1427</v>
      </c>
      <c r="F237" s="172" t="s">
        <v>132</v>
      </c>
      <c r="G237" s="173" t="s">
        <v>133</v>
      </c>
      <c r="H237" s="174" t="s">
        <v>356</v>
      </c>
      <c r="I237" s="172" t="s">
        <v>356</v>
      </c>
      <c r="J237" s="172" t="s">
        <v>356</v>
      </c>
      <c r="K237" s="172" t="s">
        <v>356</v>
      </c>
      <c r="L237" s="173" t="s">
        <v>360</v>
      </c>
      <c r="M237" s="172" t="s">
        <v>430</v>
      </c>
      <c r="N237" s="173" t="s">
        <v>431</v>
      </c>
      <c r="O237" s="175">
        <v>8244</v>
      </c>
      <c r="P237" s="175">
        <v>128241</v>
      </c>
      <c r="Q237" s="175">
        <v>23205</v>
      </c>
      <c r="R237" s="160">
        <v>3.7549999999999999</v>
      </c>
      <c r="S237" s="175">
        <f t="shared" si="6"/>
        <v>1491.7383676047441</v>
      </c>
      <c r="T237" s="176">
        <f t="shared" si="7"/>
        <v>5601.4775703558144</v>
      </c>
    </row>
    <row r="238" spans="1:20" x14ac:dyDescent="0.2">
      <c r="A238" s="170">
        <v>45399</v>
      </c>
      <c r="B238" s="171">
        <v>45489</v>
      </c>
      <c r="C238" s="171">
        <v>45504</v>
      </c>
      <c r="D238" s="172">
        <v>240001033</v>
      </c>
      <c r="E238" s="172">
        <v>1427</v>
      </c>
      <c r="F238" s="172" t="s">
        <v>132</v>
      </c>
      <c r="G238" s="173" t="s">
        <v>133</v>
      </c>
      <c r="H238" s="174" t="s">
        <v>356</v>
      </c>
      <c r="I238" s="172" t="s">
        <v>356</v>
      </c>
      <c r="J238" s="172" t="s">
        <v>356</v>
      </c>
      <c r="K238" s="172" t="s">
        <v>356</v>
      </c>
      <c r="L238" s="173" t="s">
        <v>360</v>
      </c>
      <c r="M238" s="172" t="s">
        <v>426</v>
      </c>
      <c r="N238" s="173" t="s">
        <v>427</v>
      </c>
      <c r="O238" s="175">
        <v>7080</v>
      </c>
      <c r="P238" s="175">
        <v>128241</v>
      </c>
      <c r="Q238" s="175">
        <v>23205</v>
      </c>
      <c r="R238" s="160">
        <v>3.7549999999999999</v>
      </c>
      <c r="S238" s="175">
        <f t="shared" si="6"/>
        <v>1281.1144641729243</v>
      </c>
      <c r="T238" s="176">
        <f t="shared" si="7"/>
        <v>4810.5848129693304</v>
      </c>
    </row>
    <row r="239" spans="1:20" x14ac:dyDescent="0.2">
      <c r="A239" s="170">
        <v>45399</v>
      </c>
      <c r="B239" s="171">
        <v>45489</v>
      </c>
      <c r="C239" s="171">
        <v>45504</v>
      </c>
      <c r="D239" s="172">
        <v>240001033</v>
      </c>
      <c r="E239" s="172">
        <v>1427</v>
      </c>
      <c r="F239" s="172" t="s">
        <v>132</v>
      </c>
      <c r="G239" s="173" t="s">
        <v>133</v>
      </c>
      <c r="H239" s="174" t="s">
        <v>356</v>
      </c>
      <c r="I239" s="172" t="s">
        <v>356</v>
      </c>
      <c r="J239" s="172" t="s">
        <v>356</v>
      </c>
      <c r="K239" s="172" t="s">
        <v>356</v>
      </c>
      <c r="L239" s="173" t="s">
        <v>360</v>
      </c>
      <c r="M239" s="172" t="s">
        <v>422</v>
      </c>
      <c r="N239" s="173" t="s">
        <v>423</v>
      </c>
      <c r="O239" s="175">
        <v>6672</v>
      </c>
      <c r="P239" s="175">
        <v>128241</v>
      </c>
      <c r="Q239" s="175">
        <v>23205</v>
      </c>
      <c r="R239" s="160">
        <v>3.7549999999999999</v>
      </c>
      <c r="S239" s="175">
        <f t="shared" si="6"/>
        <v>1207.2875289494</v>
      </c>
      <c r="T239" s="176">
        <f t="shared" si="7"/>
        <v>4533.3646712049967</v>
      </c>
    </row>
    <row r="240" spans="1:20" x14ac:dyDescent="0.2">
      <c r="A240" s="170">
        <v>45399</v>
      </c>
      <c r="B240" s="171">
        <v>45489</v>
      </c>
      <c r="C240" s="171">
        <v>45504</v>
      </c>
      <c r="D240" s="172">
        <v>240001033</v>
      </c>
      <c r="E240" s="172">
        <v>1427</v>
      </c>
      <c r="F240" s="172" t="s">
        <v>132</v>
      </c>
      <c r="G240" s="173" t="s">
        <v>133</v>
      </c>
      <c r="H240" s="174" t="s">
        <v>356</v>
      </c>
      <c r="I240" s="172" t="s">
        <v>356</v>
      </c>
      <c r="J240" s="172" t="s">
        <v>356</v>
      </c>
      <c r="K240" s="172" t="s">
        <v>356</v>
      </c>
      <c r="L240" s="173" t="s">
        <v>360</v>
      </c>
      <c r="M240" s="172" t="s">
        <v>716</v>
      </c>
      <c r="N240" s="173" t="s">
        <v>717</v>
      </c>
      <c r="O240" s="175">
        <v>1620</v>
      </c>
      <c r="P240" s="175">
        <v>128241</v>
      </c>
      <c r="Q240" s="175">
        <v>23205</v>
      </c>
      <c r="R240" s="160">
        <v>3.7549999999999999</v>
      </c>
      <c r="S240" s="175">
        <f t="shared" si="6"/>
        <v>293.13636044634711</v>
      </c>
      <c r="T240" s="176">
        <f t="shared" si="7"/>
        <v>1100.7270334760333</v>
      </c>
    </row>
    <row r="241" spans="1:20" x14ac:dyDescent="0.2">
      <c r="A241" s="170">
        <v>45399</v>
      </c>
      <c r="B241" s="171">
        <v>45489</v>
      </c>
      <c r="C241" s="171">
        <v>45504</v>
      </c>
      <c r="D241" s="172">
        <v>240001033</v>
      </c>
      <c r="E241" s="172">
        <v>1427</v>
      </c>
      <c r="F241" s="172" t="s">
        <v>132</v>
      </c>
      <c r="G241" s="173" t="s">
        <v>133</v>
      </c>
      <c r="H241" s="174" t="s">
        <v>356</v>
      </c>
      <c r="I241" s="172" t="s">
        <v>356</v>
      </c>
      <c r="J241" s="172" t="s">
        <v>356</v>
      </c>
      <c r="K241" s="172" t="s">
        <v>356</v>
      </c>
      <c r="L241" s="173" t="s">
        <v>360</v>
      </c>
      <c r="M241" s="172" t="s">
        <v>718</v>
      </c>
      <c r="N241" s="173" t="s">
        <v>719</v>
      </c>
      <c r="O241" s="175">
        <v>810</v>
      </c>
      <c r="P241" s="175">
        <v>128241</v>
      </c>
      <c r="Q241" s="175">
        <v>23205</v>
      </c>
      <c r="R241" s="160">
        <v>3.7549999999999999</v>
      </c>
      <c r="S241" s="175">
        <f t="shared" si="6"/>
        <v>146.56818022317356</v>
      </c>
      <c r="T241" s="176">
        <f t="shared" si="7"/>
        <v>550.36351673801664</v>
      </c>
    </row>
    <row r="242" spans="1:20" x14ac:dyDescent="0.2">
      <c r="A242" s="170">
        <v>45399</v>
      </c>
      <c r="B242" s="171">
        <v>45489</v>
      </c>
      <c r="C242" s="171">
        <v>45504</v>
      </c>
      <c r="D242" s="172">
        <v>240001033</v>
      </c>
      <c r="E242" s="172">
        <v>1427</v>
      </c>
      <c r="F242" s="172" t="s">
        <v>132</v>
      </c>
      <c r="G242" s="173" t="s">
        <v>133</v>
      </c>
      <c r="H242" s="174" t="s">
        <v>356</v>
      </c>
      <c r="I242" s="172" t="s">
        <v>356</v>
      </c>
      <c r="J242" s="172" t="s">
        <v>356</v>
      </c>
      <c r="K242" s="172" t="s">
        <v>356</v>
      </c>
      <c r="L242" s="173" t="s">
        <v>360</v>
      </c>
      <c r="M242" s="172" t="s">
        <v>720</v>
      </c>
      <c r="N242" s="173" t="s">
        <v>721</v>
      </c>
      <c r="O242" s="175">
        <v>6048</v>
      </c>
      <c r="P242" s="175">
        <v>128241</v>
      </c>
      <c r="Q242" s="175">
        <v>23205</v>
      </c>
      <c r="R242" s="160">
        <v>3.7549999999999999</v>
      </c>
      <c r="S242" s="175">
        <f t="shared" si="6"/>
        <v>1094.3757456663625</v>
      </c>
      <c r="T242" s="176">
        <f t="shared" si="7"/>
        <v>4109.3809249771912</v>
      </c>
    </row>
    <row r="243" spans="1:20" x14ac:dyDescent="0.2">
      <c r="A243" s="170">
        <v>45399</v>
      </c>
      <c r="B243" s="171">
        <v>45489</v>
      </c>
      <c r="C243" s="171">
        <v>45504</v>
      </c>
      <c r="D243" s="172">
        <v>240001033</v>
      </c>
      <c r="E243" s="172">
        <v>1427</v>
      </c>
      <c r="F243" s="172" t="s">
        <v>132</v>
      </c>
      <c r="G243" s="173" t="s">
        <v>133</v>
      </c>
      <c r="H243" s="174" t="s">
        <v>356</v>
      </c>
      <c r="I243" s="172" t="s">
        <v>356</v>
      </c>
      <c r="J243" s="172" t="s">
        <v>356</v>
      </c>
      <c r="K243" s="172" t="s">
        <v>356</v>
      </c>
      <c r="L243" s="173" t="s">
        <v>360</v>
      </c>
      <c r="M243" s="172" t="s">
        <v>722</v>
      </c>
      <c r="N243" s="173" t="s">
        <v>723</v>
      </c>
      <c r="O243" s="175">
        <v>2340</v>
      </c>
      <c r="P243" s="175">
        <v>128241</v>
      </c>
      <c r="Q243" s="175">
        <v>23205</v>
      </c>
      <c r="R243" s="160">
        <v>3.7549999999999999</v>
      </c>
      <c r="S243" s="175">
        <f t="shared" si="6"/>
        <v>423.41918731139032</v>
      </c>
      <c r="T243" s="176">
        <f t="shared" si="7"/>
        <v>1589.9390483542707</v>
      </c>
    </row>
    <row r="244" spans="1:20" x14ac:dyDescent="0.2">
      <c r="A244" s="170">
        <v>45399</v>
      </c>
      <c r="B244" s="171">
        <v>45489</v>
      </c>
      <c r="C244" s="171">
        <v>45504</v>
      </c>
      <c r="D244" s="172">
        <v>240001033</v>
      </c>
      <c r="E244" s="172">
        <v>1427</v>
      </c>
      <c r="F244" s="172" t="s">
        <v>132</v>
      </c>
      <c r="G244" s="173" t="s">
        <v>133</v>
      </c>
      <c r="H244" s="174" t="s">
        <v>356</v>
      </c>
      <c r="I244" s="172" t="s">
        <v>356</v>
      </c>
      <c r="J244" s="172" t="s">
        <v>356</v>
      </c>
      <c r="K244" s="172" t="s">
        <v>356</v>
      </c>
      <c r="L244" s="173" t="s">
        <v>360</v>
      </c>
      <c r="M244" s="172" t="s">
        <v>724</v>
      </c>
      <c r="N244" s="173" t="s">
        <v>725</v>
      </c>
      <c r="O244" s="175">
        <v>1404</v>
      </c>
      <c r="P244" s="175">
        <v>128241</v>
      </c>
      <c r="Q244" s="175">
        <v>23205</v>
      </c>
      <c r="R244" s="160">
        <v>3.7549999999999999</v>
      </c>
      <c r="S244" s="175">
        <f t="shared" si="6"/>
        <v>254.05151238683416</v>
      </c>
      <c r="T244" s="176">
        <f t="shared" si="7"/>
        <v>953.9634290125623</v>
      </c>
    </row>
    <row r="245" spans="1:20" x14ac:dyDescent="0.2">
      <c r="A245" s="170">
        <v>45399</v>
      </c>
      <c r="B245" s="171">
        <v>45489</v>
      </c>
      <c r="C245" s="171">
        <v>45504</v>
      </c>
      <c r="D245" s="172">
        <v>240001033</v>
      </c>
      <c r="E245" s="172">
        <v>1427</v>
      </c>
      <c r="F245" s="172" t="s">
        <v>132</v>
      </c>
      <c r="G245" s="173" t="s">
        <v>133</v>
      </c>
      <c r="H245" s="174" t="s">
        <v>356</v>
      </c>
      <c r="I245" s="172" t="s">
        <v>356</v>
      </c>
      <c r="J245" s="172" t="s">
        <v>356</v>
      </c>
      <c r="K245" s="172" t="s">
        <v>356</v>
      </c>
      <c r="L245" s="173" t="s">
        <v>360</v>
      </c>
      <c r="M245" s="172" t="s">
        <v>726</v>
      </c>
      <c r="N245" s="173" t="s">
        <v>727</v>
      </c>
      <c r="O245" s="175">
        <v>1647</v>
      </c>
      <c r="P245" s="175">
        <v>128241</v>
      </c>
      <c r="Q245" s="175">
        <v>23205</v>
      </c>
      <c r="R245" s="160">
        <v>3.7549999999999999</v>
      </c>
      <c r="S245" s="175">
        <f t="shared" si="6"/>
        <v>298.02196645378626</v>
      </c>
      <c r="T245" s="176">
        <f t="shared" si="7"/>
        <v>1119.0724840339674</v>
      </c>
    </row>
    <row r="246" spans="1:20" x14ac:dyDescent="0.2">
      <c r="A246" s="170">
        <v>45399</v>
      </c>
      <c r="B246" s="171">
        <v>45489</v>
      </c>
      <c r="C246" s="171">
        <v>45504</v>
      </c>
      <c r="D246" s="172">
        <v>240001033</v>
      </c>
      <c r="E246" s="172">
        <v>1427</v>
      </c>
      <c r="F246" s="172" t="s">
        <v>132</v>
      </c>
      <c r="G246" s="173" t="s">
        <v>133</v>
      </c>
      <c r="H246" s="174" t="s">
        <v>356</v>
      </c>
      <c r="I246" s="172" t="s">
        <v>356</v>
      </c>
      <c r="J246" s="172" t="s">
        <v>356</v>
      </c>
      <c r="K246" s="172" t="s">
        <v>356</v>
      </c>
      <c r="L246" s="173" t="s">
        <v>360</v>
      </c>
      <c r="M246" s="172" t="s">
        <v>728</v>
      </c>
      <c r="N246" s="173" t="s">
        <v>729</v>
      </c>
      <c r="O246" s="175">
        <v>450</v>
      </c>
      <c r="P246" s="175">
        <v>128241</v>
      </c>
      <c r="Q246" s="175">
        <v>23205</v>
      </c>
      <c r="R246" s="160">
        <v>3.7549999999999999</v>
      </c>
      <c r="S246" s="175">
        <f t="shared" si="6"/>
        <v>81.426766790651982</v>
      </c>
      <c r="T246" s="176">
        <f t="shared" si="7"/>
        <v>305.75750929889819</v>
      </c>
    </row>
    <row r="247" spans="1:20" x14ac:dyDescent="0.2">
      <c r="A247" s="170">
        <v>45399</v>
      </c>
      <c r="B247" s="171">
        <v>45489</v>
      </c>
      <c r="C247" s="171">
        <v>45504</v>
      </c>
      <c r="D247" s="172">
        <v>240001033</v>
      </c>
      <c r="E247" s="172">
        <v>1427</v>
      </c>
      <c r="F247" s="172" t="s">
        <v>132</v>
      </c>
      <c r="G247" s="173" t="s">
        <v>133</v>
      </c>
      <c r="H247" s="174" t="s">
        <v>356</v>
      </c>
      <c r="I247" s="172" t="s">
        <v>356</v>
      </c>
      <c r="J247" s="172" t="s">
        <v>356</v>
      </c>
      <c r="K247" s="172" t="s">
        <v>356</v>
      </c>
      <c r="L247" s="173" t="s">
        <v>360</v>
      </c>
      <c r="M247" s="172" t="s">
        <v>730</v>
      </c>
      <c r="N247" s="173" t="s">
        <v>731</v>
      </c>
      <c r="O247" s="175">
        <v>1020</v>
      </c>
      <c r="P247" s="175">
        <v>128241</v>
      </c>
      <c r="Q247" s="175">
        <v>23205</v>
      </c>
      <c r="R247" s="160">
        <v>3.7549999999999999</v>
      </c>
      <c r="S247" s="175">
        <f t="shared" si="6"/>
        <v>184.56733805881115</v>
      </c>
      <c r="T247" s="176">
        <f t="shared" si="7"/>
        <v>693.05035441083578</v>
      </c>
    </row>
    <row r="248" spans="1:20" x14ac:dyDescent="0.2">
      <c r="A248" s="170">
        <v>45399</v>
      </c>
      <c r="B248" s="171">
        <v>45489</v>
      </c>
      <c r="C248" s="171">
        <v>45504</v>
      </c>
      <c r="D248" s="172">
        <v>240001033</v>
      </c>
      <c r="E248" s="172">
        <v>1427</v>
      </c>
      <c r="F248" s="172" t="s">
        <v>132</v>
      </c>
      <c r="G248" s="173" t="s">
        <v>133</v>
      </c>
      <c r="H248" s="174" t="s">
        <v>356</v>
      </c>
      <c r="I248" s="172" t="s">
        <v>356</v>
      </c>
      <c r="J248" s="172" t="s">
        <v>356</v>
      </c>
      <c r="K248" s="172" t="s">
        <v>356</v>
      </c>
      <c r="L248" s="173" t="s">
        <v>360</v>
      </c>
      <c r="M248" s="172" t="s">
        <v>458</v>
      </c>
      <c r="N248" s="173" t="s">
        <v>459</v>
      </c>
      <c r="O248" s="175">
        <v>792</v>
      </c>
      <c r="P248" s="175">
        <v>128241</v>
      </c>
      <c r="Q248" s="175">
        <v>23205</v>
      </c>
      <c r="R248" s="160">
        <v>3.7549999999999999</v>
      </c>
      <c r="S248" s="175">
        <f t="shared" si="6"/>
        <v>143.31110955154747</v>
      </c>
      <c r="T248" s="176">
        <f t="shared" si="7"/>
        <v>538.13321636606076</v>
      </c>
    </row>
    <row r="249" spans="1:20" x14ac:dyDescent="0.2">
      <c r="A249" s="170">
        <v>45399</v>
      </c>
      <c r="B249" s="171">
        <v>45489</v>
      </c>
      <c r="C249" s="171">
        <v>45504</v>
      </c>
      <c r="D249" s="172">
        <v>240001033</v>
      </c>
      <c r="E249" s="172">
        <v>1427</v>
      </c>
      <c r="F249" s="172" t="s">
        <v>132</v>
      </c>
      <c r="G249" s="173" t="s">
        <v>133</v>
      </c>
      <c r="H249" s="174" t="s">
        <v>356</v>
      </c>
      <c r="I249" s="172" t="s">
        <v>356</v>
      </c>
      <c r="J249" s="172" t="s">
        <v>356</v>
      </c>
      <c r="K249" s="172" t="s">
        <v>356</v>
      </c>
      <c r="L249" s="173" t="s">
        <v>360</v>
      </c>
      <c r="M249" s="172" t="s">
        <v>732</v>
      </c>
      <c r="N249" s="173" t="s">
        <v>733</v>
      </c>
      <c r="O249" s="175">
        <v>672</v>
      </c>
      <c r="P249" s="175">
        <v>128241</v>
      </c>
      <c r="Q249" s="175">
        <v>23205</v>
      </c>
      <c r="R249" s="160">
        <v>3.7549999999999999</v>
      </c>
      <c r="S249" s="175">
        <f t="shared" si="6"/>
        <v>121.59730507404028</v>
      </c>
      <c r="T249" s="176">
        <f t="shared" si="7"/>
        <v>456.59788055302124</v>
      </c>
    </row>
    <row r="250" spans="1:20" x14ac:dyDescent="0.2">
      <c r="A250" s="170">
        <v>45399</v>
      </c>
      <c r="B250" s="171">
        <v>45489</v>
      </c>
      <c r="C250" s="171">
        <v>45504</v>
      </c>
      <c r="D250" s="172">
        <v>240001033</v>
      </c>
      <c r="E250" s="172">
        <v>1427</v>
      </c>
      <c r="F250" s="172" t="s">
        <v>132</v>
      </c>
      <c r="G250" s="173" t="s">
        <v>133</v>
      </c>
      <c r="H250" s="174" t="s">
        <v>356</v>
      </c>
      <c r="I250" s="172" t="s">
        <v>356</v>
      </c>
      <c r="J250" s="172" t="s">
        <v>356</v>
      </c>
      <c r="K250" s="172"/>
      <c r="L250" s="173" t="s">
        <v>734</v>
      </c>
      <c r="M250" s="172" t="s">
        <v>735</v>
      </c>
      <c r="N250" s="173" t="s">
        <v>736</v>
      </c>
      <c r="O250" s="175">
        <v>0</v>
      </c>
      <c r="P250" s="175">
        <v>128241</v>
      </c>
      <c r="Q250" s="175">
        <v>23205</v>
      </c>
      <c r="R250" s="160">
        <v>3.7549999999999999</v>
      </c>
      <c r="S250" s="175">
        <f t="shared" si="6"/>
        <v>0</v>
      </c>
      <c r="T250" s="176">
        <f t="shared" si="7"/>
        <v>0</v>
      </c>
    </row>
    <row r="251" spans="1:20" x14ac:dyDescent="0.2">
      <c r="A251" s="170">
        <v>45399</v>
      </c>
      <c r="B251" s="171">
        <v>45489</v>
      </c>
      <c r="C251" s="171">
        <v>45504</v>
      </c>
      <c r="D251" s="172">
        <v>240001033</v>
      </c>
      <c r="E251" s="172">
        <v>1427</v>
      </c>
      <c r="F251" s="172" t="s">
        <v>132</v>
      </c>
      <c r="G251" s="173" t="s">
        <v>133</v>
      </c>
      <c r="H251" s="174" t="s">
        <v>356</v>
      </c>
      <c r="I251" s="172" t="s">
        <v>356</v>
      </c>
      <c r="J251" s="172" t="s">
        <v>356</v>
      </c>
      <c r="K251" s="172" t="s">
        <v>356</v>
      </c>
      <c r="L251" s="173" t="s">
        <v>360</v>
      </c>
      <c r="M251" s="172" t="s">
        <v>610</v>
      </c>
      <c r="N251" s="173" t="s">
        <v>611</v>
      </c>
      <c r="O251" s="175">
        <v>534</v>
      </c>
      <c r="P251" s="175">
        <v>128241</v>
      </c>
      <c r="Q251" s="175">
        <v>23205</v>
      </c>
      <c r="R251" s="160">
        <v>3.7549999999999999</v>
      </c>
      <c r="S251" s="175">
        <f t="shared" si="6"/>
        <v>96.626429924907015</v>
      </c>
      <c r="T251" s="176">
        <f t="shared" si="7"/>
        <v>362.83224436802584</v>
      </c>
    </row>
    <row r="252" spans="1:20" x14ac:dyDescent="0.2">
      <c r="A252" s="170">
        <v>45399</v>
      </c>
      <c r="B252" s="171">
        <v>45489</v>
      </c>
      <c r="C252" s="171">
        <v>45504</v>
      </c>
      <c r="D252" s="172">
        <v>240001033</v>
      </c>
      <c r="E252" s="172">
        <v>1427</v>
      </c>
      <c r="F252" s="172" t="s">
        <v>132</v>
      </c>
      <c r="G252" s="173" t="s">
        <v>133</v>
      </c>
      <c r="H252" s="174" t="s">
        <v>356</v>
      </c>
      <c r="I252" s="172" t="s">
        <v>356</v>
      </c>
      <c r="J252" s="172" t="s">
        <v>356</v>
      </c>
      <c r="K252" s="172" t="s">
        <v>356</v>
      </c>
      <c r="L252" s="173" t="s">
        <v>360</v>
      </c>
      <c r="M252" s="172" t="s">
        <v>612</v>
      </c>
      <c r="N252" s="173" t="s">
        <v>613</v>
      </c>
      <c r="O252" s="175">
        <v>4472</v>
      </c>
      <c r="P252" s="175">
        <v>128241</v>
      </c>
      <c r="Q252" s="175">
        <v>23205</v>
      </c>
      <c r="R252" s="160">
        <v>3.7549999999999999</v>
      </c>
      <c r="S252" s="175">
        <f t="shared" si="6"/>
        <v>809.2011135284348</v>
      </c>
      <c r="T252" s="176">
        <f t="shared" si="7"/>
        <v>3038.5501812992725</v>
      </c>
    </row>
    <row r="253" spans="1:20" x14ac:dyDescent="0.2">
      <c r="A253" s="170">
        <v>45399</v>
      </c>
      <c r="B253" s="171">
        <v>45489</v>
      </c>
      <c r="C253" s="171">
        <v>45504</v>
      </c>
      <c r="D253" s="172">
        <v>240001033</v>
      </c>
      <c r="E253" s="172">
        <v>1427</v>
      </c>
      <c r="F253" s="172" t="s">
        <v>132</v>
      </c>
      <c r="G253" s="173" t="s">
        <v>133</v>
      </c>
      <c r="H253" s="174" t="s">
        <v>356</v>
      </c>
      <c r="I253" s="172" t="s">
        <v>356</v>
      </c>
      <c r="J253" s="172" t="s">
        <v>356</v>
      </c>
      <c r="K253" s="172" t="s">
        <v>356</v>
      </c>
      <c r="L253" s="173" t="s">
        <v>360</v>
      </c>
      <c r="M253" s="172" t="s">
        <v>737</v>
      </c>
      <c r="N253" s="173" t="s">
        <v>738</v>
      </c>
      <c r="O253" s="175">
        <v>252</v>
      </c>
      <c r="P253" s="175">
        <v>128241</v>
      </c>
      <c r="Q253" s="175">
        <v>23205</v>
      </c>
      <c r="R253" s="160">
        <v>3.7549999999999999</v>
      </c>
      <c r="S253" s="175">
        <f t="shared" si="6"/>
        <v>45.598989402765106</v>
      </c>
      <c r="T253" s="176">
        <f t="shared" si="7"/>
        <v>171.22420520738297</v>
      </c>
    </row>
    <row r="254" spans="1:20" x14ac:dyDescent="0.2">
      <c r="A254" s="170">
        <v>45399</v>
      </c>
      <c r="B254" s="171">
        <v>45489</v>
      </c>
      <c r="C254" s="171">
        <v>45504</v>
      </c>
      <c r="D254" s="172">
        <v>240001033</v>
      </c>
      <c r="E254" s="172">
        <v>1427</v>
      </c>
      <c r="F254" s="172" t="s">
        <v>132</v>
      </c>
      <c r="G254" s="173" t="s">
        <v>133</v>
      </c>
      <c r="H254" s="174" t="s">
        <v>356</v>
      </c>
      <c r="I254" s="172" t="s">
        <v>356</v>
      </c>
      <c r="J254" s="172" t="s">
        <v>356</v>
      </c>
      <c r="K254" s="172" t="s">
        <v>356</v>
      </c>
      <c r="L254" s="173" t="s">
        <v>360</v>
      </c>
      <c r="M254" s="172" t="s">
        <v>361</v>
      </c>
      <c r="N254" s="173" t="s">
        <v>362</v>
      </c>
      <c r="O254" s="175">
        <v>31920</v>
      </c>
      <c r="P254" s="175">
        <v>128241</v>
      </c>
      <c r="Q254" s="175">
        <v>23205</v>
      </c>
      <c r="R254" s="160">
        <v>3.7549999999999999</v>
      </c>
      <c r="S254" s="175">
        <f t="shared" si="6"/>
        <v>5775.8719910169129</v>
      </c>
      <c r="T254" s="176">
        <f t="shared" si="7"/>
        <v>21688.399326268507</v>
      </c>
    </row>
    <row r="255" spans="1:20" x14ac:dyDescent="0.2">
      <c r="A255" s="170">
        <v>45399</v>
      </c>
      <c r="B255" s="171">
        <v>45489</v>
      </c>
      <c r="C255" s="171">
        <v>45504</v>
      </c>
      <c r="D255" s="172">
        <v>240001033</v>
      </c>
      <c r="E255" s="172">
        <v>1427</v>
      </c>
      <c r="F255" s="172" t="s">
        <v>132</v>
      </c>
      <c r="G255" s="173" t="s">
        <v>133</v>
      </c>
      <c r="H255" s="174" t="s">
        <v>356</v>
      </c>
      <c r="I255" s="172" t="s">
        <v>356</v>
      </c>
      <c r="J255" s="172" t="s">
        <v>356</v>
      </c>
      <c r="K255" s="172" t="s">
        <v>356</v>
      </c>
      <c r="L255" s="173" t="s">
        <v>360</v>
      </c>
      <c r="M255" s="172" t="s">
        <v>739</v>
      </c>
      <c r="N255" s="173" t="s">
        <v>740</v>
      </c>
      <c r="O255" s="175">
        <v>816</v>
      </c>
      <c r="P255" s="175">
        <v>128241</v>
      </c>
      <c r="Q255" s="175">
        <v>23205</v>
      </c>
      <c r="R255" s="160">
        <v>3.7549999999999999</v>
      </c>
      <c r="S255" s="175">
        <f t="shared" si="6"/>
        <v>147.65387044704892</v>
      </c>
      <c r="T255" s="176">
        <f t="shared" si="7"/>
        <v>554.44028352866872</v>
      </c>
    </row>
    <row r="256" spans="1:20" x14ac:dyDescent="0.2">
      <c r="A256" s="170">
        <v>45399</v>
      </c>
      <c r="B256" s="171">
        <v>45489</v>
      </c>
      <c r="C256" s="171">
        <v>45504</v>
      </c>
      <c r="D256" s="172">
        <v>240001033</v>
      </c>
      <c r="E256" s="172">
        <v>1427</v>
      </c>
      <c r="F256" s="172" t="s">
        <v>132</v>
      </c>
      <c r="G256" s="173" t="s">
        <v>133</v>
      </c>
      <c r="H256" s="174" t="s">
        <v>356</v>
      </c>
      <c r="I256" s="172" t="s">
        <v>356</v>
      </c>
      <c r="J256" s="172" t="s">
        <v>356</v>
      </c>
      <c r="K256" s="172" t="s">
        <v>356</v>
      </c>
      <c r="L256" s="173" t="s">
        <v>360</v>
      </c>
      <c r="M256" s="172" t="s">
        <v>741</v>
      </c>
      <c r="N256" s="173" t="s">
        <v>742</v>
      </c>
      <c r="O256" s="175">
        <v>400</v>
      </c>
      <c r="P256" s="175">
        <v>128241</v>
      </c>
      <c r="Q256" s="175">
        <v>23205</v>
      </c>
      <c r="R256" s="160">
        <v>3.7549999999999999</v>
      </c>
      <c r="S256" s="175">
        <f t="shared" si="6"/>
        <v>72.379348258357311</v>
      </c>
      <c r="T256" s="176">
        <f t="shared" si="7"/>
        <v>271.78445271013169</v>
      </c>
    </row>
    <row r="257" spans="1:20" x14ac:dyDescent="0.2">
      <c r="A257" s="170">
        <v>45399</v>
      </c>
      <c r="B257" s="171">
        <v>45489</v>
      </c>
      <c r="C257" s="171">
        <v>45504</v>
      </c>
      <c r="D257" s="172">
        <v>240001033</v>
      </c>
      <c r="E257" s="172">
        <v>1427</v>
      </c>
      <c r="F257" s="172" t="s">
        <v>132</v>
      </c>
      <c r="G257" s="173" t="s">
        <v>133</v>
      </c>
      <c r="H257" s="174" t="s">
        <v>356</v>
      </c>
      <c r="I257" s="172" t="s">
        <v>356</v>
      </c>
      <c r="J257" s="172" t="s">
        <v>356</v>
      </c>
      <c r="K257" s="172" t="s">
        <v>356</v>
      </c>
      <c r="L257" s="173" t="s">
        <v>360</v>
      </c>
      <c r="M257" s="172" t="s">
        <v>532</v>
      </c>
      <c r="N257" s="173" t="s">
        <v>533</v>
      </c>
      <c r="O257" s="175">
        <v>1056</v>
      </c>
      <c r="P257" s="175">
        <v>128241</v>
      </c>
      <c r="Q257" s="175">
        <v>23205</v>
      </c>
      <c r="R257" s="160">
        <v>3.7549999999999999</v>
      </c>
      <c r="S257" s="175">
        <f t="shared" si="6"/>
        <v>191.08147940206328</v>
      </c>
      <c r="T257" s="176">
        <f t="shared" si="7"/>
        <v>717.51095515474765</v>
      </c>
    </row>
    <row r="258" spans="1:20" x14ac:dyDescent="0.2">
      <c r="A258" s="170">
        <v>45399</v>
      </c>
      <c r="B258" s="171">
        <v>45489</v>
      </c>
      <c r="C258" s="171">
        <v>45504</v>
      </c>
      <c r="D258" s="172">
        <v>240001033</v>
      </c>
      <c r="E258" s="172">
        <v>1427</v>
      </c>
      <c r="F258" s="172" t="s">
        <v>132</v>
      </c>
      <c r="G258" s="173" t="s">
        <v>133</v>
      </c>
      <c r="H258" s="174" t="s">
        <v>356</v>
      </c>
      <c r="I258" s="172" t="s">
        <v>356</v>
      </c>
      <c r="J258" s="172" t="s">
        <v>356</v>
      </c>
      <c r="K258" s="172" t="s">
        <v>356</v>
      </c>
      <c r="L258" s="173" t="s">
        <v>360</v>
      </c>
      <c r="M258" s="172" t="s">
        <v>534</v>
      </c>
      <c r="N258" s="173" t="s">
        <v>535</v>
      </c>
      <c r="O258" s="175">
        <v>720</v>
      </c>
      <c r="P258" s="175">
        <v>128241</v>
      </c>
      <c r="Q258" s="175">
        <v>23205</v>
      </c>
      <c r="R258" s="160">
        <v>3.7549999999999999</v>
      </c>
      <c r="S258" s="175">
        <f t="shared" si="6"/>
        <v>130.28282686504315</v>
      </c>
      <c r="T258" s="176">
        <f t="shared" si="7"/>
        <v>489.21201487823703</v>
      </c>
    </row>
    <row r="259" spans="1:20" x14ac:dyDescent="0.2">
      <c r="A259" s="170">
        <v>45399</v>
      </c>
      <c r="B259" s="171">
        <v>45489</v>
      </c>
      <c r="C259" s="171">
        <v>45504</v>
      </c>
      <c r="D259" s="172">
        <v>240001033</v>
      </c>
      <c r="E259" s="172">
        <v>1427</v>
      </c>
      <c r="F259" s="172" t="s">
        <v>132</v>
      </c>
      <c r="G259" s="173" t="s">
        <v>133</v>
      </c>
      <c r="H259" s="174" t="s">
        <v>356</v>
      </c>
      <c r="I259" s="172" t="s">
        <v>356</v>
      </c>
      <c r="J259" s="172" t="s">
        <v>356</v>
      </c>
      <c r="K259" s="172" t="s">
        <v>356</v>
      </c>
      <c r="L259" s="173" t="s">
        <v>360</v>
      </c>
      <c r="M259" s="172" t="s">
        <v>632</v>
      </c>
      <c r="N259" s="173" t="s">
        <v>633</v>
      </c>
      <c r="O259" s="175">
        <v>1848</v>
      </c>
      <c r="P259" s="175">
        <v>128241</v>
      </c>
      <c r="Q259" s="175">
        <v>23205</v>
      </c>
      <c r="R259" s="160">
        <v>3.7549999999999999</v>
      </c>
      <c r="S259" s="175">
        <f t="shared" si="6"/>
        <v>334.39258895361075</v>
      </c>
      <c r="T259" s="176">
        <f t="shared" si="7"/>
        <v>1255.6441715208084</v>
      </c>
    </row>
    <row r="260" spans="1:20" x14ac:dyDescent="0.2">
      <c r="A260" s="170">
        <v>45399</v>
      </c>
      <c r="B260" s="171">
        <v>45489</v>
      </c>
      <c r="C260" s="171">
        <v>45504</v>
      </c>
      <c r="D260" s="172">
        <v>240001033</v>
      </c>
      <c r="E260" s="172">
        <v>1427</v>
      </c>
      <c r="F260" s="172" t="s">
        <v>132</v>
      </c>
      <c r="G260" s="173" t="s">
        <v>133</v>
      </c>
      <c r="H260" s="174" t="s">
        <v>356</v>
      </c>
      <c r="I260" s="172" t="s">
        <v>356</v>
      </c>
      <c r="J260" s="172" t="s">
        <v>356</v>
      </c>
      <c r="K260" s="172" t="s">
        <v>356</v>
      </c>
      <c r="L260" s="173" t="s">
        <v>360</v>
      </c>
      <c r="M260" s="172" t="s">
        <v>743</v>
      </c>
      <c r="N260" s="173" t="s">
        <v>744</v>
      </c>
      <c r="O260" s="175">
        <v>832</v>
      </c>
      <c r="P260" s="175">
        <v>128241</v>
      </c>
      <c r="Q260" s="175">
        <v>23205</v>
      </c>
      <c r="R260" s="160">
        <v>3.7549999999999999</v>
      </c>
      <c r="S260" s="175">
        <f t="shared" si="6"/>
        <v>150.54904437738321</v>
      </c>
      <c r="T260" s="176">
        <f t="shared" si="7"/>
        <v>565.31166163707394</v>
      </c>
    </row>
    <row r="261" spans="1:20" x14ac:dyDescent="0.2">
      <c r="A261" s="170">
        <v>45399</v>
      </c>
      <c r="B261" s="171">
        <v>45489</v>
      </c>
      <c r="C261" s="171">
        <v>45504</v>
      </c>
      <c r="D261" s="172">
        <v>240001033</v>
      </c>
      <c r="E261" s="172">
        <v>1427</v>
      </c>
      <c r="F261" s="172" t="s">
        <v>132</v>
      </c>
      <c r="G261" s="173" t="s">
        <v>133</v>
      </c>
      <c r="H261" s="174" t="s">
        <v>356</v>
      </c>
      <c r="I261" s="172" t="s">
        <v>356</v>
      </c>
      <c r="J261" s="172" t="s">
        <v>356</v>
      </c>
      <c r="K261" s="172" t="s">
        <v>356</v>
      </c>
      <c r="L261" s="173" t="s">
        <v>360</v>
      </c>
      <c r="M261" s="172" t="s">
        <v>745</v>
      </c>
      <c r="N261" s="173" t="s">
        <v>746</v>
      </c>
      <c r="O261" s="175">
        <v>864</v>
      </c>
      <c r="P261" s="175">
        <v>128241</v>
      </c>
      <c r="Q261" s="175">
        <v>23205</v>
      </c>
      <c r="R261" s="160">
        <v>3.7549999999999999</v>
      </c>
      <c r="S261" s="175">
        <f t="shared" si="6"/>
        <v>156.3393922380518</v>
      </c>
      <c r="T261" s="176">
        <f t="shared" si="7"/>
        <v>587.0544178538845</v>
      </c>
    </row>
    <row r="262" spans="1:20" x14ac:dyDescent="0.2">
      <c r="A262" s="170">
        <v>45399</v>
      </c>
      <c r="B262" s="171">
        <v>45489</v>
      </c>
      <c r="C262" s="171">
        <v>45504</v>
      </c>
      <c r="D262" s="172">
        <v>240001033</v>
      </c>
      <c r="E262" s="172">
        <v>1427</v>
      </c>
      <c r="F262" s="172" t="s">
        <v>132</v>
      </c>
      <c r="G262" s="173" t="s">
        <v>133</v>
      </c>
      <c r="H262" s="174" t="s">
        <v>356</v>
      </c>
      <c r="I262" s="172" t="s">
        <v>356</v>
      </c>
      <c r="J262" s="172" t="s">
        <v>356</v>
      </c>
      <c r="K262" s="172" t="s">
        <v>356</v>
      </c>
      <c r="L262" s="173" t="s">
        <v>360</v>
      </c>
      <c r="M262" s="172" t="s">
        <v>747</v>
      </c>
      <c r="N262" s="173" t="s">
        <v>748</v>
      </c>
      <c r="O262" s="175">
        <v>1056</v>
      </c>
      <c r="P262" s="175">
        <v>128241</v>
      </c>
      <c r="Q262" s="175">
        <v>23205</v>
      </c>
      <c r="R262" s="160">
        <v>3.7549999999999999</v>
      </c>
      <c r="S262" s="175">
        <f t="shared" si="6"/>
        <v>191.08147940206328</v>
      </c>
      <c r="T262" s="176">
        <f t="shared" si="7"/>
        <v>717.51095515474765</v>
      </c>
    </row>
    <row r="263" spans="1:20" x14ac:dyDescent="0.2">
      <c r="A263" s="170">
        <v>45399</v>
      </c>
      <c r="B263" s="171">
        <v>45489</v>
      </c>
      <c r="C263" s="171">
        <v>45504</v>
      </c>
      <c r="D263" s="172">
        <v>240001033</v>
      </c>
      <c r="E263" s="172">
        <v>1427</v>
      </c>
      <c r="F263" s="172" t="s">
        <v>132</v>
      </c>
      <c r="G263" s="173" t="s">
        <v>133</v>
      </c>
      <c r="H263" s="174" t="s">
        <v>356</v>
      </c>
      <c r="I263" s="172" t="s">
        <v>356</v>
      </c>
      <c r="J263" s="172" t="s">
        <v>356</v>
      </c>
      <c r="K263" s="172" t="s">
        <v>356</v>
      </c>
      <c r="L263" s="173" t="s">
        <v>360</v>
      </c>
      <c r="M263" s="172" t="s">
        <v>749</v>
      </c>
      <c r="N263" s="173" t="s">
        <v>750</v>
      </c>
      <c r="O263" s="175">
        <v>3168</v>
      </c>
      <c r="P263" s="175">
        <v>128241</v>
      </c>
      <c r="Q263" s="175">
        <v>23205</v>
      </c>
      <c r="R263" s="160">
        <v>3.7549999999999999</v>
      </c>
      <c r="S263" s="175">
        <f t="shared" si="6"/>
        <v>573.2444382061899</v>
      </c>
      <c r="T263" s="176">
        <f t="shared" si="7"/>
        <v>2152.5328654642431</v>
      </c>
    </row>
    <row r="264" spans="1:20" x14ac:dyDescent="0.2">
      <c r="A264" s="170">
        <v>45399</v>
      </c>
      <c r="B264" s="171">
        <v>45489</v>
      </c>
      <c r="C264" s="171">
        <v>45504</v>
      </c>
      <c r="D264" s="172">
        <v>240001033</v>
      </c>
      <c r="E264" s="172">
        <v>1427</v>
      </c>
      <c r="F264" s="172" t="s">
        <v>132</v>
      </c>
      <c r="G264" s="173" t="s">
        <v>133</v>
      </c>
      <c r="H264" s="174" t="s">
        <v>356</v>
      </c>
      <c r="I264" s="172" t="s">
        <v>356</v>
      </c>
      <c r="J264" s="172" t="s">
        <v>356</v>
      </c>
      <c r="K264" s="172" t="s">
        <v>356</v>
      </c>
      <c r="L264" s="173" t="s">
        <v>360</v>
      </c>
      <c r="M264" s="172" t="s">
        <v>751</v>
      </c>
      <c r="N264" s="173" t="s">
        <v>752</v>
      </c>
      <c r="O264" s="175">
        <v>888</v>
      </c>
      <c r="P264" s="175">
        <v>128241</v>
      </c>
      <c r="Q264" s="175">
        <v>23205</v>
      </c>
      <c r="R264" s="160">
        <v>3.7549999999999999</v>
      </c>
      <c r="S264" s="175">
        <f t="shared" si="6"/>
        <v>160.68215313355321</v>
      </c>
      <c r="T264" s="176">
        <f t="shared" si="7"/>
        <v>603.36148501649234</v>
      </c>
    </row>
    <row r="265" spans="1:20" x14ac:dyDescent="0.2">
      <c r="A265" s="170">
        <v>45399</v>
      </c>
      <c r="B265" s="171">
        <v>45489</v>
      </c>
      <c r="C265" s="171">
        <v>45504</v>
      </c>
      <c r="D265" s="172">
        <v>240001033</v>
      </c>
      <c r="E265" s="172">
        <v>1427</v>
      </c>
      <c r="F265" s="172" t="s">
        <v>132</v>
      </c>
      <c r="G265" s="173" t="s">
        <v>133</v>
      </c>
      <c r="H265" s="174" t="s">
        <v>356</v>
      </c>
      <c r="I265" s="172" t="s">
        <v>356</v>
      </c>
      <c r="J265" s="172" t="s">
        <v>356</v>
      </c>
      <c r="K265" s="172" t="s">
        <v>356</v>
      </c>
      <c r="L265" s="173" t="s">
        <v>360</v>
      </c>
      <c r="M265" s="172" t="s">
        <v>753</v>
      </c>
      <c r="N265" s="173" t="s">
        <v>754</v>
      </c>
      <c r="O265" s="175">
        <v>2592</v>
      </c>
      <c r="P265" s="175">
        <v>128241</v>
      </c>
      <c r="Q265" s="175">
        <v>23205</v>
      </c>
      <c r="R265" s="160">
        <v>3.7549999999999999</v>
      </c>
      <c r="S265" s="175">
        <f t="shared" ref="S265:S328" si="8">+(O265/P265)*Q265</f>
        <v>469.0181767141554</v>
      </c>
      <c r="T265" s="176">
        <f t="shared" ref="T265:T328" si="9">+R265*S265</f>
        <v>1761.1632535616534</v>
      </c>
    </row>
    <row r="266" spans="1:20" x14ac:dyDescent="0.2">
      <c r="A266" s="170">
        <v>45399</v>
      </c>
      <c r="B266" s="171">
        <v>45489</v>
      </c>
      <c r="C266" s="171">
        <v>45504</v>
      </c>
      <c r="D266" s="172">
        <v>240001033</v>
      </c>
      <c r="E266" s="172">
        <v>1427</v>
      </c>
      <c r="F266" s="172" t="s">
        <v>132</v>
      </c>
      <c r="G266" s="173" t="s">
        <v>133</v>
      </c>
      <c r="H266" s="174" t="s">
        <v>356</v>
      </c>
      <c r="I266" s="172" t="s">
        <v>356</v>
      </c>
      <c r="J266" s="172" t="s">
        <v>356</v>
      </c>
      <c r="K266" s="172" t="s">
        <v>356</v>
      </c>
      <c r="L266" s="173" t="s">
        <v>360</v>
      </c>
      <c r="M266" s="172" t="s">
        <v>755</v>
      </c>
      <c r="N266" s="173" t="s">
        <v>756</v>
      </c>
      <c r="O266" s="175">
        <v>3132</v>
      </c>
      <c r="P266" s="175">
        <v>128241</v>
      </c>
      <c r="Q266" s="175">
        <v>23205</v>
      </c>
      <c r="R266" s="160">
        <v>3.7549999999999999</v>
      </c>
      <c r="S266" s="175">
        <f t="shared" si="8"/>
        <v>566.73029686293773</v>
      </c>
      <c r="T266" s="176">
        <f t="shared" si="9"/>
        <v>2128.0722647203311</v>
      </c>
    </row>
    <row r="267" spans="1:20" x14ac:dyDescent="0.2">
      <c r="A267" s="170">
        <v>45399</v>
      </c>
      <c r="B267" s="171">
        <v>45489</v>
      </c>
      <c r="C267" s="171">
        <v>45504</v>
      </c>
      <c r="D267" s="172">
        <v>240001033</v>
      </c>
      <c r="E267" s="172">
        <v>1427</v>
      </c>
      <c r="F267" s="172" t="s">
        <v>132</v>
      </c>
      <c r="G267" s="173" t="s">
        <v>133</v>
      </c>
      <c r="H267" s="174" t="s">
        <v>356</v>
      </c>
      <c r="I267" s="172" t="s">
        <v>356</v>
      </c>
      <c r="J267" s="172" t="s">
        <v>356</v>
      </c>
      <c r="K267" s="172" t="s">
        <v>356</v>
      </c>
      <c r="L267" s="173" t="s">
        <v>360</v>
      </c>
      <c r="M267" s="172" t="s">
        <v>757</v>
      </c>
      <c r="N267" s="173" t="s">
        <v>758</v>
      </c>
      <c r="O267" s="175">
        <v>3672</v>
      </c>
      <c r="P267" s="175">
        <v>128241</v>
      </c>
      <c r="Q267" s="175">
        <v>23205</v>
      </c>
      <c r="R267" s="160">
        <v>3.7549999999999999</v>
      </c>
      <c r="S267" s="175">
        <f t="shared" si="8"/>
        <v>664.44241701172007</v>
      </c>
      <c r="T267" s="176">
        <f t="shared" si="9"/>
        <v>2494.981275879009</v>
      </c>
    </row>
    <row r="268" spans="1:20" x14ac:dyDescent="0.2">
      <c r="A268" s="170">
        <v>45399</v>
      </c>
      <c r="B268" s="171">
        <v>45489</v>
      </c>
      <c r="C268" s="171">
        <v>45504</v>
      </c>
      <c r="D268" s="172">
        <v>240001033</v>
      </c>
      <c r="E268" s="172">
        <v>1427</v>
      </c>
      <c r="F268" s="172" t="s">
        <v>132</v>
      </c>
      <c r="G268" s="173" t="s">
        <v>133</v>
      </c>
      <c r="H268" s="174" t="s">
        <v>356</v>
      </c>
      <c r="I268" s="172" t="s">
        <v>356</v>
      </c>
      <c r="J268" s="172" t="s">
        <v>356</v>
      </c>
      <c r="K268" s="172" t="s">
        <v>356</v>
      </c>
      <c r="L268" s="173" t="s">
        <v>360</v>
      </c>
      <c r="M268" s="172" t="s">
        <v>759</v>
      </c>
      <c r="N268" s="173" t="s">
        <v>760</v>
      </c>
      <c r="O268" s="175">
        <v>2960</v>
      </c>
      <c r="P268" s="175">
        <v>128241</v>
      </c>
      <c r="Q268" s="175">
        <v>23205</v>
      </c>
      <c r="R268" s="160">
        <v>3.7549999999999999</v>
      </c>
      <c r="S268" s="175">
        <f t="shared" si="8"/>
        <v>535.60717711184407</v>
      </c>
      <c r="T268" s="176">
        <f t="shared" si="9"/>
        <v>2011.2049500549745</v>
      </c>
    </row>
    <row r="269" spans="1:20" x14ac:dyDescent="0.2">
      <c r="A269" s="170">
        <v>45399</v>
      </c>
      <c r="B269" s="171">
        <v>45489</v>
      </c>
      <c r="C269" s="171">
        <v>45504</v>
      </c>
      <c r="D269" s="172">
        <v>240001033</v>
      </c>
      <c r="E269" s="172">
        <v>1427</v>
      </c>
      <c r="F269" s="172" t="s">
        <v>132</v>
      </c>
      <c r="G269" s="173" t="s">
        <v>133</v>
      </c>
      <c r="H269" s="174" t="s">
        <v>356</v>
      </c>
      <c r="I269" s="172" t="s">
        <v>356</v>
      </c>
      <c r="J269" s="172" t="s">
        <v>356</v>
      </c>
      <c r="K269" s="172" t="s">
        <v>356</v>
      </c>
      <c r="L269" s="173" t="s">
        <v>360</v>
      </c>
      <c r="M269" s="172" t="s">
        <v>761</v>
      </c>
      <c r="N269" s="173" t="s">
        <v>762</v>
      </c>
      <c r="O269" s="175">
        <v>4400</v>
      </c>
      <c r="P269" s="175">
        <v>128241</v>
      </c>
      <c r="Q269" s="175">
        <v>23205</v>
      </c>
      <c r="R269" s="160">
        <v>3.7549999999999999</v>
      </c>
      <c r="S269" s="175">
        <f t="shared" si="8"/>
        <v>796.17283084193048</v>
      </c>
      <c r="T269" s="176">
        <f t="shared" si="9"/>
        <v>2989.628979811449</v>
      </c>
    </row>
    <row r="270" spans="1:20" x14ac:dyDescent="0.2">
      <c r="A270" s="170">
        <v>45399</v>
      </c>
      <c r="B270" s="171">
        <v>45489</v>
      </c>
      <c r="C270" s="171">
        <v>45504</v>
      </c>
      <c r="D270" s="172">
        <v>240001033</v>
      </c>
      <c r="E270" s="172">
        <v>1427</v>
      </c>
      <c r="F270" s="172" t="s">
        <v>132</v>
      </c>
      <c r="G270" s="173" t="s">
        <v>133</v>
      </c>
      <c r="H270" s="174" t="s">
        <v>356</v>
      </c>
      <c r="I270" s="172" t="s">
        <v>356</v>
      </c>
      <c r="J270" s="172" t="s">
        <v>356</v>
      </c>
      <c r="K270" s="172" t="s">
        <v>356</v>
      </c>
      <c r="L270" s="173" t="s">
        <v>360</v>
      </c>
      <c r="M270" s="172" t="s">
        <v>732</v>
      </c>
      <c r="N270" s="173" t="s">
        <v>733</v>
      </c>
      <c r="O270" s="175">
        <v>0</v>
      </c>
      <c r="P270" s="175">
        <v>128241</v>
      </c>
      <c r="Q270" s="175">
        <v>23205</v>
      </c>
      <c r="R270" s="160">
        <v>3.7549999999999999</v>
      </c>
      <c r="S270" s="175">
        <f t="shared" si="8"/>
        <v>0</v>
      </c>
      <c r="T270" s="176">
        <f t="shared" si="9"/>
        <v>0</v>
      </c>
    </row>
    <row r="271" spans="1:20" x14ac:dyDescent="0.2">
      <c r="A271" s="170">
        <v>45399</v>
      </c>
      <c r="B271" s="171">
        <v>45489</v>
      </c>
      <c r="C271" s="171">
        <v>45504</v>
      </c>
      <c r="D271" s="172">
        <v>240001033</v>
      </c>
      <c r="E271" s="172">
        <v>1427</v>
      </c>
      <c r="F271" s="172" t="s">
        <v>132</v>
      </c>
      <c r="G271" s="173" t="s">
        <v>133</v>
      </c>
      <c r="H271" s="174" t="s">
        <v>356</v>
      </c>
      <c r="I271" s="172" t="s">
        <v>356</v>
      </c>
      <c r="J271" s="172" t="s">
        <v>356</v>
      </c>
      <c r="K271" s="172" t="s">
        <v>356</v>
      </c>
      <c r="L271" s="173" t="s">
        <v>360</v>
      </c>
      <c r="M271" s="172" t="s">
        <v>751</v>
      </c>
      <c r="N271" s="173" t="s">
        <v>752</v>
      </c>
      <c r="O271" s="175">
        <v>0</v>
      </c>
      <c r="P271" s="175">
        <v>128241</v>
      </c>
      <c r="Q271" s="175">
        <v>23205</v>
      </c>
      <c r="R271" s="160">
        <v>3.7549999999999999</v>
      </c>
      <c r="S271" s="175">
        <f t="shared" si="8"/>
        <v>0</v>
      </c>
      <c r="T271" s="176">
        <f t="shared" si="9"/>
        <v>0</v>
      </c>
    </row>
    <row r="272" spans="1:20" x14ac:dyDescent="0.2">
      <c r="A272" s="170">
        <v>45399</v>
      </c>
      <c r="B272" s="171">
        <v>45489</v>
      </c>
      <c r="C272" s="171">
        <v>45504</v>
      </c>
      <c r="D272" s="172">
        <v>240001033</v>
      </c>
      <c r="E272" s="172">
        <v>1427</v>
      </c>
      <c r="F272" s="172" t="s">
        <v>132</v>
      </c>
      <c r="G272" s="173" t="s">
        <v>133</v>
      </c>
      <c r="H272" s="174" t="s">
        <v>356</v>
      </c>
      <c r="I272" s="172" t="s">
        <v>356</v>
      </c>
      <c r="J272" s="172" t="s">
        <v>356</v>
      </c>
      <c r="K272" s="172" t="s">
        <v>356</v>
      </c>
      <c r="L272" s="173" t="s">
        <v>360</v>
      </c>
      <c r="M272" s="172" t="s">
        <v>710</v>
      </c>
      <c r="N272" s="173" t="s">
        <v>711</v>
      </c>
      <c r="O272" s="175">
        <v>0</v>
      </c>
      <c r="P272" s="175">
        <v>128241</v>
      </c>
      <c r="Q272" s="175">
        <v>23205</v>
      </c>
      <c r="R272" s="160">
        <v>3.7549999999999999</v>
      </c>
      <c r="S272" s="175">
        <f t="shared" si="8"/>
        <v>0</v>
      </c>
      <c r="T272" s="176">
        <f t="shared" si="9"/>
        <v>0</v>
      </c>
    </row>
    <row r="273" spans="1:20" x14ac:dyDescent="0.2">
      <c r="A273" s="170">
        <v>45399</v>
      </c>
      <c r="B273" s="171">
        <v>45489</v>
      </c>
      <c r="C273" s="171">
        <v>45504</v>
      </c>
      <c r="D273" s="172">
        <v>240001033</v>
      </c>
      <c r="E273" s="172">
        <v>1427</v>
      </c>
      <c r="F273" s="172" t="s">
        <v>132</v>
      </c>
      <c r="G273" s="173" t="s">
        <v>133</v>
      </c>
      <c r="H273" s="174" t="s">
        <v>356</v>
      </c>
      <c r="I273" s="172" t="s">
        <v>356</v>
      </c>
      <c r="J273" s="172" t="s">
        <v>356</v>
      </c>
      <c r="K273" s="172" t="s">
        <v>356</v>
      </c>
      <c r="L273" s="173" t="s">
        <v>360</v>
      </c>
      <c r="M273" s="172" t="s">
        <v>739</v>
      </c>
      <c r="N273" s="173" t="s">
        <v>740</v>
      </c>
      <c r="O273" s="175">
        <v>0</v>
      </c>
      <c r="P273" s="175">
        <v>128241</v>
      </c>
      <c r="Q273" s="175">
        <v>23205</v>
      </c>
      <c r="R273" s="160">
        <v>3.7549999999999999</v>
      </c>
      <c r="S273" s="175">
        <f t="shared" si="8"/>
        <v>0</v>
      </c>
      <c r="T273" s="176">
        <f t="shared" si="9"/>
        <v>0</v>
      </c>
    </row>
    <row r="274" spans="1:20" x14ac:dyDescent="0.2">
      <c r="A274" s="170">
        <v>45399</v>
      </c>
      <c r="B274" s="171">
        <v>45489</v>
      </c>
      <c r="C274" s="171">
        <v>45504</v>
      </c>
      <c r="D274" s="172">
        <v>240001033</v>
      </c>
      <c r="E274" s="172">
        <v>1427</v>
      </c>
      <c r="F274" s="172" t="s">
        <v>132</v>
      </c>
      <c r="G274" s="173" t="s">
        <v>133</v>
      </c>
      <c r="H274" s="174" t="s">
        <v>356</v>
      </c>
      <c r="I274" s="172" t="s">
        <v>356</v>
      </c>
      <c r="J274" s="172" t="s">
        <v>356</v>
      </c>
      <c r="K274" s="172" t="s">
        <v>356</v>
      </c>
      <c r="L274" s="173" t="s">
        <v>360</v>
      </c>
      <c r="M274" s="172" t="s">
        <v>741</v>
      </c>
      <c r="N274" s="173" t="s">
        <v>742</v>
      </c>
      <c r="O274" s="175">
        <v>0</v>
      </c>
      <c r="P274" s="175">
        <v>128241</v>
      </c>
      <c r="Q274" s="175">
        <v>23205</v>
      </c>
      <c r="R274" s="160">
        <v>3.7549999999999999</v>
      </c>
      <c r="S274" s="175">
        <f t="shared" si="8"/>
        <v>0</v>
      </c>
      <c r="T274" s="176">
        <f t="shared" si="9"/>
        <v>0</v>
      </c>
    </row>
    <row r="275" spans="1:20" x14ac:dyDescent="0.2">
      <c r="A275" s="170">
        <v>45399</v>
      </c>
      <c r="B275" s="171">
        <v>45489</v>
      </c>
      <c r="C275" s="171">
        <v>45504</v>
      </c>
      <c r="D275" s="172">
        <v>240001033</v>
      </c>
      <c r="E275" s="172">
        <v>1427</v>
      </c>
      <c r="F275" s="172" t="s">
        <v>132</v>
      </c>
      <c r="G275" s="173" t="s">
        <v>133</v>
      </c>
      <c r="H275" s="174" t="s">
        <v>356</v>
      </c>
      <c r="I275" s="172" t="s">
        <v>356</v>
      </c>
      <c r="J275" s="172" t="s">
        <v>356</v>
      </c>
      <c r="K275" s="172" t="s">
        <v>356</v>
      </c>
      <c r="L275" s="173" t="s">
        <v>360</v>
      </c>
      <c r="M275" s="172" t="s">
        <v>534</v>
      </c>
      <c r="N275" s="173" t="s">
        <v>535</v>
      </c>
      <c r="O275" s="175">
        <v>0</v>
      </c>
      <c r="P275" s="175">
        <v>128241</v>
      </c>
      <c r="Q275" s="175">
        <v>23205</v>
      </c>
      <c r="R275" s="160">
        <v>3.7549999999999999</v>
      </c>
      <c r="S275" s="175">
        <f t="shared" si="8"/>
        <v>0</v>
      </c>
      <c r="T275" s="176">
        <f t="shared" si="9"/>
        <v>0</v>
      </c>
    </row>
    <row r="276" spans="1:20" x14ac:dyDescent="0.2">
      <c r="A276" s="170">
        <v>45519</v>
      </c>
      <c r="B276" s="171">
        <v>45594</v>
      </c>
      <c r="C276" s="171">
        <v>45520</v>
      </c>
      <c r="D276" s="172">
        <v>240002428</v>
      </c>
      <c r="E276" s="172">
        <v>1546</v>
      </c>
      <c r="F276" s="172" t="s">
        <v>132</v>
      </c>
      <c r="G276" s="173" t="s">
        <v>133</v>
      </c>
      <c r="H276" s="174" t="s">
        <v>356</v>
      </c>
      <c r="I276" s="172" t="s">
        <v>356</v>
      </c>
      <c r="J276" s="172" t="s">
        <v>356</v>
      </c>
      <c r="K276" s="172" t="s">
        <v>356</v>
      </c>
      <c r="L276" s="173" t="s">
        <v>360</v>
      </c>
      <c r="M276" s="172" t="s">
        <v>408</v>
      </c>
      <c r="N276" s="173" t="s">
        <v>409</v>
      </c>
      <c r="O276" s="175">
        <v>2480</v>
      </c>
      <c r="P276" s="175">
        <v>73286</v>
      </c>
      <c r="Q276" s="175">
        <v>69588.399999999994</v>
      </c>
      <c r="R276" s="160">
        <v>3.7440000000000002</v>
      </c>
      <c r="S276" s="175">
        <f t="shared" si="8"/>
        <v>2354.8731272002838</v>
      </c>
      <c r="T276" s="176">
        <f t="shared" si="9"/>
        <v>8816.6449882378638</v>
      </c>
    </row>
    <row r="277" spans="1:20" x14ac:dyDescent="0.2">
      <c r="A277" s="170">
        <v>45519</v>
      </c>
      <c r="B277" s="171">
        <v>45594</v>
      </c>
      <c r="C277" s="171">
        <v>45520</v>
      </c>
      <c r="D277" s="172">
        <v>240002428</v>
      </c>
      <c r="E277" s="172">
        <v>1546</v>
      </c>
      <c r="F277" s="172" t="s">
        <v>132</v>
      </c>
      <c r="G277" s="173" t="s">
        <v>133</v>
      </c>
      <c r="H277" s="174" t="s">
        <v>356</v>
      </c>
      <c r="I277" s="172" t="s">
        <v>356</v>
      </c>
      <c r="J277" s="172" t="s">
        <v>356</v>
      </c>
      <c r="K277" s="172" t="s">
        <v>356</v>
      </c>
      <c r="L277" s="173" t="s">
        <v>360</v>
      </c>
      <c r="M277" s="172" t="s">
        <v>410</v>
      </c>
      <c r="N277" s="173" t="s">
        <v>411</v>
      </c>
      <c r="O277" s="175">
        <v>8400</v>
      </c>
      <c r="P277" s="175">
        <v>73286</v>
      </c>
      <c r="Q277" s="175">
        <v>69588.399999999994</v>
      </c>
      <c r="R277" s="160">
        <v>3.7440000000000002</v>
      </c>
      <c r="S277" s="175">
        <f t="shared" si="8"/>
        <v>7976.1831727751551</v>
      </c>
      <c r="T277" s="176">
        <f t="shared" si="9"/>
        <v>29862.829798870182</v>
      </c>
    </row>
    <row r="278" spans="1:20" x14ac:dyDescent="0.2">
      <c r="A278" s="170">
        <v>45519</v>
      </c>
      <c r="B278" s="171">
        <v>45594</v>
      </c>
      <c r="C278" s="171">
        <v>45520</v>
      </c>
      <c r="D278" s="172">
        <v>240002428</v>
      </c>
      <c r="E278" s="172">
        <v>1546</v>
      </c>
      <c r="F278" s="172" t="s">
        <v>132</v>
      </c>
      <c r="G278" s="173" t="s">
        <v>133</v>
      </c>
      <c r="H278" s="174" t="s">
        <v>356</v>
      </c>
      <c r="I278" s="172" t="s">
        <v>356</v>
      </c>
      <c r="J278" s="172" t="s">
        <v>356</v>
      </c>
      <c r="K278" s="172" t="s">
        <v>356</v>
      </c>
      <c r="L278" s="173" t="s">
        <v>360</v>
      </c>
      <c r="M278" s="172" t="s">
        <v>400</v>
      </c>
      <c r="N278" s="173" t="s">
        <v>401</v>
      </c>
      <c r="O278" s="175">
        <v>1600</v>
      </c>
      <c r="P278" s="175">
        <v>73286</v>
      </c>
      <c r="Q278" s="175">
        <v>69588.399999999994</v>
      </c>
      <c r="R278" s="160">
        <v>3.7440000000000002</v>
      </c>
      <c r="S278" s="175">
        <f t="shared" si="8"/>
        <v>1519.2729852905056</v>
      </c>
      <c r="T278" s="176">
        <f t="shared" si="9"/>
        <v>5688.158056927653</v>
      </c>
    </row>
    <row r="279" spans="1:20" x14ac:dyDescent="0.2">
      <c r="A279" s="170">
        <v>45519</v>
      </c>
      <c r="B279" s="171">
        <v>45594</v>
      </c>
      <c r="C279" s="171">
        <v>45520</v>
      </c>
      <c r="D279" s="172">
        <v>240002428</v>
      </c>
      <c r="E279" s="172">
        <v>1546</v>
      </c>
      <c r="F279" s="172" t="s">
        <v>132</v>
      </c>
      <c r="G279" s="173" t="s">
        <v>133</v>
      </c>
      <c r="H279" s="174" t="s">
        <v>356</v>
      </c>
      <c r="I279" s="172" t="s">
        <v>356</v>
      </c>
      <c r="J279" s="172" t="s">
        <v>356</v>
      </c>
      <c r="K279" s="172" t="s">
        <v>356</v>
      </c>
      <c r="L279" s="173" t="s">
        <v>360</v>
      </c>
      <c r="M279" s="172" t="s">
        <v>402</v>
      </c>
      <c r="N279" s="173" t="s">
        <v>403</v>
      </c>
      <c r="O279" s="175">
        <v>2880</v>
      </c>
      <c r="P279" s="175">
        <v>73286</v>
      </c>
      <c r="Q279" s="175">
        <v>69588.399999999994</v>
      </c>
      <c r="R279" s="160">
        <v>3.7440000000000002</v>
      </c>
      <c r="S279" s="175">
        <f t="shared" si="8"/>
        <v>2734.69137352291</v>
      </c>
      <c r="T279" s="176">
        <f t="shared" si="9"/>
        <v>10238.684502469776</v>
      </c>
    </row>
    <row r="280" spans="1:20" x14ac:dyDescent="0.2">
      <c r="A280" s="170">
        <v>45519</v>
      </c>
      <c r="B280" s="171">
        <v>45594</v>
      </c>
      <c r="C280" s="171">
        <v>45520</v>
      </c>
      <c r="D280" s="172">
        <v>240002428</v>
      </c>
      <c r="E280" s="172">
        <v>1546</v>
      </c>
      <c r="F280" s="172" t="s">
        <v>132</v>
      </c>
      <c r="G280" s="173" t="s">
        <v>133</v>
      </c>
      <c r="H280" s="174" t="s">
        <v>356</v>
      </c>
      <c r="I280" s="172" t="s">
        <v>356</v>
      </c>
      <c r="J280" s="172" t="s">
        <v>356</v>
      </c>
      <c r="K280" s="172" t="s">
        <v>356</v>
      </c>
      <c r="L280" s="173" t="s">
        <v>360</v>
      </c>
      <c r="M280" s="172" t="s">
        <v>404</v>
      </c>
      <c r="N280" s="173" t="s">
        <v>405</v>
      </c>
      <c r="O280" s="175">
        <v>3360</v>
      </c>
      <c r="P280" s="175">
        <v>73286</v>
      </c>
      <c r="Q280" s="175">
        <v>69588.399999999994</v>
      </c>
      <c r="R280" s="160">
        <v>3.7440000000000002</v>
      </c>
      <c r="S280" s="175">
        <f t="shared" si="8"/>
        <v>3190.4732691100617</v>
      </c>
      <c r="T280" s="176">
        <f t="shared" si="9"/>
        <v>11945.131919548072</v>
      </c>
    </row>
    <row r="281" spans="1:20" x14ac:dyDescent="0.2">
      <c r="A281" s="170">
        <v>45519</v>
      </c>
      <c r="B281" s="171">
        <v>45594</v>
      </c>
      <c r="C281" s="171">
        <v>45520</v>
      </c>
      <c r="D281" s="172">
        <v>240002428</v>
      </c>
      <c r="E281" s="172">
        <v>1546</v>
      </c>
      <c r="F281" s="172" t="s">
        <v>132</v>
      </c>
      <c r="G281" s="173" t="s">
        <v>133</v>
      </c>
      <c r="H281" s="174" t="s">
        <v>356</v>
      </c>
      <c r="I281" s="172" t="s">
        <v>356</v>
      </c>
      <c r="J281" s="172" t="s">
        <v>356</v>
      </c>
      <c r="K281" s="172" t="s">
        <v>356</v>
      </c>
      <c r="L281" s="173" t="s">
        <v>360</v>
      </c>
      <c r="M281" s="172" t="s">
        <v>406</v>
      </c>
      <c r="N281" s="173" t="s">
        <v>407</v>
      </c>
      <c r="O281" s="175">
        <v>3780</v>
      </c>
      <c r="P281" s="175">
        <v>73286</v>
      </c>
      <c r="Q281" s="175">
        <v>69588.399999999994</v>
      </c>
      <c r="R281" s="160">
        <v>3.7440000000000002</v>
      </c>
      <c r="S281" s="175">
        <f t="shared" si="8"/>
        <v>3589.2824277488194</v>
      </c>
      <c r="T281" s="176">
        <f t="shared" si="9"/>
        <v>13438.273409491581</v>
      </c>
    </row>
    <row r="282" spans="1:20" x14ac:dyDescent="0.2">
      <c r="A282" s="170">
        <v>45519</v>
      </c>
      <c r="B282" s="171">
        <v>45594</v>
      </c>
      <c r="C282" s="171">
        <v>45520</v>
      </c>
      <c r="D282" s="172">
        <v>240002428</v>
      </c>
      <c r="E282" s="172">
        <v>1546</v>
      </c>
      <c r="F282" s="172" t="s">
        <v>132</v>
      </c>
      <c r="G282" s="173" t="s">
        <v>133</v>
      </c>
      <c r="H282" s="174" t="s">
        <v>356</v>
      </c>
      <c r="I282" s="172" t="s">
        <v>356</v>
      </c>
      <c r="J282" s="172" t="s">
        <v>356</v>
      </c>
      <c r="K282" s="172" t="s">
        <v>356</v>
      </c>
      <c r="L282" s="173" t="s">
        <v>360</v>
      </c>
      <c r="M282" s="172" t="s">
        <v>763</v>
      </c>
      <c r="N282" s="173" t="s">
        <v>764</v>
      </c>
      <c r="O282" s="175">
        <v>944</v>
      </c>
      <c r="P282" s="175">
        <v>73286</v>
      </c>
      <c r="Q282" s="175">
        <v>69588.399999999994</v>
      </c>
      <c r="R282" s="160">
        <v>3.7440000000000002</v>
      </c>
      <c r="S282" s="175">
        <f t="shared" si="8"/>
        <v>896.37106132139832</v>
      </c>
      <c r="T282" s="176">
        <f t="shared" si="9"/>
        <v>3356.0132535873154</v>
      </c>
    </row>
    <row r="283" spans="1:20" x14ac:dyDescent="0.2">
      <c r="A283" s="170">
        <v>45519</v>
      </c>
      <c r="B283" s="171">
        <v>45594</v>
      </c>
      <c r="C283" s="171">
        <v>45520</v>
      </c>
      <c r="D283" s="172">
        <v>240002428</v>
      </c>
      <c r="E283" s="172">
        <v>1546</v>
      </c>
      <c r="F283" s="172" t="s">
        <v>132</v>
      </c>
      <c r="G283" s="173" t="s">
        <v>133</v>
      </c>
      <c r="H283" s="174" t="s">
        <v>356</v>
      </c>
      <c r="I283" s="172" t="s">
        <v>356</v>
      </c>
      <c r="J283" s="172" t="s">
        <v>356</v>
      </c>
      <c r="K283" s="172" t="s">
        <v>356</v>
      </c>
      <c r="L283" s="173" t="s">
        <v>360</v>
      </c>
      <c r="M283" s="172" t="s">
        <v>428</v>
      </c>
      <c r="N283" s="173" t="s">
        <v>429</v>
      </c>
      <c r="O283" s="175">
        <v>1400</v>
      </c>
      <c r="P283" s="175">
        <v>73286</v>
      </c>
      <c r="Q283" s="175">
        <v>69588.399999999994</v>
      </c>
      <c r="R283" s="160">
        <v>3.7440000000000002</v>
      </c>
      <c r="S283" s="175">
        <f t="shared" si="8"/>
        <v>1329.3638621291923</v>
      </c>
      <c r="T283" s="176">
        <f t="shared" si="9"/>
        <v>4977.138299811696</v>
      </c>
    </row>
    <row r="284" spans="1:20" x14ac:dyDescent="0.2">
      <c r="A284" s="170">
        <v>45519</v>
      </c>
      <c r="B284" s="171">
        <v>45594</v>
      </c>
      <c r="C284" s="171">
        <v>45520</v>
      </c>
      <c r="D284" s="172">
        <v>240002428</v>
      </c>
      <c r="E284" s="172">
        <v>1546</v>
      </c>
      <c r="F284" s="172" t="s">
        <v>132</v>
      </c>
      <c r="G284" s="173" t="s">
        <v>133</v>
      </c>
      <c r="H284" s="174" t="s">
        <v>356</v>
      </c>
      <c r="I284" s="172" t="s">
        <v>356</v>
      </c>
      <c r="J284" s="172" t="s">
        <v>356</v>
      </c>
      <c r="K284" s="172" t="s">
        <v>356</v>
      </c>
      <c r="L284" s="173" t="s">
        <v>360</v>
      </c>
      <c r="M284" s="172" t="s">
        <v>422</v>
      </c>
      <c r="N284" s="173" t="s">
        <v>423</v>
      </c>
      <c r="O284" s="175">
        <v>3336</v>
      </c>
      <c r="P284" s="175">
        <v>73286</v>
      </c>
      <c r="Q284" s="175">
        <v>69588.399999999994</v>
      </c>
      <c r="R284" s="160">
        <v>3.7440000000000002</v>
      </c>
      <c r="S284" s="175">
        <f t="shared" si="8"/>
        <v>3167.6841743307041</v>
      </c>
      <c r="T284" s="176">
        <f t="shared" si="9"/>
        <v>11859.809548694157</v>
      </c>
    </row>
    <row r="285" spans="1:20" x14ac:dyDescent="0.2">
      <c r="A285" s="170">
        <v>45519</v>
      </c>
      <c r="B285" s="171">
        <v>45594</v>
      </c>
      <c r="C285" s="171">
        <v>45520</v>
      </c>
      <c r="D285" s="172">
        <v>240002428</v>
      </c>
      <c r="E285" s="172">
        <v>1546</v>
      </c>
      <c r="F285" s="172" t="s">
        <v>132</v>
      </c>
      <c r="G285" s="173" t="s">
        <v>133</v>
      </c>
      <c r="H285" s="174" t="s">
        <v>356</v>
      </c>
      <c r="I285" s="172" t="s">
        <v>356</v>
      </c>
      <c r="J285" s="172" t="s">
        <v>356</v>
      </c>
      <c r="K285" s="172" t="s">
        <v>356</v>
      </c>
      <c r="L285" s="173" t="s">
        <v>360</v>
      </c>
      <c r="M285" s="172" t="s">
        <v>765</v>
      </c>
      <c r="N285" s="173" t="s">
        <v>766</v>
      </c>
      <c r="O285" s="175">
        <v>3168</v>
      </c>
      <c r="P285" s="175">
        <v>73286</v>
      </c>
      <c r="Q285" s="175">
        <v>69588.399999999994</v>
      </c>
      <c r="R285" s="160">
        <v>3.7440000000000002</v>
      </c>
      <c r="S285" s="175">
        <f t="shared" si="8"/>
        <v>3008.160510875201</v>
      </c>
      <c r="T285" s="176">
        <f t="shared" si="9"/>
        <v>11262.552952716753</v>
      </c>
    </row>
    <row r="286" spans="1:20" x14ac:dyDescent="0.2">
      <c r="A286" s="170">
        <v>45519</v>
      </c>
      <c r="B286" s="171">
        <v>45594</v>
      </c>
      <c r="C286" s="171">
        <v>45520</v>
      </c>
      <c r="D286" s="172">
        <v>240002428</v>
      </c>
      <c r="E286" s="172">
        <v>1546</v>
      </c>
      <c r="F286" s="172" t="s">
        <v>132</v>
      </c>
      <c r="G286" s="173" t="s">
        <v>133</v>
      </c>
      <c r="H286" s="174" t="s">
        <v>356</v>
      </c>
      <c r="I286" s="172" t="s">
        <v>356</v>
      </c>
      <c r="J286" s="172" t="s">
        <v>356</v>
      </c>
      <c r="K286" s="172" t="s">
        <v>356</v>
      </c>
      <c r="L286" s="173" t="s">
        <v>360</v>
      </c>
      <c r="M286" s="172" t="s">
        <v>716</v>
      </c>
      <c r="N286" s="173" t="s">
        <v>717</v>
      </c>
      <c r="O286" s="175">
        <v>0</v>
      </c>
      <c r="P286" s="175">
        <v>73286</v>
      </c>
      <c r="Q286" s="175">
        <v>69588.399999999994</v>
      </c>
      <c r="R286" s="160">
        <v>3.7440000000000002</v>
      </c>
      <c r="S286" s="175">
        <f t="shared" si="8"/>
        <v>0</v>
      </c>
      <c r="T286" s="176">
        <f t="shared" si="9"/>
        <v>0</v>
      </c>
    </row>
    <row r="287" spans="1:20" x14ac:dyDescent="0.2">
      <c r="A287" s="170">
        <v>45519</v>
      </c>
      <c r="B287" s="171">
        <v>45594</v>
      </c>
      <c r="C287" s="171">
        <v>45520</v>
      </c>
      <c r="D287" s="172">
        <v>240002428</v>
      </c>
      <c r="E287" s="172">
        <v>1546</v>
      </c>
      <c r="F287" s="172" t="s">
        <v>132</v>
      </c>
      <c r="G287" s="173" t="s">
        <v>133</v>
      </c>
      <c r="H287" s="174" t="s">
        <v>356</v>
      </c>
      <c r="I287" s="172" t="s">
        <v>356</v>
      </c>
      <c r="J287" s="172" t="s">
        <v>356</v>
      </c>
      <c r="K287" s="172" t="s">
        <v>356</v>
      </c>
      <c r="L287" s="173" t="s">
        <v>360</v>
      </c>
      <c r="M287" s="172" t="s">
        <v>716</v>
      </c>
      <c r="N287" s="173" t="s">
        <v>717</v>
      </c>
      <c r="O287" s="175">
        <v>1215</v>
      </c>
      <c r="P287" s="175">
        <v>73286</v>
      </c>
      <c r="Q287" s="175">
        <v>69588.399999999994</v>
      </c>
      <c r="R287" s="160">
        <v>3.7440000000000002</v>
      </c>
      <c r="S287" s="175">
        <f t="shared" si="8"/>
        <v>1153.6979232049775</v>
      </c>
      <c r="T287" s="176">
        <f t="shared" si="9"/>
        <v>4319.4450244794361</v>
      </c>
    </row>
    <row r="288" spans="1:20" x14ac:dyDescent="0.2">
      <c r="A288" s="170">
        <v>45519</v>
      </c>
      <c r="B288" s="171">
        <v>45594</v>
      </c>
      <c r="C288" s="171">
        <v>45520</v>
      </c>
      <c r="D288" s="172">
        <v>240002428</v>
      </c>
      <c r="E288" s="172">
        <v>1546</v>
      </c>
      <c r="F288" s="172" t="s">
        <v>132</v>
      </c>
      <c r="G288" s="173" t="s">
        <v>133</v>
      </c>
      <c r="H288" s="174" t="s">
        <v>356</v>
      </c>
      <c r="I288" s="172" t="s">
        <v>356</v>
      </c>
      <c r="J288" s="172" t="s">
        <v>356</v>
      </c>
      <c r="K288" s="172" t="s">
        <v>356</v>
      </c>
      <c r="L288" s="173" t="s">
        <v>360</v>
      </c>
      <c r="M288" s="172" t="s">
        <v>720</v>
      </c>
      <c r="N288" s="173" t="s">
        <v>721</v>
      </c>
      <c r="O288" s="175">
        <v>0</v>
      </c>
      <c r="P288" s="175">
        <v>73286</v>
      </c>
      <c r="Q288" s="175">
        <v>69588.399999999994</v>
      </c>
      <c r="R288" s="160">
        <v>3.7440000000000002</v>
      </c>
      <c r="S288" s="175">
        <f t="shared" si="8"/>
        <v>0</v>
      </c>
      <c r="T288" s="176">
        <f t="shared" si="9"/>
        <v>0</v>
      </c>
    </row>
    <row r="289" spans="1:20" x14ac:dyDescent="0.2">
      <c r="A289" s="170">
        <v>45519</v>
      </c>
      <c r="B289" s="171">
        <v>45594</v>
      </c>
      <c r="C289" s="171">
        <v>45520</v>
      </c>
      <c r="D289" s="172">
        <v>240002428</v>
      </c>
      <c r="E289" s="172">
        <v>1546</v>
      </c>
      <c r="F289" s="172" t="s">
        <v>132</v>
      </c>
      <c r="G289" s="173" t="s">
        <v>133</v>
      </c>
      <c r="H289" s="174" t="s">
        <v>356</v>
      </c>
      <c r="I289" s="172" t="s">
        <v>356</v>
      </c>
      <c r="J289" s="172" t="s">
        <v>356</v>
      </c>
      <c r="K289" s="172" t="s">
        <v>356</v>
      </c>
      <c r="L289" s="173" t="s">
        <v>360</v>
      </c>
      <c r="M289" s="172" t="s">
        <v>720</v>
      </c>
      <c r="N289" s="173" t="s">
        <v>721</v>
      </c>
      <c r="O289" s="175">
        <v>3024</v>
      </c>
      <c r="P289" s="175">
        <v>73286</v>
      </c>
      <c r="Q289" s="175">
        <v>69588.399999999994</v>
      </c>
      <c r="R289" s="160">
        <v>3.7440000000000002</v>
      </c>
      <c r="S289" s="175">
        <f t="shared" si="8"/>
        <v>2871.4259421990555</v>
      </c>
      <c r="T289" s="176">
        <f t="shared" si="9"/>
        <v>10750.618727593264</v>
      </c>
    </row>
    <row r="290" spans="1:20" x14ac:dyDescent="0.2">
      <c r="A290" s="170">
        <v>45519</v>
      </c>
      <c r="B290" s="171">
        <v>45594</v>
      </c>
      <c r="C290" s="171">
        <v>45520</v>
      </c>
      <c r="D290" s="172">
        <v>240002428</v>
      </c>
      <c r="E290" s="172">
        <v>1546</v>
      </c>
      <c r="F290" s="172" t="s">
        <v>132</v>
      </c>
      <c r="G290" s="173" t="s">
        <v>133</v>
      </c>
      <c r="H290" s="174" t="s">
        <v>356</v>
      </c>
      <c r="I290" s="172" t="s">
        <v>356</v>
      </c>
      <c r="J290" s="172" t="s">
        <v>356</v>
      </c>
      <c r="K290" s="172" t="s">
        <v>356</v>
      </c>
      <c r="L290" s="173" t="s">
        <v>360</v>
      </c>
      <c r="M290" s="172" t="s">
        <v>722</v>
      </c>
      <c r="N290" s="173" t="s">
        <v>723</v>
      </c>
      <c r="O290" s="175">
        <v>0</v>
      </c>
      <c r="P290" s="175">
        <v>73286</v>
      </c>
      <c r="Q290" s="175">
        <v>69588.399999999994</v>
      </c>
      <c r="R290" s="160">
        <v>3.7440000000000002</v>
      </c>
      <c r="S290" s="175">
        <f t="shared" si="8"/>
        <v>0</v>
      </c>
      <c r="T290" s="176">
        <f t="shared" si="9"/>
        <v>0</v>
      </c>
    </row>
    <row r="291" spans="1:20" x14ac:dyDescent="0.2">
      <c r="A291" s="170">
        <v>45519</v>
      </c>
      <c r="B291" s="171">
        <v>45594</v>
      </c>
      <c r="C291" s="171">
        <v>45520</v>
      </c>
      <c r="D291" s="172">
        <v>240002428</v>
      </c>
      <c r="E291" s="172">
        <v>1546</v>
      </c>
      <c r="F291" s="172" t="s">
        <v>132</v>
      </c>
      <c r="G291" s="173" t="s">
        <v>133</v>
      </c>
      <c r="H291" s="174" t="s">
        <v>356</v>
      </c>
      <c r="I291" s="172" t="s">
        <v>356</v>
      </c>
      <c r="J291" s="172" t="s">
        <v>356</v>
      </c>
      <c r="K291" s="172" t="s">
        <v>356</v>
      </c>
      <c r="L291" s="173" t="s">
        <v>360</v>
      </c>
      <c r="M291" s="172" t="s">
        <v>722</v>
      </c>
      <c r="N291" s="173" t="s">
        <v>723</v>
      </c>
      <c r="O291" s="175">
        <v>1755</v>
      </c>
      <c r="P291" s="175">
        <v>73286</v>
      </c>
      <c r="Q291" s="175">
        <v>69588.399999999994</v>
      </c>
      <c r="R291" s="160">
        <v>3.7440000000000002</v>
      </c>
      <c r="S291" s="175">
        <f t="shared" si="8"/>
        <v>1666.4525557405232</v>
      </c>
      <c r="T291" s="176">
        <f t="shared" si="9"/>
        <v>6239.1983686925187</v>
      </c>
    </row>
    <row r="292" spans="1:20" x14ac:dyDescent="0.2">
      <c r="A292" s="170">
        <v>45519</v>
      </c>
      <c r="B292" s="171">
        <v>45594</v>
      </c>
      <c r="C292" s="171">
        <v>45520</v>
      </c>
      <c r="D292" s="172">
        <v>240002428</v>
      </c>
      <c r="E292" s="172">
        <v>1546</v>
      </c>
      <c r="F292" s="172" t="s">
        <v>132</v>
      </c>
      <c r="G292" s="173" t="s">
        <v>133</v>
      </c>
      <c r="H292" s="174" t="s">
        <v>356</v>
      </c>
      <c r="I292" s="172" t="s">
        <v>356</v>
      </c>
      <c r="J292" s="172" t="s">
        <v>356</v>
      </c>
      <c r="K292" s="172" t="s">
        <v>356</v>
      </c>
      <c r="L292" s="173" t="s">
        <v>360</v>
      </c>
      <c r="M292" s="172" t="s">
        <v>767</v>
      </c>
      <c r="N292" s="173" t="s">
        <v>768</v>
      </c>
      <c r="O292" s="175">
        <v>1404</v>
      </c>
      <c r="P292" s="175">
        <v>73286</v>
      </c>
      <c r="Q292" s="175">
        <v>69588.399999999994</v>
      </c>
      <c r="R292" s="160">
        <v>3.7440000000000002</v>
      </c>
      <c r="S292" s="175">
        <f t="shared" si="8"/>
        <v>1333.1620445924186</v>
      </c>
      <c r="T292" s="176">
        <f t="shared" si="9"/>
        <v>4991.3586949540158</v>
      </c>
    </row>
    <row r="293" spans="1:20" x14ac:dyDescent="0.2">
      <c r="A293" s="170">
        <v>45519</v>
      </c>
      <c r="B293" s="171">
        <v>45594</v>
      </c>
      <c r="C293" s="171">
        <v>45520</v>
      </c>
      <c r="D293" s="172">
        <v>240002428</v>
      </c>
      <c r="E293" s="172">
        <v>1546</v>
      </c>
      <c r="F293" s="172" t="s">
        <v>132</v>
      </c>
      <c r="G293" s="173" t="s">
        <v>133</v>
      </c>
      <c r="H293" s="174" t="s">
        <v>356</v>
      </c>
      <c r="I293" s="172" t="s">
        <v>356</v>
      </c>
      <c r="J293" s="172" t="s">
        <v>356</v>
      </c>
      <c r="K293" s="172" t="s">
        <v>356</v>
      </c>
      <c r="L293" s="173" t="s">
        <v>360</v>
      </c>
      <c r="M293" s="172" t="s">
        <v>724</v>
      </c>
      <c r="N293" s="173" t="s">
        <v>725</v>
      </c>
      <c r="O293" s="175">
        <v>936</v>
      </c>
      <c r="P293" s="175">
        <v>73286</v>
      </c>
      <c r="Q293" s="175">
        <v>69588.399999999994</v>
      </c>
      <c r="R293" s="160">
        <v>3.7440000000000002</v>
      </c>
      <c r="S293" s="175">
        <f t="shared" si="8"/>
        <v>888.77469639494575</v>
      </c>
      <c r="T293" s="176">
        <f t="shared" si="9"/>
        <v>3327.5724633026771</v>
      </c>
    </row>
    <row r="294" spans="1:20" x14ac:dyDescent="0.2">
      <c r="A294" s="170">
        <v>45519</v>
      </c>
      <c r="B294" s="171">
        <v>45594</v>
      </c>
      <c r="C294" s="171">
        <v>45520</v>
      </c>
      <c r="D294" s="172">
        <v>240002428</v>
      </c>
      <c r="E294" s="172">
        <v>1546</v>
      </c>
      <c r="F294" s="172" t="s">
        <v>132</v>
      </c>
      <c r="G294" s="173" t="s">
        <v>133</v>
      </c>
      <c r="H294" s="174" t="s">
        <v>356</v>
      </c>
      <c r="I294" s="172" t="s">
        <v>356</v>
      </c>
      <c r="J294" s="172" t="s">
        <v>356</v>
      </c>
      <c r="K294" s="172" t="s">
        <v>356</v>
      </c>
      <c r="L294" s="173" t="s">
        <v>360</v>
      </c>
      <c r="M294" s="172" t="s">
        <v>769</v>
      </c>
      <c r="N294" s="173" t="s">
        <v>770</v>
      </c>
      <c r="O294" s="175">
        <v>1068</v>
      </c>
      <c r="P294" s="175">
        <v>73286</v>
      </c>
      <c r="Q294" s="175">
        <v>69588.399999999994</v>
      </c>
      <c r="R294" s="160">
        <v>3.7440000000000002</v>
      </c>
      <c r="S294" s="175">
        <f t="shared" si="8"/>
        <v>1014.1147176814125</v>
      </c>
      <c r="T294" s="176">
        <f t="shared" si="9"/>
        <v>3796.8455029992083</v>
      </c>
    </row>
    <row r="295" spans="1:20" x14ac:dyDescent="0.2">
      <c r="A295" s="170">
        <v>45519</v>
      </c>
      <c r="B295" s="171">
        <v>45594</v>
      </c>
      <c r="C295" s="171">
        <v>45520</v>
      </c>
      <c r="D295" s="172">
        <v>240002428</v>
      </c>
      <c r="E295" s="172">
        <v>1546</v>
      </c>
      <c r="F295" s="172" t="s">
        <v>132</v>
      </c>
      <c r="G295" s="173" t="s">
        <v>133</v>
      </c>
      <c r="H295" s="174" t="s">
        <v>356</v>
      </c>
      <c r="I295" s="172" t="s">
        <v>356</v>
      </c>
      <c r="J295" s="172" t="s">
        <v>356</v>
      </c>
      <c r="K295" s="172" t="s">
        <v>356</v>
      </c>
      <c r="L295" s="173" t="s">
        <v>360</v>
      </c>
      <c r="M295" s="172" t="s">
        <v>771</v>
      </c>
      <c r="N295" s="173" t="s">
        <v>772</v>
      </c>
      <c r="O295" s="175">
        <v>1680</v>
      </c>
      <c r="P295" s="175">
        <v>73286</v>
      </c>
      <c r="Q295" s="175">
        <v>69588.399999999994</v>
      </c>
      <c r="R295" s="160">
        <v>3.7440000000000002</v>
      </c>
      <c r="S295" s="175">
        <f t="shared" si="8"/>
        <v>1595.2366345550308</v>
      </c>
      <c r="T295" s="176">
        <f t="shared" si="9"/>
        <v>5972.5659597740359</v>
      </c>
    </row>
    <row r="296" spans="1:20" x14ac:dyDescent="0.2">
      <c r="A296" s="170">
        <v>45519</v>
      </c>
      <c r="B296" s="171">
        <v>45594</v>
      </c>
      <c r="C296" s="171">
        <v>45520</v>
      </c>
      <c r="D296" s="172">
        <v>240002428</v>
      </c>
      <c r="E296" s="172">
        <v>1546</v>
      </c>
      <c r="F296" s="172" t="s">
        <v>132</v>
      </c>
      <c r="G296" s="173" t="s">
        <v>133</v>
      </c>
      <c r="H296" s="174" t="s">
        <v>356</v>
      </c>
      <c r="I296" s="172" t="s">
        <v>356</v>
      </c>
      <c r="J296" s="172" t="s">
        <v>356</v>
      </c>
      <c r="K296" s="172" t="s">
        <v>356</v>
      </c>
      <c r="L296" s="173" t="s">
        <v>360</v>
      </c>
      <c r="M296" s="172" t="s">
        <v>732</v>
      </c>
      <c r="N296" s="173" t="s">
        <v>733</v>
      </c>
      <c r="O296" s="175">
        <v>672</v>
      </c>
      <c r="P296" s="175">
        <v>73286</v>
      </c>
      <c r="Q296" s="175">
        <v>69588.399999999994</v>
      </c>
      <c r="R296" s="160">
        <v>3.7440000000000002</v>
      </c>
      <c r="S296" s="175">
        <f t="shared" si="8"/>
        <v>638.09465382201233</v>
      </c>
      <c r="T296" s="176">
        <f t="shared" si="9"/>
        <v>2389.0263839096142</v>
      </c>
    </row>
    <row r="297" spans="1:20" x14ac:dyDescent="0.2">
      <c r="A297" s="170">
        <v>45519</v>
      </c>
      <c r="B297" s="171">
        <v>45594</v>
      </c>
      <c r="C297" s="171">
        <v>45520</v>
      </c>
      <c r="D297" s="172">
        <v>240002428</v>
      </c>
      <c r="E297" s="172">
        <v>1546</v>
      </c>
      <c r="F297" s="172" t="s">
        <v>132</v>
      </c>
      <c r="G297" s="173" t="s">
        <v>133</v>
      </c>
      <c r="H297" s="174" t="s">
        <v>356</v>
      </c>
      <c r="I297" s="172" t="s">
        <v>356</v>
      </c>
      <c r="J297" s="172" t="s">
        <v>356</v>
      </c>
      <c r="K297" s="172" t="s">
        <v>356</v>
      </c>
      <c r="L297" s="173" t="s">
        <v>360</v>
      </c>
      <c r="M297" s="172" t="s">
        <v>610</v>
      </c>
      <c r="N297" s="173" t="s">
        <v>611</v>
      </c>
      <c r="O297" s="175">
        <v>1068</v>
      </c>
      <c r="P297" s="175">
        <v>73286</v>
      </c>
      <c r="Q297" s="175">
        <v>69588.399999999994</v>
      </c>
      <c r="R297" s="160">
        <v>3.7440000000000002</v>
      </c>
      <c r="S297" s="175">
        <f t="shared" si="8"/>
        <v>1014.1147176814125</v>
      </c>
      <c r="T297" s="176">
        <f t="shared" si="9"/>
        <v>3796.8455029992083</v>
      </c>
    </row>
    <row r="298" spans="1:20" x14ac:dyDescent="0.2">
      <c r="A298" s="170">
        <v>45519</v>
      </c>
      <c r="B298" s="171">
        <v>45594</v>
      </c>
      <c r="C298" s="171">
        <v>45520</v>
      </c>
      <c r="D298" s="172">
        <v>240002428</v>
      </c>
      <c r="E298" s="172">
        <v>1546</v>
      </c>
      <c r="F298" s="172" t="s">
        <v>132</v>
      </c>
      <c r="G298" s="173" t="s">
        <v>133</v>
      </c>
      <c r="H298" s="174" t="s">
        <v>356</v>
      </c>
      <c r="I298" s="172" t="s">
        <v>356</v>
      </c>
      <c r="J298" s="172" t="s">
        <v>356</v>
      </c>
      <c r="K298" s="172" t="s">
        <v>356</v>
      </c>
      <c r="L298" s="173" t="s">
        <v>360</v>
      </c>
      <c r="M298" s="172" t="s">
        <v>773</v>
      </c>
      <c r="N298" s="173" t="s">
        <v>774</v>
      </c>
      <c r="O298" s="175">
        <v>312</v>
      </c>
      <c r="P298" s="175">
        <v>73286</v>
      </c>
      <c r="Q298" s="175">
        <v>69588.399999999994</v>
      </c>
      <c r="R298" s="160">
        <v>3.7440000000000002</v>
      </c>
      <c r="S298" s="175">
        <f t="shared" si="8"/>
        <v>296.25823213164858</v>
      </c>
      <c r="T298" s="176">
        <f t="shared" si="9"/>
        <v>1109.1908211008924</v>
      </c>
    </row>
    <row r="299" spans="1:20" x14ac:dyDescent="0.2">
      <c r="A299" s="170">
        <v>45519</v>
      </c>
      <c r="B299" s="171">
        <v>45594</v>
      </c>
      <c r="C299" s="171">
        <v>45520</v>
      </c>
      <c r="D299" s="172">
        <v>240002428</v>
      </c>
      <c r="E299" s="172">
        <v>1546</v>
      </c>
      <c r="F299" s="172" t="s">
        <v>132</v>
      </c>
      <c r="G299" s="173" t="s">
        <v>133</v>
      </c>
      <c r="H299" s="174" t="s">
        <v>356</v>
      </c>
      <c r="I299" s="172" t="s">
        <v>356</v>
      </c>
      <c r="J299" s="172" t="s">
        <v>356</v>
      </c>
      <c r="K299" s="172" t="s">
        <v>356</v>
      </c>
      <c r="L299" s="173" t="s">
        <v>360</v>
      </c>
      <c r="M299" s="172" t="s">
        <v>363</v>
      </c>
      <c r="N299" s="173" t="s">
        <v>364</v>
      </c>
      <c r="O299" s="175">
        <v>12040</v>
      </c>
      <c r="P299" s="175">
        <v>73286</v>
      </c>
      <c r="Q299" s="175">
        <v>69588.399999999994</v>
      </c>
      <c r="R299" s="160">
        <v>3.7440000000000002</v>
      </c>
      <c r="S299" s="175">
        <f t="shared" si="8"/>
        <v>11432.529214311055</v>
      </c>
      <c r="T299" s="176">
        <f t="shared" si="9"/>
        <v>42803.389378380591</v>
      </c>
    </row>
    <row r="300" spans="1:20" x14ac:dyDescent="0.2">
      <c r="A300" s="170">
        <v>45519</v>
      </c>
      <c r="B300" s="171">
        <v>45594</v>
      </c>
      <c r="C300" s="171">
        <v>45520</v>
      </c>
      <c r="D300" s="172">
        <v>240002428</v>
      </c>
      <c r="E300" s="172">
        <v>1546</v>
      </c>
      <c r="F300" s="172" t="s">
        <v>132</v>
      </c>
      <c r="G300" s="173" t="s">
        <v>133</v>
      </c>
      <c r="H300" s="174" t="s">
        <v>356</v>
      </c>
      <c r="I300" s="172" t="s">
        <v>356</v>
      </c>
      <c r="J300" s="172" t="s">
        <v>356</v>
      </c>
      <c r="K300" s="172" t="s">
        <v>356</v>
      </c>
      <c r="L300" s="173" t="s">
        <v>360</v>
      </c>
      <c r="M300" s="172" t="s">
        <v>532</v>
      </c>
      <c r="N300" s="173" t="s">
        <v>533</v>
      </c>
      <c r="O300" s="175">
        <v>1056</v>
      </c>
      <c r="P300" s="175">
        <v>73286</v>
      </c>
      <c r="Q300" s="175">
        <v>69588.399999999994</v>
      </c>
      <c r="R300" s="160">
        <v>3.7440000000000002</v>
      </c>
      <c r="S300" s="175">
        <f t="shared" si="8"/>
        <v>1002.7201702917337</v>
      </c>
      <c r="T300" s="176">
        <f t="shared" si="9"/>
        <v>3754.1843175722511</v>
      </c>
    </row>
    <row r="301" spans="1:20" x14ac:dyDescent="0.2">
      <c r="A301" s="170">
        <v>45519</v>
      </c>
      <c r="B301" s="171">
        <v>45594</v>
      </c>
      <c r="C301" s="171">
        <v>45520</v>
      </c>
      <c r="D301" s="172">
        <v>240002428</v>
      </c>
      <c r="E301" s="172">
        <v>1546</v>
      </c>
      <c r="F301" s="172" t="s">
        <v>132</v>
      </c>
      <c r="G301" s="173" t="s">
        <v>133</v>
      </c>
      <c r="H301" s="174" t="s">
        <v>356</v>
      </c>
      <c r="I301" s="172" t="s">
        <v>356</v>
      </c>
      <c r="J301" s="172" t="s">
        <v>356</v>
      </c>
      <c r="K301" s="172" t="s">
        <v>356</v>
      </c>
      <c r="L301" s="173" t="s">
        <v>360</v>
      </c>
      <c r="M301" s="172" t="s">
        <v>534</v>
      </c>
      <c r="N301" s="173" t="s">
        <v>535</v>
      </c>
      <c r="O301" s="175">
        <v>1080</v>
      </c>
      <c r="P301" s="175">
        <v>73286</v>
      </c>
      <c r="Q301" s="175">
        <v>69588.399999999994</v>
      </c>
      <c r="R301" s="160">
        <v>3.7440000000000002</v>
      </c>
      <c r="S301" s="175">
        <f t="shared" si="8"/>
        <v>1025.5092650710912</v>
      </c>
      <c r="T301" s="176">
        <f t="shared" si="9"/>
        <v>3839.506688426166</v>
      </c>
    </row>
    <row r="302" spans="1:20" x14ac:dyDescent="0.2">
      <c r="A302" s="170">
        <v>45519</v>
      </c>
      <c r="B302" s="171">
        <v>45594</v>
      </c>
      <c r="C302" s="171">
        <v>45520</v>
      </c>
      <c r="D302" s="172">
        <v>240002428</v>
      </c>
      <c r="E302" s="172">
        <v>1546</v>
      </c>
      <c r="F302" s="172" t="s">
        <v>132</v>
      </c>
      <c r="G302" s="173" t="s">
        <v>133</v>
      </c>
      <c r="H302" s="174" t="s">
        <v>356</v>
      </c>
      <c r="I302" s="172" t="s">
        <v>356</v>
      </c>
      <c r="J302" s="172" t="s">
        <v>356</v>
      </c>
      <c r="K302" s="172" t="s">
        <v>356</v>
      </c>
      <c r="L302" s="173" t="s">
        <v>360</v>
      </c>
      <c r="M302" s="172" t="s">
        <v>775</v>
      </c>
      <c r="N302" s="173" t="s">
        <v>776</v>
      </c>
      <c r="O302" s="175">
        <v>320</v>
      </c>
      <c r="P302" s="175">
        <v>73286</v>
      </c>
      <c r="Q302" s="175">
        <v>69588.399999999994</v>
      </c>
      <c r="R302" s="160">
        <v>3.7440000000000002</v>
      </c>
      <c r="S302" s="175">
        <f t="shared" si="8"/>
        <v>303.85459705810115</v>
      </c>
      <c r="T302" s="176">
        <f t="shared" si="9"/>
        <v>1137.6316113855307</v>
      </c>
    </row>
    <row r="303" spans="1:20" x14ac:dyDescent="0.2">
      <c r="A303" s="170">
        <v>45519</v>
      </c>
      <c r="B303" s="171">
        <v>45594</v>
      </c>
      <c r="C303" s="171">
        <v>45520</v>
      </c>
      <c r="D303" s="172">
        <v>240002428</v>
      </c>
      <c r="E303" s="172">
        <v>1546</v>
      </c>
      <c r="F303" s="172" t="s">
        <v>132</v>
      </c>
      <c r="G303" s="173" t="s">
        <v>133</v>
      </c>
      <c r="H303" s="174" t="s">
        <v>356</v>
      </c>
      <c r="I303" s="172" t="s">
        <v>356</v>
      </c>
      <c r="J303" s="172" t="s">
        <v>356</v>
      </c>
      <c r="K303" s="172" t="s">
        <v>356</v>
      </c>
      <c r="L303" s="173" t="s">
        <v>360</v>
      </c>
      <c r="M303" s="172" t="s">
        <v>498</v>
      </c>
      <c r="N303" s="173" t="s">
        <v>499</v>
      </c>
      <c r="O303" s="175">
        <v>138</v>
      </c>
      <c r="P303" s="175">
        <v>73286</v>
      </c>
      <c r="Q303" s="175">
        <v>69588.399999999994</v>
      </c>
      <c r="R303" s="160">
        <v>3.7440000000000002</v>
      </c>
      <c r="S303" s="175">
        <f t="shared" si="8"/>
        <v>131.0372949813061</v>
      </c>
      <c r="T303" s="176">
        <f t="shared" si="9"/>
        <v>490.60363241001011</v>
      </c>
    </row>
    <row r="304" spans="1:20" x14ac:dyDescent="0.2">
      <c r="A304" s="170">
        <v>45519</v>
      </c>
      <c r="B304" s="171">
        <v>45594</v>
      </c>
      <c r="C304" s="171">
        <v>45520</v>
      </c>
      <c r="D304" s="172">
        <v>240002428</v>
      </c>
      <c r="E304" s="172">
        <v>1546</v>
      </c>
      <c r="F304" s="172" t="s">
        <v>132</v>
      </c>
      <c r="G304" s="173" t="s">
        <v>133</v>
      </c>
      <c r="H304" s="174" t="s">
        <v>356</v>
      </c>
      <c r="I304" s="172" t="s">
        <v>356</v>
      </c>
      <c r="J304" s="172" t="s">
        <v>356</v>
      </c>
      <c r="K304" s="172" t="s">
        <v>356</v>
      </c>
      <c r="L304" s="173" t="s">
        <v>360</v>
      </c>
      <c r="M304" s="172" t="s">
        <v>777</v>
      </c>
      <c r="N304" s="173" t="s">
        <v>778</v>
      </c>
      <c r="O304" s="175">
        <v>480</v>
      </c>
      <c r="P304" s="175">
        <v>73286</v>
      </c>
      <c r="Q304" s="175">
        <v>69588.399999999994</v>
      </c>
      <c r="R304" s="160">
        <v>3.7440000000000002</v>
      </c>
      <c r="S304" s="175">
        <f t="shared" si="8"/>
        <v>455.78189558715167</v>
      </c>
      <c r="T304" s="176">
        <f t="shared" si="9"/>
        <v>1706.447417078296</v>
      </c>
    </row>
    <row r="305" spans="1:20" x14ac:dyDescent="0.2">
      <c r="A305" s="170">
        <v>45519</v>
      </c>
      <c r="B305" s="171">
        <v>45594</v>
      </c>
      <c r="C305" s="171">
        <v>45520</v>
      </c>
      <c r="D305" s="172">
        <v>240002428</v>
      </c>
      <c r="E305" s="172">
        <v>1546</v>
      </c>
      <c r="F305" s="172" t="s">
        <v>132</v>
      </c>
      <c r="G305" s="173" t="s">
        <v>133</v>
      </c>
      <c r="H305" s="174" t="s">
        <v>356</v>
      </c>
      <c r="I305" s="172" t="s">
        <v>356</v>
      </c>
      <c r="J305" s="172" t="s">
        <v>356</v>
      </c>
      <c r="K305" s="172" t="s">
        <v>356</v>
      </c>
      <c r="L305" s="173" t="s">
        <v>360</v>
      </c>
      <c r="M305" s="172" t="s">
        <v>526</v>
      </c>
      <c r="N305" s="173" t="s">
        <v>527</v>
      </c>
      <c r="O305" s="175">
        <v>3000</v>
      </c>
      <c r="P305" s="175">
        <v>73286</v>
      </c>
      <c r="Q305" s="175">
        <v>69588.399999999994</v>
      </c>
      <c r="R305" s="160">
        <v>3.7440000000000002</v>
      </c>
      <c r="S305" s="175">
        <f t="shared" si="8"/>
        <v>2848.6368474196979</v>
      </c>
      <c r="T305" s="176">
        <f t="shared" si="9"/>
        <v>10665.296356739349</v>
      </c>
    </row>
    <row r="306" spans="1:20" x14ac:dyDescent="0.2">
      <c r="A306" s="170">
        <v>45519</v>
      </c>
      <c r="B306" s="171">
        <v>45594</v>
      </c>
      <c r="C306" s="171">
        <v>45520</v>
      </c>
      <c r="D306" s="172">
        <v>240002428</v>
      </c>
      <c r="E306" s="172">
        <v>1546</v>
      </c>
      <c r="F306" s="172" t="s">
        <v>132</v>
      </c>
      <c r="G306" s="173" t="s">
        <v>133</v>
      </c>
      <c r="H306" s="174" t="s">
        <v>356</v>
      </c>
      <c r="I306" s="172" t="s">
        <v>356</v>
      </c>
      <c r="J306" s="172" t="s">
        <v>356</v>
      </c>
      <c r="K306" s="172" t="s">
        <v>356</v>
      </c>
      <c r="L306" s="173" t="s">
        <v>360</v>
      </c>
      <c r="M306" s="172" t="s">
        <v>779</v>
      </c>
      <c r="N306" s="173" t="s">
        <v>780</v>
      </c>
      <c r="O306" s="175">
        <v>540</v>
      </c>
      <c r="P306" s="175">
        <v>73286</v>
      </c>
      <c r="Q306" s="175">
        <v>69588.399999999994</v>
      </c>
      <c r="R306" s="160">
        <v>3.7440000000000002</v>
      </c>
      <c r="S306" s="175">
        <f t="shared" si="8"/>
        <v>512.75463253554562</v>
      </c>
      <c r="T306" s="176">
        <f t="shared" si="9"/>
        <v>1919.753344213083</v>
      </c>
    </row>
    <row r="307" spans="1:20" x14ac:dyDescent="0.2">
      <c r="A307" s="170">
        <v>45519</v>
      </c>
      <c r="B307" s="171">
        <v>45594</v>
      </c>
      <c r="C307" s="171">
        <v>45520</v>
      </c>
      <c r="D307" s="172">
        <v>240002428</v>
      </c>
      <c r="E307" s="172">
        <v>1546</v>
      </c>
      <c r="F307" s="172" t="s">
        <v>132</v>
      </c>
      <c r="G307" s="173" t="s">
        <v>133</v>
      </c>
      <c r="H307" s="174" t="s">
        <v>356</v>
      </c>
      <c r="I307" s="172" t="s">
        <v>356</v>
      </c>
      <c r="J307" s="172" t="s">
        <v>356</v>
      </c>
      <c r="K307" s="172" t="s">
        <v>356</v>
      </c>
      <c r="L307" s="173" t="s">
        <v>360</v>
      </c>
      <c r="M307" s="172" t="s">
        <v>749</v>
      </c>
      <c r="N307" s="173" t="s">
        <v>750</v>
      </c>
      <c r="O307" s="175">
        <v>528</v>
      </c>
      <c r="P307" s="175">
        <v>73286</v>
      </c>
      <c r="Q307" s="175">
        <v>69588.399999999994</v>
      </c>
      <c r="R307" s="160">
        <v>3.7440000000000002</v>
      </c>
      <c r="S307" s="175">
        <f t="shared" si="8"/>
        <v>501.36008514586683</v>
      </c>
      <c r="T307" s="176">
        <f t="shared" si="9"/>
        <v>1877.0921587861255</v>
      </c>
    </row>
    <row r="308" spans="1:20" x14ac:dyDescent="0.2">
      <c r="A308" s="170">
        <v>45519</v>
      </c>
      <c r="B308" s="171">
        <v>45594</v>
      </c>
      <c r="C308" s="171">
        <v>45520</v>
      </c>
      <c r="D308" s="172">
        <v>240002428</v>
      </c>
      <c r="E308" s="172">
        <v>1546</v>
      </c>
      <c r="F308" s="172" t="s">
        <v>132</v>
      </c>
      <c r="G308" s="173" t="s">
        <v>133</v>
      </c>
      <c r="H308" s="174" t="s">
        <v>356</v>
      </c>
      <c r="I308" s="172" t="s">
        <v>356</v>
      </c>
      <c r="J308" s="172" t="s">
        <v>356</v>
      </c>
      <c r="K308" s="172" t="s">
        <v>356</v>
      </c>
      <c r="L308" s="173" t="s">
        <v>360</v>
      </c>
      <c r="M308" s="172" t="s">
        <v>781</v>
      </c>
      <c r="N308" s="173" t="s">
        <v>782</v>
      </c>
      <c r="O308" s="175">
        <v>1800</v>
      </c>
      <c r="P308" s="175">
        <v>73286</v>
      </c>
      <c r="Q308" s="175">
        <v>69588.399999999994</v>
      </c>
      <c r="R308" s="160">
        <v>3.7440000000000002</v>
      </c>
      <c r="S308" s="175">
        <f t="shared" si="8"/>
        <v>1709.1821084518187</v>
      </c>
      <c r="T308" s="176">
        <f t="shared" si="9"/>
        <v>6399.1778140436099</v>
      </c>
    </row>
    <row r="309" spans="1:20" x14ac:dyDescent="0.2">
      <c r="A309" s="170">
        <v>45519</v>
      </c>
      <c r="B309" s="171">
        <v>45594</v>
      </c>
      <c r="C309" s="171">
        <v>45520</v>
      </c>
      <c r="D309" s="172">
        <v>240002428</v>
      </c>
      <c r="E309" s="172">
        <v>1546</v>
      </c>
      <c r="F309" s="172" t="s">
        <v>132</v>
      </c>
      <c r="G309" s="173" t="s">
        <v>133</v>
      </c>
      <c r="H309" s="174" t="s">
        <v>356</v>
      </c>
      <c r="I309" s="172" t="s">
        <v>356</v>
      </c>
      <c r="J309" s="172" t="s">
        <v>356</v>
      </c>
      <c r="K309" s="172" t="s">
        <v>356</v>
      </c>
      <c r="L309" s="173" t="s">
        <v>360</v>
      </c>
      <c r="M309" s="172" t="s">
        <v>783</v>
      </c>
      <c r="N309" s="173" t="s">
        <v>784</v>
      </c>
      <c r="O309" s="175">
        <v>594</v>
      </c>
      <c r="P309" s="175">
        <v>73286</v>
      </c>
      <c r="Q309" s="175">
        <v>69588.399999999994</v>
      </c>
      <c r="R309" s="160">
        <v>3.7440000000000002</v>
      </c>
      <c r="S309" s="175">
        <f t="shared" si="8"/>
        <v>564.03009578910019</v>
      </c>
      <c r="T309" s="176">
        <f t="shared" si="9"/>
        <v>2111.7286786343911</v>
      </c>
    </row>
    <row r="310" spans="1:20" x14ac:dyDescent="0.2">
      <c r="A310" s="170">
        <v>45519</v>
      </c>
      <c r="B310" s="171">
        <v>45594</v>
      </c>
      <c r="C310" s="171">
        <v>45520</v>
      </c>
      <c r="D310" s="172">
        <v>240002428</v>
      </c>
      <c r="E310" s="172">
        <v>1546</v>
      </c>
      <c r="F310" s="172" t="s">
        <v>132</v>
      </c>
      <c r="G310" s="173" t="s">
        <v>133</v>
      </c>
      <c r="H310" s="174" t="s">
        <v>356</v>
      </c>
      <c r="I310" s="172" t="s">
        <v>356</v>
      </c>
      <c r="J310" s="172" t="s">
        <v>356</v>
      </c>
      <c r="K310" s="172" t="s">
        <v>356</v>
      </c>
      <c r="L310" s="173" t="s">
        <v>360</v>
      </c>
      <c r="M310" s="172" t="s">
        <v>785</v>
      </c>
      <c r="N310" s="173" t="s">
        <v>786</v>
      </c>
      <c r="O310" s="175">
        <v>1584</v>
      </c>
      <c r="P310" s="175">
        <v>73286</v>
      </c>
      <c r="Q310" s="175">
        <v>69588.399999999994</v>
      </c>
      <c r="R310" s="160">
        <v>3.7440000000000002</v>
      </c>
      <c r="S310" s="175">
        <f t="shared" si="8"/>
        <v>1504.0802554376005</v>
      </c>
      <c r="T310" s="176">
        <f t="shared" si="9"/>
        <v>5631.2764763583764</v>
      </c>
    </row>
    <row r="311" spans="1:20" x14ac:dyDescent="0.2">
      <c r="A311" s="170">
        <v>45519</v>
      </c>
      <c r="B311" s="171">
        <v>45594</v>
      </c>
      <c r="C311" s="171">
        <v>45520</v>
      </c>
      <c r="D311" s="172">
        <v>240002428</v>
      </c>
      <c r="E311" s="172">
        <v>1546</v>
      </c>
      <c r="F311" s="172" t="s">
        <v>132</v>
      </c>
      <c r="G311" s="173" t="s">
        <v>133</v>
      </c>
      <c r="H311" s="174" t="s">
        <v>356</v>
      </c>
      <c r="I311" s="172" t="s">
        <v>356</v>
      </c>
      <c r="J311" s="172" t="s">
        <v>356</v>
      </c>
      <c r="K311" s="172" t="s">
        <v>356</v>
      </c>
      <c r="L311" s="173" t="s">
        <v>360</v>
      </c>
      <c r="M311" s="172" t="s">
        <v>787</v>
      </c>
      <c r="N311" s="173" t="s">
        <v>788</v>
      </c>
      <c r="O311" s="175">
        <v>440</v>
      </c>
      <c r="P311" s="175">
        <v>73286</v>
      </c>
      <c r="Q311" s="175">
        <v>69588.399999999994</v>
      </c>
      <c r="R311" s="160">
        <v>3.7440000000000002</v>
      </c>
      <c r="S311" s="175">
        <f t="shared" si="8"/>
        <v>417.80007095488901</v>
      </c>
      <c r="T311" s="176">
        <f t="shared" si="9"/>
        <v>1564.2434656551045</v>
      </c>
    </row>
    <row r="312" spans="1:20" x14ac:dyDescent="0.2">
      <c r="A312" s="170">
        <v>45519</v>
      </c>
      <c r="B312" s="171">
        <v>45594</v>
      </c>
      <c r="C312" s="171">
        <v>45520</v>
      </c>
      <c r="D312" s="172">
        <v>240002428</v>
      </c>
      <c r="E312" s="172">
        <v>1546</v>
      </c>
      <c r="F312" s="172" t="s">
        <v>132</v>
      </c>
      <c r="G312" s="173" t="s">
        <v>133</v>
      </c>
      <c r="H312" s="174" t="s">
        <v>356</v>
      </c>
      <c r="I312" s="172" t="s">
        <v>356</v>
      </c>
      <c r="J312" s="172" t="s">
        <v>356</v>
      </c>
      <c r="K312" s="172" t="s">
        <v>356</v>
      </c>
      <c r="L312" s="173" t="s">
        <v>360</v>
      </c>
      <c r="M312" s="172" t="s">
        <v>789</v>
      </c>
      <c r="N312" s="173" t="s">
        <v>790</v>
      </c>
      <c r="O312" s="175">
        <v>606</v>
      </c>
      <c r="P312" s="175">
        <v>73286</v>
      </c>
      <c r="Q312" s="175">
        <v>69588.399999999994</v>
      </c>
      <c r="R312" s="160">
        <v>3.7440000000000002</v>
      </c>
      <c r="S312" s="175">
        <f t="shared" si="8"/>
        <v>575.42464317877909</v>
      </c>
      <c r="T312" s="176">
        <f t="shared" si="9"/>
        <v>2154.3898640613493</v>
      </c>
    </row>
    <row r="313" spans="1:20" x14ac:dyDescent="0.2">
      <c r="A313" s="170">
        <v>45519</v>
      </c>
      <c r="B313" s="171">
        <v>45594</v>
      </c>
      <c r="C313" s="171">
        <v>45520</v>
      </c>
      <c r="D313" s="172">
        <v>240002428</v>
      </c>
      <c r="E313" s="172">
        <v>1546</v>
      </c>
      <c r="F313" s="172" t="s">
        <v>132</v>
      </c>
      <c r="G313" s="173" t="s">
        <v>133</v>
      </c>
      <c r="H313" s="174" t="s">
        <v>356</v>
      </c>
      <c r="I313" s="172" t="s">
        <v>356</v>
      </c>
      <c r="J313" s="172" t="s">
        <v>356</v>
      </c>
      <c r="K313" s="172" t="s">
        <v>356</v>
      </c>
      <c r="L313" s="173" t="s">
        <v>360</v>
      </c>
      <c r="M313" s="172" t="s">
        <v>791</v>
      </c>
      <c r="N313" s="173" t="s">
        <v>792</v>
      </c>
      <c r="O313" s="175">
        <v>870</v>
      </c>
      <c r="P313" s="175">
        <v>73286</v>
      </c>
      <c r="Q313" s="175">
        <v>69588.399999999994</v>
      </c>
      <c r="R313" s="160">
        <v>3.7440000000000002</v>
      </c>
      <c r="S313" s="175">
        <f t="shared" si="8"/>
        <v>826.1046857517124</v>
      </c>
      <c r="T313" s="176">
        <f t="shared" si="9"/>
        <v>3092.9359434544112</v>
      </c>
    </row>
    <row r="314" spans="1:20" x14ac:dyDescent="0.2">
      <c r="A314" s="170">
        <v>45519</v>
      </c>
      <c r="B314" s="171">
        <v>45594</v>
      </c>
      <c r="C314" s="171">
        <v>45520</v>
      </c>
      <c r="D314" s="172">
        <v>240002428</v>
      </c>
      <c r="E314" s="172">
        <v>1546</v>
      </c>
      <c r="F314" s="172" t="s">
        <v>132</v>
      </c>
      <c r="G314" s="173" t="s">
        <v>133</v>
      </c>
      <c r="H314" s="174" t="s">
        <v>356</v>
      </c>
      <c r="I314" s="172" t="s">
        <v>356</v>
      </c>
      <c r="J314" s="172" t="s">
        <v>356</v>
      </c>
      <c r="K314" s="172" t="s">
        <v>356</v>
      </c>
      <c r="L314" s="173" t="s">
        <v>360</v>
      </c>
      <c r="M314" s="172" t="s">
        <v>793</v>
      </c>
      <c r="N314" s="173" t="s">
        <v>794</v>
      </c>
      <c r="O314" s="175">
        <v>864</v>
      </c>
      <c r="P314" s="175">
        <v>73286</v>
      </c>
      <c r="Q314" s="175">
        <v>69588.399999999994</v>
      </c>
      <c r="R314" s="160">
        <v>3.7440000000000002</v>
      </c>
      <c r="S314" s="175">
        <f t="shared" si="8"/>
        <v>820.407412056873</v>
      </c>
      <c r="T314" s="176">
        <f t="shared" si="9"/>
        <v>3071.6053507409329</v>
      </c>
    </row>
    <row r="315" spans="1:20" x14ac:dyDescent="0.2">
      <c r="A315" s="170">
        <v>45519</v>
      </c>
      <c r="B315" s="171">
        <v>45594</v>
      </c>
      <c r="C315" s="171">
        <v>45520</v>
      </c>
      <c r="D315" s="172">
        <v>240002428</v>
      </c>
      <c r="E315" s="172">
        <v>1546</v>
      </c>
      <c r="F315" s="172" t="s">
        <v>132</v>
      </c>
      <c r="G315" s="173" t="s">
        <v>133</v>
      </c>
      <c r="H315" s="174" t="s">
        <v>356</v>
      </c>
      <c r="I315" s="172" t="s">
        <v>356</v>
      </c>
      <c r="J315" s="172" t="s">
        <v>356</v>
      </c>
      <c r="K315" s="172" t="s">
        <v>356</v>
      </c>
      <c r="L315" s="173" t="s">
        <v>360</v>
      </c>
      <c r="M315" s="172" t="s">
        <v>795</v>
      </c>
      <c r="N315" s="173" t="s">
        <v>796</v>
      </c>
      <c r="O315" s="175">
        <v>1392</v>
      </c>
      <c r="P315" s="175">
        <v>73286</v>
      </c>
      <c r="Q315" s="175">
        <v>69588.399999999994</v>
      </c>
      <c r="R315" s="160">
        <v>3.7440000000000002</v>
      </c>
      <c r="S315" s="175">
        <f t="shared" si="8"/>
        <v>1321.7674972027398</v>
      </c>
      <c r="T315" s="176">
        <f t="shared" si="9"/>
        <v>4948.6975095270582</v>
      </c>
    </row>
    <row r="316" spans="1:20" x14ac:dyDescent="0.2">
      <c r="A316" s="170">
        <v>45519</v>
      </c>
      <c r="B316" s="171">
        <v>45594</v>
      </c>
      <c r="C316" s="171">
        <v>45520</v>
      </c>
      <c r="D316" s="172">
        <v>240002428</v>
      </c>
      <c r="E316" s="172">
        <v>1546</v>
      </c>
      <c r="F316" s="172" t="s">
        <v>132</v>
      </c>
      <c r="G316" s="173" t="s">
        <v>133</v>
      </c>
      <c r="H316" s="174" t="s">
        <v>356</v>
      </c>
      <c r="I316" s="172" t="s">
        <v>356</v>
      </c>
      <c r="J316" s="172" t="s">
        <v>356</v>
      </c>
      <c r="K316" s="172" t="s">
        <v>356</v>
      </c>
      <c r="L316" s="173" t="s">
        <v>360</v>
      </c>
      <c r="M316" s="172" t="s">
        <v>797</v>
      </c>
      <c r="N316" s="173" t="s">
        <v>798</v>
      </c>
      <c r="O316" s="175">
        <v>1472</v>
      </c>
      <c r="P316" s="175">
        <v>73286</v>
      </c>
      <c r="Q316" s="175">
        <v>69588.399999999994</v>
      </c>
      <c r="R316" s="160">
        <v>3.7440000000000002</v>
      </c>
      <c r="S316" s="175">
        <f t="shared" si="8"/>
        <v>1397.731146467265</v>
      </c>
      <c r="T316" s="176">
        <f t="shared" si="9"/>
        <v>5233.1054123734402</v>
      </c>
    </row>
    <row r="317" spans="1:20" x14ac:dyDescent="0.2">
      <c r="A317" s="170">
        <v>45420</v>
      </c>
      <c r="B317" s="171">
        <v>45510</v>
      </c>
      <c r="C317" s="171">
        <v>45517</v>
      </c>
      <c r="D317" s="172">
        <v>240001267</v>
      </c>
      <c r="E317" s="172">
        <v>1440</v>
      </c>
      <c r="F317" s="172" t="s">
        <v>122</v>
      </c>
      <c r="G317" s="173" t="s">
        <v>123</v>
      </c>
      <c r="H317" s="174" t="s">
        <v>356</v>
      </c>
      <c r="I317" s="172" t="s">
        <v>356</v>
      </c>
      <c r="J317" s="172" t="s">
        <v>356</v>
      </c>
      <c r="K317" s="172"/>
      <c r="L317" s="173" t="s">
        <v>357</v>
      </c>
      <c r="M317" s="172" t="s">
        <v>799</v>
      </c>
      <c r="N317" s="173" t="s">
        <v>800</v>
      </c>
      <c r="O317" s="175">
        <v>1680</v>
      </c>
      <c r="P317" s="175">
        <v>143368</v>
      </c>
      <c r="Q317" s="175">
        <v>143368</v>
      </c>
      <c r="R317" s="160">
        <v>3.7280000000000002</v>
      </c>
      <c r="S317" s="175">
        <f t="shared" si="8"/>
        <v>1680</v>
      </c>
      <c r="T317" s="176">
        <f t="shared" si="9"/>
        <v>6263.04</v>
      </c>
    </row>
    <row r="318" spans="1:20" x14ac:dyDescent="0.2">
      <c r="A318" s="170">
        <v>45420</v>
      </c>
      <c r="B318" s="171">
        <v>45510</v>
      </c>
      <c r="C318" s="171">
        <v>45517</v>
      </c>
      <c r="D318" s="172">
        <v>240001267</v>
      </c>
      <c r="E318" s="172">
        <v>1440</v>
      </c>
      <c r="F318" s="172" t="s">
        <v>122</v>
      </c>
      <c r="G318" s="173" t="s">
        <v>123</v>
      </c>
      <c r="H318" s="174" t="s">
        <v>356</v>
      </c>
      <c r="I318" s="172" t="s">
        <v>356</v>
      </c>
      <c r="J318" s="172" t="s">
        <v>356</v>
      </c>
      <c r="K318" s="172"/>
      <c r="L318" s="173" t="s">
        <v>357</v>
      </c>
      <c r="M318" s="172" t="s">
        <v>452</v>
      </c>
      <c r="N318" s="173" t="s">
        <v>453</v>
      </c>
      <c r="O318" s="175">
        <v>2700</v>
      </c>
      <c r="P318" s="175">
        <v>143368</v>
      </c>
      <c r="Q318" s="175">
        <v>143368</v>
      </c>
      <c r="R318" s="160">
        <v>3.7280000000000002</v>
      </c>
      <c r="S318" s="175">
        <f t="shared" si="8"/>
        <v>2700</v>
      </c>
      <c r="T318" s="176">
        <f t="shared" si="9"/>
        <v>10065.6</v>
      </c>
    </row>
    <row r="319" spans="1:20" x14ac:dyDescent="0.2">
      <c r="A319" s="170">
        <v>45420</v>
      </c>
      <c r="B319" s="171">
        <v>45510</v>
      </c>
      <c r="C319" s="171">
        <v>45517</v>
      </c>
      <c r="D319" s="172">
        <v>240001267</v>
      </c>
      <c r="E319" s="172">
        <v>1440</v>
      </c>
      <c r="F319" s="172" t="s">
        <v>122</v>
      </c>
      <c r="G319" s="173" t="s">
        <v>123</v>
      </c>
      <c r="H319" s="174" t="s">
        <v>356</v>
      </c>
      <c r="I319" s="172" t="s">
        <v>356</v>
      </c>
      <c r="J319" s="172" t="s">
        <v>356</v>
      </c>
      <c r="K319" s="172"/>
      <c r="L319" s="173" t="s">
        <v>357</v>
      </c>
      <c r="M319" s="172" t="s">
        <v>801</v>
      </c>
      <c r="N319" s="173" t="s">
        <v>802</v>
      </c>
      <c r="O319" s="175">
        <v>684</v>
      </c>
      <c r="P319" s="175">
        <v>143368</v>
      </c>
      <c r="Q319" s="175">
        <v>143368</v>
      </c>
      <c r="R319" s="160">
        <v>3.7280000000000002</v>
      </c>
      <c r="S319" s="175">
        <f t="shared" si="8"/>
        <v>684</v>
      </c>
      <c r="T319" s="176">
        <f t="shared" si="9"/>
        <v>2549.9520000000002</v>
      </c>
    </row>
    <row r="320" spans="1:20" x14ac:dyDescent="0.2">
      <c r="A320" s="170">
        <v>45420</v>
      </c>
      <c r="B320" s="171">
        <v>45510</v>
      </c>
      <c r="C320" s="171">
        <v>45517</v>
      </c>
      <c r="D320" s="172">
        <v>240001267</v>
      </c>
      <c r="E320" s="172">
        <v>1440</v>
      </c>
      <c r="F320" s="172" t="s">
        <v>122</v>
      </c>
      <c r="G320" s="173" t="s">
        <v>123</v>
      </c>
      <c r="H320" s="174" t="s">
        <v>356</v>
      </c>
      <c r="I320" s="172" t="s">
        <v>356</v>
      </c>
      <c r="J320" s="172" t="s">
        <v>356</v>
      </c>
      <c r="K320" s="172"/>
      <c r="L320" s="173" t="s">
        <v>357</v>
      </c>
      <c r="M320" s="172" t="s">
        <v>478</v>
      </c>
      <c r="N320" s="173" t="s">
        <v>479</v>
      </c>
      <c r="O320" s="175">
        <v>1188</v>
      </c>
      <c r="P320" s="175">
        <v>143368</v>
      </c>
      <c r="Q320" s="175">
        <v>143368</v>
      </c>
      <c r="R320" s="160">
        <v>3.7280000000000002</v>
      </c>
      <c r="S320" s="175">
        <f t="shared" si="8"/>
        <v>1188</v>
      </c>
      <c r="T320" s="176">
        <f t="shared" si="9"/>
        <v>4428.8640000000005</v>
      </c>
    </row>
    <row r="321" spans="1:20" x14ac:dyDescent="0.2">
      <c r="A321" s="170">
        <v>45420</v>
      </c>
      <c r="B321" s="171">
        <v>45510</v>
      </c>
      <c r="C321" s="171">
        <v>45517</v>
      </c>
      <c r="D321" s="172">
        <v>240001267</v>
      </c>
      <c r="E321" s="172">
        <v>1440</v>
      </c>
      <c r="F321" s="172" t="s">
        <v>122</v>
      </c>
      <c r="G321" s="173" t="s">
        <v>123</v>
      </c>
      <c r="H321" s="174" t="s">
        <v>356</v>
      </c>
      <c r="I321" s="172" t="s">
        <v>356</v>
      </c>
      <c r="J321" s="172" t="s">
        <v>356</v>
      </c>
      <c r="K321" s="172"/>
      <c r="L321" s="173" t="s">
        <v>357</v>
      </c>
      <c r="M321" s="172" t="s">
        <v>803</v>
      </c>
      <c r="N321" s="173" t="s">
        <v>804</v>
      </c>
      <c r="O321" s="175">
        <v>1568</v>
      </c>
      <c r="P321" s="175">
        <v>143368</v>
      </c>
      <c r="Q321" s="175">
        <v>143368</v>
      </c>
      <c r="R321" s="160">
        <v>3.7280000000000002</v>
      </c>
      <c r="S321" s="175">
        <f t="shared" si="8"/>
        <v>1568</v>
      </c>
      <c r="T321" s="176">
        <f t="shared" si="9"/>
        <v>5845.5039999999999</v>
      </c>
    </row>
    <row r="322" spans="1:20" x14ac:dyDescent="0.2">
      <c r="A322" s="170">
        <v>45420</v>
      </c>
      <c r="B322" s="171">
        <v>45510</v>
      </c>
      <c r="C322" s="171">
        <v>45517</v>
      </c>
      <c r="D322" s="172">
        <v>240001267</v>
      </c>
      <c r="E322" s="172">
        <v>1440</v>
      </c>
      <c r="F322" s="172" t="s">
        <v>122</v>
      </c>
      <c r="G322" s="173" t="s">
        <v>123</v>
      </c>
      <c r="H322" s="174" t="s">
        <v>356</v>
      </c>
      <c r="I322" s="172" t="s">
        <v>356</v>
      </c>
      <c r="J322" s="172" t="s">
        <v>356</v>
      </c>
      <c r="K322" s="172"/>
      <c r="L322" s="173" t="s">
        <v>357</v>
      </c>
      <c r="M322" s="172" t="s">
        <v>504</v>
      </c>
      <c r="N322" s="173" t="s">
        <v>505</v>
      </c>
      <c r="O322" s="175">
        <v>1890</v>
      </c>
      <c r="P322" s="175">
        <v>143368</v>
      </c>
      <c r="Q322" s="175">
        <v>143368</v>
      </c>
      <c r="R322" s="160">
        <v>3.7280000000000002</v>
      </c>
      <c r="S322" s="175">
        <f t="shared" si="8"/>
        <v>1890</v>
      </c>
      <c r="T322" s="176">
        <f t="shared" si="9"/>
        <v>7045.92</v>
      </c>
    </row>
    <row r="323" spans="1:20" x14ac:dyDescent="0.2">
      <c r="A323" s="170">
        <v>45420</v>
      </c>
      <c r="B323" s="171">
        <v>45510</v>
      </c>
      <c r="C323" s="171">
        <v>45517</v>
      </c>
      <c r="D323" s="172">
        <v>240001267</v>
      </c>
      <c r="E323" s="172">
        <v>1440</v>
      </c>
      <c r="F323" s="172" t="s">
        <v>122</v>
      </c>
      <c r="G323" s="173" t="s">
        <v>123</v>
      </c>
      <c r="H323" s="174" t="s">
        <v>356</v>
      </c>
      <c r="I323" s="172" t="s">
        <v>356</v>
      </c>
      <c r="J323" s="172" t="s">
        <v>356</v>
      </c>
      <c r="K323" s="172"/>
      <c r="L323" s="173" t="s">
        <v>357</v>
      </c>
      <c r="M323" s="172" t="s">
        <v>805</v>
      </c>
      <c r="N323" s="173" t="s">
        <v>806</v>
      </c>
      <c r="O323" s="175">
        <v>1440</v>
      </c>
      <c r="P323" s="175">
        <v>143368</v>
      </c>
      <c r="Q323" s="175">
        <v>143368</v>
      </c>
      <c r="R323" s="160">
        <v>3.7280000000000002</v>
      </c>
      <c r="S323" s="175">
        <f t="shared" si="8"/>
        <v>1440</v>
      </c>
      <c r="T323" s="176">
        <f t="shared" si="9"/>
        <v>5368.3200000000006</v>
      </c>
    </row>
    <row r="324" spans="1:20" x14ac:dyDescent="0.2">
      <c r="A324" s="170">
        <v>45420</v>
      </c>
      <c r="B324" s="171">
        <v>45510</v>
      </c>
      <c r="C324" s="171">
        <v>45517</v>
      </c>
      <c r="D324" s="172">
        <v>240001267</v>
      </c>
      <c r="E324" s="172">
        <v>1440</v>
      </c>
      <c r="F324" s="172" t="s">
        <v>122</v>
      </c>
      <c r="G324" s="173" t="s">
        <v>123</v>
      </c>
      <c r="H324" s="174" t="s">
        <v>356</v>
      </c>
      <c r="I324" s="172" t="s">
        <v>356</v>
      </c>
      <c r="J324" s="172" t="s">
        <v>356</v>
      </c>
      <c r="K324" s="172" t="s">
        <v>356</v>
      </c>
      <c r="L324" s="173" t="s">
        <v>360</v>
      </c>
      <c r="M324" s="172" t="s">
        <v>807</v>
      </c>
      <c r="N324" s="173" t="s">
        <v>808</v>
      </c>
      <c r="O324" s="175">
        <v>630</v>
      </c>
      <c r="P324" s="175">
        <v>143368</v>
      </c>
      <c r="Q324" s="175">
        <v>143368</v>
      </c>
      <c r="R324" s="160">
        <v>3.7280000000000002</v>
      </c>
      <c r="S324" s="175">
        <f t="shared" si="8"/>
        <v>630</v>
      </c>
      <c r="T324" s="176">
        <f t="shared" si="9"/>
        <v>2348.6400000000003</v>
      </c>
    </row>
    <row r="325" spans="1:20" x14ac:dyDescent="0.2">
      <c r="A325" s="170">
        <v>45420</v>
      </c>
      <c r="B325" s="171">
        <v>45510</v>
      </c>
      <c r="C325" s="171">
        <v>45517</v>
      </c>
      <c r="D325" s="172">
        <v>240001267</v>
      </c>
      <c r="E325" s="172">
        <v>1440</v>
      </c>
      <c r="F325" s="172" t="s">
        <v>122</v>
      </c>
      <c r="G325" s="173" t="s">
        <v>123</v>
      </c>
      <c r="H325" s="174" t="s">
        <v>356</v>
      </c>
      <c r="I325" s="172" t="s">
        <v>356</v>
      </c>
      <c r="J325" s="172" t="s">
        <v>356</v>
      </c>
      <c r="K325" s="172"/>
      <c r="L325" s="173" t="s">
        <v>357</v>
      </c>
      <c r="M325" s="172" t="s">
        <v>809</v>
      </c>
      <c r="N325" s="173" t="s">
        <v>810</v>
      </c>
      <c r="O325" s="175">
        <v>792</v>
      </c>
      <c r="P325" s="175">
        <v>143368</v>
      </c>
      <c r="Q325" s="175">
        <v>143368</v>
      </c>
      <c r="R325" s="160">
        <v>3.7280000000000002</v>
      </c>
      <c r="S325" s="175">
        <f t="shared" si="8"/>
        <v>792</v>
      </c>
      <c r="T325" s="176">
        <f t="shared" si="9"/>
        <v>2952.576</v>
      </c>
    </row>
    <row r="326" spans="1:20" x14ac:dyDescent="0.2">
      <c r="A326" s="170">
        <v>45420</v>
      </c>
      <c r="B326" s="171">
        <v>45510</v>
      </c>
      <c r="C326" s="171">
        <v>45517</v>
      </c>
      <c r="D326" s="172">
        <v>240001267</v>
      </c>
      <c r="E326" s="172">
        <v>1440</v>
      </c>
      <c r="F326" s="172" t="s">
        <v>122</v>
      </c>
      <c r="G326" s="173" t="s">
        <v>123</v>
      </c>
      <c r="H326" s="174" t="s">
        <v>356</v>
      </c>
      <c r="I326" s="172" t="s">
        <v>356</v>
      </c>
      <c r="J326" s="172" t="s">
        <v>356</v>
      </c>
      <c r="K326" s="172" t="s">
        <v>356</v>
      </c>
      <c r="L326" s="173" t="s">
        <v>360</v>
      </c>
      <c r="M326" s="172" t="s">
        <v>442</v>
      </c>
      <c r="N326" s="173" t="s">
        <v>443</v>
      </c>
      <c r="O326" s="175">
        <v>531</v>
      </c>
      <c r="P326" s="175">
        <v>143368</v>
      </c>
      <c r="Q326" s="175">
        <v>143368</v>
      </c>
      <c r="R326" s="160">
        <v>3.7280000000000002</v>
      </c>
      <c r="S326" s="175">
        <f t="shared" si="8"/>
        <v>531</v>
      </c>
      <c r="T326" s="176">
        <f t="shared" si="9"/>
        <v>1979.5680000000002</v>
      </c>
    </row>
    <row r="327" spans="1:20" x14ac:dyDescent="0.2">
      <c r="A327" s="170">
        <v>45420</v>
      </c>
      <c r="B327" s="171">
        <v>45510</v>
      </c>
      <c r="C327" s="171">
        <v>45517</v>
      </c>
      <c r="D327" s="172">
        <v>240001267</v>
      </c>
      <c r="E327" s="172">
        <v>1440</v>
      </c>
      <c r="F327" s="172" t="s">
        <v>122</v>
      </c>
      <c r="G327" s="173" t="s">
        <v>123</v>
      </c>
      <c r="H327" s="174" t="s">
        <v>356</v>
      </c>
      <c r="I327" s="172" t="s">
        <v>356</v>
      </c>
      <c r="J327" s="172" t="s">
        <v>356</v>
      </c>
      <c r="K327" s="172" t="s">
        <v>356</v>
      </c>
      <c r="L327" s="173" t="s">
        <v>360</v>
      </c>
      <c r="M327" s="172" t="s">
        <v>440</v>
      </c>
      <c r="N327" s="173" t="s">
        <v>441</v>
      </c>
      <c r="O327" s="175">
        <v>1584</v>
      </c>
      <c r="P327" s="175">
        <v>143368</v>
      </c>
      <c r="Q327" s="175">
        <v>143368</v>
      </c>
      <c r="R327" s="160">
        <v>3.7280000000000002</v>
      </c>
      <c r="S327" s="175">
        <f t="shared" si="8"/>
        <v>1584</v>
      </c>
      <c r="T327" s="176">
        <f t="shared" si="9"/>
        <v>5905.152</v>
      </c>
    </row>
    <row r="328" spans="1:20" x14ac:dyDescent="0.2">
      <c r="A328" s="170">
        <v>45420</v>
      </c>
      <c r="B328" s="171">
        <v>45510</v>
      </c>
      <c r="C328" s="171">
        <v>45517</v>
      </c>
      <c r="D328" s="172">
        <v>240001267</v>
      </c>
      <c r="E328" s="172">
        <v>1440</v>
      </c>
      <c r="F328" s="172" t="s">
        <v>122</v>
      </c>
      <c r="G328" s="173" t="s">
        <v>123</v>
      </c>
      <c r="H328" s="174" t="s">
        <v>356</v>
      </c>
      <c r="I328" s="172" t="s">
        <v>356</v>
      </c>
      <c r="J328" s="172" t="s">
        <v>356</v>
      </c>
      <c r="K328" s="172"/>
      <c r="L328" s="173" t="s">
        <v>357</v>
      </c>
      <c r="M328" s="172" t="s">
        <v>444</v>
      </c>
      <c r="N328" s="173" t="s">
        <v>445</v>
      </c>
      <c r="O328" s="175">
        <v>441</v>
      </c>
      <c r="P328" s="175">
        <v>143368</v>
      </c>
      <c r="Q328" s="175">
        <v>143368</v>
      </c>
      <c r="R328" s="160">
        <v>3.7280000000000002</v>
      </c>
      <c r="S328" s="175">
        <f t="shared" si="8"/>
        <v>441.00000000000006</v>
      </c>
      <c r="T328" s="176">
        <f t="shared" si="9"/>
        <v>1644.0480000000002</v>
      </c>
    </row>
    <row r="329" spans="1:20" x14ac:dyDescent="0.2">
      <c r="A329" s="170">
        <v>45420</v>
      </c>
      <c r="B329" s="171">
        <v>45510</v>
      </c>
      <c r="C329" s="171">
        <v>45517</v>
      </c>
      <c r="D329" s="172">
        <v>240001267</v>
      </c>
      <c r="E329" s="172">
        <v>1440</v>
      </c>
      <c r="F329" s="172" t="s">
        <v>122</v>
      </c>
      <c r="G329" s="173" t="s">
        <v>123</v>
      </c>
      <c r="H329" s="174" t="s">
        <v>356</v>
      </c>
      <c r="I329" s="172" t="s">
        <v>356</v>
      </c>
      <c r="J329" s="172" t="s">
        <v>356</v>
      </c>
      <c r="K329" s="172"/>
      <c r="L329" s="173" t="s">
        <v>357</v>
      </c>
      <c r="M329" s="172" t="s">
        <v>454</v>
      </c>
      <c r="N329" s="173" t="s">
        <v>455</v>
      </c>
      <c r="O329" s="175">
        <v>1656</v>
      </c>
      <c r="P329" s="175">
        <v>143368</v>
      </c>
      <c r="Q329" s="175">
        <v>143368</v>
      </c>
      <c r="R329" s="160">
        <v>3.7280000000000002</v>
      </c>
      <c r="S329" s="175">
        <f t="shared" ref="S329:S392" si="10">+(O329/P329)*Q329</f>
        <v>1656</v>
      </c>
      <c r="T329" s="176">
        <f t="shared" ref="T329:T392" si="11">+R329*S329</f>
        <v>6173.5680000000002</v>
      </c>
    </row>
    <row r="330" spans="1:20" x14ac:dyDescent="0.2">
      <c r="A330" s="170">
        <v>45420</v>
      </c>
      <c r="B330" s="171">
        <v>45510</v>
      </c>
      <c r="C330" s="171">
        <v>45517</v>
      </c>
      <c r="D330" s="172">
        <v>240001267</v>
      </c>
      <c r="E330" s="172">
        <v>1440</v>
      </c>
      <c r="F330" s="172" t="s">
        <v>122</v>
      </c>
      <c r="G330" s="173" t="s">
        <v>123</v>
      </c>
      <c r="H330" s="174" t="s">
        <v>356</v>
      </c>
      <c r="I330" s="172" t="s">
        <v>356</v>
      </c>
      <c r="J330" s="172" t="s">
        <v>356</v>
      </c>
      <c r="K330" s="172"/>
      <c r="L330" s="173" t="s">
        <v>357</v>
      </c>
      <c r="M330" s="172" t="s">
        <v>381</v>
      </c>
      <c r="N330" s="173" t="s">
        <v>382</v>
      </c>
      <c r="O330" s="175">
        <v>1536</v>
      </c>
      <c r="P330" s="175">
        <v>143368</v>
      </c>
      <c r="Q330" s="175">
        <v>143368</v>
      </c>
      <c r="R330" s="160">
        <v>3.7280000000000002</v>
      </c>
      <c r="S330" s="175">
        <f t="shared" si="10"/>
        <v>1536</v>
      </c>
      <c r="T330" s="176">
        <f t="shared" si="11"/>
        <v>5726.2080000000005</v>
      </c>
    </row>
    <row r="331" spans="1:20" x14ac:dyDescent="0.2">
      <c r="A331" s="170">
        <v>45420</v>
      </c>
      <c r="B331" s="171">
        <v>45510</v>
      </c>
      <c r="C331" s="171">
        <v>45517</v>
      </c>
      <c r="D331" s="172">
        <v>240001267</v>
      </c>
      <c r="E331" s="172">
        <v>1440</v>
      </c>
      <c r="F331" s="172" t="s">
        <v>122</v>
      </c>
      <c r="G331" s="173" t="s">
        <v>123</v>
      </c>
      <c r="H331" s="174" t="s">
        <v>356</v>
      </c>
      <c r="I331" s="172" t="s">
        <v>356</v>
      </c>
      <c r="J331" s="172" t="s">
        <v>356</v>
      </c>
      <c r="K331" s="172"/>
      <c r="L331" s="173" t="s">
        <v>393</v>
      </c>
      <c r="M331" s="172" t="s">
        <v>811</v>
      </c>
      <c r="N331" s="173" t="s">
        <v>812</v>
      </c>
      <c r="O331" s="175">
        <v>1057</v>
      </c>
      <c r="P331" s="175">
        <v>143368</v>
      </c>
      <c r="Q331" s="175">
        <v>143368</v>
      </c>
      <c r="R331" s="160">
        <v>3.7280000000000002</v>
      </c>
      <c r="S331" s="175">
        <f t="shared" si="10"/>
        <v>1057</v>
      </c>
      <c r="T331" s="176">
        <f t="shared" si="11"/>
        <v>3940.4960000000001</v>
      </c>
    </row>
    <row r="332" spans="1:20" x14ac:dyDescent="0.2">
      <c r="A332" s="170">
        <v>45420</v>
      </c>
      <c r="B332" s="171">
        <v>45510</v>
      </c>
      <c r="C332" s="171">
        <v>45517</v>
      </c>
      <c r="D332" s="172">
        <v>240001267</v>
      </c>
      <c r="E332" s="172">
        <v>1440</v>
      </c>
      <c r="F332" s="172" t="s">
        <v>122</v>
      </c>
      <c r="G332" s="173" t="s">
        <v>123</v>
      </c>
      <c r="H332" s="174" t="s">
        <v>356</v>
      </c>
      <c r="I332" s="172" t="s">
        <v>356</v>
      </c>
      <c r="J332" s="172" t="s">
        <v>356</v>
      </c>
      <c r="K332" s="172"/>
      <c r="L332" s="173" t="s">
        <v>393</v>
      </c>
      <c r="M332" s="172" t="s">
        <v>813</v>
      </c>
      <c r="N332" s="173" t="s">
        <v>814</v>
      </c>
      <c r="O332" s="175">
        <v>1260</v>
      </c>
      <c r="P332" s="175">
        <v>143368</v>
      </c>
      <c r="Q332" s="175">
        <v>143368</v>
      </c>
      <c r="R332" s="160">
        <v>3.7280000000000002</v>
      </c>
      <c r="S332" s="175">
        <f t="shared" si="10"/>
        <v>1260</v>
      </c>
      <c r="T332" s="176">
        <f t="shared" si="11"/>
        <v>4697.2800000000007</v>
      </c>
    </row>
    <row r="333" spans="1:20" x14ac:dyDescent="0.2">
      <c r="A333" s="170">
        <v>45420</v>
      </c>
      <c r="B333" s="171">
        <v>45510</v>
      </c>
      <c r="C333" s="171">
        <v>45517</v>
      </c>
      <c r="D333" s="172">
        <v>240001267</v>
      </c>
      <c r="E333" s="172">
        <v>1440</v>
      </c>
      <c r="F333" s="172" t="s">
        <v>122</v>
      </c>
      <c r="G333" s="173" t="s">
        <v>123</v>
      </c>
      <c r="H333" s="174" t="s">
        <v>356</v>
      </c>
      <c r="I333" s="172" t="s">
        <v>356</v>
      </c>
      <c r="J333" s="172" t="s">
        <v>356</v>
      </c>
      <c r="K333" s="172" t="s">
        <v>356</v>
      </c>
      <c r="L333" s="173" t="s">
        <v>360</v>
      </c>
      <c r="M333" s="172" t="s">
        <v>456</v>
      </c>
      <c r="N333" s="173" t="s">
        <v>457</v>
      </c>
      <c r="O333" s="175">
        <v>594</v>
      </c>
      <c r="P333" s="175">
        <v>143368</v>
      </c>
      <c r="Q333" s="175">
        <v>143368</v>
      </c>
      <c r="R333" s="160">
        <v>3.7280000000000002</v>
      </c>
      <c r="S333" s="175">
        <f t="shared" si="10"/>
        <v>594</v>
      </c>
      <c r="T333" s="176">
        <f t="shared" si="11"/>
        <v>2214.4320000000002</v>
      </c>
    </row>
    <row r="334" spans="1:20" x14ac:dyDescent="0.2">
      <c r="A334" s="170">
        <v>45420</v>
      </c>
      <c r="B334" s="171">
        <v>45510</v>
      </c>
      <c r="C334" s="171">
        <v>45517</v>
      </c>
      <c r="D334" s="172">
        <v>240001267</v>
      </c>
      <c r="E334" s="172">
        <v>1440</v>
      </c>
      <c r="F334" s="172" t="s">
        <v>122</v>
      </c>
      <c r="G334" s="173" t="s">
        <v>123</v>
      </c>
      <c r="H334" s="174" t="s">
        <v>356</v>
      </c>
      <c r="I334" s="172" t="s">
        <v>356</v>
      </c>
      <c r="J334" s="172" t="s">
        <v>356</v>
      </c>
      <c r="K334" s="172" t="s">
        <v>356</v>
      </c>
      <c r="L334" s="173" t="s">
        <v>360</v>
      </c>
      <c r="M334" s="172" t="s">
        <v>458</v>
      </c>
      <c r="N334" s="173" t="s">
        <v>459</v>
      </c>
      <c r="O334" s="175">
        <v>792</v>
      </c>
      <c r="P334" s="175">
        <v>143368</v>
      </c>
      <c r="Q334" s="175">
        <v>143368</v>
      </c>
      <c r="R334" s="160">
        <v>3.7280000000000002</v>
      </c>
      <c r="S334" s="175">
        <f t="shared" si="10"/>
        <v>792</v>
      </c>
      <c r="T334" s="176">
        <f t="shared" si="11"/>
        <v>2952.576</v>
      </c>
    </row>
    <row r="335" spans="1:20" x14ac:dyDescent="0.2">
      <c r="A335" s="170">
        <v>45420</v>
      </c>
      <c r="B335" s="171">
        <v>45510</v>
      </c>
      <c r="C335" s="171">
        <v>45517</v>
      </c>
      <c r="D335" s="172">
        <v>240001267</v>
      </c>
      <c r="E335" s="172">
        <v>1440</v>
      </c>
      <c r="F335" s="172" t="s">
        <v>122</v>
      </c>
      <c r="G335" s="173" t="s">
        <v>123</v>
      </c>
      <c r="H335" s="174" t="s">
        <v>356</v>
      </c>
      <c r="I335" s="172" t="s">
        <v>356</v>
      </c>
      <c r="J335" s="172" t="s">
        <v>356</v>
      </c>
      <c r="K335" s="172"/>
      <c r="L335" s="173" t="s">
        <v>357</v>
      </c>
      <c r="M335" s="172" t="s">
        <v>668</v>
      </c>
      <c r="N335" s="173" t="s">
        <v>669</v>
      </c>
      <c r="O335" s="175">
        <v>924</v>
      </c>
      <c r="P335" s="175">
        <v>143368</v>
      </c>
      <c r="Q335" s="175">
        <v>143368</v>
      </c>
      <c r="R335" s="160">
        <v>3.7280000000000002</v>
      </c>
      <c r="S335" s="175">
        <f t="shared" si="10"/>
        <v>924</v>
      </c>
      <c r="T335" s="176">
        <f t="shared" si="11"/>
        <v>3444.672</v>
      </c>
    </row>
    <row r="336" spans="1:20" x14ac:dyDescent="0.2">
      <c r="A336" s="170">
        <v>45420</v>
      </c>
      <c r="B336" s="171">
        <v>45510</v>
      </c>
      <c r="C336" s="171">
        <v>45517</v>
      </c>
      <c r="D336" s="172">
        <v>240001267</v>
      </c>
      <c r="E336" s="172">
        <v>1440</v>
      </c>
      <c r="F336" s="172" t="s">
        <v>122</v>
      </c>
      <c r="G336" s="173" t="s">
        <v>123</v>
      </c>
      <c r="H336" s="174" t="s">
        <v>356</v>
      </c>
      <c r="I336" s="172" t="s">
        <v>356</v>
      </c>
      <c r="J336" s="172" t="s">
        <v>356</v>
      </c>
      <c r="K336" s="172" t="s">
        <v>356</v>
      </c>
      <c r="L336" s="173" t="s">
        <v>360</v>
      </c>
      <c r="M336" s="172" t="s">
        <v>815</v>
      </c>
      <c r="N336" s="173" t="s">
        <v>816</v>
      </c>
      <c r="O336" s="175">
        <v>405</v>
      </c>
      <c r="P336" s="175">
        <v>143368</v>
      </c>
      <c r="Q336" s="175">
        <v>143368</v>
      </c>
      <c r="R336" s="160">
        <v>3.7280000000000002</v>
      </c>
      <c r="S336" s="175">
        <f t="shared" si="10"/>
        <v>405</v>
      </c>
      <c r="T336" s="176">
        <f t="shared" si="11"/>
        <v>1509.8400000000001</v>
      </c>
    </row>
    <row r="337" spans="1:20" x14ac:dyDescent="0.2">
      <c r="A337" s="170">
        <v>45420</v>
      </c>
      <c r="B337" s="171">
        <v>45510</v>
      </c>
      <c r="C337" s="171">
        <v>45517</v>
      </c>
      <c r="D337" s="172">
        <v>240001267</v>
      </c>
      <c r="E337" s="172">
        <v>1440</v>
      </c>
      <c r="F337" s="172" t="s">
        <v>122</v>
      </c>
      <c r="G337" s="173" t="s">
        <v>123</v>
      </c>
      <c r="H337" s="174" t="s">
        <v>356</v>
      </c>
      <c r="I337" s="172" t="s">
        <v>356</v>
      </c>
      <c r="J337" s="172" t="s">
        <v>356</v>
      </c>
      <c r="K337" s="172"/>
      <c r="L337" s="173" t="s">
        <v>357</v>
      </c>
      <c r="M337" s="172" t="s">
        <v>470</v>
      </c>
      <c r="N337" s="173" t="s">
        <v>471</v>
      </c>
      <c r="O337" s="175">
        <v>1800</v>
      </c>
      <c r="P337" s="175">
        <v>143368</v>
      </c>
      <c r="Q337" s="175">
        <v>143368</v>
      </c>
      <c r="R337" s="160">
        <v>3.7280000000000002</v>
      </c>
      <c r="S337" s="175">
        <f t="shared" si="10"/>
        <v>1800</v>
      </c>
      <c r="T337" s="176">
        <f t="shared" si="11"/>
        <v>6710.4000000000005</v>
      </c>
    </row>
    <row r="338" spans="1:20" x14ac:dyDescent="0.2">
      <c r="A338" s="170">
        <v>45420</v>
      </c>
      <c r="B338" s="171">
        <v>45510</v>
      </c>
      <c r="C338" s="171">
        <v>45517</v>
      </c>
      <c r="D338" s="172">
        <v>240001267</v>
      </c>
      <c r="E338" s="172">
        <v>1440</v>
      </c>
      <c r="F338" s="172" t="s">
        <v>122</v>
      </c>
      <c r="G338" s="173" t="s">
        <v>123</v>
      </c>
      <c r="H338" s="174" t="s">
        <v>356</v>
      </c>
      <c r="I338" s="172" t="s">
        <v>356</v>
      </c>
      <c r="J338" s="172" t="s">
        <v>356</v>
      </c>
      <c r="K338" s="172" t="s">
        <v>356</v>
      </c>
      <c r="L338" s="173" t="s">
        <v>360</v>
      </c>
      <c r="M338" s="172" t="s">
        <v>817</v>
      </c>
      <c r="N338" s="173" t="s">
        <v>818</v>
      </c>
      <c r="O338" s="175">
        <v>2960</v>
      </c>
      <c r="P338" s="175">
        <v>143368</v>
      </c>
      <c r="Q338" s="175">
        <v>143368</v>
      </c>
      <c r="R338" s="160">
        <v>3.7280000000000002</v>
      </c>
      <c r="S338" s="175">
        <f t="shared" si="10"/>
        <v>2959.9999999999995</v>
      </c>
      <c r="T338" s="176">
        <f t="shared" si="11"/>
        <v>11034.88</v>
      </c>
    </row>
    <row r="339" spans="1:20" x14ac:dyDescent="0.2">
      <c r="A339" s="170">
        <v>45420</v>
      </c>
      <c r="B339" s="171">
        <v>45510</v>
      </c>
      <c r="C339" s="171">
        <v>45517</v>
      </c>
      <c r="D339" s="172">
        <v>240001267</v>
      </c>
      <c r="E339" s="172">
        <v>1440</v>
      </c>
      <c r="F339" s="172" t="s">
        <v>122</v>
      </c>
      <c r="G339" s="173" t="s">
        <v>123</v>
      </c>
      <c r="H339" s="174" t="s">
        <v>356</v>
      </c>
      <c r="I339" s="172" t="s">
        <v>356</v>
      </c>
      <c r="J339" s="172" t="s">
        <v>356</v>
      </c>
      <c r="K339" s="172" t="s">
        <v>356</v>
      </c>
      <c r="L339" s="173" t="s">
        <v>360</v>
      </c>
      <c r="M339" s="172" t="s">
        <v>361</v>
      </c>
      <c r="N339" s="173" t="s">
        <v>362</v>
      </c>
      <c r="O339" s="175">
        <v>3040</v>
      </c>
      <c r="P339" s="175">
        <v>143368</v>
      </c>
      <c r="Q339" s="175">
        <v>143368</v>
      </c>
      <c r="R339" s="160">
        <v>3.7280000000000002</v>
      </c>
      <c r="S339" s="175">
        <f t="shared" si="10"/>
        <v>3040</v>
      </c>
      <c r="T339" s="176">
        <f t="shared" si="11"/>
        <v>11333.12</v>
      </c>
    </row>
    <row r="340" spans="1:20" x14ac:dyDescent="0.2">
      <c r="A340" s="170">
        <v>45420</v>
      </c>
      <c r="B340" s="171">
        <v>45510</v>
      </c>
      <c r="C340" s="171">
        <v>45517</v>
      </c>
      <c r="D340" s="172">
        <v>240001267</v>
      </c>
      <c r="E340" s="172">
        <v>1440</v>
      </c>
      <c r="F340" s="172" t="s">
        <v>122</v>
      </c>
      <c r="G340" s="173" t="s">
        <v>123</v>
      </c>
      <c r="H340" s="174" t="s">
        <v>356</v>
      </c>
      <c r="I340" s="172" t="s">
        <v>356</v>
      </c>
      <c r="J340" s="172" t="s">
        <v>356</v>
      </c>
      <c r="K340" s="172"/>
      <c r="L340" s="173" t="s">
        <v>357</v>
      </c>
      <c r="M340" s="172" t="s">
        <v>819</v>
      </c>
      <c r="N340" s="173" t="s">
        <v>820</v>
      </c>
      <c r="O340" s="175">
        <v>400</v>
      </c>
      <c r="P340" s="175">
        <v>143368</v>
      </c>
      <c r="Q340" s="175">
        <v>143368</v>
      </c>
      <c r="R340" s="160">
        <v>3.7280000000000002</v>
      </c>
      <c r="S340" s="175">
        <f t="shared" si="10"/>
        <v>400</v>
      </c>
      <c r="T340" s="176">
        <f t="shared" si="11"/>
        <v>1491.2</v>
      </c>
    </row>
    <row r="341" spans="1:20" x14ac:dyDescent="0.2">
      <c r="A341" s="170">
        <v>45420</v>
      </c>
      <c r="B341" s="171">
        <v>45510</v>
      </c>
      <c r="C341" s="171">
        <v>45517</v>
      </c>
      <c r="D341" s="172">
        <v>240001267</v>
      </c>
      <c r="E341" s="172">
        <v>1440</v>
      </c>
      <c r="F341" s="172" t="s">
        <v>122</v>
      </c>
      <c r="G341" s="173" t="s">
        <v>123</v>
      </c>
      <c r="H341" s="174" t="s">
        <v>356</v>
      </c>
      <c r="I341" s="172" t="s">
        <v>356</v>
      </c>
      <c r="J341" s="172" t="s">
        <v>356</v>
      </c>
      <c r="K341" s="172"/>
      <c r="L341" s="173" t="s">
        <v>357</v>
      </c>
      <c r="M341" s="172" t="s">
        <v>821</v>
      </c>
      <c r="N341" s="173" t="s">
        <v>822</v>
      </c>
      <c r="O341" s="175">
        <v>356</v>
      </c>
      <c r="P341" s="175">
        <v>143368</v>
      </c>
      <c r="Q341" s="175">
        <v>143368</v>
      </c>
      <c r="R341" s="160">
        <v>3.7280000000000002</v>
      </c>
      <c r="S341" s="175">
        <f t="shared" si="10"/>
        <v>356</v>
      </c>
      <c r="T341" s="176">
        <f t="shared" si="11"/>
        <v>1327.1680000000001</v>
      </c>
    </row>
    <row r="342" spans="1:20" x14ac:dyDescent="0.2">
      <c r="A342" s="170">
        <v>45420</v>
      </c>
      <c r="B342" s="171">
        <v>45510</v>
      </c>
      <c r="C342" s="171">
        <v>45517</v>
      </c>
      <c r="D342" s="172">
        <v>240001267</v>
      </c>
      <c r="E342" s="172">
        <v>1440</v>
      </c>
      <c r="F342" s="172" t="s">
        <v>122</v>
      </c>
      <c r="G342" s="173" t="s">
        <v>123</v>
      </c>
      <c r="H342" s="174" t="s">
        <v>356</v>
      </c>
      <c r="I342" s="172" t="s">
        <v>356</v>
      </c>
      <c r="J342" s="172" t="s">
        <v>356</v>
      </c>
      <c r="K342" s="172" t="s">
        <v>356</v>
      </c>
      <c r="L342" s="173" t="s">
        <v>360</v>
      </c>
      <c r="M342" s="172" t="s">
        <v>492</v>
      </c>
      <c r="N342" s="173" t="s">
        <v>493</v>
      </c>
      <c r="O342" s="175">
        <v>280</v>
      </c>
      <c r="P342" s="175">
        <v>143368</v>
      </c>
      <c r="Q342" s="175">
        <v>143368</v>
      </c>
      <c r="R342" s="160">
        <v>3.7280000000000002</v>
      </c>
      <c r="S342" s="175">
        <f t="shared" si="10"/>
        <v>280</v>
      </c>
      <c r="T342" s="176">
        <f t="shared" si="11"/>
        <v>1043.8400000000001</v>
      </c>
    </row>
    <row r="343" spans="1:20" x14ac:dyDescent="0.2">
      <c r="A343" s="170">
        <v>45420</v>
      </c>
      <c r="B343" s="171">
        <v>45510</v>
      </c>
      <c r="C343" s="171">
        <v>45517</v>
      </c>
      <c r="D343" s="172">
        <v>240001267</v>
      </c>
      <c r="E343" s="172">
        <v>1440</v>
      </c>
      <c r="F343" s="172" t="s">
        <v>122</v>
      </c>
      <c r="G343" s="173" t="s">
        <v>123</v>
      </c>
      <c r="H343" s="174" t="s">
        <v>356</v>
      </c>
      <c r="I343" s="172" t="s">
        <v>356</v>
      </c>
      <c r="J343" s="172" t="s">
        <v>356</v>
      </c>
      <c r="K343" s="172" t="s">
        <v>356</v>
      </c>
      <c r="L343" s="173" t="s">
        <v>360</v>
      </c>
      <c r="M343" s="172" t="s">
        <v>496</v>
      </c>
      <c r="N343" s="173" t="s">
        <v>497</v>
      </c>
      <c r="O343" s="175">
        <v>816</v>
      </c>
      <c r="P343" s="175">
        <v>143368</v>
      </c>
      <c r="Q343" s="175">
        <v>143368</v>
      </c>
      <c r="R343" s="160">
        <v>3.7280000000000002</v>
      </c>
      <c r="S343" s="175">
        <f t="shared" si="10"/>
        <v>816</v>
      </c>
      <c r="T343" s="176">
        <f t="shared" si="11"/>
        <v>3042.0480000000002</v>
      </c>
    </row>
    <row r="344" spans="1:20" x14ac:dyDescent="0.2">
      <c r="A344" s="170">
        <v>45420</v>
      </c>
      <c r="B344" s="171">
        <v>45510</v>
      </c>
      <c r="C344" s="171">
        <v>45517</v>
      </c>
      <c r="D344" s="172">
        <v>240001267</v>
      </c>
      <c r="E344" s="172">
        <v>1440</v>
      </c>
      <c r="F344" s="172" t="s">
        <v>122</v>
      </c>
      <c r="G344" s="173" t="s">
        <v>123</v>
      </c>
      <c r="H344" s="174" t="s">
        <v>356</v>
      </c>
      <c r="I344" s="172" t="s">
        <v>356</v>
      </c>
      <c r="J344" s="172" t="s">
        <v>356</v>
      </c>
      <c r="K344" s="172" t="s">
        <v>356</v>
      </c>
      <c r="L344" s="173" t="s">
        <v>360</v>
      </c>
      <c r="M344" s="172" t="s">
        <v>498</v>
      </c>
      <c r="N344" s="173" t="s">
        <v>499</v>
      </c>
      <c r="O344" s="175">
        <v>966</v>
      </c>
      <c r="P344" s="175">
        <v>143368</v>
      </c>
      <c r="Q344" s="175">
        <v>143368</v>
      </c>
      <c r="R344" s="160">
        <v>3.7280000000000002</v>
      </c>
      <c r="S344" s="175">
        <f t="shared" si="10"/>
        <v>966</v>
      </c>
      <c r="T344" s="176">
        <f t="shared" si="11"/>
        <v>3601.248</v>
      </c>
    </row>
    <row r="345" spans="1:20" x14ac:dyDescent="0.2">
      <c r="A345" s="170">
        <v>45420</v>
      </c>
      <c r="B345" s="171">
        <v>45510</v>
      </c>
      <c r="C345" s="171">
        <v>45517</v>
      </c>
      <c r="D345" s="172">
        <v>240001267</v>
      </c>
      <c r="E345" s="172">
        <v>1440</v>
      </c>
      <c r="F345" s="172" t="s">
        <v>122</v>
      </c>
      <c r="G345" s="173" t="s">
        <v>123</v>
      </c>
      <c r="H345" s="174" t="s">
        <v>356</v>
      </c>
      <c r="I345" s="172" t="s">
        <v>356</v>
      </c>
      <c r="J345" s="172" t="s">
        <v>356</v>
      </c>
      <c r="K345" s="172" t="s">
        <v>356</v>
      </c>
      <c r="L345" s="173" t="s">
        <v>360</v>
      </c>
      <c r="M345" s="172" t="s">
        <v>775</v>
      </c>
      <c r="N345" s="173" t="s">
        <v>776</v>
      </c>
      <c r="O345" s="175">
        <v>1600</v>
      </c>
      <c r="P345" s="175">
        <v>143368</v>
      </c>
      <c r="Q345" s="175">
        <v>143368</v>
      </c>
      <c r="R345" s="160">
        <v>3.7280000000000002</v>
      </c>
      <c r="S345" s="175">
        <f t="shared" si="10"/>
        <v>1600</v>
      </c>
      <c r="T345" s="176">
        <f t="shared" si="11"/>
        <v>5964.8</v>
      </c>
    </row>
    <row r="346" spans="1:20" x14ac:dyDescent="0.2">
      <c r="A346" s="170">
        <v>45420</v>
      </c>
      <c r="B346" s="171">
        <v>45510</v>
      </c>
      <c r="C346" s="171">
        <v>45517</v>
      </c>
      <c r="D346" s="172">
        <v>240001267</v>
      </c>
      <c r="E346" s="172">
        <v>1440</v>
      </c>
      <c r="F346" s="172" t="s">
        <v>122</v>
      </c>
      <c r="G346" s="173" t="s">
        <v>123</v>
      </c>
      <c r="H346" s="174" t="s">
        <v>356</v>
      </c>
      <c r="I346" s="172" t="s">
        <v>356</v>
      </c>
      <c r="J346" s="172" t="s">
        <v>356</v>
      </c>
      <c r="K346" s="172" t="s">
        <v>356</v>
      </c>
      <c r="L346" s="173" t="s">
        <v>360</v>
      </c>
      <c r="M346" s="172" t="s">
        <v>823</v>
      </c>
      <c r="N346" s="173" t="s">
        <v>824</v>
      </c>
      <c r="O346" s="175">
        <v>190</v>
      </c>
      <c r="P346" s="175">
        <v>143368</v>
      </c>
      <c r="Q346" s="175">
        <v>143368</v>
      </c>
      <c r="R346" s="160">
        <v>3.7280000000000002</v>
      </c>
      <c r="S346" s="175">
        <f t="shared" si="10"/>
        <v>190</v>
      </c>
      <c r="T346" s="176">
        <f t="shared" si="11"/>
        <v>708.32</v>
      </c>
    </row>
    <row r="347" spans="1:20" x14ac:dyDescent="0.2">
      <c r="A347" s="170">
        <v>45420</v>
      </c>
      <c r="B347" s="171">
        <v>45510</v>
      </c>
      <c r="C347" s="171">
        <v>45517</v>
      </c>
      <c r="D347" s="172">
        <v>240001267</v>
      </c>
      <c r="E347" s="172">
        <v>1440</v>
      </c>
      <c r="F347" s="172" t="s">
        <v>122</v>
      </c>
      <c r="G347" s="173" t="s">
        <v>123</v>
      </c>
      <c r="H347" s="174" t="s">
        <v>356</v>
      </c>
      <c r="I347" s="172" t="s">
        <v>356</v>
      </c>
      <c r="J347" s="172" t="s">
        <v>356</v>
      </c>
      <c r="K347" s="172"/>
      <c r="L347" s="173" t="s">
        <v>357</v>
      </c>
      <c r="M347" s="172" t="s">
        <v>825</v>
      </c>
      <c r="N347" s="173" t="s">
        <v>826</v>
      </c>
      <c r="O347" s="175">
        <v>522</v>
      </c>
      <c r="P347" s="175">
        <v>143368</v>
      </c>
      <c r="Q347" s="175">
        <v>143368</v>
      </c>
      <c r="R347" s="160">
        <v>3.7280000000000002</v>
      </c>
      <c r="S347" s="175">
        <f t="shared" si="10"/>
        <v>522</v>
      </c>
      <c r="T347" s="176">
        <f t="shared" si="11"/>
        <v>1946.0160000000001</v>
      </c>
    </row>
    <row r="348" spans="1:20" x14ac:dyDescent="0.2">
      <c r="A348" s="170">
        <v>45420</v>
      </c>
      <c r="B348" s="171">
        <v>45510</v>
      </c>
      <c r="C348" s="171">
        <v>45517</v>
      </c>
      <c r="D348" s="172">
        <v>240001267</v>
      </c>
      <c r="E348" s="172">
        <v>1440</v>
      </c>
      <c r="F348" s="172" t="s">
        <v>122</v>
      </c>
      <c r="G348" s="173" t="s">
        <v>123</v>
      </c>
      <c r="H348" s="174" t="s">
        <v>356</v>
      </c>
      <c r="I348" s="172" t="s">
        <v>356</v>
      </c>
      <c r="J348" s="172" t="s">
        <v>356</v>
      </c>
      <c r="K348" s="172"/>
      <c r="L348" s="173" t="s">
        <v>357</v>
      </c>
      <c r="M348" s="172" t="s">
        <v>827</v>
      </c>
      <c r="N348" s="173" t="s">
        <v>828</v>
      </c>
      <c r="O348" s="175">
        <v>784</v>
      </c>
      <c r="P348" s="175">
        <v>143368</v>
      </c>
      <c r="Q348" s="175">
        <v>143368</v>
      </c>
      <c r="R348" s="160">
        <v>3.7280000000000002</v>
      </c>
      <c r="S348" s="175">
        <f t="shared" si="10"/>
        <v>784</v>
      </c>
      <c r="T348" s="176">
        <f t="shared" si="11"/>
        <v>2922.752</v>
      </c>
    </row>
    <row r="349" spans="1:20" x14ac:dyDescent="0.2">
      <c r="A349" s="170">
        <v>45420</v>
      </c>
      <c r="B349" s="171">
        <v>45510</v>
      </c>
      <c r="C349" s="171">
        <v>45517</v>
      </c>
      <c r="D349" s="172">
        <v>240001267</v>
      </c>
      <c r="E349" s="172">
        <v>1440</v>
      </c>
      <c r="F349" s="172" t="s">
        <v>122</v>
      </c>
      <c r="G349" s="173" t="s">
        <v>123</v>
      </c>
      <c r="H349" s="174" t="s">
        <v>356</v>
      </c>
      <c r="I349" s="172" t="s">
        <v>356</v>
      </c>
      <c r="J349" s="172" t="s">
        <v>356</v>
      </c>
      <c r="K349" s="172"/>
      <c r="L349" s="173" t="s">
        <v>357</v>
      </c>
      <c r="M349" s="172" t="s">
        <v>560</v>
      </c>
      <c r="N349" s="173" t="s">
        <v>561</v>
      </c>
      <c r="O349" s="175">
        <v>702</v>
      </c>
      <c r="P349" s="175">
        <v>143368</v>
      </c>
      <c r="Q349" s="175">
        <v>143368</v>
      </c>
      <c r="R349" s="160">
        <v>3.7280000000000002</v>
      </c>
      <c r="S349" s="175">
        <f t="shared" si="10"/>
        <v>702</v>
      </c>
      <c r="T349" s="176">
        <f t="shared" si="11"/>
        <v>2617.056</v>
      </c>
    </row>
    <row r="350" spans="1:20" x14ac:dyDescent="0.2">
      <c r="A350" s="170">
        <v>45420</v>
      </c>
      <c r="B350" s="171">
        <v>45510</v>
      </c>
      <c r="C350" s="171">
        <v>45517</v>
      </c>
      <c r="D350" s="172">
        <v>240001267</v>
      </c>
      <c r="E350" s="172">
        <v>1440</v>
      </c>
      <c r="F350" s="172" t="s">
        <v>122</v>
      </c>
      <c r="G350" s="173" t="s">
        <v>123</v>
      </c>
      <c r="H350" s="174" t="s">
        <v>356</v>
      </c>
      <c r="I350" s="172" t="s">
        <v>356</v>
      </c>
      <c r="J350" s="172" t="s">
        <v>356</v>
      </c>
      <c r="K350" s="172"/>
      <c r="L350" s="173" t="s">
        <v>357</v>
      </c>
      <c r="M350" s="172" t="s">
        <v>510</v>
      </c>
      <c r="N350" s="173" t="s">
        <v>511</v>
      </c>
      <c r="O350" s="175">
        <v>924</v>
      </c>
      <c r="P350" s="175">
        <v>143368</v>
      </c>
      <c r="Q350" s="175">
        <v>143368</v>
      </c>
      <c r="R350" s="160">
        <v>3.7280000000000002</v>
      </c>
      <c r="S350" s="175">
        <f t="shared" si="10"/>
        <v>924</v>
      </c>
      <c r="T350" s="176">
        <f t="shared" si="11"/>
        <v>3444.672</v>
      </c>
    </row>
    <row r="351" spans="1:20" x14ac:dyDescent="0.2">
      <c r="A351" s="170">
        <v>45420</v>
      </c>
      <c r="B351" s="171">
        <v>45510</v>
      </c>
      <c r="C351" s="171">
        <v>45517</v>
      </c>
      <c r="D351" s="172">
        <v>240001267</v>
      </c>
      <c r="E351" s="172">
        <v>1440</v>
      </c>
      <c r="F351" s="172" t="s">
        <v>122</v>
      </c>
      <c r="G351" s="173" t="s">
        <v>123</v>
      </c>
      <c r="H351" s="174" t="s">
        <v>356</v>
      </c>
      <c r="I351" s="172" t="s">
        <v>356</v>
      </c>
      <c r="J351" s="172" t="s">
        <v>356</v>
      </c>
      <c r="K351" s="172"/>
      <c r="L351" s="173" t="s">
        <v>357</v>
      </c>
      <c r="M351" s="172" t="s">
        <v>516</v>
      </c>
      <c r="N351" s="173" t="s">
        <v>517</v>
      </c>
      <c r="O351" s="175">
        <v>5616</v>
      </c>
      <c r="P351" s="175">
        <v>143368</v>
      </c>
      <c r="Q351" s="175">
        <v>143368</v>
      </c>
      <c r="R351" s="160">
        <v>3.7280000000000002</v>
      </c>
      <c r="S351" s="175">
        <f t="shared" si="10"/>
        <v>5616</v>
      </c>
      <c r="T351" s="176">
        <f t="shared" si="11"/>
        <v>20936.448</v>
      </c>
    </row>
    <row r="352" spans="1:20" x14ac:dyDescent="0.2">
      <c r="A352" s="170">
        <v>45420</v>
      </c>
      <c r="B352" s="171">
        <v>45510</v>
      </c>
      <c r="C352" s="171">
        <v>45517</v>
      </c>
      <c r="D352" s="172">
        <v>240001267</v>
      </c>
      <c r="E352" s="172">
        <v>1440</v>
      </c>
      <c r="F352" s="172" t="s">
        <v>122</v>
      </c>
      <c r="G352" s="173" t="s">
        <v>123</v>
      </c>
      <c r="H352" s="174" t="s">
        <v>356</v>
      </c>
      <c r="I352" s="172" t="s">
        <v>356</v>
      </c>
      <c r="J352" s="172" t="s">
        <v>356</v>
      </c>
      <c r="K352" s="172"/>
      <c r="L352" s="173" t="s">
        <v>357</v>
      </c>
      <c r="M352" s="172" t="s">
        <v>512</v>
      </c>
      <c r="N352" s="173" t="s">
        <v>513</v>
      </c>
      <c r="O352" s="175">
        <v>23517</v>
      </c>
      <c r="P352" s="175">
        <v>143368</v>
      </c>
      <c r="Q352" s="175">
        <v>143368</v>
      </c>
      <c r="R352" s="160">
        <v>3.7280000000000002</v>
      </c>
      <c r="S352" s="175">
        <f t="shared" si="10"/>
        <v>23517</v>
      </c>
      <c r="T352" s="176">
        <f t="shared" si="11"/>
        <v>87671.376000000004</v>
      </c>
    </row>
    <row r="353" spans="1:20" x14ac:dyDescent="0.2">
      <c r="A353" s="170">
        <v>45420</v>
      </c>
      <c r="B353" s="171">
        <v>45510</v>
      </c>
      <c r="C353" s="171">
        <v>45517</v>
      </c>
      <c r="D353" s="172">
        <v>240001267</v>
      </c>
      <c r="E353" s="172">
        <v>1440</v>
      </c>
      <c r="F353" s="172" t="s">
        <v>122</v>
      </c>
      <c r="G353" s="173" t="s">
        <v>123</v>
      </c>
      <c r="H353" s="174" t="s">
        <v>356</v>
      </c>
      <c r="I353" s="172" t="s">
        <v>356</v>
      </c>
      <c r="J353" s="172" t="s">
        <v>356</v>
      </c>
      <c r="K353" s="172"/>
      <c r="L353" s="173" t="s">
        <v>357</v>
      </c>
      <c r="M353" s="172" t="s">
        <v>518</v>
      </c>
      <c r="N353" s="173" t="s">
        <v>519</v>
      </c>
      <c r="O353" s="175">
        <v>22400</v>
      </c>
      <c r="P353" s="175">
        <v>143368</v>
      </c>
      <c r="Q353" s="175">
        <v>143368</v>
      </c>
      <c r="R353" s="160">
        <v>3.7280000000000002</v>
      </c>
      <c r="S353" s="175">
        <f t="shared" si="10"/>
        <v>22400</v>
      </c>
      <c r="T353" s="176">
        <f t="shared" si="11"/>
        <v>83507.200000000012</v>
      </c>
    </row>
    <row r="354" spans="1:20" x14ac:dyDescent="0.2">
      <c r="A354" s="170">
        <v>45420</v>
      </c>
      <c r="B354" s="171">
        <v>45510</v>
      </c>
      <c r="C354" s="171">
        <v>45517</v>
      </c>
      <c r="D354" s="172">
        <v>240001267</v>
      </c>
      <c r="E354" s="172">
        <v>1440</v>
      </c>
      <c r="F354" s="172" t="s">
        <v>122</v>
      </c>
      <c r="G354" s="173" t="s">
        <v>123</v>
      </c>
      <c r="H354" s="174" t="s">
        <v>356</v>
      </c>
      <c r="I354" s="172" t="s">
        <v>356</v>
      </c>
      <c r="J354" s="172" t="s">
        <v>356</v>
      </c>
      <c r="K354" s="172"/>
      <c r="L354" s="173" t="s">
        <v>357</v>
      </c>
      <c r="M354" s="172" t="s">
        <v>829</v>
      </c>
      <c r="N354" s="173" t="s">
        <v>830</v>
      </c>
      <c r="O354" s="175">
        <v>343</v>
      </c>
      <c r="P354" s="175">
        <v>143368</v>
      </c>
      <c r="Q354" s="175">
        <v>143368</v>
      </c>
      <c r="R354" s="160">
        <v>3.7280000000000002</v>
      </c>
      <c r="S354" s="175">
        <f t="shared" si="10"/>
        <v>343</v>
      </c>
      <c r="T354" s="176">
        <f t="shared" si="11"/>
        <v>1278.7040000000002</v>
      </c>
    </row>
    <row r="355" spans="1:20" x14ac:dyDescent="0.2">
      <c r="A355" s="170">
        <v>45420</v>
      </c>
      <c r="B355" s="171">
        <v>45510</v>
      </c>
      <c r="C355" s="171">
        <v>45517</v>
      </c>
      <c r="D355" s="172">
        <v>240001267</v>
      </c>
      <c r="E355" s="172">
        <v>1440</v>
      </c>
      <c r="F355" s="172" t="s">
        <v>122</v>
      </c>
      <c r="G355" s="173" t="s">
        <v>123</v>
      </c>
      <c r="H355" s="174" t="s">
        <v>356</v>
      </c>
      <c r="I355" s="172" t="s">
        <v>356</v>
      </c>
      <c r="J355" s="172" t="s">
        <v>356</v>
      </c>
      <c r="K355" s="172"/>
      <c r="L355" s="173" t="s">
        <v>393</v>
      </c>
      <c r="M355" s="172" t="s">
        <v>831</v>
      </c>
      <c r="N355" s="173" t="s">
        <v>832</v>
      </c>
      <c r="O355" s="175">
        <v>52800</v>
      </c>
      <c r="P355" s="175">
        <v>143368</v>
      </c>
      <c r="Q355" s="175">
        <v>143368</v>
      </c>
      <c r="R355" s="160">
        <v>3.7280000000000002</v>
      </c>
      <c r="S355" s="175">
        <f t="shared" si="10"/>
        <v>52800</v>
      </c>
      <c r="T355" s="176">
        <f t="shared" si="11"/>
        <v>196838.40000000002</v>
      </c>
    </row>
    <row r="356" spans="1:20" x14ac:dyDescent="0.2">
      <c r="A356" s="170">
        <v>45499</v>
      </c>
      <c r="B356" s="171">
        <v>45500</v>
      </c>
      <c r="C356" s="171">
        <v>45509</v>
      </c>
      <c r="D356" s="172">
        <v>240002211</v>
      </c>
      <c r="E356" s="172">
        <v>1527</v>
      </c>
      <c r="F356" s="172" t="s">
        <v>141</v>
      </c>
      <c r="G356" s="173" t="s">
        <v>142</v>
      </c>
      <c r="H356" s="174" t="s">
        <v>356</v>
      </c>
      <c r="I356" s="172" t="s">
        <v>356</v>
      </c>
      <c r="J356" s="172" t="s">
        <v>356</v>
      </c>
      <c r="K356" s="172"/>
      <c r="L356" s="173" t="s">
        <v>360</v>
      </c>
      <c r="M356" s="172" t="s">
        <v>420</v>
      </c>
      <c r="N356" s="173" t="s">
        <v>421</v>
      </c>
      <c r="O356" s="175">
        <v>1668.4</v>
      </c>
      <c r="P356" s="175">
        <v>9178.14</v>
      </c>
      <c r="Q356" s="175">
        <v>9178.14</v>
      </c>
      <c r="R356" s="160">
        <v>3.7639999999999998</v>
      </c>
      <c r="S356" s="175">
        <f t="shared" si="10"/>
        <v>1668.4000000000003</v>
      </c>
      <c r="T356" s="176">
        <f t="shared" si="11"/>
        <v>6279.8576000000012</v>
      </c>
    </row>
    <row r="357" spans="1:20" x14ac:dyDescent="0.2">
      <c r="A357" s="170">
        <v>45499</v>
      </c>
      <c r="B357" s="171">
        <v>45500</v>
      </c>
      <c r="C357" s="171">
        <v>45509</v>
      </c>
      <c r="D357" s="172">
        <v>240002211</v>
      </c>
      <c r="E357" s="172">
        <v>1527</v>
      </c>
      <c r="F357" s="172" t="s">
        <v>141</v>
      </c>
      <c r="G357" s="173" t="s">
        <v>142</v>
      </c>
      <c r="H357" s="174" t="s">
        <v>356</v>
      </c>
      <c r="I357" s="172" t="s">
        <v>356</v>
      </c>
      <c r="J357" s="172" t="s">
        <v>356</v>
      </c>
      <c r="K357" s="172"/>
      <c r="L357" s="173" t="s">
        <v>360</v>
      </c>
      <c r="M357" s="172" t="s">
        <v>424</v>
      </c>
      <c r="N357" s="173" t="s">
        <v>425</v>
      </c>
      <c r="O357" s="175">
        <v>1753.76</v>
      </c>
      <c r="P357" s="175">
        <v>9178.14</v>
      </c>
      <c r="Q357" s="175">
        <v>9178.14</v>
      </c>
      <c r="R357" s="160">
        <v>3.7639999999999998</v>
      </c>
      <c r="S357" s="175">
        <f t="shared" si="10"/>
        <v>1753.76</v>
      </c>
      <c r="T357" s="176">
        <f t="shared" si="11"/>
        <v>6601.1526399999993</v>
      </c>
    </row>
    <row r="358" spans="1:20" x14ac:dyDescent="0.2">
      <c r="A358" s="170">
        <v>45499</v>
      </c>
      <c r="B358" s="171">
        <v>45500</v>
      </c>
      <c r="C358" s="171">
        <v>45509</v>
      </c>
      <c r="D358" s="172">
        <v>240002211</v>
      </c>
      <c r="E358" s="172">
        <v>1527</v>
      </c>
      <c r="F358" s="172" t="s">
        <v>141</v>
      </c>
      <c r="G358" s="173" t="s">
        <v>142</v>
      </c>
      <c r="H358" s="174" t="s">
        <v>356</v>
      </c>
      <c r="I358" s="172" t="s">
        <v>356</v>
      </c>
      <c r="J358" s="172" t="s">
        <v>356</v>
      </c>
      <c r="K358" s="172"/>
      <c r="L358" s="173" t="s">
        <v>360</v>
      </c>
      <c r="M358" s="172" t="s">
        <v>428</v>
      </c>
      <c r="N358" s="173" t="s">
        <v>429</v>
      </c>
      <c r="O358" s="175">
        <v>2716</v>
      </c>
      <c r="P358" s="175">
        <v>9178.14</v>
      </c>
      <c r="Q358" s="175">
        <v>9178.14</v>
      </c>
      <c r="R358" s="160">
        <v>3.7639999999999998</v>
      </c>
      <c r="S358" s="175">
        <f t="shared" si="10"/>
        <v>2716.0000000000005</v>
      </c>
      <c r="T358" s="176">
        <f t="shared" si="11"/>
        <v>10223.024000000001</v>
      </c>
    </row>
    <row r="359" spans="1:20" x14ac:dyDescent="0.2">
      <c r="A359" s="170">
        <v>45499</v>
      </c>
      <c r="B359" s="171">
        <v>45500</v>
      </c>
      <c r="C359" s="171">
        <v>45509</v>
      </c>
      <c r="D359" s="172">
        <v>240002211</v>
      </c>
      <c r="E359" s="172">
        <v>1527</v>
      </c>
      <c r="F359" s="172" t="s">
        <v>141</v>
      </c>
      <c r="G359" s="173" t="s">
        <v>142</v>
      </c>
      <c r="H359" s="174" t="s">
        <v>356</v>
      </c>
      <c r="I359" s="172" t="s">
        <v>356</v>
      </c>
      <c r="J359" s="172" t="s">
        <v>356</v>
      </c>
      <c r="K359" s="172"/>
      <c r="L359" s="173" t="s">
        <v>360</v>
      </c>
      <c r="M359" s="172" t="s">
        <v>496</v>
      </c>
      <c r="N359" s="173" t="s">
        <v>497</v>
      </c>
      <c r="O359" s="175">
        <v>395.76</v>
      </c>
      <c r="P359" s="175">
        <v>9178.14</v>
      </c>
      <c r="Q359" s="175">
        <v>9178.14</v>
      </c>
      <c r="R359" s="160">
        <v>3.7639999999999998</v>
      </c>
      <c r="S359" s="175">
        <f t="shared" si="10"/>
        <v>395.76</v>
      </c>
      <c r="T359" s="176">
        <f t="shared" si="11"/>
        <v>1489.6406399999998</v>
      </c>
    </row>
    <row r="360" spans="1:20" x14ac:dyDescent="0.2">
      <c r="A360" s="170">
        <v>45499</v>
      </c>
      <c r="B360" s="171">
        <v>45500</v>
      </c>
      <c r="C360" s="171">
        <v>45509</v>
      </c>
      <c r="D360" s="172">
        <v>240002211</v>
      </c>
      <c r="E360" s="172">
        <v>1527</v>
      </c>
      <c r="F360" s="172" t="s">
        <v>141</v>
      </c>
      <c r="G360" s="173" t="s">
        <v>142</v>
      </c>
      <c r="H360" s="174" t="s">
        <v>356</v>
      </c>
      <c r="I360" s="172" t="s">
        <v>356</v>
      </c>
      <c r="J360" s="172" t="s">
        <v>356</v>
      </c>
      <c r="K360" s="172"/>
      <c r="L360" s="173" t="s">
        <v>360</v>
      </c>
      <c r="M360" s="172" t="s">
        <v>498</v>
      </c>
      <c r="N360" s="173" t="s">
        <v>499</v>
      </c>
      <c r="O360" s="175">
        <v>133.86000000000001</v>
      </c>
      <c r="P360" s="175">
        <v>9178.14</v>
      </c>
      <c r="Q360" s="175">
        <v>9178.14</v>
      </c>
      <c r="R360" s="160">
        <v>3.7639999999999998</v>
      </c>
      <c r="S360" s="175">
        <f t="shared" si="10"/>
        <v>133.86000000000001</v>
      </c>
      <c r="T360" s="176">
        <f t="shared" si="11"/>
        <v>503.84904</v>
      </c>
    </row>
    <row r="361" spans="1:20" x14ac:dyDescent="0.2">
      <c r="A361" s="170">
        <v>45499</v>
      </c>
      <c r="B361" s="171">
        <v>45500</v>
      </c>
      <c r="C361" s="171">
        <v>45509</v>
      </c>
      <c r="D361" s="172">
        <v>240002211</v>
      </c>
      <c r="E361" s="172">
        <v>1527</v>
      </c>
      <c r="F361" s="172" t="s">
        <v>141</v>
      </c>
      <c r="G361" s="173" t="s">
        <v>142</v>
      </c>
      <c r="H361" s="174" t="s">
        <v>356</v>
      </c>
      <c r="I361" s="172" t="s">
        <v>356</v>
      </c>
      <c r="J361" s="172" t="s">
        <v>356</v>
      </c>
      <c r="K361" s="172"/>
      <c r="L361" s="173" t="s">
        <v>360</v>
      </c>
      <c r="M361" s="172" t="s">
        <v>777</v>
      </c>
      <c r="N361" s="173" t="s">
        <v>778</v>
      </c>
      <c r="O361" s="175">
        <v>465.6</v>
      </c>
      <c r="P361" s="175">
        <v>9178.14</v>
      </c>
      <c r="Q361" s="175">
        <v>9178.14</v>
      </c>
      <c r="R361" s="160">
        <v>3.7639999999999998</v>
      </c>
      <c r="S361" s="175">
        <f t="shared" si="10"/>
        <v>465.6</v>
      </c>
      <c r="T361" s="176">
        <f t="shared" si="11"/>
        <v>1752.5183999999999</v>
      </c>
    </row>
    <row r="362" spans="1:20" x14ac:dyDescent="0.2">
      <c r="A362" s="170">
        <v>45499</v>
      </c>
      <c r="B362" s="171">
        <v>45500</v>
      </c>
      <c r="C362" s="171">
        <v>45509</v>
      </c>
      <c r="D362" s="172">
        <v>240002211</v>
      </c>
      <c r="E362" s="172">
        <v>1527</v>
      </c>
      <c r="F362" s="172" t="s">
        <v>141</v>
      </c>
      <c r="G362" s="173" t="s">
        <v>142</v>
      </c>
      <c r="H362" s="174" t="s">
        <v>356</v>
      </c>
      <c r="I362" s="172" t="s">
        <v>356</v>
      </c>
      <c r="J362" s="172" t="s">
        <v>356</v>
      </c>
      <c r="K362" s="172"/>
      <c r="L362" s="173" t="s">
        <v>360</v>
      </c>
      <c r="M362" s="172" t="s">
        <v>632</v>
      </c>
      <c r="N362" s="173" t="s">
        <v>633</v>
      </c>
      <c r="O362" s="175">
        <v>81.48</v>
      </c>
      <c r="P362" s="175">
        <v>9178.14</v>
      </c>
      <c r="Q362" s="175">
        <v>9178.14</v>
      </c>
      <c r="R362" s="160">
        <v>3.7639999999999998</v>
      </c>
      <c r="S362" s="175">
        <f t="shared" si="10"/>
        <v>81.48</v>
      </c>
      <c r="T362" s="176">
        <f t="shared" si="11"/>
        <v>306.69072</v>
      </c>
    </row>
    <row r="363" spans="1:20" x14ac:dyDescent="0.2">
      <c r="A363" s="170">
        <v>45499</v>
      </c>
      <c r="B363" s="171">
        <v>45500</v>
      </c>
      <c r="C363" s="171">
        <v>45509</v>
      </c>
      <c r="D363" s="172">
        <v>240002211</v>
      </c>
      <c r="E363" s="172">
        <v>1527</v>
      </c>
      <c r="F363" s="172" t="s">
        <v>141</v>
      </c>
      <c r="G363" s="173" t="s">
        <v>142</v>
      </c>
      <c r="H363" s="174" t="s">
        <v>356</v>
      </c>
      <c r="I363" s="172" t="s">
        <v>356</v>
      </c>
      <c r="J363" s="172" t="s">
        <v>356</v>
      </c>
      <c r="K363" s="172"/>
      <c r="L363" s="173" t="s">
        <v>360</v>
      </c>
      <c r="M363" s="172" t="s">
        <v>544</v>
      </c>
      <c r="N363" s="173" t="s">
        <v>545</v>
      </c>
      <c r="O363" s="175">
        <v>279.36</v>
      </c>
      <c r="P363" s="175">
        <v>9178.14</v>
      </c>
      <c r="Q363" s="175">
        <v>9178.14</v>
      </c>
      <c r="R363" s="160">
        <v>3.7639999999999998</v>
      </c>
      <c r="S363" s="175">
        <f t="shared" si="10"/>
        <v>279.36</v>
      </c>
      <c r="T363" s="176">
        <f t="shared" si="11"/>
        <v>1051.5110400000001</v>
      </c>
    </row>
    <row r="364" spans="1:20" x14ac:dyDescent="0.2">
      <c r="A364" s="170">
        <v>45499</v>
      </c>
      <c r="B364" s="171">
        <v>45500</v>
      </c>
      <c r="C364" s="171">
        <v>45509</v>
      </c>
      <c r="D364" s="172">
        <v>240002211</v>
      </c>
      <c r="E364" s="172">
        <v>1527</v>
      </c>
      <c r="F364" s="172" t="s">
        <v>141</v>
      </c>
      <c r="G364" s="173" t="s">
        <v>142</v>
      </c>
      <c r="H364" s="174" t="s">
        <v>356</v>
      </c>
      <c r="I364" s="172" t="s">
        <v>356</v>
      </c>
      <c r="J364" s="172" t="s">
        <v>356</v>
      </c>
      <c r="K364" s="172"/>
      <c r="L364" s="173" t="s">
        <v>360</v>
      </c>
      <c r="M364" s="172" t="s">
        <v>526</v>
      </c>
      <c r="N364" s="173" t="s">
        <v>527</v>
      </c>
      <c r="O364" s="175">
        <v>232.8</v>
      </c>
      <c r="P364" s="175">
        <v>9178.14</v>
      </c>
      <c r="Q364" s="175">
        <v>9178.14</v>
      </c>
      <c r="R364" s="160">
        <v>3.7639999999999998</v>
      </c>
      <c r="S364" s="175">
        <f t="shared" si="10"/>
        <v>232.8</v>
      </c>
      <c r="T364" s="176">
        <f t="shared" si="11"/>
        <v>876.25919999999996</v>
      </c>
    </row>
    <row r="365" spans="1:20" x14ac:dyDescent="0.2">
      <c r="A365" s="170">
        <v>45499</v>
      </c>
      <c r="B365" s="171">
        <v>45500</v>
      </c>
      <c r="C365" s="171">
        <v>45509</v>
      </c>
      <c r="D365" s="172">
        <v>240002211</v>
      </c>
      <c r="E365" s="172">
        <v>1527</v>
      </c>
      <c r="F365" s="172" t="s">
        <v>141</v>
      </c>
      <c r="G365" s="173" t="s">
        <v>142</v>
      </c>
      <c r="H365" s="174" t="s">
        <v>356</v>
      </c>
      <c r="I365" s="172" t="s">
        <v>356</v>
      </c>
      <c r="J365" s="172" t="s">
        <v>356</v>
      </c>
      <c r="K365" s="172"/>
      <c r="L365" s="173" t="s">
        <v>360</v>
      </c>
      <c r="M365" s="172" t="s">
        <v>546</v>
      </c>
      <c r="N365" s="173" t="s">
        <v>547</v>
      </c>
      <c r="O365" s="175">
        <v>310.39999999999998</v>
      </c>
      <c r="P365" s="175">
        <v>9178.14</v>
      </c>
      <c r="Q365" s="175">
        <v>9178.14</v>
      </c>
      <c r="R365" s="160">
        <v>3.7639999999999998</v>
      </c>
      <c r="S365" s="175">
        <f t="shared" si="10"/>
        <v>310.39999999999998</v>
      </c>
      <c r="T365" s="176">
        <f t="shared" si="11"/>
        <v>1168.3455999999999</v>
      </c>
    </row>
    <row r="366" spans="1:20" x14ac:dyDescent="0.2">
      <c r="A366" s="170">
        <v>45499</v>
      </c>
      <c r="B366" s="171">
        <v>45500</v>
      </c>
      <c r="C366" s="171">
        <v>45509</v>
      </c>
      <c r="D366" s="172">
        <v>240002211</v>
      </c>
      <c r="E366" s="172">
        <v>1527</v>
      </c>
      <c r="F366" s="172" t="s">
        <v>141</v>
      </c>
      <c r="G366" s="173" t="s">
        <v>142</v>
      </c>
      <c r="H366" s="174" t="s">
        <v>356</v>
      </c>
      <c r="I366" s="172" t="s">
        <v>356</v>
      </c>
      <c r="J366" s="172" t="s">
        <v>356</v>
      </c>
      <c r="K366" s="172"/>
      <c r="L366" s="173" t="s">
        <v>360</v>
      </c>
      <c r="M366" s="172" t="s">
        <v>833</v>
      </c>
      <c r="N366" s="173" t="s">
        <v>834</v>
      </c>
      <c r="O366" s="175">
        <v>209.52</v>
      </c>
      <c r="P366" s="175">
        <v>9178.14</v>
      </c>
      <c r="Q366" s="175">
        <v>9178.14</v>
      </c>
      <c r="R366" s="160">
        <v>3.7639999999999998</v>
      </c>
      <c r="S366" s="175">
        <f t="shared" si="10"/>
        <v>209.52000000000004</v>
      </c>
      <c r="T366" s="176">
        <f t="shared" si="11"/>
        <v>788.63328000000013</v>
      </c>
    </row>
    <row r="367" spans="1:20" x14ac:dyDescent="0.2">
      <c r="A367" s="170">
        <v>45499</v>
      </c>
      <c r="B367" s="171">
        <v>45500</v>
      </c>
      <c r="C367" s="171">
        <v>45509</v>
      </c>
      <c r="D367" s="172">
        <v>240002211</v>
      </c>
      <c r="E367" s="172">
        <v>1527</v>
      </c>
      <c r="F367" s="172" t="s">
        <v>141</v>
      </c>
      <c r="G367" s="173" t="s">
        <v>142</v>
      </c>
      <c r="H367" s="174" t="s">
        <v>356</v>
      </c>
      <c r="I367" s="172" t="s">
        <v>356</v>
      </c>
      <c r="J367" s="172" t="s">
        <v>356</v>
      </c>
      <c r="K367" s="172"/>
      <c r="L367" s="173" t="s">
        <v>360</v>
      </c>
      <c r="M367" s="172" t="s">
        <v>791</v>
      </c>
      <c r="N367" s="173" t="s">
        <v>792</v>
      </c>
      <c r="O367" s="175">
        <v>281.3</v>
      </c>
      <c r="P367" s="175">
        <v>9178.14</v>
      </c>
      <c r="Q367" s="175">
        <v>9178.14</v>
      </c>
      <c r="R367" s="160">
        <v>3.7639999999999998</v>
      </c>
      <c r="S367" s="175">
        <f t="shared" si="10"/>
        <v>281.3</v>
      </c>
      <c r="T367" s="176">
        <f t="shared" si="11"/>
        <v>1058.8132000000001</v>
      </c>
    </row>
    <row r="368" spans="1:20" x14ac:dyDescent="0.2">
      <c r="A368" s="170">
        <v>45499</v>
      </c>
      <c r="B368" s="171">
        <v>45500</v>
      </c>
      <c r="C368" s="171">
        <v>45509</v>
      </c>
      <c r="D368" s="172">
        <v>240002211</v>
      </c>
      <c r="E368" s="172">
        <v>1527</v>
      </c>
      <c r="F368" s="172" t="s">
        <v>141</v>
      </c>
      <c r="G368" s="173" t="s">
        <v>142</v>
      </c>
      <c r="H368" s="174" t="s">
        <v>356</v>
      </c>
      <c r="I368" s="172" t="s">
        <v>356</v>
      </c>
      <c r="J368" s="172" t="s">
        <v>356</v>
      </c>
      <c r="K368" s="172"/>
      <c r="L368" s="173" t="s">
        <v>360</v>
      </c>
      <c r="M368" s="172" t="s">
        <v>652</v>
      </c>
      <c r="N368" s="173" t="s">
        <v>653</v>
      </c>
      <c r="O368" s="175">
        <v>203.7</v>
      </c>
      <c r="P368" s="175">
        <v>9178.14</v>
      </c>
      <c r="Q368" s="175">
        <v>9178.14</v>
      </c>
      <c r="R368" s="160">
        <v>3.7639999999999998</v>
      </c>
      <c r="S368" s="175">
        <f t="shared" si="10"/>
        <v>203.7</v>
      </c>
      <c r="T368" s="176">
        <f t="shared" si="11"/>
        <v>766.72679999999991</v>
      </c>
    </row>
    <row r="369" spans="1:20" x14ac:dyDescent="0.2">
      <c r="A369" s="170">
        <v>45499</v>
      </c>
      <c r="B369" s="171">
        <v>45500</v>
      </c>
      <c r="C369" s="171">
        <v>45509</v>
      </c>
      <c r="D369" s="172">
        <v>240002211</v>
      </c>
      <c r="E369" s="172">
        <v>1527</v>
      </c>
      <c r="F369" s="172" t="s">
        <v>141</v>
      </c>
      <c r="G369" s="173" t="s">
        <v>142</v>
      </c>
      <c r="H369" s="174" t="s">
        <v>356</v>
      </c>
      <c r="I369" s="172" t="s">
        <v>356</v>
      </c>
      <c r="J369" s="172" t="s">
        <v>356</v>
      </c>
      <c r="K369" s="172"/>
      <c r="L369" s="173" t="s">
        <v>360</v>
      </c>
      <c r="M369" s="172" t="s">
        <v>835</v>
      </c>
      <c r="N369" s="173" t="s">
        <v>836</v>
      </c>
      <c r="O369" s="175">
        <v>232.8</v>
      </c>
      <c r="P369" s="175">
        <v>9178.14</v>
      </c>
      <c r="Q369" s="175">
        <v>9178.14</v>
      </c>
      <c r="R369" s="160">
        <v>3.7639999999999998</v>
      </c>
      <c r="S369" s="175">
        <f t="shared" si="10"/>
        <v>232.8</v>
      </c>
      <c r="T369" s="176">
        <f t="shared" si="11"/>
        <v>876.25919999999996</v>
      </c>
    </row>
    <row r="370" spans="1:20" x14ac:dyDescent="0.2">
      <c r="A370" s="170">
        <v>45499</v>
      </c>
      <c r="B370" s="171">
        <v>45500</v>
      </c>
      <c r="C370" s="171">
        <v>45509</v>
      </c>
      <c r="D370" s="172">
        <v>240002211</v>
      </c>
      <c r="E370" s="172">
        <v>1527</v>
      </c>
      <c r="F370" s="172" t="s">
        <v>141</v>
      </c>
      <c r="G370" s="173" t="s">
        <v>142</v>
      </c>
      <c r="H370" s="174" t="s">
        <v>356</v>
      </c>
      <c r="I370" s="172" t="s">
        <v>356</v>
      </c>
      <c r="J370" s="172" t="s">
        <v>356</v>
      </c>
      <c r="K370" s="172"/>
      <c r="L370" s="173" t="s">
        <v>360</v>
      </c>
      <c r="M370" s="172" t="s">
        <v>837</v>
      </c>
      <c r="N370" s="173" t="s">
        <v>838</v>
      </c>
      <c r="O370" s="175">
        <v>213.4</v>
      </c>
      <c r="P370" s="175">
        <v>9178.14</v>
      </c>
      <c r="Q370" s="175">
        <v>9178.14</v>
      </c>
      <c r="R370" s="160">
        <v>3.7639999999999998</v>
      </c>
      <c r="S370" s="175">
        <f t="shared" si="10"/>
        <v>213.4</v>
      </c>
      <c r="T370" s="176">
        <f t="shared" si="11"/>
        <v>803.23759999999993</v>
      </c>
    </row>
    <row r="371" spans="1:20" x14ac:dyDescent="0.2">
      <c r="A371" s="170">
        <v>45289</v>
      </c>
      <c r="B371" s="171">
        <v>45439</v>
      </c>
      <c r="C371" s="171">
        <v>45503</v>
      </c>
      <c r="D371" s="172">
        <v>230003923</v>
      </c>
      <c r="E371" s="180">
        <v>1323</v>
      </c>
      <c r="F371" s="172" t="s">
        <v>27</v>
      </c>
      <c r="G371" s="173" t="s">
        <v>114</v>
      </c>
      <c r="H371" s="174" t="s">
        <v>356</v>
      </c>
      <c r="I371" s="172"/>
      <c r="J371" s="172" t="s">
        <v>356</v>
      </c>
      <c r="K371" s="172"/>
      <c r="L371" s="173" t="s">
        <v>360</v>
      </c>
      <c r="M371" s="172" t="s">
        <v>402</v>
      </c>
      <c r="N371" s="173" t="s">
        <v>403</v>
      </c>
      <c r="O371" s="175">
        <v>23040</v>
      </c>
      <c r="P371" s="175">
        <v>300100</v>
      </c>
      <c r="Q371" s="175">
        <v>99842.37000000001</v>
      </c>
      <c r="R371" s="160">
        <v>3.7050000000000001</v>
      </c>
      <c r="S371" s="175">
        <f t="shared" si="10"/>
        <v>7665.3389030323233</v>
      </c>
      <c r="T371" s="176">
        <f t="shared" si="11"/>
        <v>28400.080635734757</v>
      </c>
    </row>
    <row r="372" spans="1:20" x14ac:dyDescent="0.2">
      <c r="A372" s="170">
        <v>45289</v>
      </c>
      <c r="B372" s="171">
        <v>45439</v>
      </c>
      <c r="C372" s="171">
        <v>45503</v>
      </c>
      <c r="D372" s="172">
        <v>230003923</v>
      </c>
      <c r="E372" s="180">
        <v>1323</v>
      </c>
      <c r="F372" s="172" t="s">
        <v>27</v>
      </c>
      <c r="G372" s="173" t="s">
        <v>114</v>
      </c>
      <c r="H372" s="174" t="s">
        <v>356</v>
      </c>
      <c r="I372" s="172"/>
      <c r="J372" s="172" t="s">
        <v>356</v>
      </c>
      <c r="K372" s="172"/>
      <c r="L372" s="173" t="s">
        <v>360</v>
      </c>
      <c r="M372" s="172" t="s">
        <v>406</v>
      </c>
      <c r="N372" s="173" t="s">
        <v>407</v>
      </c>
      <c r="O372" s="175">
        <v>34020</v>
      </c>
      <c r="P372" s="175">
        <v>300100</v>
      </c>
      <c r="Q372" s="175">
        <v>99842.37000000001</v>
      </c>
      <c r="R372" s="160">
        <v>3.7050000000000001</v>
      </c>
      <c r="S372" s="175">
        <f t="shared" si="10"/>
        <v>11318.351974008665</v>
      </c>
      <c r="T372" s="176">
        <f t="shared" si="11"/>
        <v>41934.494063702106</v>
      </c>
    </row>
    <row r="373" spans="1:20" x14ac:dyDescent="0.2">
      <c r="A373" s="170">
        <v>45289</v>
      </c>
      <c r="B373" s="171">
        <v>45439</v>
      </c>
      <c r="C373" s="171">
        <v>45503</v>
      </c>
      <c r="D373" s="172">
        <v>230003923</v>
      </c>
      <c r="E373" s="180">
        <v>1323</v>
      </c>
      <c r="F373" s="172" t="s">
        <v>27</v>
      </c>
      <c r="G373" s="173" t="s">
        <v>114</v>
      </c>
      <c r="H373" s="174" t="s">
        <v>356</v>
      </c>
      <c r="I373" s="172"/>
      <c r="J373" s="172" t="s">
        <v>356</v>
      </c>
      <c r="K373" s="172"/>
      <c r="L373" s="173" t="s">
        <v>360</v>
      </c>
      <c r="M373" s="172" t="s">
        <v>410</v>
      </c>
      <c r="N373" s="173" t="s">
        <v>411</v>
      </c>
      <c r="O373" s="175">
        <v>39480</v>
      </c>
      <c r="P373" s="175">
        <v>300100</v>
      </c>
      <c r="Q373" s="175">
        <v>99842.37000000001</v>
      </c>
      <c r="R373" s="160">
        <v>3.7050000000000001</v>
      </c>
      <c r="S373" s="175">
        <f t="shared" si="10"/>
        <v>13134.877599466845</v>
      </c>
      <c r="T373" s="176">
        <f t="shared" si="11"/>
        <v>48664.72150602466</v>
      </c>
    </row>
    <row r="374" spans="1:20" x14ac:dyDescent="0.2">
      <c r="A374" s="170">
        <v>45289</v>
      </c>
      <c r="B374" s="171">
        <v>45439</v>
      </c>
      <c r="C374" s="171">
        <v>45503</v>
      </c>
      <c r="D374" s="172">
        <v>230003923</v>
      </c>
      <c r="E374" s="180">
        <v>1323</v>
      </c>
      <c r="F374" s="172" t="s">
        <v>27</v>
      </c>
      <c r="G374" s="173" t="s">
        <v>114</v>
      </c>
      <c r="H374" s="174" t="s">
        <v>356</v>
      </c>
      <c r="I374" s="172"/>
      <c r="J374" s="172" t="s">
        <v>356</v>
      </c>
      <c r="K374" s="172"/>
      <c r="L374" s="173" t="s">
        <v>360</v>
      </c>
      <c r="M374" s="172" t="s">
        <v>414</v>
      </c>
      <c r="N374" s="173" t="s">
        <v>415</v>
      </c>
      <c r="O374" s="175">
        <v>65448</v>
      </c>
      <c r="P374" s="175">
        <v>300100</v>
      </c>
      <c r="Q374" s="175">
        <v>99842.37000000001</v>
      </c>
      <c r="R374" s="160">
        <v>3.7050000000000001</v>
      </c>
      <c r="S374" s="175">
        <f t="shared" si="10"/>
        <v>21774.353321426192</v>
      </c>
      <c r="T374" s="176">
        <f t="shared" si="11"/>
        <v>80673.979055884047</v>
      </c>
    </row>
    <row r="375" spans="1:20" x14ac:dyDescent="0.2">
      <c r="A375" s="170">
        <v>45289</v>
      </c>
      <c r="B375" s="171">
        <v>45439</v>
      </c>
      <c r="C375" s="171">
        <v>45503</v>
      </c>
      <c r="D375" s="172">
        <v>230003923</v>
      </c>
      <c r="E375" s="180">
        <v>1323</v>
      </c>
      <c r="F375" s="172" t="s">
        <v>27</v>
      </c>
      <c r="G375" s="173" t="s">
        <v>114</v>
      </c>
      <c r="H375" s="174" t="s">
        <v>356</v>
      </c>
      <c r="I375" s="172"/>
      <c r="J375" s="172" t="s">
        <v>356</v>
      </c>
      <c r="K375" s="172"/>
      <c r="L375" s="173" t="s">
        <v>360</v>
      </c>
      <c r="M375" s="172" t="s">
        <v>416</v>
      </c>
      <c r="N375" s="173" t="s">
        <v>417</v>
      </c>
      <c r="O375" s="175">
        <v>20880</v>
      </c>
      <c r="P375" s="175">
        <v>300100</v>
      </c>
      <c r="Q375" s="175">
        <v>99842.37000000001</v>
      </c>
      <c r="R375" s="160">
        <v>3.7050000000000001</v>
      </c>
      <c r="S375" s="175">
        <f t="shared" si="10"/>
        <v>6946.7133808730432</v>
      </c>
      <c r="T375" s="176">
        <f t="shared" si="11"/>
        <v>25737.573076134624</v>
      </c>
    </row>
    <row r="376" spans="1:20" x14ac:dyDescent="0.2">
      <c r="A376" s="170">
        <v>45289</v>
      </c>
      <c r="B376" s="171">
        <v>45439</v>
      </c>
      <c r="C376" s="171">
        <v>45503</v>
      </c>
      <c r="D376" s="172">
        <v>230003923</v>
      </c>
      <c r="E376" s="180">
        <v>1323</v>
      </c>
      <c r="F376" s="172" t="s">
        <v>27</v>
      </c>
      <c r="G376" s="173" t="s">
        <v>114</v>
      </c>
      <c r="H376" s="174" t="s">
        <v>356</v>
      </c>
      <c r="I376" s="172"/>
      <c r="J376" s="172" t="s">
        <v>356</v>
      </c>
      <c r="K376" s="172"/>
      <c r="L376" s="173" t="s">
        <v>360</v>
      </c>
      <c r="M376" s="172" t="s">
        <v>420</v>
      </c>
      <c r="N376" s="173" t="s">
        <v>421</v>
      </c>
      <c r="O376" s="175">
        <v>25800</v>
      </c>
      <c r="P376" s="175">
        <v>300100</v>
      </c>
      <c r="Q376" s="175">
        <v>99842.37000000001</v>
      </c>
      <c r="R376" s="160">
        <v>3.7050000000000001</v>
      </c>
      <c r="S376" s="175">
        <f t="shared" si="10"/>
        <v>8583.5826257914032</v>
      </c>
      <c r="T376" s="176">
        <f t="shared" si="11"/>
        <v>31802.17362855715</v>
      </c>
    </row>
    <row r="377" spans="1:20" x14ac:dyDescent="0.2">
      <c r="A377" s="170">
        <v>45289</v>
      </c>
      <c r="B377" s="171">
        <v>45439</v>
      </c>
      <c r="C377" s="171">
        <v>45503</v>
      </c>
      <c r="D377" s="172">
        <v>230003923</v>
      </c>
      <c r="E377" s="180">
        <v>1323</v>
      </c>
      <c r="F377" s="172" t="s">
        <v>27</v>
      </c>
      <c r="G377" s="173" t="s">
        <v>114</v>
      </c>
      <c r="H377" s="174" t="s">
        <v>356</v>
      </c>
      <c r="I377" s="172"/>
      <c r="J377" s="172" t="s">
        <v>356</v>
      </c>
      <c r="K377" s="172"/>
      <c r="L377" s="173" t="s">
        <v>360</v>
      </c>
      <c r="M377" s="172" t="s">
        <v>424</v>
      </c>
      <c r="N377" s="173" t="s">
        <v>425</v>
      </c>
      <c r="O377" s="175">
        <v>29832</v>
      </c>
      <c r="P377" s="175">
        <v>300100</v>
      </c>
      <c r="Q377" s="175">
        <v>99842.37000000001</v>
      </c>
      <c r="R377" s="160">
        <v>3.7050000000000001</v>
      </c>
      <c r="S377" s="175">
        <f t="shared" si="10"/>
        <v>9925.0169338220603</v>
      </c>
      <c r="T377" s="176">
        <f t="shared" si="11"/>
        <v>36772.187739810732</v>
      </c>
    </row>
    <row r="378" spans="1:20" x14ac:dyDescent="0.2">
      <c r="A378" s="170">
        <v>45289</v>
      </c>
      <c r="B378" s="171">
        <v>45439</v>
      </c>
      <c r="C378" s="171">
        <v>45503</v>
      </c>
      <c r="D378" s="172">
        <v>230003923</v>
      </c>
      <c r="E378" s="180">
        <v>1323</v>
      </c>
      <c r="F378" s="172" t="s">
        <v>27</v>
      </c>
      <c r="G378" s="173" t="s">
        <v>114</v>
      </c>
      <c r="H378" s="174" t="s">
        <v>356</v>
      </c>
      <c r="I378" s="172"/>
      <c r="J378" s="172" t="s">
        <v>356</v>
      </c>
      <c r="K378" s="172"/>
      <c r="L378" s="173" t="s">
        <v>360</v>
      </c>
      <c r="M378" s="172" t="s">
        <v>428</v>
      </c>
      <c r="N378" s="173" t="s">
        <v>429</v>
      </c>
      <c r="O378" s="175">
        <v>61600</v>
      </c>
      <c r="P378" s="175">
        <v>300100</v>
      </c>
      <c r="Q378" s="175">
        <v>99842.37000000001</v>
      </c>
      <c r="R378" s="160">
        <v>3.7050000000000001</v>
      </c>
      <c r="S378" s="175">
        <f t="shared" si="10"/>
        <v>20494.135261579475</v>
      </c>
      <c r="T378" s="176">
        <f t="shared" si="11"/>
        <v>75930.77114415195</v>
      </c>
    </row>
    <row r="379" spans="1:20" x14ac:dyDescent="0.2">
      <c r="A379" s="170">
        <v>45289</v>
      </c>
      <c r="B379" s="171">
        <v>45439</v>
      </c>
      <c r="C379" s="171">
        <v>45503</v>
      </c>
      <c r="D379" s="172">
        <v>230003923</v>
      </c>
      <c r="E379" s="180">
        <v>1323</v>
      </c>
      <c r="F379" s="172" t="s">
        <v>27</v>
      </c>
      <c r="G379" s="173" t="s">
        <v>114</v>
      </c>
      <c r="H379" s="174" t="s">
        <v>356</v>
      </c>
      <c r="I379" s="172"/>
      <c r="J379" s="172" t="s">
        <v>356</v>
      </c>
      <c r="K379" s="172"/>
      <c r="L379" s="173" t="s">
        <v>360</v>
      </c>
      <c r="M379" s="172" t="s">
        <v>402</v>
      </c>
      <c r="N379" s="173" t="s">
        <v>403</v>
      </c>
      <c r="O379" s="175">
        <v>0</v>
      </c>
      <c r="P379" s="175">
        <v>300100</v>
      </c>
      <c r="Q379" s="175">
        <v>99842.37000000001</v>
      </c>
      <c r="R379" s="160">
        <v>3.7050000000000001</v>
      </c>
      <c r="S379" s="175">
        <f t="shared" si="10"/>
        <v>0</v>
      </c>
      <c r="T379" s="176">
        <f t="shared" si="11"/>
        <v>0</v>
      </c>
    </row>
    <row r="380" spans="1:20" x14ac:dyDescent="0.2">
      <c r="A380" s="170">
        <v>45289</v>
      </c>
      <c r="B380" s="171">
        <v>45439</v>
      </c>
      <c r="C380" s="171">
        <v>45503</v>
      </c>
      <c r="D380" s="172">
        <v>230003923</v>
      </c>
      <c r="E380" s="180">
        <v>1323</v>
      </c>
      <c r="F380" s="172" t="s">
        <v>27</v>
      </c>
      <c r="G380" s="173" t="s">
        <v>114</v>
      </c>
      <c r="H380" s="174" t="s">
        <v>356</v>
      </c>
      <c r="I380" s="172"/>
      <c r="J380" s="172" t="s">
        <v>356</v>
      </c>
      <c r="K380" s="172"/>
      <c r="L380" s="173" t="s">
        <v>360</v>
      </c>
      <c r="M380" s="172" t="s">
        <v>406</v>
      </c>
      <c r="N380" s="173" t="s">
        <v>407</v>
      </c>
      <c r="O380" s="175">
        <v>0</v>
      </c>
      <c r="P380" s="175">
        <v>300100</v>
      </c>
      <c r="Q380" s="175">
        <v>99842.37000000001</v>
      </c>
      <c r="R380" s="160">
        <v>3.7050000000000001</v>
      </c>
      <c r="S380" s="175">
        <f t="shared" si="10"/>
        <v>0</v>
      </c>
      <c r="T380" s="176">
        <f t="shared" si="11"/>
        <v>0</v>
      </c>
    </row>
    <row r="381" spans="1:20" x14ac:dyDescent="0.2">
      <c r="A381" s="170">
        <v>45289</v>
      </c>
      <c r="B381" s="171">
        <v>45439</v>
      </c>
      <c r="C381" s="171">
        <v>45503</v>
      </c>
      <c r="D381" s="172">
        <v>230003923</v>
      </c>
      <c r="E381" s="180">
        <v>1323</v>
      </c>
      <c r="F381" s="172" t="s">
        <v>27</v>
      </c>
      <c r="G381" s="173" t="s">
        <v>114</v>
      </c>
      <c r="H381" s="174" t="s">
        <v>356</v>
      </c>
      <c r="I381" s="172"/>
      <c r="J381" s="172" t="s">
        <v>356</v>
      </c>
      <c r="K381" s="172"/>
      <c r="L381" s="173" t="s">
        <v>360</v>
      </c>
      <c r="M381" s="172" t="s">
        <v>410</v>
      </c>
      <c r="N381" s="173" t="s">
        <v>411</v>
      </c>
      <c r="O381" s="175">
        <v>0</v>
      </c>
      <c r="P381" s="175">
        <v>300100</v>
      </c>
      <c r="Q381" s="175">
        <v>99842.37000000001</v>
      </c>
      <c r="R381" s="160">
        <v>3.7050000000000001</v>
      </c>
      <c r="S381" s="175">
        <f t="shared" si="10"/>
        <v>0</v>
      </c>
      <c r="T381" s="176">
        <f t="shared" si="11"/>
        <v>0</v>
      </c>
    </row>
    <row r="382" spans="1:20" x14ac:dyDescent="0.2">
      <c r="A382" s="170">
        <v>45289</v>
      </c>
      <c r="B382" s="171">
        <v>45439</v>
      </c>
      <c r="C382" s="171">
        <v>45503</v>
      </c>
      <c r="D382" s="172">
        <v>230003923</v>
      </c>
      <c r="E382" s="180">
        <v>1323</v>
      </c>
      <c r="F382" s="172" t="s">
        <v>27</v>
      </c>
      <c r="G382" s="173" t="s">
        <v>114</v>
      </c>
      <c r="H382" s="174" t="s">
        <v>356</v>
      </c>
      <c r="I382" s="172"/>
      <c r="J382" s="172" t="s">
        <v>356</v>
      </c>
      <c r="K382" s="172"/>
      <c r="L382" s="173" t="s">
        <v>360</v>
      </c>
      <c r="M382" s="172" t="s">
        <v>414</v>
      </c>
      <c r="N382" s="173" t="s">
        <v>415</v>
      </c>
      <c r="O382" s="175">
        <v>0</v>
      </c>
      <c r="P382" s="175">
        <v>300100</v>
      </c>
      <c r="Q382" s="175">
        <v>99842.37000000001</v>
      </c>
      <c r="R382" s="160">
        <v>3.7050000000000001</v>
      </c>
      <c r="S382" s="175">
        <f t="shared" si="10"/>
        <v>0</v>
      </c>
      <c r="T382" s="176">
        <f t="shared" si="11"/>
        <v>0</v>
      </c>
    </row>
    <row r="383" spans="1:20" x14ac:dyDescent="0.2">
      <c r="A383" s="170">
        <v>45289</v>
      </c>
      <c r="B383" s="171">
        <v>45439</v>
      </c>
      <c r="C383" s="171">
        <v>45503</v>
      </c>
      <c r="D383" s="172">
        <v>230003923</v>
      </c>
      <c r="E383" s="180">
        <v>1323</v>
      </c>
      <c r="F383" s="172" t="s">
        <v>27</v>
      </c>
      <c r="G383" s="173" t="s">
        <v>114</v>
      </c>
      <c r="H383" s="174" t="s">
        <v>356</v>
      </c>
      <c r="I383" s="172"/>
      <c r="J383" s="172" t="s">
        <v>356</v>
      </c>
      <c r="K383" s="172"/>
      <c r="L383" s="173" t="s">
        <v>360</v>
      </c>
      <c r="M383" s="172" t="s">
        <v>416</v>
      </c>
      <c r="N383" s="173" t="s">
        <v>417</v>
      </c>
      <c r="O383" s="175">
        <v>0</v>
      </c>
      <c r="P383" s="175">
        <v>300100</v>
      </c>
      <c r="Q383" s="175">
        <v>99842.37000000001</v>
      </c>
      <c r="R383" s="160">
        <v>3.7050000000000001</v>
      </c>
      <c r="S383" s="175">
        <f t="shared" si="10"/>
        <v>0</v>
      </c>
      <c r="T383" s="176">
        <f t="shared" si="11"/>
        <v>0</v>
      </c>
    </row>
    <row r="384" spans="1:20" x14ac:dyDescent="0.2">
      <c r="A384" s="170">
        <v>45289</v>
      </c>
      <c r="B384" s="171">
        <v>45439</v>
      </c>
      <c r="C384" s="171">
        <v>45503</v>
      </c>
      <c r="D384" s="172">
        <v>230003923</v>
      </c>
      <c r="E384" s="180">
        <v>1323</v>
      </c>
      <c r="F384" s="172" t="s">
        <v>27</v>
      </c>
      <c r="G384" s="173" t="s">
        <v>114</v>
      </c>
      <c r="H384" s="174" t="s">
        <v>356</v>
      </c>
      <c r="I384" s="172"/>
      <c r="J384" s="172" t="s">
        <v>356</v>
      </c>
      <c r="K384" s="172"/>
      <c r="L384" s="173" t="s">
        <v>360</v>
      </c>
      <c r="M384" s="172" t="s">
        <v>420</v>
      </c>
      <c r="N384" s="173" t="s">
        <v>421</v>
      </c>
      <c r="O384" s="175">
        <v>0</v>
      </c>
      <c r="P384" s="175">
        <v>300100</v>
      </c>
      <c r="Q384" s="175">
        <v>99842.37000000001</v>
      </c>
      <c r="R384" s="160">
        <v>3.7050000000000001</v>
      </c>
      <c r="S384" s="175">
        <f t="shared" si="10"/>
        <v>0</v>
      </c>
      <c r="T384" s="176">
        <f t="shared" si="11"/>
        <v>0</v>
      </c>
    </row>
    <row r="385" spans="1:20" x14ac:dyDescent="0.2">
      <c r="A385" s="170">
        <v>45289</v>
      </c>
      <c r="B385" s="171">
        <v>45439</v>
      </c>
      <c r="C385" s="171">
        <v>45503</v>
      </c>
      <c r="D385" s="172">
        <v>230003923</v>
      </c>
      <c r="E385" s="180">
        <v>1323</v>
      </c>
      <c r="F385" s="172" t="s">
        <v>27</v>
      </c>
      <c r="G385" s="173" t="s">
        <v>114</v>
      </c>
      <c r="H385" s="174" t="s">
        <v>356</v>
      </c>
      <c r="I385" s="172"/>
      <c r="J385" s="172" t="s">
        <v>356</v>
      </c>
      <c r="K385" s="172"/>
      <c r="L385" s="173" t="s">
        <v>360</v>
      </c>
      <c r="M385" s="172" t="s">
        <v>424</v>
      </c>
      <c r="N385" s="173" t="s">
        <v>425</v>
      </c>
      <c r="O385" s="175">
        <v>0</v>
      </c>
      <c r="P385" s="175">
        <v>300100</v>
      </c>
      <c r="Q385" s="175">
        <v>99842.37000000001</v>
      </c>
      <c r="R385" s="160">
        <v>3.7050000000000001</v>
      </c>
      <c r="S385" s="175">
        <f t="shared" si="10"/>
        <v>0</v>
      </c>
      <c r="T385" s="176">
        <f t="shared" si="11"/>
        <v>0</v>
      </c>
    </row>
    <row r="386" spans="1:20" x14ac:dyDescent="0.2">
      <c r="A386" s="170">
        <v>45289</v>
      </c>
      <c r="B386" s="171">
        <v>45439</v>
      </c>
      <c r="C386" s="171">
        <v>45503</v>
      </c>
      <c r="D386" s="172">
        <v>230003923</v>
      </c>
      <c r="E386" s="180">
        <v>1323</v>
      </c>
      <c r="F386" s="172" t="s">
        <v>27</v>
      </c>
      <c r="G386" s="173" t="s">
        <v>114</v>
      </c>
      <c r="H386" s="174" t="s">
        <v>356</v>
      </c>
      <c r="I386" s="172"/>
      <c r="J386" s="172" t="s">
        <v>356</v>
      </c>
      <c r="K386" s="172"/>
      <c r="L386" s="173" t="s">
        <v>360</v>
      </c>
      <c r="M386" s="172" t="s">
        <v>428</v>
      </c>
      <c r="N386" s="173" t="s">
        <v>429</v>
      </c>
      <c r="O386" s="175">
        <v>0</v>
      </c>
      <c r="P386" s="175">
        <v>300100</v>
      </c>
      <c r="Q386" s="175">
        <v>99842.37000000001</v>
      </c>
      <c r="R386" s="160">
        <v>3.7050000000000001</v>
      </c>
      <c r="S386" s="175">
        <f t="shared" si="10"/>
        <v>0</v>
      </c>
      <c r="T386" s="176">
        <f t="shared" si="11"/>
        <v>0</v>
      </c>
    </row>
    <row r="387" spans="1:20" x14ac:dyDescent="0.2">
      <c r="A387" s="170">
        <v>45254</v>
      </c>
      <c r="B387" s="171">
        <v>45254</v>
      </c>
      <c r="C387" s="171">
        <v>45493</v>
      </c>
      <c r="D387" s="172">
        <v>230003432</v>
      </c>
      <c r="E387" s="172">
        <v>1221</v>
      </c>
      <c r="F387" s="172" t="s">
        <v>148</v>
      </c>
      <c r="G387" s="173" t="s">
        <v>149</v>
      </c>
      <c r="H387" s="174" t="s">
        <v>356</v>
      </c>
      <c r="I387" s="172"/>
      <c r="J387" s="172" t="s">
        <v>356</v>
      </c>
      <c r="K387" s="172"/>
      <c r="L387" s="173" t="s">
        <v>357</v>
      </c>
      <c r="M387" s="172" t="s">
        <v>839</v>
      </c>
      <c r="N387" s="173" t="s">
        <v>840</v>
      </c>
      <c r="O387" s="175">
        <v>110032</v>
      </c>
      <c r="P387" s="175">
        <v>212266</v>
      </c>
      <c r="Q387" s="175">
        <v>106257.37</v>
      </c>
      <c r="R387" s="160">
        <v>3.7410000000000001</v>
      </c>
      <c r="S387" s="175">
        <f t="shared" si="10"/>
        <v>55080.469485645372</v>
      </c>
      <c r="T387" s="176">
        <f t="shared" si="11"/>
        <v>206056.03634579934</v>
      </c>
    </row>
    <row r="388" spans="1:20" x14ac:dyDescent="0.2">
      <c r="A388" s="170">
        <v>45254</v>
      </c>
      <c r="B388" s="171">
        <v>45254</v>
      </c>
      <c r="C388" s="171">
        <v>45493</v>
      </c>
      <c r="D388" s="172">
        <v>230003432</v>
      </c>
      <c r="E388" s="172">
        <v>1221</v>
      </c>
      <c r="F388" s="172" t="s">
        <v>148</v>
      </c>
      <c r="G388" s="173" t="s">
        <v>149</v>
      </c>
      <c r="H388" s="174" t="s">
        <v>356</v>
      </c>
      <c r="I388" s="172"/>
      <c r="J388" s="172" t="s">
        <v>356</v>
      </c>
      <c r="K388" s="172"/>
      <c r="L388" s="173" t="s">
        <v>357</v>
      </c>
      <c r="M388" s="172" t="s">
        <v>841</v>
      </c>
      <c r="N388" s="173" t="s">
        <v>842</v>
      </c>
      <c r="O388" s="175">
        <v>35328</v>
      </c>
      <c r="P388" s="175">
        <v>212266</v>
      </c>
      <c r="Q388" s="175">
        <v>106257.37</v>
      </c>
      <c r="R388" s="160">
        <v>3.7410000000000001</v>
      </c>
      <c r="S388" s="175">
        <f t="shared" si="10"/>
        <v>17684.699232849347</v>
      </c>
      <c r="T388" s="176">
        <f t="shared" si="11"/>
        <v>66158.459830089414</v>
      </c>
    </row>
    <row r="389" spans="1:20" x14ac:dyDescent="0.2">
      <c r="A389" s="170">
        <v>45254</v>
      </c>
      <c r="B389" s="171">
        <v>45254</v>
      </c>
      <c r="C389" s="171">
        <v>45493</v>
      </c>
      <c r="D389" s="172">
        <v>230003432</v>
      </c>
      <c r="E389" s="172">
        <v>1221</v>
      </c>
      <c r="F389" s="172" t="s">
        <v>148</v>
      </c>
      <c r="G389" s="173" t="s">
        <v>149</v>
      </c>
      <c r="H389" s="174" t="s">
        <v>356</v>
      </c>
      <c r="I389" s="172"/>
      <c r="J389" s="172" t="s">
        <v>356</v>
      </c>
      <c r="K389" s="172"/>
      <c r="L389" s="173" t="s">
        <v>357</v>
      </c>
      <c r="M389" s="172" t="s">
        <v>843</v>
      </c>
      <c r="N389" s="173" t="s">
        <v>844</v>
      </c>
      <c r="O389" s="175">
        <v>18144</v>
      </c>
      <c r="P389" s="175">
        <v>212266</v>
      </c>
      <c r="Q389" s="175">
        <v>106257.37</v>
      </c>
      <c r="R389" s="160">
        <v>3.7410000000000001</v>
      </c>
      <c r="S389" s="175">
        <f t="shared" si="10"/>
        <v>9082.6308560014313</v>
      </c>
      <c r="T389" s="176">
        <f t="shared" si="11"/>
        <v>33978.122032301355</v>
      </c>
    </row>
    <row r="390" spans="1:20" x14ac:dyDescent="0.2">
      <c r="A390" s="170">
        <v>45254</v>
      </c>
      <c r="B390" s="171">
        <v>45254</v>
      </c>
      <c r="C390" s="171">
        <v>45493</v>
      </c>
      <c r="D390" s="172">
        <v>230003432</v>
      </c>
      <c r="E390" s="172">
        <v>1221</v>
      </c>
      <c r="F390" s="172" t="s">
        <v>148</v>
      </c>
      <c r="G390" s="173" t="s">
        <v>149</v>
      </c>
      <c r="H390" s="174" t="s">
        <v>356</v>
      </c>
      <c r="I390" s="172"/>
      <c r="J390" s="172" t="s">
        <v>356</v>
      </c>
      <c r="K390" s="172"/>
      <c r="L390" s="173" t="s">
        <v>357</v>
      </c>
      <c r="M390" s="172" t="s">
        <v>845</v>
      </c>
      <c r="N390" s="173" t="s">
        <v>846</v>
      </c>
      <c r="O390" s="175">
        <v>48762</v>
      </c>
      <c r="P390" s="175">
        <v>212266</v>
      </c>
      <c r="Q390" s="175">
        <v>106257.37</v>
      </c>
      <c r="R390" s="160">
        <v>3.7410000000000001</v>
      </c>
      <c r="S390" s="175">
        <f t="shared" si="10"/>
        <v>24409.570425503847</v>
      </c>
      <c r="T390" s="176">
        <f t="shared" si="11"/>
        <v>91316.20296180989</v>
      </c>
    </row>
    <row r="391" spans="1:20" x14ac:dyDescent="0.2">
      <c r="A391" s="170">
        <v>45503</v>
      </c>
      <c r="B391" s="171">
        <v>45503</v>
      </c>
      <c r="C391" s="171">
        <v>45503</v>
      </c>
      <c r="D391" s="172">
        <v>240002217</v>
      </c>
      <c r="E391" s="172">
        <v>1529</v>
      </c>
      <c r="F391" s="172" t="s">
        <v>115</v>
      </c>
      <c r="G391" s="173" t="s">
        <v>116</v>
      </c>
      <c r="H391" s="174" t="s">
        <v>356</v>
      </c>
      <c r="I391" s="172" t="s">
        <v>356</v>
      </c>
      <c r="J391" s="172" t="s">
        <v>356</v>
      </c>
      <c r="K391" s="172" t="s">
        <v>356</v>
      </c>
      <c r="L391" s="173" t="s">
        <v>360</v>
      </c>
      <c r="M391" s="172" t="s">
        <v>847</v>
      </c>
      <c r="N391" s="173" t="s">
        <v>848</v>
      </c>
      <c r="O391" s="175">
        <v>9360</v>
      </c>
      <c r="P391" s="175">
        <v>440268</v>
      </c>
      <c r="Q391" s="175">
        <v>418254.6</v>
      </c>
      <c r="R391" s="160">
        <v>3.7639999999999998</v>
      </c>
      <c r="S391" s="175">
        <f t="shared" si="10"/>
        <v>8892</v>
      </c>
      <c r="T391" s="176">
        <f t="shared" si="11"/>
        <v>33469.487999999998</v>
      </c>
    </row>
    <row r="392" spans="1:20" x14ac:dyDescent="0.2">
      <c r="A392" s="170">
        <v>45503</v>
      </c>
      <c r="B392" s="171">
        <v>45503</v>
      </c>
      <c r="C392" s="171">
        <v>45503</v>
      </c>
      <c r="D392" s="172">
        <v>240002217</v>
      </c>
      <c r="E392" s="172">
        <v>1529</v>
      </c>
      <c r="F392" s="172" t="s">
        <v>115</v>
      </c>
      <c r="G392" s="173" t="s">
        <v>116</v>
      </c>
      <c r="H392" s="174" t="s">
        <v>356</v>
      </c>
      <c r="I392" s="172" t="s">
        <v>356</v>
      </c>
      <c r="J392" s="172" t="s">
        <v>356</v>
      </c>
      <c r="K392" s="172" t="s">
        <v>356</v>
      </c>
      <c r="L392" s="173" t="s">
        <v>360</v>
      </c>
      <c r="M392" s="172" t="s">
        <v>849</v>
      </c>
      <c r="N392" s="173" t="s">
        <v>850</v>
      </c>
      <c r="O392" s="175">
        <v>5031</v>
      </c>
      <c r="P392" s="175">
        <v>440268</v>
      </c>
      <c r="Q392" s="175">
        <v>418254.6</v>
      </c>
      <c r="R392" s="160">
        <v>3.7639999999999998</v>
      </c>
      <c r="S392" s="175">
        <f t="shared" si="10"/>
        <v>4779.45</v>
      </c>
      <c r="T392" s="176">
        <f t="shared" si="11"/>
        <v>17989.8498</v>
      </c>
    </row>
    <row r="393" spans="1:20" x14ac:dyDescent="0.2">
      <c r="A393" s="170">
        <v>45503</v>
      </c>
      <c r="B393" s="171">
        <v>45503</v>
      </c>
      <c r="C393" s="171">
        <v>45503</v>
      </c>
      <c r="D393" s="172">
        <v>240002217</v>
      </c>
      <c r="E393" s="172">
        <v>1529</v>
      </c>
      <c r="F393" s="172" t="s">
        <v>115</v>
      </c>
      <c r="G393" s="173" t="s">
        <v>116</v>
      </c>
      <c r="H393" s="174" t="s">
        <v>356</v>
      </c>
      <c r="I393" s="172" t="s">
        <v>356</v>
      </c>
      <c r="J393" s="172" t="s">
        <v>356</v>
      </c>
      <c r="K393" s="172" t="s">
        <v>356</v>
      </c>
      <c r="L393" s="173" t="s">
        <v>360</v>
      </c>
      <c r="M393" s="172" t="s">
        <v>851</v>
      </c>
      <c r="N393" s="173" t="s">
        <v>852</v>
      </c>
      <c r="O393" s="175">
        <v>11232</v>
      </c>
      <c r="P393" s="175">
        <v>440268</v>
      </c>
      <c r="Q393" s="175">
        <v>418254.6</v>
      </c>
      <c r="R393" s="160">
        <v>3.7639999999999998</v>
      </c>
      <c r="S393" s="175">
        <f t="shared" ref="S393:S418" si="12">+(O393/P393)*Q393</f>
        <v>10670.4</v>
      </c>
      <c r="T393" s="176">
        <f t="shared" ref="T393:T418" si="13">+R393*S393</f>
        <v>40163.385599999994</v>
      </c>
    </row>
    <row r="394" spans="1:20" x14ac:dyDescent="0.2">
      <c r="A394" s="170">
        <v>45503</v>
      </c>
      <c r="B394" s="171">
        <v>45503</v>
      </c>
      <c r="C394" s="171">
        <v>45503</v>
      </c>
      <c r="D394" s="172">
        <v>240002217</v>
      </c>
      <c r="E394" s="172">
        <v>1529</v>
      </c>
      <c r="F394" s="172" t="s">
        <v>115</v>
      </c>
      <c r="G394" s="173" t="s">
        <v>116</v>
      </c>
      <c r="H394" s="174" t="s">
        <v>356</v>
      </c>
      <c r="I394" s="172" t="s">
        <v>356</v>
      </c>
      <c r="J394" s="172" t="s">
        <v>356</v>
      </c>
      <c r="K394" s="172" t="s">
        <v>356</v>
      </c>
      <c r="L394" s="173" t="s">
        <v>360</v>
      </c>
      <c r="M394" s="172" t="s">
        <v>853</v>
      </c>
      <c r="N394" s="173" t="s">
        <v>854</v>
      </c>
      <c r="O394" s="175">
        <v>3240</v>
      </c>
      <c r="P394" s="175">
        <v>440268</v>
      </c>
      <c r="Q394" s="175">
        <v>418254.6</v>
      </c>
      <c r="R394" s="160">
        <v>3.7639999999999998</v>
      </c>
      <c r="S394" s="175">
        <f t="shared" si="12"/>
        <v>3077.9999999999995</v>
      </c>
      <c r="T394" s="176">
        <f t="shared" si="13"/>
        <v>11585.591999999997</v>
      </c>
    </row>
    <row r="395" spans="1:20" x14ac:dyDescent="0.2">
      <c r="A395" s="170">
        <v>45503</v>
      </c>
      <c r="B395" s="171">
        <v>45503</v>
      </c>
      <c r="C395" s="171">
        <v>45503</v>
      </c>
      <c r="D395" s="172">
        <v>240002217</v>
      </c>
      <c r="E395" s="172">
        <v>1529</v>
      </c>
      <c r="F395" s="172" t="s">
        <v>115</v>
      </c>
      <c r="G395" s="173" t="s">
        <v>116</v>
      </c>
      <c r="H395" s="174" t="s">
        <v>356</v>
      </c>
      <c r="I395" s="172" t="s">
        <v>356</v>
      </c>
      <c r="J395" s="172" t="s">
        <v>356</v>
      </c>
      <c r="K395" s="172" t="s">
        <v>356</v>
      </c>
      <c r="L395" s="173" t="s">
        <v>360</v>
      </c>
      <c r="M395" s="172" t="s">
        <v>855</v>
      </c>
      <c r="N395" s="173" t="s">
        <v>856</v>
      </c>
      <c r="O395" s="175">
        <v>2970</v>
      </c>
      <c r="P395" s="175">
        <v>440268</v>
      </c>
      <c r="Q395" s="175">
        <v>418254.6</v>
      </c>
      <c r="R395" s="160">
        <v>3.7639999999999998</v>
      </c>
      <c r="S395" s="175">
        <f t="shared" si="12"/>
        <v>2821.5</v>
      </c>
      <c r="T395" s="176">
        <f t="shared" si="13"/>
        <v>10620.126</v>
      </c>
    </row>
    <row r="396" spans="1:20" x14ac:dyDescent="0.2">
      <c r="A396" s="170">
        <v>45503</v>
      </c>
      <c r="B396" s="171">
        <v>45503</v>
      </c>
      <c r="C396" s="171">
        <v>45503</v>
      </c>
      <c r="D396" s="172">
        <v>240002217</v>
      </c>
      <c r="E396" s="172">
        <v>1529</v>
      </c>
      <c r="F396" s="172" t="s">
        <v>115</v>
      </c>
      <c r="G396" s="173" t="s">
        <v>116</v>
      </c>
      <c r="H396" s="174" t="s">
        <v>356</v>
      </c>
      <c r="I396" s="172" t="s">
        <v>356</v>
      </c>
      <c r="J396" s="172" t="s">
        <v>356</v>
      </c>
      <c r="K396" s="172"/>
      <c r="L396" s="173" t="s">
        <v>357</v>
      </c>
      <c r="M396" s="172" t="s">
        <v>857</v>
      </c>
      <c r="N396" s="173" t="s">
        <v>858</v>
      </c>
      <c r="O396" s="175">
        <v>2538</v>
      </c>
      <c r="P396" s="175">
        <v>440268</v>
      </c>
      <c r="Q396" s="175">
        <v>418254.6</v>
      </c>
      <c r="R396" s="160">
        <v>3.7639999999999998</v>
      </c>
      <c r="S396" s="175">
        <f t="shared" si="12"/>
        <v>2411.1</v>
      </c>
      <c r="T396" s="176">
        <f t="shared" si="13"/>
        <v>9075.3804</v>
      </c>
    </row>
    <row r="397" spans="1:20" x14ac:dyDescent="0.2">
      <c r="A397" s="170">
        <v>45503</v>
      </c>
      <c r="B397" s="171">
        <v>45503</v>
      </c>
      <c r="C397" s="171">
        <v>45503</v>
      </c>
      <c r="D397" s="172">
        <v>240002217</v>
      </c>
      <c r="E397" s="172">
        <v>1529</v>
      </c>
      <c r="F397" s="172" t="s">
        <v>115</v>
      </c>
      <c r="G397" s="173" t="s">
        <v>116</v>
      </c>
      <c r="H397" s="174" t="s">
        <v>356</v>
      </c>
      <c r="I397" s="172" t="s">
        <v>356</v>
      </c>
      <c r="J397" s="172" t="s">
        <v>356</v>
      </c>
      <c r="K397" s="172"/>
      <c r="L397" s="173" t="s">
        <v>357</v>
      </c>
      <c r="M397" s="172" t="s">
        <v>859</v>
      </c>
      <c r="N397" s="173" t="s">
        <v>860</v>
      </c>
      <c r="O397" s="175">
        <v>48827</v>
      </c>
      <c r="P397" s="175">
        <v>440268</v>
      </c>
      <c r="Q397" s="175">
        <v>418254.6</v>
      </c>
      <c r="R397" s="160">
        <v>3.7639999999999998</v>
      </c>
      <c r="S397" s="175">
        <f t="shared" si="12"/>
        <v>46385.649999999994</v>
      </c>
      <c r="T397" s="176">
        <f t="shared" si="13"/>
        <v>174595.58659999998</v>
      </c>
    </row>
    <row r="398" spans="1:20" x14ac:dyDescent="0.2">
      <c r="A398" s="170">
        <v>45503</v>
      </c>
      <c r="B398" s="171">
        <v>45503</v>
      </c>
      <c r="C398" s="171">
        <v>45503</v>
      </c>
      <c r="D398" s="172">
        <v>240002217</v>
      </c>
      <c r="E398" s="172">
        <v>1529</v>
      </c>
      <c r="F398" s="172" t="s">
        <v>115</v>
      </c>
      <c r="G398" s="173" t="s">
        <v>116</v>
      </c>
      <c r="H398" s="174" t="s">
        <v>356</v>
      </c>
      <c r="I398" s="172" t="s">
        <v>356</v>
      </c>
      <c r="J398" s="172" t="s">
        <v>356</v>
      </c>
      <c r="K398" s="172" t="s">
        <v>356</v>
      </c>
      <c r="L398" s="173" t="s">
        <v>360</v>
      </c>
      <c r="M398" s="172" t="s">
        <v>861</v>
      </c>
      <c r="N398" s="173" t="s">
        <v>862</v>
      </c>
      <c r="O398" s="175">
        <v>2136</v>
      </c>
      <c r="P398" s="175">
        <v>440268</v>
      </c>
      <c r="Q398" s="175">
        <v>418254.6</v>
      </c>
      <c r="R398" s="160">
        <v>3.7639999999999998</v>
      </c>
      <c r="S398" s="175">
        <f t="shared" si="12"/>
        <v>2029.1999999999998</v>
      </c>
      <c r="T398" s="176">
        <f t="shared" si="13"/>
        <v>7637.9087999999992</v>
      </c>
    </row>
    <row r="399" spans="1:20" x14ac:dyDescent="0.2">
      <c r="A399" s="170">
        <v>45503</v>
      </c>
      <c r="B399" s="171">
        <v>45503</v>
      </c>
      <c r="C399" s="171">
        <v>45503</v>
      </c>
      <c r="D399" s="172">
        <v>240002217</v>
      </c>
      <c r="E399" s="172">
        <v>1529</v>
      </c>
      <c r="F399" s="172" t="s">
        <v>115</v>
      </c>
      <c r="G399" s="173" t="s">
        <v>116</v>
      </c>
      <c r="H399" s="174" t="s">
        <v>356</v>
      </c>
      <c r="I399" s="172" t="s">
        <v>356</v>
      </c>
      <c r="J399" s="172" t="s">
        <v>356</v>
      </c>
      <c r="K399" s="172"/>
      <c r="L399" s="173" t="s">
        <v>357</v>
      </c>
      <c r="M399" s="172" t="s">
        <v>863</v>
      </c>
      <c r="N399" s="173" t="s">
        <v>864</v>
      </c>
      <c r="O399" s="175">
        <v>3600</v>
      </c>
      <c r="P399" s="175">
        <v>440268</v>
      </c>
      <c r="Q399" s="175">
        <v>418254.6</v>
      </c>
      <c r="R399" s="160">
        <v>3.7639999999999998</v>
      </c>
      <c r="S399" s="175">
        <f t="shared" si="12"/>
        <v>3419.9999999999995</v>
      </c>
      <c r="T399" s="176">
        <f t="shared" si="13"/>
        <v>12872.879999999997</v>
      </c>
    </row>
    <row r="400" spans="1:20" x14ac:dyDescent="0.2">
      <c r="A400" s="170">
        <v>45503</v>
      </c>
      <c r="B400" s="171">
        <v>45503</v>
      </c>
      <c r="C400" s="171">
        <v>45503</v>
      </c>
      <c r="D400" s="172">
        <v>240002217</v>
      </c>
      <c r="E400" s="172">
        <v>1529</v>
      </c>
      <c r="F400" s="172" t="s">
        <v>115</v>
      </c>
      <c r="G400" s="173" t="s">
        <v>116</v>
      </c>
      <c r="H400" s="174" t="s">
        <v>356</v>
      </c>
      <c r="I400" s="172" t="s">
        <v>356</v>
      </c>
      <c r="J400" s="172" t="s">
        <v>356</v>
      </c>
      <c r="K400" s="172"/>
      <c r="L400" s="173" t="s">
        <v>357</v>
      </c>
      <c r="M400" s="172" t="s">
        <v>865</v>
      </c>
      <c r="N400" s="173" t="s">
        <v>866</v>
      </c>
      <c r="O400" s="175">
        <v>5220</v>
      </c>
      <c r="P400" s="175">
        <v>440268</v>
      </c>
      <c r="Q400" s="175">
        <v>418254.6</v>
      </c>
      <c r="R400" s="160">
        <v>3.7639999999999998</v>
      </c>
      <c r="S400" s="175">
        <f t="shared" si="12"/>
        <v>4959</v>
      </c>
      <c r="T400" s="176">
        <f t="shared" si="13"/>
        <v>18665.675999999999</v>
      </c>
    </row>
    <row r="401" spans="1:20" x14ac:dyDescent="0.2">
      <c r="A401" s="170">
        <v>45503</v>
      </c>
      <c r="B401" s="171">
        <v>45503</v>
      </c>
      <c r="C401" s="171">
        <v>45503</v>
      </c>
      <c r="D401" s="172">
        <v>240002217</v>
      </c>
      <c r="E401" s="172">
        <v>1529</v>
      </c>
      <c r="F401" s="172" t="s">
        <v>115</v>
      </c>
      <c r="G401" s="173" t="s">
        <v>116</v>
      </c>
      <c r="H401" s="174" t="s">
        <v>356</v>
      </c>
      <c r="I401" s="172" t="s">
        <v>356</v>
      </c>
      <c r="J401" s="172" t="s">
        <v>356</v>
      </c>
      <c r="K401" s="172"/>
      <c r="L401" s="173" t="s">
        <v>357</v>
      </c>
      <c r="M401" s="172" t="s">
        <v>867</v>
      </c>
      <c r="N401" s="173" t="s">
        <v>868</v>
      </c>
      <c r="O401" s="175">
        <v>64200</v>
      </c>
      <c r="P401" s="175">
        <v>440268</v>
      </c>
      <c r="Q401" s="175">
        <v>418254.6</v>
      </c>
      <c r="R401" s="160">
        <v>3.7639999999999998</v>
      </c>
      <c r="S401" s="175">
        <f t="shared" si="12"/>
        <v>60989.999999999993</v>
      </c>
      <c r="T401" s="176">
        <f t="shared" si="13"/>
        <v>229566.35999999996</v>
      </c>
    </row>
    <row r="402" spans="1:20" x14ac:dyDescent="0.2">
      <c r="A402" s="170">
        <v>45503</v>
      </c>
      <c r="B402" s="171">
        <v>45503</v>
      </c>
      <c r="C402" s="171">
        <v>45503</v>
      </c>
      <c r="D402" s="172">
        <v>240002217</v>
      </c>
      <c r="E402" s="172">
        <v>1529</v>
      </c>
      <c r="F402" s="172" t="s">
        <v>115</v>
      </c>
      <c r="G402" s="173" t="s">
        <v>116</v>
      </c>
      <c r="H402" s="174" t="s">
        <v>356</v>
      </c>
      <c r="I402" s="172" t="s">
        <v>356</v>
      </c>
      <c r="J402" s="172" t="s">
        <v>356</v>
      </c>
      <c r="K402" s="172"/>
      <c r="L402" s="173" t="s">
        <v>357</v>
      </c>
      <c r="M402" s="172" t="s">
        <v>869</v>
      </c>
      <c r="N402" s="173" t="s">
        <v>870</v>
      </c>
      <c r="O402" s="175">
        <v>3960</v>
      </c>
      <c r="P402" s="175">
        <v>440268</v>
      </c>
      <c r="Q402" s="175">
        <v>418254.6</v>
      </c>
      <c r="R402" s="160">
        <v>3.7639999999999998</v>
      </c>
      <c r="S402" s="175">
        <f t="shared" si="12"/>
        <v>3762</v>
      </c>
      <c r="T402" s="176">
        <f t="shared" si="13"/>
        <v>14160.168</v>
      </c>
    </row>
    <row r="403" spans="1:20" x14ac:dyDescent="0.2">
      <c r="A403" s="170">
        <v>45503</v>
      </c>
      <c r="B403" s="171">
        <v>45503</v>
      </c>
      <c r="C403" s="171">
        <v>45503</v>
      </c>
      <c r="D403" s="172">
        <v>240002217</v>
      </c>
      <c r="E403" s="172">
        <v>1529</v>
      </c>
      <c r="F403" s="172" t="s">
        <v>115</v>
      </c>
      <c r="G403" s="173" t="s">
        <v>116</v>
      </c>
      <c r="H403" s="174" t="s">
        <v>356</v>
      </c>
      <c r="I403" s="172" t="s">
        <v>356</v>
      </c>
      <c r="J403" s="172" t="s">
        <v>356</v>
      </c>
      <c r="K403" s="172"/>
      <c r="L403" s="173" t="s">
        <v>357</v>
      </c>
      <c r="M403" s="172" t="s">
        <v>871</v>
      </c>
      <c r="N403" s="173" t="s">
        <v>872</v>
      </c>
      <c r="O403" s="175">
        <v>10692</v>
      </c>
      <c r="P403" s="175">
        <v>440268</v>
      </c>
      <c r="Q403" s="175">
        <v>418254.6</v>
      </c>
      <c r="R403" s="160">
        <v>3.7639999999999998</v>
      </c>
      <c r="S403" s="175">
        <f t="shared" si="12"/>
        <v>10157.4</v>
      </c>
      <c r="T403" s="176">
        <f t="shared" si="13"/>
        <v>38232.453599999993</v>
      </c>
    </row>
    <row r="404" spans="1:20" x14ac:dyDescent="0.2">
      <c r="A404" s="170">
        <v>45503</v>
      </c>
      <c r="B404" s="171">
        <v>45503</v>
      </c>
      <c r="C404" s="171">
        <v>45503</v>
      </c>
      <c r="D404" s="172">
        <v>240002217</v>
      </c>
      <c r="E404" s="172">
        <v>1529</v>
      </c>
      <c r="F404" s="172" t="s">
        <v>115</v>
      </c>
      <c r="G404" s="173" t="s">
        <v>116</v>
      </c>
      <c r="H404" s="174" t="s">
        <v>356</v>
      </c>
      <c r="I404" s="172" t="s">
        <v>356</v>
      </c>
      <c r="J404" s="172" t="s">
        <v>356</v>
      </c>
      <c r="K404" s="172"/>
      <c r="L404" s="173" t="s">
        <v>357</v>
      </c>
      <c r="M404" s="172" t="s">
        <v>873</v>
      </c>
      <c r="N404" s="173" t="s">
        <v>874</v>
      </c>
      <c r="O404" s="175">
        <v>7840</v>
      </c>
      <c r="P404" s="175">
        <v>440268</v>
      </c>
      <c r="Q404" s="175">
        <v>418254.6</v>
      </c>
      <c r="R404" s="160">
        <v>3.7639999999999998</v>
      </c>
      <c r="S404" s="175">
        <f t="shared" si="12"/>
        <v>7448</v>
      </c>
      <c r="T404" s="176">
        <f t="shared" si="13"/>
        <v>28034.271999999997</v>
      </c>
    </row>
    <row r="405" spans="1:20" x14ac:dyDescent="0.2">
      <c r="A405" s="170">
        <v>45503</v>
      </c>
      <c r="B405" s="171">
        <v>45503</v>
      </c>
      <c r="C405" s="171">
        <v>45503</v>
      </c>
      <c r="D405" s="172">
        <v>240002217</v>
      </c>
      <c r="E405" s="172">
        <v>1529</v>
      </c>
      <c r="F405" s="172" t="s">
        <v>115</v>
      </c>
      <c r="G405" s="173" t="s">
        <v>116</v>
      </c>
      <c r="H405" s="174" t="s">
        <v>356</v>
      </c>
      <c r="I405" s="172" t="s">
        <v>356</v>
      </c>
      <c r="J405" s="172" t="s">
        <v>356</v>
      </c>
      <c r="K405" s="172"/>
      <c r="L405" s="173" t="s">
        <v>357</v>
      </c>
      <c r="M405" s="172" t="s">
        <v>875</v>
      </c>
      <c r="N405" s="173" t="s">
        <v>876</v>
      </c>
      <c r="O405" s="175">
        <v>51072</v>
      </c>
      <c r="P405" s="175">
        <v>440268</v>
      </c>
      <c r="Q405" s="175">
        <v>418254.6</v>
      </c>
      <c r="R405" s="160">
        <v>3.7639999999999998</v>
      </c>
      <c r="S405" s="175">
        <f t="shared" si="12"/>
        <v>48518.399999999994</v>
      </c>
      <c r="T405" s="176">
        <f t="shared" si="13"/>
        <v>182623.25759999995</v>
      </c>
    </row>
    <row r="406" spans="1:20" x14ac:dyDescent="0.2">
      <c r="A406" s="170">
        <v>45503</v>
      </c>
      <c r="B406" s="171">
        <v>45503</v>
      </c>
      <c r="C406" s="171">
        <v>45503</v>
      </c>
      <c r="D406" s="172">
        <v>240002217</v>
      </c>
      <c r="E406" s="172">
        <v>1529</v>
      </c>
      <c r="F406" s="172" t="s">
        <v>115</v>
      </c>
      <c r="G406" s="173" t="s">
        <v>116</v>
      </c>
      <c r="H406" s="174" t="s">
        <v>356</v>
      </c>
      <c r="I406" s="172" t="s">
        <v>356</v>
      </c>
      <c r="J406" s="172" t="s">
        <v>356</v>
      </c>
      <c r="K406" s="172" t="s">
        <v>356</v>
      </c>
      <c r="L406" s="173" t="s">
        <v>360</v>
      </c>
      <c r="M406" s="172" t="s">
        <v>698</v>
      </c>
      <c r="N406" s="173" t="s">
        <v>699</v>
      </c>
      <c r="O406" s="175">
        <v>736</v>
      </c>
      <c r="P406" s="175">
        <v>440268</v>
      </c>
      <c r="Q406" s="175">
        <v>418254.6</v>
      </c>
      <c r="R406" s="160">
        <v>3.7639999999999998</v>
      </c>
      <c r="S406" s="175">
        <f t="shared" si="12"/>
        <v>699.19999999999993</v>
      </c>
      <c r="T406" s="176">
        <f t="shared" si="13"/>
        <v>2631.7887999999998</v>
      </c>
    </row>
    <row r="407" spans="1:20" x14ac:dyDescent="0.2">
      <c r="A407" s="170">
        <v>45503</v>
      </c>
      <c r="B407" s="171">
        <v>45503</v>
      </c>
      <c r="C407" s="171">
        <v>45503</v>
      </c>
      <c r="D407" s="172">
        <v>240002217</v>
      </c>
      <c r="E407" s="172">
        <v>1529</v>
      </c>
      <c r="F407" s="172" t="s">
        <v>115</v>
      </c>
      <c r="G407" s="173" t="s">
        <v>116</v>
      </c>
      <c r="H407" s="174" t="s">
        <v>356</v>
      </c>
      <c r="I407" s="172" t="s">
        <v>356</v>
      </c>
      <c r="J407" s="172" t="s">
        <v>356</v>
      </c>
      <c r="K407" s="172" t="s">
        <v>356</v>
      </c>
      <c r="L407" s="173" t="s">
        <v>360</v>
      </c>
      <c r="M407" s="172" t="s">
        <v>702</v>
      </c>
      <c r="N407" s="173" t="s">
        <v>703</v>
      </c>
      <c r="O407" s="175">
        <v>736</v>
      </c>
      <c r="P407" s="175">
        <v>440268</v>
      </c>
      <c r="Q407" s="175">
        <v>418254.6</v>
      </c>
      <c r="R407" s="160">
        <v>3.7639999999999998</v>
      </c>
      <c r="S407" s="175">
        <f t="shared" si="12"/>
        <v>699.19999999999993</v>
      </c>
      <c r="T407" s="176">
        <f t="shared" si="13"/>
        <v>2631.7887999999998</v>
      </c>
    </row>
    <row r="408" spans="1:20" x14ac:dyDescent="0.2">
      <c r="A408" s="170">
        <v>45503</v>
      </c>
      <c r="B408" s="171">
        <v>45503</v>
      </c>
      <c r="C408" s="171">
        <v>45503</v>
      </c>
      <c r="D408" s="172">
        <v>240002217</v>
      </c>
      <c r="E408" s="172">
        <v>1529</v>
      </c>
      <c r="F408" s="172" t="s">
        <v>115</v>
      </c>
      <c r="G408" s="173" t="s">
        <v>116</v>
      </c>
      <c r="H408" s="174" t="s">
        <v>356</v>
      </c>
      <c r="I408" s="172" t="s">
        <v>356</v>
      </c>
      <c r="J408" s="172" t="s">
        <v>356</v>
      </c>
      <c r="K408" s="172" t="s">
        <v>356</v>
      </c>
      <c r="L408" s="173" t="s">
        <v>360</v>
      </c>
      <c r="M408" s="172" t="s">
        <v>526</v>
      </c>
      <c r="N408" s="173" t="s">
        <v>527</v>
      </c>
      <c r="O408" s="175">
        <v>1260</v>
      </c>
      <c r="P408" s="175">
        <v>440268</v>
      </c>
      <c r="Q408" s="175">
        <v>418254.6</v>
      </c>
      <c r="R408" s="160">
        <v>3.7639999999999998</v>
      </c>
      <c r="S408" s="175">
        <f t="shared" si="12"/>
        <v>1196.9999999999998</v>
      </c>
      <c r="T408" s="176">
        <f t="shared" si="13"/>
        <v>4505.5079999999989</v>
      </c>
    </row>
    <row r="409" spans="1:20" x14ac:dyDescent="0.2">
      <c r="A409" s="170">
        <v>45503</v>
      </c>
      <c r="B409" s="171">
        <v>45503</v>
      </c>
      <c r="C409" s="171">
        <v>45503</v>
      </c>
      <c r="D409" s="172">
        <v>240002217</v>
      </c>
      <c r="E409" s="172">
        <v>1529</v>
      </c>
      <c r="F409" s="172" t="s">
        <v>115</v>
      </c>
      <c r="G409" s="173" t="s">
        <v>116</v>
      </c>
      <c r="H409" s="174" t="s">
        <v>356</v>
      </c>
      <c r="I409" s="172" t="s">
        <v>356</v>
      </c>
      <c r="J409" s="172" t="s">
        <v>356</v>
      </c>
      <c r="K409" s="172" t="s">
        <v>356</v>
      </c>
      <c r="L409" s="173" t="s">
        <v>360</v>
      </c>
      <c r="M409" s="172" t="s">
        <v>544</v>
      </c>
      <c r="N409" s="173" t="s">
        <v>545</v>
      </c>
      <c r="O409" s="175">
        <v>5328</v>
      </c>
      <c r="P409" s="175">
        <v>440268</v>
      </c>
      <c r="Q409" s="175">
        <v>418254.6</v>
      </c>
      <c r="R409" s="160">
        <v>3.7639999999999998</v>
      </c>
      <c r="S409" s="175">
        <f t="shared" si="12"/>
        <v>5061.5999999999995</v>
      </c>
      <c r="T409" s="176">
        <f t="shared" si="13"/>
        <v>19051.862399999998</v>
      </c>
    </row>
    <row r="410" spans="1:20" x14ac:dyDescent="0.2">
      <c r="A410" s="170">
        <v>45503</v>
      </c>
      <c r="B410" s="171">
        <v>45503</v>
      </c>
      <c r="C410" s="171">
        <v>45503</v>
      </c>
      <c r="D410" s="172">
        <v>240002217</v>
      </c>
      <c r="E410" s="172">
        <v>1529</v>
      </c>
      <c r="F410" s="172" t="s">
        <v>115</v>
      </c>
      <c r="G410" s="173" t="s">
        <v>116</v>
      </c>
      <c r="H410" s="174" t="s">
        <v>356</v>
      </c>
      <c r="I410" s="172" t="s">
        <v>356</v>
      </c>
      <c r="J410" s="172" t="s">
        <v>356</v>
      </c>
      <c r="K410" s="172"/>
      <c r="L410" s="173" t="s">
        <v>734</v>
      </c>
      <c r="M410" s="172" t="s">
        <v>877</v>
      </c>
      <c r="N410" s="173" t="s">
        <v>878</v>
      </c>
      <c r="O410" s="175">
        <v>0</v>
      </c>
      <c r="P410" s="175">
        <v>440268</v>
      </c>
      <c r="Q410" s="175">
        <v>418254.6</v>
      </c>
      <c r="R410" s="160">
        <v>3.7639999999999998</v>
      </c>
      <c r="S410" s="175">
        <f t="shared" si="12"/>
        <v>0</v>
      </c>
      <c r="T410" s="176">
        <f t="shared" si="13"/>
        <v>0</v>
      </c>
    </row>
    <row r="411" spans="1:20" x14ac:dyDescent="0.2">
      <c r="A411" s="170">
        <v>45503</v>
      </c>
      <c r="B411" s="171">
        <v>45503</v>
      </c>
      <c r="C411" s="171">
        <v>45503</v>
      </c>
      <c r="D411" s="172">
        <v>240002217</v>
      </c>
      <c r="E411" s="172">
        <v>1529</v>
      </c>
      <c r="F411" s="172" t="s">
        <v>115</v>
      </c>
      <c r="G411" s="173" t="s">
        <v>116</v>
      </c>
      <c r="H411" s="174" t="s">
        <v>356</v>
      </c>
      <c r="I411" s="172" t="s">
        <v>356</v>
      </c>
      <c r="J411" s="172" t="s">
        <v>356</v>
      </c>
      <c r="K411" s="172"/>
      <c r="L411" s="173" t="s">
        <v>357</v>
      </c>
      <c r="M411" s="172" t="s">
        <v>879</v>
      </c>
      <c r="N411" s="173" t="s">
        <v>880</v>
      </c>
      <c r="O411" s="175">
        <v>7084</v>
      </c>
      <c r="P411" s="175">
        <v>440268</v>
      </c>
      <c r="Q411" s="175">
        <v>418254.6</v>
      </c>
      <c r="R411" s="160">
        <v>3.7639999999999998</v>
      </c>
      <c r="S411" s="175">
        <f t="shared" si="12"/>
        <v>6729.7999999999993</v>
      </c>
      <c r="T411" s="176">
        <f t="shared" si="13"/>
        <v>25330.967199999996</v>
      </c>
    </row>
    <row r="412" spans="1:20" x14ac:dyDescent="0.2">
      <c r="A412" s="170">
        <v>45503</v>
      </c>
      <c r="B412" s="171">
        <v>45503</v>
      </c>
      <c r="C412" s="171">
        <v>45503</v>
      </c>
      <c r="D412" s="172">
        <v>240002217</v>
      </c>
      <c r="E412" s="172">
        <v>1529</v>
      </c>
      <c r="F412" s="172" t="s">
        <v>115</v>
      </c>
      <c r="G412" s="173" t="s">
        <v>116</v>
      </c>
      <c r="H412" s="174" t="s">
        <v>356</v>
      </c>
      <c r="I412" s="172" t="s">
        <v>356</v>
      </c>
      <c r="J412" s="172" t="s">
        <v>356</v>
      </c>
      <c r="K412" s="172"/>
      <c r="L412" s="173" t="s">
        <v>357</v>
      </c>
      <c r="M412" s="172" t="s">
        <v>881</v>
      </c>
      <c r="N412" s="173" t="s">
        <v>882</v>
      </c>
      <c r="O412" s="175">
        <v>20400</v>
      </c>
      <c r="P412" s="175">
        <v>440268</v>
      </c>
      <c r="Q412" s="175">
        <v>418254.6</v>
      </c>
      <c r="R412" s="160">
        <v>3.7639999999999998</v>
      </c>
      <c r="S412" s="175">
        <f t="shared" si="12"/>
        <v>19380</v>
      </c>
      <c r="T412" s="176">
        <f t="shared" si="13"/>
        <v>72946.319999999992</v>
      </c>
    </row>
    <row r="413" spans="1:20" x14ac:dyDescent="0.2">
      <c r="A413" s="170">
        <v>45503</v>
      </c>
      <c r="B413" s="171">
        <v>45503</v>
      </c>
      <c r="C413" s="171">
        <v>45503</v>
      </c>
      <c r="D413" s="172">
        <v>240002217</v>
      </c>
      <c r="E413" s="172">
        <v>1529</v>
      </c>
      <c r="F413" s="172" t="s">
        <v>115</v>
      </c>
      <c r="G413" s="173" t="s">
        <v>116</v>
      </c>
      <c r="H413" s="174" t="s">
        <v>356</v>
      </c>
      <c r="I413" s="172" t="s">
        <v>356</v>
      </c>
      <c r="J413" s="172" t="s">
        <v>356</v>
      </c>
      <c r="K413" s="172"/>
      <c r="L413" s="173" t="s">
        <v>357</v>
      </c>
      <c r="M413" s="172" t="s">
        <v>883</v>
      </c>
      <c r="N413" s="173" t="s">
        <v>884</v>
      </c>
      <c r="O413" s="175">
        <v>21168</v>
      </c>
      <c r="P413" s="175">
        <v>440268</v>
      </c>
      <c r="Q413" s="175">
        <v>418254.6</v>
      </c>
      <c r="R413" s="160">
        <v>3.7639999999999998</v>
      </c>
      <c r="S413" s="175">
        <f t="shared" si="12"/>
        <v>20109.599999999999</v>
      </c>
      <c r="T413" s="176">
        <f t="shared" si="13"/>
        <v>75692.53439999999</v>
      </c>
    </row>
    <row r="414" spans="1:20" x14ac:dyDescent="0.2">
      <c r="A414" s="170">
        <v>45503</v>
      </c>
      <c r="B414" s="171">
        <v>45503</v>
      </c>
      <c r="C414" s="171">
        <v>45503</v>
      </c>
      <c r="D414" s="172">
        <v>240002217</v>
      </c>
      <c r="E414" s="172">
        <v>1529</v>
      </c>
      <c r="F414" s="172" t="s">
        <v>115</v>
      </c>
      <c r="G414" s="173" t="s">
        <v>116</v>
      </c>
      <c r="H414" s="174" t="s">
        <v>356</v>
      </c>
      <c r="I414" s="172" t="s">
        <v>356</v>
      </c>
      <c r="J414" s="172" t="s">
        <v>356</v>
      </c>
      <c r="K414" s="172"/>
      <c r="L414" s="173" t="s">
        <v>357</v>
      </c>
      <c r="M414" s="172" t="s">
        <v>885</v>
      </c>
      <c r="N414" s="173" t="s">
        <v>886</v>
      </c>
      <c r="O414" s="175">
        <v>144750</v>
      </c>
      <c r="P414" s="175">
        <v>440268</v>
      </c>
      <c r="Q414" s="175">
        <v>418254.6</v>
      </c>
      <c r="R414" s="160">
        <v>3.7639999999999998</v>
      </c>
      <c r="S414" s="175">
        <f t="shared" si="12"/>
        <v>137512.5</v>
      </c>
      <c r="T414" s="176">
        <f t="shared" si="13"/>
        <v>517597.05</v>
      </c>
    </row>
    <row r="415" spans="1:20" x14ac:dyDescent="0.2">
      <c r="A415" s="170">
        <v>45503</v>
      </c>
      <c r="B415" s="171">
        <v>45503</v>
      </c>
      <c r="C415" s="171">
        <v>45503</v>
      </c>
      <c r="D415" s="172">
        <v>240002217</v>
      </c>
      <c r="E415" s="172">
        <v>1529</v>
      </c>
      <c r="F415" s="172" t="s">
        <v>115</v>
      </c>
      <c r="G415" s="173" t="s">
        <v>116</v>
      </c>
      <c r="H415" s="174" t="s">
        <v>356</v>
      </c>
      <c r="I415" s="172" t="s">
        <v>356</v>
      </c>
      <c r="J415" s="172" t="s">
        <v>356</v>
      </c>
      <c r="K415" s="172"/>
      <c r="L415" s="173" t="s">
        <v>393</v>
      </c>
      <c r="M415" s="172" t="s">
        <v>887</v>
      </c>
      <c r="N415" s="173" t="s">
        <v>888</v>
      </c>
      <c r="O415" s="175">
        <v>6888</v>
      </c>
      <c r="P415" s="175">
        <v>440268</v>
      </c>
      <c r="Q415" s="175">
        <v>418254.6</v>
      </c>
      <c r="R415" s="160">
        <v>3.7639999999999998</v>
      </c>
      <c r="S415" s="175">
        <f t="shared" si="12"/>
        <v>6543.6</v>
      </c>
      <c r="T415" s="176">
        <f t="shared" si="13"/>
        <v>24630.110400000001</v>
      </c>
    </row>
    <row r="416" spans="1:20" x14ac:dyDescent="0.2">
      <c r="A416" s="181"/>
      <c r="B416" s="182"/>
      <c r="C416" s="182"/>
      <c r="E416" s="154"/>
      <c r="F416" s="154"/>
      <c r="G416" s="151"/>
      <c r="L416" s="151"/>
      <c r="O416" s="183"/>
      <c r="P416" s="183"/>
      <c r="Q416" s="183"/>
      <c r="R416" s="184"/>
      <c r="S416" s="183"/>
      <c r="T416" s="183"/>
    </row>
    <row r="417" spans="18:20" x14ac:dyDescent="0.2">
      <c r="R417" s="185" t="s">
        <v>889</v>
      </c>
      <c r="S417" s="186">
        <f>SUM(S4:S416)</f>
        <v>1889637.1099999999</v>
      </c>
      <c r="T417" s="186">
        <f>SUM(T4:T416)</f>
        <v>7073211.5867800033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6889-61DB-4142-8794-B35A6697BD8C}">
  <dimension ref="A2:K41"/>
  <sheetViews>
    <sheetView showGridLines="0" topLeftCell="A10" zoomScale="93" zoomScaleNormal="93" workbookViewId="0">
      <selection activeCell="I5" sqref="I5"/>
    </sheetView>
  </sheetViews>
  <sheetFormatPr baseColWidth="10" defaultColWidth="11.5703125" defaultRowHeight="12.75" x14ac:dyDescent="0.2"/>
  <cols>
    <col min="1" max="1" width="21" style="93" bestFit="1" customWidth="1"/>
    <col min="2" max="2" width="22" style="93" bestFit="1" customWidth="1"/>
    <col min="3" max="3" width="12.28515625" style="93" customWidth="1"/>
    <col min="4" max="4" width="21.140625" style="93" customWidth="1"/>
    <col min="5" max="5" width="15.7109375" style="93" customWidth="1"/>
    <col min="6" max="6" width="15.5703125" style="93" customWidth="1"/>
    <col min="7" max="7" width="14.85546875" style="93" customWidth="1"/>
    <col min="8" max="8" width="11.5703125" style="93" customWidth="1"/>
    <col min="9" max="9" width="15.85546875" style="93" customWidth="1"/>
    <col min="10" max="10" width="11.5703125" style="93"/>
    <col min="11" max="11" width="12.140625" style="93" bestFit="1" customWidth="1"/>
    <col min="12" max="16384" width="11.5703125" style="93"/>
  </cols>
  <sheetData>
    <row r="2" spans="1:11" ht="18.75" customHeight="1" x14ac:dyDescent="0.2"/>
    <row r="3" spans="1:11" ht="29.25" customHeight="1" x14ac:dyDescent="0.2">
      <c r="A3" s="188" t="s">
        <v>890</v>
      </c>
      <c r="B3" s="188"/>
      <c r="C3" s="94"/>
      <c r="D3" s="189"/>
      <c r="E3" s="190" t="s">
        <v>357</v>
      </c>
      <c r="F3" s="190" t="s">
        <v>360</v>
      </c>
      <c r="G3" s="190" t="s">
        <v>393</v>
      </c>
    </row>
    <row r="4" spans="1:11" ht="24.75" customHeight="1" x14ac:dyDescent="0.2">
      <c r="C4" s="94"/>
      <c r="D4" s="191" t="s">
        <v>891</v>
      </c>
      <c r="E4" s="192">
        <v>1E-4</v>
      </c>
      <c r="F4" s="192">
        <v>1.4999999999999999E-4</v>
      </c>
      <c r="G4" s="192">
        <v>2.0000000000000001E-4</v>
      </c>
      <c r="H4" s="94"/>
      <c r="I4" s="94"/>
    </row>
    <row r="5" spans="1:11" ht="36" customHeight="1" x14ac:dyDescent="0.25">
      <c r="A5" s="193" t="s">
        <v>347</v>
      </c>
      <c r="B5" s="193" t="s">
        <v>892</v>
      </c>
      <c r="C5"/>
      <c r="D5" s="191" t="s">
        <v>893</v>
      </c>
      <c r="E5" s="194">
        <v>2.0000000000000001E-4</v>
      </c>
      <c r="F5" s="192">
        <v>2.9999999999999997E-4</v>
      </c>
      <c r="G5" s="192">
        <v>4.0000000000000002E-4</v>
      </c>
      <c r="H5" s="94"/>
      <c r="I5" s="195"/>
      <c r="J5" s="94"/>
    </row>
    <row r="6" spans="1:11" ht="18.75" customHeight="1" x14ac:dyDescent="0.25">
      <c r="A6" s="196" t="s">
        <v>360</v>
      </c>
      <c r="B6" s="195">
        <v>611630.49912864761</v>
      </c>
      <c r="C6"/>
      <c r="D6" s="197" t="s">
        <v>894</v>
      </c>
      <c r="E6" s="192">
        <v>4.0000000000000002E-4</v>
      </c>
      <c r="F6" s="192">
        <v>5.9999999999999995E-4</v>
      </c>
      <c r="G6" s="192">
        <v>8.0000000000000004E-4</v>
      </c>
      <c r="H6" s="94"/>
      <c r="I6" s="94"/>
      <c r="J6" s="94"/>
    </row>
    <row r="7" spans="1:11" ht="17.25" customHeight="1" x14ac:dyDescent="0.25">
      <c r="A7" s="196" t="s">
        <v>393</v>
      </c>
      <c r="B7" s="195">
        <v>189308.73065261985</v>
      </c>
      <c r="C7"/>
      <c r="D7" s="191" t="s">
        <v>895</v>
      </c>
      <c r="E7" s="192">
        <v>0</v>
      </c>
      <c r="F7" s="198">
        <v>5.0000000000000001E-3</v>
      </c>
      <c r="G7" s="199">
        <v>0</v>
      </c>
      <c r="H7" s="94"/>
      <c r="I7" s="94"/>
      <c r="J7" s="94"/>
      <c r="K7" s="94"/>
    </row>
    <row r="8" spans="1:11" ht="16.5" customHeight="1" x14ac:dyDescent="0.25">
      <c r="A8" s="196" t="s">
        <v>357</v>
      </c>
      <c r="B8" s="195">
        <v>1088697.8802187326</v>
      </c>
      <c r="C8"/>
      <c r="D8" s="200" t="s">
        <v>896</v>
      </c>
      <c r="E8" s="201">
        <v>1E-4</v>
      </c>
      <c r="F8" s="201">
        <v>1.4999999999999999E-4</v>
      </c>
      <c r="G8" s="201">
        <v>2.0000000000000001E-4</v>
      </c>
      <c r="H8" s="94"/>
      <c r="I8" s="94"/>
      <c r="J8" s="94"/>
      <c r="K8" s="94"/>
    </row>
    <row r="9" spans="1:11" ht="17.25" customHeight="1" x14ac:dyDescent="0.25">
      <c r="A9" s="196" t="s">
        <v>734</v>
      </c>
      <c r="B9" s="195">
        <v>0</v>
      </c>
      <c r="C9"/>
      <c r="D9" s="197" t="s">
        <v>897</v>
      </c>
      <c r="E9" s="192">
        <v>8.0000000000000004E-4</v>
      </c>
      <c r="F9" s="192">
        <v>1.1999999999999999E-3</v>
      </c>
      <c r="G9" s="192">
        <v>1.6000000000000001E-3</v>
      </c>
      <c r="H9" s="202"/>
      <c r="I9" s="94"/>
      <c r="J9" s="94"/>
    </row>
    <row r="10" spans="1:11" ht="21" customHeight="1" x14ac:dyDescent="0.25">
      <c r="A10" s="196" t="s">
        <v>898</v>
      </c>
      <c r="B10" s="195">
        <v>1889637.11</v>
      </c>
      <c r="C10"/>
      <c r="D10" s="203"/>
      <c r="E10" s="204"/>
      <c r="F10" s="204"/>
      <c r="G10" s="204"/>
      <c r="H10" s="94"/>
      <c r="I10" s="94"/>
      <c r="J10" s="94"/>
    </row>
    <row r="11" spans="1:11" ht="15" x14ac:dyDescent="0.25">
      <c r="A11"/>
      <c r="B11" s="94"/>
      <c r="D11" s="203"/>
      <c r="E11" s="205"/>
      <c r="F11" s="205"/>
      <c r="G11" s="205"/>
      <c r="H11" s="94"/>
      <c r="I11" s="94"/>
      <c r="J11" s="94"/>
    </row>
    <row r="12" spans="1:11" x14ac:dyDescent="0.2">
      <c r="B12" s="94"/>
      <c r="C12" s="206">
        <v>2</v>
      </c>
      <c r="D12" s="206">
        <v>3</v>
      </c>
      <c r="E12" s="207">
        <v>4</v>
      </c>
      <c r="F12" s="206"/>
      <c r="J12" s="97"/>
    </row>
    <row r="13" spans="1:11" ht="33.75" customHeight="1" x14ac:dyDescent="0.2">
      <c r="A13" s="208"/>
      <c r="B13" s="208"/>
      <c r="C13" s="209" t="s">
        <v>899</v>
      </c>
      <c r="D13" s="209"/>
      <c r="E13" s="209"/>
      <c r="F13" s="209"/>
      <c r="I13" s="94"/>
      <c r="J13" s="94"/>
      <c r="K13" s="94"/>
    </row>
    <row r="14" spans="1:11" ht="34.5" customHeight="1" x14ac:dyDescent="0.2">
      <c r="A14" s="210" t="s">
        <v>900</v>
      </c>
      <c r="B14" s="210" t="s">
        <v>901</v>
      </c>
      <c r="C14" s="211" t="s">
        <v>357</v>
      </c>
      <c r="D14" s="212" t="s">
        <v>360</v>
      </c>
      <c r="E14" s="212" t="s">
        <v>393</v>
      </c>
      <c r="F14" s="210" t="s">
        <v>902</v>
      </c>
      <c r="G14" s="94"/>
      <c r="I14" s="94"/>
      <c r="J14" s="94"/>
      <c r="K14" s="94"/>
    </row>
    <row r="15" spans="1:11" ht="19.5" customHeight="1" x14ac:dyDescent="0.2">
      <c r="A15" s="213" t="s">
        <v>356</v>
      </c>
      <c r="B15" s="191" t="s">
        <v>893</v>
      </c>
      <c r="C15" s="214">
        <f>(VLOOKUP($B$15,$D$3:$G$9,$C$12,0))*SUMIFS('[1]DETALLE DE COBRANZA '!$S$4:$S$415,'[1]DETALLE DE COBRANZA '!J$4:J$415,'Detalle C.I'!$A$15,'[1]DETALLE DE COBRANZA '!$L$4:$L$415,'Detalle C.I'!C$14)</f>
        <v>217.73957604374652</v>
      </c>
      <c r="D15" s="214">
        <f>(VLOOKUP($B$15,$D$3:$G$9,$D$12,0))*SUMIFS('[1]DETALLE DE COBRANZA '!$S$4:$S$415,'[1]DETALLE DE COBRANZA '!$J$4:$J$415,'Detalle C.I'!$A$15,'[1]DETALLE DE COBRANZA '!$L$4:$L$415,'Detalle C.I'!D$14)</f>
        <v>183.48914973859428</v>
      </c>
      <c r="E15" s="214">
        <f>(VLOOKUP($B$15,$D$3:$G$9,$E$12,0))*SUMIFS('[1]DETALLE DE COBRANZA '!$S$4:$S$415,'[1]DETALLE DE COBRANZA '!$J$4:$J$415,'Detalle C.I'!$A$15,'[1]DETALLE DE COBRANZA '!$L$4:$L$415,'Detalle C.I'!E$14)</f>
        <v>75.723492261047937</v>
      </c>
      <c r="F15" s="215">
        <f>SUM(C15:E15)</f>
        <v>476.95221804338871</v>
      </c>
      <c r="G15" s="97"/>
      <c r="H15" s="97"/>
      <c r="I15" s="97"/>
      <c r="J15" s="97"/>
      <c r="K15" s="94"/>
    </row>
    <row r="16" spans="1:11" ht="21.75" customHeight="1" x14ac:dyDescent="0.2">
      <c r="A16" s="213" t="s">
        <v>356</v>
      </c>
      <c r="B16" s="200" t="s">
        <v>896</v>
      </c>
      <c r="C16" s="214">
        <f>(VLOOKUP($B$16,$D$3:$G$9,$C$12,0))*SUMIFS('[1]DETALLE DE COBRANZA '!$S$4:$S$415,'[1]DETALLE DE COBRANZA '!H$4:H$415,'Detalle C.I'!$A$16,'[1]DETALLE DE COBRANZA '!$L$4:$L$415,'Detalle C.I'!C$14)</f>
        <v>108.86978802187326</v>
      </c>
      <c r="D16" s="214">
        <f>(VLOOKUP($B$16,$D$3:$G$9,$D$12,0))*SUMIFS('[1]DETALLE DE COBRANZA '!$S$4:$S$415,'[1]DETALLE DE COBRANZA '!$H$4:$H$415,'Detalle C.I'!$A$16,'[1]DETALLE DE COBRANZA '!$L$4:$L$415,'Detalle C.I'!D$14)</f>
        <v>91.744574869297139</v>
      </c>
      <c r="E16" s="214">
        <f>(VLOOKUP($B$16,$D$3:$G$9,$E$12,0))*SUMIFS('[1]DETALLE DE COBRANZA '!$S$4:$S$415,'[1]DETALLE DE COBRANZA '!$H$4:$H$415,'Detalle C.I'!$A$16,'[1]DETALLE DE COBRANZA '!$L$4:$L$415,'Detalle C.I'!E$14)</f>
        <v>37.861746130523969</v>
      </c>
      <c r="F16" s="215">
        <f t="shared" ref="F16:F20" si="0">SUM(C16:E16)</f>
        <v>238.47610902169436</v>
      </c>
      <c r="G16" s="97"/>
      <c r="H16" s="94"/>
      <c r="I16" s="94"/>
      <c r="J16" s="94"/>
    </row>
    <row r="17" spans="1:9" ht="20.25" customHeight="1" x14ac:dyDescent="0.2">
      <c r="A17" s="216" t="s">
        <v>356</v>
      </c>
      <c r="B17" s="191" t="s">
        <v>891</v>
      </c>
      <c r="C17" s="214">
        <f>(VLOOKUP($B$17,$D$3:$G$9,$C$12,0))*SUMIFS('[1]DETALLE DE COBRANZA '!$S$4:$S$415,'[1]DETALLE DE COBRANZA '!I$4:I$415,'Detalle C.I'!$A$17,'[1]DETALLE DE COBRANZA '!$L$4:$L$415,'Detalle C.I'!C$14)</f>
        <v>76.727098978235119</v>
      </c>
      <c r="D17" s="214">
        <f>(VLOOKUP($B$17,$D$3:$G$9,$D$12,0))*SUMIFS('[1]DETALLE DE COBRANZA '!$S$4:$S$415,'[1]DETALLE DE COBRANZA '!$I$4:$I$415,'Detalle C.I'!$A$17,'[1]DETALLE DE COBRANZA '!$L$4:$L$415,'Detalle C.I'!D$14)</f>
        <v>49.620638334488845</v>
      </c>
      <c r="E17" s="214">
        <f>(VLOOKUP($B$17,$D$3:$G$9,$E$12,0))*SUMIFS('[1]DETALLE DE COBRANZA '!$S$4:$S$415,'[1]DETALLE DE COBRANZA '!$I$4:$I$415,'Detalle C.I'!$A$17,'[1]DETALLE DE COBRANZA '!$L$4:$L$415,'Detalle C.I'!E$14)</f>
        <v>35.249490930877961</v>
      </c>
      <c r="F17" s="215">
        <f t="shared" si="0"/>
        <v>161.59722824360193</v>
      </c>
      <c r="G17" s="97"/>
      <c r="I17" s="94"/>
    </row>
    <row r="18" spans="1:9" ht="19.5" customHeight="1" x14ac:dyDescent="0.2">
      <c r="A18" s="216" t="s">
        <v>356</v>
      </c>
      <c r="B18" s="191" t="s">
        <v>895</v>
      </c>
      <c r="C18" s="214">
        <f>(VLOOKUP($B$18,$D$3:$G$9,$C$12,0))*SUMIFS('[1]DETALLE DE COBRANZA '!$S$4:$S$415,'[1]DETALLE DE COBRANZA '!K$4:K$415,'Detalle C.I'!$A$18,'[1]DETALLE DE COBRANZA '!$L$4:$L$415,'Detalle C.I'!C$14)</f>
        <v>0</v>
      </c>
      <c r="D18" s="214">
        <f>(VLOOKUP($B$18,$D$3:$G$9,$D$12,0))*SUMIFS('[1]DETALLE DE COBRANZA '!$S$4:$S$415,'[1]DETALLE DE COBRANZA '!$K$4:$K$415,'Detalle C.I'!$A$18,'[1]DETALLE DE COBRANZA '!$L$4:$L$415,'Detalle C.I'!D$14)</f>
        <v>1274.7738203058036</v>
      </c>
      <c r="E18" s="214">
        <f>(VLOOKUP($B$18,$D$3:$G$9,$E$12,0))*SUMIFS('[1]DETALLE DE COBRANZA '!$S$4:$S$415,'[1]DETALLE DE COBRANZA '!$K$4:$K$415,'Detalle C.I'!$A$18,'[1]DETALLE DE COBRANZA '!$L$4:$L$415,'Detalle C.I'!E$14)</f>
        <v>0</v>
      </c>
      <c r="F18" s="215">
        <f t="shared" si="0"/>
        <v>1274.7738203058036</v>
      </c>
      <c r="G18" s="97"/>
      <c r="H18" s="94"/>
    </row>
    <row r="19" spans="1:9" ht="19.5" customHeight="1" x14ac:dyDescent="0.2">
      <c r="A19" s="197" t="s">
        <v>903</v>
      </c>
      <c r="B19" s="197" t="s">
        <v>894</v>
      </c>
      <c r="C19" s="214">
        <f>(VLOOKUP($B19,$D$3:$G$9,2,0))*VLOOKUP(C$14,$A$6:$B$8,2,0)</f>
        <v>435.47915208749305</v>
      </c>
      <c r="D19" s="214">
        <f>(VLOOKUP($B19,$D$3:$G$9,3,0))*VLOOKUP(D$14,$A$6:$B$8,2,0)</f>
        <v>366.97829947718856</v>
      </c>
      <c r="E19" s="214">
        <f>(VLOOKUP($B19,$D$3:$G$9,4,0))*VLOOKUP(E$14,$A$6:$B$8,2,0)</f>
        <v>151.44698452209587</v>
      </c>
      <c r="F19" s="215">
        <f t="shared" si="0"/>
        <v>953.90443608677742</v>
      </c>
      <c r="G19" s="97"/>
      <c r="H19" s="94"/>
      <c r="I19" s="94"/>
    </row>
    <row r="20" spans="1:9" ht="18.75" customHeight="1" x14ac:dyDescent="0.2">
      <c r="A20" s="197" t="s">
        <v>903</v>
      </c>
      <c r="B20" s="197" t="s">
        <v>897</v>
      </c>
      <c r="C20" s="214">
        <f>(VLOOKUP($B20,$D$3:$G$9,2,0))*VLOOKUP(C$14,$A$6:$B$8,2,0)</f>
        <v>870.9583041749861</v>
      </c>
      <c r="D20" s="214">
        <f>(VLOOKUP($B20,$D$3:$G$9,3,0))*VLOOKUP(D$14,$A$6:$B$8,2,0)</f>
        <v>733.95659895437711</v>
      </c>
      <c r="E20" s="214">
        <f>(VLOOKUP($B20,$D$3:$G$9,4,0))*VLOOKUP(E$14,$A$6:$B$8,2,0)</f>
        <v>302.89396904419175</v>
      </c>
      <c r="F20" s="215">
        <f t="shared" si="0"/>
        <v>1907.8088721735548</v>
      </c>
      <c r="G20" s="97"/>
      <c r="I20" s="94"/>
    </row>
    <row r="21" spans="1:9" ht="15.75" customHeight="1" x14ac:dyDescent="0.2">
      <c r="A21" s="208"/>
      <c r="B21" s="208"/>
      <c r="C21" s="217"/>
      <c r="D21" s="208"/>
      <c r="E21" s="208"/>
      <c r="F21" s="218">
        <f>SUM(F15:F20)</f>
        <v>5013.5126838748211</v>
      </c>
    </row>
    <row r="22" spans="1:9" x14ac:dyDescent="0.2">
      <c r="C22" s="219"/>
    </row>
    <row r="23" spans="1:9" x14ac:dyDescent="0.2">
      <c r="C23" s="97"/>
    </row>
    <row r="25" spans="1:9" hidden="1" x14ac:dyDescent="0.2">
      <c r="C25" s="94"/>
      <c r="F25" s="94">
        <f>+F21*3.87</f>
        <v>19402.294086595557</v>
      </c>
    </row>
    <row r="26" spans="1:9" x14ac:dyDescent="0.2">
      <c r="B26" s="220"/>
      <c r="F26" s="97"/>
    </row>
    <row r="33" spans="3:3" x14ac:dyDescent="0.2">
      <c r="C33" s="94"/>
    </row>
    <row r="34" spans="3:3" x14ac:dyDescent="0.2">
      <c r="C34" s="221"/>
    </row>
    <row r="36" spans="3:3" x14ac:dyDescent="0.2">
      <c r="C36" s="222"/>
    </row>
    <row r="37" spans="3:3" x14ac:dyDescent="0.2">
      <c r="C37" s="223"/>
    </row>
    <row r="40" spans="3:3" x14ac:dyDescent="0.2">
      <c r="C40" s="221"/>
    </row>
    <row r="41" spans="3:3" x14ac:dyDescent="0.2">
      <c r="C41" s="97"/>
    </row>
  </sheetData>
  <mergeCells count="2">
    <mergeCell ref="A3:B3"/>
    <mergeCell ref="C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0772-4C20-4A5C-913B-2B1559438D93}">
  <sheetPr>
    <tabColor rgb="FFFF0000"/>
  </sheetPr>
  <dimension ref="A3:A10"/>
  <sheetViews>
    <sheetView showGridLines="0" workbookViewId="0">
      <selection activeCell="A6" sqref="A6"/>
    </sheetView>
  </sheetViews>
  <sheetFormatPr baseColWidth="10" defaultRowHeight="15" x14ac:dyDescent="0.25"/>
  <sheetData>
    <row r="3" spans="1:1" x14ac:dyDescent="0.25">
      <c r="A3" t="s">
        <v>918</v>
      </c>
    </row>
    <row r="5" spans="1:1" x14ac:dyDescent="0.25">
      <c r="A5" s="227" t="s">
        <v>919</v>
      </c>
    </row>
    <row r="6" spans="1:1" x14ac:dyDescent="0.25">
      <c r="A6" s="227" t="s">
        <v>921</v>
      </c>
    </row>
    <row r="7" spans="1:1" x14ac:dyDescent="0.25">
      <c r="A7" s="227" t="s">
        <v>922</v>
      </c>
    </row>
    <row r="8" spans="1:1" x14ac:dyDescent="0.25">
      <c r="A8" s="227" t="s">
        <v>924</v>
      </c>
    </row>
    <row r="9" spans="1:1" x14ac:dyDescent="0.25">
      <c r="A9" s="227" t="s">
        <v>920</v>
      </c>
    </row>
    <row r="10" spans="1:1" x14ac:dyDescent="0.25">
      <c r="A10" s="227" t="s">
        <v>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Reporte de CxC</vt:lpstr>
      <vt:lpstr>Estado de cuenta nacional</vt:lpstr>
      <vt:lpstr>Estado de cuenta internacional</vt:lpstr>
      <vt:lpstr>Comisiones internacionales</vt:lpstr>
      <vt:lpstr>Detalle C.I</vt:lpstr>
      <vt:lpstr>Ventas</vt:lpstr>
      <vt:lpstr>'Estado de cuenta internacional'!Área_de_impresión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Kattya Barcena Braga</dc:creator>
  <cp:lastModifiedBy>San Luis 2</cp:lastModifiedBy>
  <dcterms:created xsi:type="dcterms:W3CDTF">2015-06-05T18:17:20Z</dcterms:created>
  <dcterms:modified xsi:type="dcterms:W3CDTF">2024-09-17T22:19:31Z</dcterms:modified>
</cp:coreProperties>
</file>