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Z:\Finanzas y Contabilidad\Créditos y Cobranzas\REPORTES\Power BI\Internacional\Reporte de internacional\"/>
    </mc:Choice>
  </mc:AlternateContent>
  <xr:revisionPtr revIDLastSave="0" documentId="13_ncr:1_{90A20A03-E865-40ED-BF34-F51B9C2D2EAB}" xr6:coauthVersionLast="47" xr6:coauthVersionMax="47" xr10:uidLastSave="{00000000-0000-0000-0000-000000000000}"/>
  <bookViews>
    <workbookView xWindow="-120" yWindow="-120" windowWidth="20730" windowHeight="11160" activeTab="3" xr2:uid="{B5B75672-2A02-4A7C-B448-C2F7483E23B5}"/>
  </bookViews>
  <sheets>
    <sheet name="Resumen" sheetId="7" r:id="rId1"/>
    <sheet name="CXC IN" sheetId="2" r:id="rId2"/>
    <sheet name="leyenda" sheetId="5" r:id="rId3"/>
    <sheet name="Ventas" sheetId="8" r:id="rId4"/>
  </sheets>
  <definedNames>
    <definedName name="_xlnm._FilterDatabase" localSheetId="1" hidden="1">'CXC IN'!$F$103:$F$104</definedName>
    <definedName name="_xlnm._FilterDatabase" localSheetId="3" hidden="1">Ventas!$A$1:$O$355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23" i="8" l="1"/>
  <c r="P53" i="2" l="1"/>
  <c r="L53" i="2" s="1"/>
  <c r="N53" i="2"/>
  <c r="K53" i="2"/>
  <c r="M53" i="2" s="1"/>
  <c r="P48" i="2"/>
  <c r="L48" i="2" s="1"/>
  <c r="U48" i="2" s="1" a="1"/>
  <c r="U48" i="2" s="1"/>
  <c r="N48" i="2"/>
  <c r="K48" i="2"/>
  <c r="M48" i="2" s="1"/>
  <c r="P35" i="2"/>
  <c r="I35" i="2"/>
  <c r="N35" i="2" s="1"/>
  <c r="K35" i="2" s="1"/>
  <c r="M35" i="2" s="1"/>
  <c r="P30" i="2"/>
  <c r="I30" i="2"/>
  <c r="N30" i="2" s="1"/>
  <c r="K30" i="2" s="1"/>
  <c r="M30" i="2" s="1"/>
  <c r="P2" i="2"/>
  <c r="L2" i="2" s="1"/>
  <c r="U2" i="2" s="1" a="1"/>
  <c r="U2" i="2" s="1"/>
  <c r="N2" i="2"/>
  <c r="K2" i="2"/>
  <c r="M2" i="2" s="1"/>
  <c r="I29" i="2"/>
  <c r="N29" i="2" s="1"/>
  <c r="K29" i="2" s="1"/>
  <c r="M29" i="2" s="1"/>
  <c r="I31" i="2"/>
  <c r="N31" i="2" s="1"/>
  <c r="K31" i="2" s="1"/>
  <c r="M31" i="2" s="1"/>
  <c r="I34" i="2"/>
  <c r="N34" i="2" s="1"/>
  <c r="K34" i="2" s="1"/>
  <c r="M34" i="2" s="1"/>
  <c r="I38" i="2"/>
  <c r="N38" i="2" s="1"/>
  <c r="K38" i="2" s="1"/>
  <c r="M38" i="2" s="1"/>
  <c r="I39" i="2"/>
  <c r="N39" i="2" s="1"/>
  <c r="K39" i="2" s="1"/>
  <c r="M39" i="2" s="1"/>
  <c r="I40" i="2"/>
  <c r="N40" i="2" s="1"/>
  <c r="K40" i="2" s="1"/>
  <c r="M40" i="2" s="1"/>
  <c r="I41" i="2"/>
  <c r="N41" i="2" s="1"/>
  <c r="K41" i="2" s="1"/>
  <c r="M41" i="2" s="1"/>
  <c r="I42" i="2"/>
  <c r="N42" i="2" s="1"/>
  <c r="K42" i="2" s="1"/>
  <c r="M42" i="2" s="1"/>
  <c r="I43" i="2"/>
  <c r="N43" i="2" s="1"/>
  <c r="K43" i="2" s="1"/>
  <c r="M43" i="2" s="1"/>
  <c r="I45" i="2"/>
  <c r="N45" i="2" s="1"/>
  <c r="K45" i="2" s="1"/>
  <c r="M45" i="2" s="1"/>
  <c r="I49" i="2"/>
  <c r="N49" i="2" s="1"/>
  <c r="K49" i="2" s="1"/>
  <c r="M49" i="2" s="1"/>
  <c r="I56" i="2"/>
  <c r="N56" i="2" s="1"/>
  <c r="K56" i="2" s="1"/>
  <c r="M56" i="2" s="1"/>
  <c r="I64" i="2"/>
  <c r="N64" i="2" s="1"/>
  <c r="K64" i="2" s="1"/>
  <c r="M64" i="2" s="1"/>
  <c r="I73" i="2"/>
  <c r="N73" i="2" s="1"/>
  <c r="K73" i="2" s="1"/>
  <c r="M73" i="2" s="1"/>
  <c r="I74" i="2"/>
  <c r="N74" i="2" s="1"/>
  <c r="K74" i="2" s="1"/>
  <c r="M74" i="2" s="1"/>
  <c r="I75" i="2"/>
  <c r="N75" i="2" s="1"/>
  <c r="K75" i="2" s="1"/>
  <c r="M75" i="2" s="1"/>
  <c r="I92" i="2"/>
  <c r="I93" i="2"/>
  <c r="N93" i="2" s="1"/>
  <c r="K93" i="2" s="1"/>
  <c r="M93" i="2" s="1"/>
  <c r="I94" i="2"/>
  <c r="N94" i="2" s="1"/>
  <c r="K94" i="2" s="1"/>
  <c r="M94" i="2" s="1"/>
  <c r="I101" i="2"/>
  <c r="N101" i="2" s="1"/>
  <c r="K101" i="2" s="1"/>
  <c r="M101" i="2" s="1"/>
  <c r="P77" i="2"/>
  <c r="L77" i="2" s="1"/>
  <c r="N77" i="2"/>
  <c r="K77" i="2"/>
  <c r="M77" i="2" s="1"/>
  <c r="A8" i="5"/>
  <c r="P96" i="2"/>
  <c r="L96" i="2" s="1"/>
  <c r="P95" i="2"/>
  <c r="L95" i="2" s="1"/>
  <c r="I90" i="2"/>
  <c r="N90" i="2" s="1"/>
  <c r="K90" i="2" s="1"/>
  <c r="M90" i="2" s="1"/>
  <c r="I89" i="2"/>
  <c r="N89" i="2" s="1"/>
  <c r="K89" i="2" s="1"/>
  <c r="M89" i="2" s="1"/>
  <c r="P91" i="2"/>
  <c r="L91" i="2" s="1"/>
  <c r="Q91" i="2" s="1"/>
  <c r="K91" i="2"/>
  <c r="M91" i="2" s="1"/>
  <c r="P90" i="2"/>
  <c r="P89" i="2"/>
  <c r="P63" i="2"/>
  <c r="L63" i="2" s="1"/>
  <c r="U63" i="2" s="1" a="1"/>
  <c r="U63" i="2" s="1"/>
  <c r="K63" i="2"/>
  <c r="M63" i="2" s="1"/>
  <c r="P62" i="2"/>
  <c r="L62" i="2" s="1"/>
  <c r="K62" i="2"/>
  <c r="M62" i="2" s="1"/>
  <c r="P55" i="2"/>
  <c r="L55" i="2" s="1"/>
  <c r="U55" i="2" s="1" a="1"/>
  <c r="U55" i="2" s="1"/>
  <c r="K55" i="2"/>
  <c r="M55" i="2" s="1"/>
  <c r="P37" i="2"/>
  <c r="L37" i="2" s="1"/>
  <c r="K37" i="2"/>
  <c r="M37" i="2" s="1"/>
  <c r="I18" i="2"/>
  <c r="N18" i="2" s="1"/>
  <c r="K18" i="2" s="1"/>
  <c r="M18" i="2" s="1"/>
  <c r="P18" i="2"/>
  <c r="P44" i="2"/>
  <c r="L44" i="2" s="1"/>
  <c r="P19" i="2"/>
  <c r="L19" i="2" s="1"/>
  <c r="I16" i="2"/>
  <c r="N16" i="2" s="1"/>
  <c r="P16" i="2"/>
  <c r="P88" i="2"/>
  <c r="L88" i="2" s="1"/>
  <c r="K88" i="2"/>
  <c r="M88" i="2" s="1"/>
  <c r="P34" i="2"/>
  <c r="P58" i="2"/>
  <c r="L58" i="2" s="1"/>
  <c r="P56" i="2"/>
  <c r="P49" i="2"/>
  <c r="P45" i="2"/>
  <c r="I15" i="2"/>
  <c r="N15" i="2" s="1"/>
  <c r="P5" i="2"/>
  <c r="K5" i="2"/>
  <c r="M5" i="2" s="1"/>
  <c r="I5" i="2"/>
  <c r="N5" i="2" s="1"/>
  <c r="P15" i="2"/>
  <c r="K15" i="2"/>
  <c r="M15" i="2" s="1"/>
  <c r="P87" i="2"/>
  <c r="L87" i="2" s="1"/>
  <c r="K87" i="2"/>
  <c r="M87" i="2" s="1"/>
  <c r="P86" i="2"/>
  <c r="L86" i="2" s="1"/>
  <c r="Q86" i="2" s="1"/>
  <c r="K86" i="2"/>
  <c r="M86" i="2" s="1"/>
  <c r="P85" i="2"/>
  <c r="L85" i="2" s="1"/>
  <c r="Q85" i="2" s="1"/>
  <c r="K85" i="2"/>
  <c r="M85" i="2" s="1"/>
  <c r="K3" i="2"/>
  <c r="M3" i="2" s="1"/>
  <c r="K7" i="2"/>
  <c r="M7" i="2" s="1"/>
  <c r="K8" i="2"/>
  <c r="M8" i="2" s="1"/>
  <c r="K9" i="2"/>
  <c r="M9" i="2" s="1"/>
  <c r="K10" i="2"/>
  <c r="M10" i="2" s="1"/>
  <c r="K4" i="2"/>
  <c r="M4" i="2" s="1"/>
  <c r="K11" i="2"/>
  <c r="M11" i="2" s="1"/>
  <c r="K12" i="2"/>
  <c r="M12" i="2" s="1"/>
  <c r="K17" i="2"/>
  <c r="M17" i="2" s="1"/>
  <c r="K13" i="2"/>
  <c r="M13" i="2" s="1"/>
  <c r="K6" i="2"/>
  <c r="M6" i="2" s="1"/>
  <c r="K14" i="2"/>
  <c r="M14" i="2" s="1"/>
  <c r="K19" i="2"/>
  <c r="M19" i="2" s="1"/>
  <c r="K20" i="2"/>
  <c r="M20" i="2" s="1"/>
  <c r="K21" i="2"/>
  <c r="M21" i="2" s="1"/>
  <c r="K22" i="2"/>
  <c r="M22" i="2" s="1"/>
  <c r="K23" i="2"/>
  <c r="M23" i="2" s="1"/>
  <c r="K24" i="2"/>
  <c r="M24" i="2" s="1"/>
  <c r="K25" i="2"/>
  <c r="M25" i="2" s="1"/>
  <c r="K26" i="2"/>
  <c r="M26" i="2" s="1"/>
  <c r="K27" i="2"/>
  <c r="M27" i="2" s="1"/>
  <c r="K28" i="2"/>
  <c r="M28" i="2" s="1"/>
  <c r="K32" i="2"/>
  <c r="M32" i="2" s="1"/>
  <c r="K33" i="2"/>
  <c r="M33" i="2" s="1"/>
  <c r="K36" i="2"/>
  <c r="M36" i="2" s="1"/>
  <c r="K46" i="2"/>
  <c r="M46" i="2" s="1"/>
  <c r="K47" i="2"/>
  <c r="M47" i="2" s="1"/>
  <c r="K50" i="2"/>
  <c r="M50" i="2" s="1"/>
  <c r="K51" i="2"/>
  <c r="M51" i="2" s="1"/>
  <c r="K52" i="2"/>
  <c r="M52" i="2" s="1"/>
  <c r="K54" i="2"/>
  <c r="M54" i="2" s="1"/>
  <c r="K57" i="2"/>
  <c r="M57" i="2" s="1"/>
  <c r="K59" i="2"/>
  <c r="M59" i="2" s="1"/>
  <c r="K60" i="2"/>
  <c r="M60" i="2" s="1"/>
  <c r="K61" i="2"/>
  <c r="M61" i="2" s="1"/>
  <c r="K65" i="2"/>
  <c r="M65" i="2" s="1"/>
  <c r="K66" i="2"/>
  <c r="M66" i="2" s="1"/>
  <c r="K67" i="2"/>
  <c r="M67" i="2" s="1"/>
  <c r="K68" i="2"/>
  <c r="M68" i="2" s="1"/>
  <c r="K69" i="2"/>
  <c r="M69" i="2" s="1"/>
  <c r="K71" i="2"/>
  <c r="M71" i="2" s="1"/>
  <c r="K72" i="2"/>
  <c r="M72" i="2" s="1"/>
  <c r="K70" i="2"/>
  <c r="M70" i="2" s="1"/>
  <c r="K76" i="2"/>
  <c r="M76" i="2" s="1"/>
  <c r="K78" i="2"/>
  <c r="M78" i="2" s="1"/>
  <c r="K79" i="2"/>
  <c r="M79" i="2" s="1"/>
  <c r="K81" i="2"/>
  <c r="M81" i="2" s="1"/>
  <c r="K82" i="2"/>
  <c r="M82" i="2" s="1"/>
  <c r="K83" i="2"/>
  <c r="M83" i="2" s="1"/>
  <c r="K84" i="2"/>
  <c r="M84" i="2" s="1"/>
  <c r="K97" i="2"/>
  <c r="M97" i="2" s="1"/>
  <c r="K98" i="2"/>
  <c r="M98" i="2" s="1"/>
  <c r="K99" i="2"/>
  <c r="M99" i="2" s="1"/>
  <c r="K100" i="2"/>
  <c r="M100" i="2" s="1"/>
  <c r="P101" i="2"/>
  <c r="P100" i="2"/>
  <c r="L100" i="2" s="1"/>
  <c r="U100" i="2" s="1" a="1"/>
  <c r="U100" i="2" s="1"/>
  <c r="P99" i="2"/>
  <c r="L99" i="2" s="1"/>
  <c r="Q99" i="2" s="1"/>
  <c r="P98" i="2"/>
  <c r="L98" i="2" s="1"/>
  <c r="P97" i="2"/>
  <c r="L97" i="2" s="1"/>
  <c r="P94" i="2"/>
  <c r="P93" i="2"/>
  <c r="P92" i="2"/>
  <c r="P84" i="2"/>
  <c r="L84" i="2" s="1"/>
  <c r="P83" i="2"/>
  <c r="L83" i="2" s="1"/>
  <c r="Q83" i="2" s="1"/>
  <c r="P82" i="2"/>
  <c r="L82" i="2" s="1"/>
  <c r="U82" i="2" s="1" a="1"/>
  <c r="U82" i="2" s="1"/>
  <c r="P81" i="2"/>
  <c r="L81" i="2" s="1"/>
  <c r="P80" i="2"/>
  <c r="L80" i="2" s="1"/>
  <c r="Q80" i="2" s="1"/>
  <c r="P79" i="2"/>
  <c r="L79" i="2" s="1"/>
  <c r="P78" i="2"/>
  <c r="L78" i="2" s="1"/>
  <c r="Q78" i="2" s="1"/>
  <c r="P76" i="2"/>
  <c r="L76" i="2" s="1"/>
  <c r="U76" i="2" s="1" a="1"/>
  <c r="U76" i="2" s="1"/>
  <c r="P75" i="2"/>
  <c r="P74" i="2"/>
  <c r="P73" i="2"/>
  <c r="P70" i="2"/>
  <c r="L70" i="2" s="1"/>
  <c r="Q70" i="2" s="1"/>
  <c r="P72" i="2"/>
  <c r="L72" i="2" s="1"/>
  <c r="Q72" i="2" s="1"/>
  <c r="P71" i="2"/>
  <c r="L71" i="2" s="1"/>
  <c r="U71" i="2" s="1" a="1"/>
  <c r="U71" i="2" s="1"/>
  <c r="P69" i="2"/>
  <c r="L69" i="2" s="1"/>
  <c r="Q69" i="2" s="1"/>
  <c r="P68" i="2"/>
  <c r="L68" i="2" s="1"/>
  <c r="P67" i="2"/>
  <c r="L67" i="2" s="1"/>
  <c r="Q67" i="2" s="1"/>
  <c r="P66" i="2"/>
  <c r="L66" i="2" s="1"/>
  <c r="U66" i="2" s="1" a="1"/>
  <c r="U66" i="2" s="1"/>
  <c r="P65" i="2"/>
  <c r="L65" i="2" s="1"/>
  <c r="U65" i="2" s="1" a="1"/>
  <c r="U65" i="2" s="1"/>
  <c r="P64" i="2"/>
  <c r="P61" i="2"/>
  <c r="L61" i="2" s="1"/>
  <c r="P60" i="2"/>
  <c r="L60" i="2" s="1"/>
  <c r="U60" i="2" s="1" a="1"/>
  <c r="U60" i="2" s="1"/>
  <c r="P59" i="2"/>
  <c r="I59" i="2"/>
  <c r="N59" i="2" s="1"/>
  <c r="P57" i="2"/>
  <c r="L57" i="2" s="1"/>
  <c r="U57" i="2" s="1" a="1"/>
  <c r="U57" i="2" s="1"/>
  <c r="P54" i="2"/>
  <c r="L54" i="2" s="1"/>
  <c r="P52" i="2"/>
  <c r="L52" i="2" s="1"/>
  <c r="P51" i="2"/>
  <c r="L51" i="2" s="1"/>
  <c r="U51" i="2" s="1" a="1"/>
  <c r="U51" i="2" s="1"/>
  <c r="P50" i="2"/>
  <c r="L50" i="2" s="1"/>
  <c r="P47" i="2"/>
  <c r="L47" i="2" s="1"/>
  <c r="Q47" i="2" s="1"/>
  <c r="P46" i="2"/>
  <c r="L46" i="2" s="1"/>
  <c r="P43" i="2"/>
  <c r="P42" i="2"/>
  <c r="P41" i="2"/>
  <c r="P40" i="2"/>
  <c r="P39" i="2"/>
  <c r="L39" i="2" s="1"/>
  <c r="P38" i="2"/>
  <c r="P36" i="2"/>
  <c r="L36" i="2" s="1"/>
  <c r="P33" i="2"/>
  <c r="L33" i="2" s="1"/>
  <c r="P32" i="2"/>
  <c r="L32" i="2" s="1"/>
  <c r="U32" i="2" s="1" a="1"/>
  <c r="U32" i="2" s="1"/>
  <c r="P31" i="2"/>
  <c r="P29" i="2"/>
  <c r="P28" i="2"/>
  <c r="L28" i="2" s="1"/>
  <c r="P27" i="2"/>
  <c r="L27" i="2" s="1"/>
  <c r="U27" i="2" s="1" a="1"/>
  <c r="U27" i="2" s="1"/>
  <c r="P26" i="2"/>
  <c r="L26" i="2" s="1"/>
  <c r="Q26" i="2" s="1"/>
  <c r="P25" i="2"/>
  <c r="L25" i="2" s="1"/>
  <c r="P24" i="2"/>
  <c r="L24" i="2" s="1"/>
  <c r="U24" i="2" s="1" a="1"/>
  <c r="U24" i="2" s="1"/>
  <c r="P23" i="2"/>
  <c r="L23" i="2" s="1"/>
  <c r="P22" i="2"/>
  <c r="L22" i="2" s="1"/>
  <c r="P21" i="2"/>
  <c r="L21" i="2" s="1"/>
  <c r="P20" i="2"/>
  <c r="L20" i="2" s="1"/>
  <c r="P14" i="2"/>
  <c r="I14" i="2"/>
  <c r="N14" i="2" s="1"/>
  <c r="P6" i="2"/>
  <c r="I6" i="2"/>
  <c r="N6" i="2" s="1"/>
  <c r="P13" i="2"/>
  <c r="I13" i="2"/>
  <c r="N13" i="2" s="1"/>
  <c r="P17" i="2"/>
  <c r="I17" i="2"/>
  <c r="N17" i="2" s="1"/>
  <c r="P12" i="2"/>
  <c r="I12" i="2"/>
  <c r="N12" i="2" s="1"/>
  <c r="P11" i="2"/>
  <c r="I11" i="2"/>
  <c r="N11" i="2" s="1"/>
  <c r="P4" i="2"/>
  <c r="I4" i="2"/>
  <c r="N4" i="2" s="1"/>
  <c r="P10" i="2"/>
  <c r="I10" i="2"/>
  <c r="N10" i="2" s="1"/>
  <c r="P9" i="2"/>
  <c r="I9" i="2"/>
  <c r="N9" i="2" s="1"/>
  <c r="P8" i="2"/>
  <c r="I8" i="2"/>
  <c r="N8" i="2" s="1"/>
  <c r="P7" i="2"/>
  <c r="I7" i="2"/>
  <c r="N7" i="2" s="1"/>
  <c r="P3" i="2"/>
  <c r="L3" i="2" s="1"/>
  <c r="U3" i="2" s="1" a="1"/>
  <c r="U3" i="2" s="1"/>
  <c r="N96" i="2"/>
  <c r="K96" i="2"/>
  <c r="M96" i="2" s="1"/>
  <c r="N95" i="2"/>
  <c r="K95" i="2"/>
  <c r="M95" i="2" s="1"/>
  <c r="N91" i="2"/>
  <c r="N62" i="2"/>
  <c r="N63" i="2"/>
  <c r="N55" i="2"/>
  <c r="N37" i="2"/>
  <c r="N44" i="2"/>
  <c r="K44" i="2"/>
  <c r="M44" i="2" s="1"/>
  <c r="K16" i="2"/>
  <c r="M16" i="2" s="1"/>
  <c r="N88" i="2"/>
  <c r="N58" i="2"/>
  <c r="K58" i="2"/>
  <c r="M58" i="2" s="1"/>
  <c r="N87" i="2"/>
  <c r="N85" i="2"/>
  <c r="N86" i="2"/>
  <c r="N60" i="2"/>
  <c r="N51" i="2"/>
  <c r="N97" i="2"/>
  <c r="N22" i="2"/>
  <c r="N81" i="2"/>
  <c r="N80" i="2"/>
  <c r="K80" i="2"/>
  <c r="M80" i="2" s="1"/>
  <c r="N69" i="2"/>
  <c r="N50" i="2"/>
  <c r="N28" i="2"/>
  <c r="N21" i="2"/>
  <c r="N68" i="2"/>
  <c r="N27" i="2"/>
  <c r="N79" i="2"/>
  <c r="N67" i="2"/>
  <c r="N57" i="2"/>
  <c r="N47" i="2"/>
  <c r="N78" i="2"/>
  <c r="N66" i="2"/>
  <c r="N46" i="2"/>
  <c r="N36" i="2"/>
  <c r="N26" i="2"/>
  <c r="N20" i="2"/>
  <c r="N100" i="2"/>
  <c r="N84" i="2"/>
  <c r="N76" i="2"/>
  <c r="N70" i="2"/>
  <c r="N65" i="2"/>
  <c r="N33" i="2"/>
  <c r="N25" i="2"/>
  <c r="N19" i="2"/>
  <c r="N99" i="2"/>
  <c r="N83" i="2"/>
  <c r="N72" i="2"/>
  <c r="N54" i="2"/>
  <c r="N32" i="2"/>
  <c r="N24" i="2"/>
  <c r="N3" i="2"/>
  <c r="N98" i="2"/>
  <c r="N82" i="2"/>
  <c r="N71" i="2"/>
  <c r="N61" i="2"/>
  <c r="N52" i="2"/>
  <c r="N23" i="2"/>
  <c r="L29" i="2" l="1"/>
  <c r="U29" i="2" s="1" a="1"/>
  <c r="U29" i="2" s="1"/>
  <c r="L43" i="2"/>
  <c r="Q43" i="2" s="1"/>
  <c r="L94" i="2"/>
  <c r="U94" i="2" s="1" a="1"/>
  <c r="U94" i="2" s="1"/>
  <c r="L41" i="2"/>
  <c r="U41" i="2" s="1" a="1"/>
  <c r="U41" i="2" s="1"/>
  <c r="U53" i="2" a="1"/>
  <c r="U53" i="2" s="1"/>
  <c r="Q53" i="2"/>
  <c r="Q48" i="2"/>
  <c r="L40" i="2"/>
  <c r="Q40" i="2" s="1"/>
  <c r="L42" i="2"/>
  <c r="U42" i="2" s="1" a="1"/>
  <c r="U42" i="2" s="1"/>
  <c r="L35" i="2"/>
  <c r="L31" i="2"/>
  <c r="Q31" i="2" s="1"/>
  <c r="L93" i="2"/>
  <c r="U93" i="2" s="1" a="1"/>
  <c r="U93" i="2" s="1"/>
  <c r="L5" i="2"/>
  <c r="U5" i="2" s="1" a="1"/>
  <c r="U5" i="2" s="1"/>
  <c r="L30" i="2"/>
  <c r="Q27" i="2"/>
  <c r="L49" i="2"/>
  <c r="Q49" i="2" s="1"/>
  <c r="L10" i="2"/>
  <c r="Q10" i="2" s="1"/>
  <c r="Q71" i="2"/>
  <c r="L38" i="2"/>
  <c r="U38" i="2" s="1" a="1"/>
  <c r="U38" i="2" s="1"/>
  <c r="Q57" i="2"/>
  <c r="L17" i="2"/>
  <c r="Q17" i="2" s="1"/>
  <c r="U39" i="2" a="1"/>
  <c r="U39" i="2" s="1"/>
  <c r="Q39" i="2"/>
  <c r="Q3" i="2"/>
  <c r="U28" i="2" a="1"/>
  <c r="U28" i="2" s="1"/>
  <c r="Q28" i="2"/>
  <c r="Q76" i="2"/>
  <c r="L11" i="2"/>
  <c r="Q11" i="2" s="1"/>
  <c r="L6" i="2"/>
  <c r="Q6" i="2" s="1"/>
  <c r="L16" i="2"/>
  <c r="Q16" i="2" s="1"/>
  <c r="L9" i="2"/>
  <c r="Q9" i="2" s="1"/>
  <c r="L12" i="2"/>
  <c r="U12" i="2" s="1" a="1"/>
  <c r="U12" i="2" s="1"/>
  <c r="L14" i="2"/>
  <c r="Q14" i="2" s="1"/>
  <c r="L15" i="2"/>
  <c r="Q15" i="2" s="1"/>
  <c r="L8" i="2"/>
  <c r="Q8" i="2" s="1"/>
  <c r="L73" i="2"/>
  <c r="U73" i="2" s="1" a="1"/>
  <c r="U73" i="2" s="1"/>
  <c r="Q60" i="2"/>
  <c r="L7" i="2"/>
  <c r="U7" i="2" s="1" a="1"/>
  <c r="U7" i="2" s="1"/>
  <c r="L4" i="2"/>
  <c r="Q4" i="2" s="1"/>
  <c r="L13" i="2"/>
  <c r="Q13" i="2" s="1"/>
  <c r="U88" i="2" a="1"/>
  <c r="U88" i="2" s="1"/>
  <c r="Q88" i="2"/>
  <c r="L92" i="2"/>
  <c r="U92" i="2" s="1" a="1"/>
  <c r="U92" i="2" s="1"/>
  <c r="U23" i="2" a="1"/>
  <c r="U23" i="2" s="1"/>
  <c r="Q23" i="2"/>
  <c r="U87" i="2" a="1"/>
  <c r="U87" i="2" s="1"/>
  <c r="Q87" i="2"/>
  <c r="Q46" i="2"/>
  <c r="U46" i="2" a="1"/>
  <c r="U46" i="2" s="1"/>
  <c r="Q36" i="2"/>
  <c r="U36" i="2" a="1"/>
  <c r="U36" i="2" s="1"/>
  <c r="U70" i="2" a="1"/>
  <c r="U70" i="2" s="1"/>
  <c r="Q2" i="2"/>
  <c r="U97" i="2" a="1"/>
  <c r="U97" i="2" s="1"/>
  <c r="Q97" i="2"/>
  <c r="Q77" i="2"/>
  <c r="U77" i="2" a="1"/>
  <c r="U77" i="2" s="1"/>
  <c r="U61" i="2" a="1"/>
  <c r="U61" i="2" s="1"/>
  <c r="Q61" i="2"/>
  <c r="U58" i="2" a="1"/>
  <c r="U58" i="2" s="1"/>
  <c r="Q58" i="2"/>
  <c r="Q21" i="2"/>
  <c r="U21" i="2" a="1"/>
  <c r="U21" i="2" s="1"/>
  <c r="Q19" i="2"/>
  <c r="U19" i="2" a="1"/>
  <c r="U19" i="2" s="1"/>
  <c r="Q25" i="2"/>
  <c r="U25" i="2" a="1"/>
  <c r="U25" i="2" s="1"/>
  <c r="Q68" i="2"/>
  <c r="U68" i="2" a="1"/>
  <c r="U68" i="2" s="1"/>
  <c r="Q51" i="2"/>
  <c r="L89" i="2"/>
  <c r="Q89" i="2" s="1"/>
  <c r="Q32" i="2"/>
  <c r="L45" i="2"/>
  <c r="Q45" i="2" s="1"/>
  <c r="L34" i="2"/>
  <c r="U83" i="2" a="1"/>
  <c r="U83" i="2" s="1"/>
  <c r="Q24" i="2"/>
  <c r="U72" i="2" a="1"/>
  <c r="U72" i="2" s="1"/>
  <c r="L101" i="2"/>
  <c r="L56" i="2"/>
  <c r="N92" i="2"/>
  <c r="K92" i="2" s="1"/>
  <c r="M92" i="2" s="1"/>
  <c r="L75" i="2"/>
  <c r="U78" i="2" a="1"/>
  <c r="U78" i="2" s="1"/>
  <c r="L64" i="2"/>
  <c r="L90" i="2"/>
  <c r="U90" i="2" s="1" a="1"/>
  <c r="U90" i="2" s="1"/>
  <c r="U99" i="2" a="1"/>
  <c r="U99" i="2" s="1"/>
  <c r="Q66" i="2"/>
  <c r="L59" i="2"/>
  <c r="L74" i="2"/>
  <c r="L18" i="2"/>
  <c r="U18" i="2" s="1" a="1"/>
  <c r="U18" i="2" s="1"/>
  <c r="Q52" i="2"/>
  <c r="U52" i="2" a="1"/>
  <c r="U52" i="2" s="1"/>
  <c r="U22" i="2" a="1"/>
  <c r="U22" i="2" s="1"/>
  <c r="Q22" i="2"/>
  <c r="Q98" i="2"/>
  <c r="U98" i="2" a="1"/>
  <c r="U98" i="2" s="1"/>
  <c r="Q84" i="2"/>
  <c r="U84" i="2" a="1"/>
  <c r="U84" i="2" s="1"/>
  <c r="U80" i="2" a="1"/>
  <c r="U80" i="2" s="1"/>
  <c r="Q81" i="2"/>
  <c r="U81" i="2" a="1"/>
  <c r="U81" i="2" s="1"/>
  <c r="U96" i="2" a="1"/>
  <c r="U96" i="2" s="1"/>
  <c r="Q96" i="2"/>
  <c r="U50" i="2" a="1"/>
  <c r="U50" i="2" s="1"/>
  <c r="Q50" i="2"/>
  <c r="Q100" i="2"/>
  <c r="U69" i="2" a="1"/>
  <c r="U69" i="2" s="1"/>
  <c r="U47" i="2" a="1"/>
  <c r="U47" i="2" s="1"/>
  <c r="Q33" i="2"/>
  <c r="U33" i="2" a="1"/>
  <c r="U33" i="2" s="1"/>
  <c r="Q82" i="2"/>
  <c r="U67" i="2" a="1"/>
  <c r="U67" i="2" s="1"/>
  <c r="Q65" i="2"/>
  <c r="U91" i="2" a="1"/>
  <c r="U91" i="2" s="1"/>
  <c r="Q20" i="2"/>
  <c r="U20" i="2" a="1"/>
  <c r="U20" i="2" s="1"/>
  <c r="Q79" i="2"/>
  <c r="U79" i="2" a="1"/>
  <c r="U79" i="2" s="1"/>
  <c r="U85" i="2" a="1"/>
  <c r="U85" i="2" s="1"/>
  <c r="Q44" i="2"/>
  <c r="U44" i="2" a="1"/>
  <c r="U44" i="2" s="1"/>
  <c r="U37" i="2" a="1"/>
  <c r="U37" i="2" s="1"/>
  <c r="Q37" i="2"/>
  <c r="U62" i="2" a="1"/>
  <c r="U62" i="2" s="1"/>
  <c r="Q62" i="2"/>
  <c r="U26" i="2" a="1"/>
  <c r="U26" i="2" s="1"/>
  <c r="U54" i="2" a="1"/>
  <c r="U54" i="2" s="1"/>
  <c r="Q54" i="2"/>
  <c r="U86" i="2" a="1"/>
  <c r="U86" i="2" s="1"/>
  <c r="U95" i="2" a="1"/>
  <c r="U95" i="2" s="1"/>
  <c r="Q95" i="2"/>
  <c r="Q55" i="2"/>
  <c r="Q63" i="2"/>
  <c r="Q94" i="2" l="1"/>
  <c r="Q41" i="2"/>
  <c r="U43" i="2" a="1"/>
  <c r="U43" i="2" s="1"/>
  <c r="Q29" i="2"/>
  <c r="U40" i="2" a="1"/>
  <c r="U40" i="2" s="1"/>
  <c r="U31" i="2" a="1"/>
  <c r="U31" i="2" s="1"/>
  <c r="Q42" i="2"/>
  <c r="U15" i="2" a="1"/>
  <c r="U15" i="2" s="1"/>
  <c r="U35" i="2" a="1"/>
  <c r="U35" i="2" s="1"/>
  <c r="Q35" i="2"/>
  <c r="Q5" i="2"/>
  <c r="U49" i="2" a="1"/>
  <c r="U49" i="2" s="1"/>
  <c r="Q93" i="2"/>
  <c r="U10" i="2" a="1"/>
  <c r="U10" i="2" s="1"/>
  <c r="U30" i="2" a="1"/>
  <c r="U30" i="2" s="1"/>
  <c r="Q30" i="2"/>
  <c r="U17" i="2" a="1"/>
  <c r="U17" i="2" s="1"/>
  <c r="U13" i="2" a="1"/>
  <c r="U13" i="2" s="1"/>
  <c r="Q38" i="2"/>
  <c r="U4" i="2" a="1"/>
  <c r="U4" i="2" s="1"/>
  <c r="U14" i="2" a="1"/>
  <c r="U14" i="2" s="1"/>
  <c r="Q12" i="2"/>
  <c r="Q73" i="2"/>
  <c r="U11" i="2" a="1"/>
  <c r="U11" i="2" s="1"/>
  <c r="Q92" i="2"/>
  <c r="U9" i="2" a="1"/>
  <c r="U9" i="2" s="1"/>
  <c r="U16" i="2" a="1"/>
  <c r="U16" i="2" s="1"/>
  <c r="U6" i="2" a="1"/>
  <c r="U6" i="2" s="1"/>
  <c r="U8" i="2" a="1"/>
  <c r="U8" i="2" s="1"/>
  <c r="Q7" i="2"/>
  <c r="U89" i="2" a="1"/>
  <c r="U89" i="2" s="1"/>
  <c r="U45" i="2" a="1"/>
  <c r="U45" i="2" s="1"/>
  <c r="Q18" i="2"/>
  <c r="Q90" i="2"/>
  <c r="U101" i="2" a="1"/>
  <c r="U101" i="2" s="1"/>
  <c r="Q101" i="2"/>
  <c r="Q64" i="2"/>
  <c r="U64" i="2" a="1"/>
  <c r="U64" i="2" s="1"/>
  <c r="Q74" i="2"/>
  <c r="U74" i="2" a="1"/>
  <c r="U74" i="2" s="1"/>
  <c r="Q75" i="2"/>
  <c r="U75" i="2" a="1"/>
  <c r="U75" i="2" s="1"/>
  <c r="U59" i="2" a="1"/>
  <c r="U59" i="2" s="1"/>
  <c r="Q59" i="2"/>
  <c r="U56" i="2" a="1"/>
  <c r="U56" i="2" s="1"/>
  <c r="Q56" i="2"/>
  <c r="Q34" i="2"/>
  <c r="U34" i="2" a="1"/>
  <c r="U34" i="2" s="1"/>
  <c r="D7" i="5" l="1"/>
  <c r="D9" i="5"/>
  <c r="D10" i="5"/>
  <c r="D8" i="5"/>
  <c r="D11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<sst xmlns="http://schemas.openxmlformats.org/spreadsheetml/2006/main" count="3558" uniqueCount="1060">
  <si>
    <t>FACTURAS</t>
  </si>
  <si>
    <t>MONTO</t>
  </si>
  <si>
    <t>DIAS ANTICIPADOS</t>
  </si>
  <si>
    <t>LEYENDA MOROSIDAD</t>
  </si>
  <si>
    <t>VIGENTE</t>
  </si>
  <si>
    <t>A1 VIGENTE</t>
  </si>
  <si>
    <t>FINANCIADO</t>
  </si>
  <si>
    <t>POR VENCER</t>
  </si>
  <si>
    <t>A2 DE 1 A 15 DIAS</t>
  </si>
  <si>
    <t>VENCIDO</t>
  </si>
  <si>
    <t>A3 DE 16 A 30 DIAS</t>
  </si>
  <si>
    <t>A4 DE 31 A 60 DIAS</t>
  </si>
  <si>
    <t>TOTAL FACTURAS</t>
  </si>
  <si>
    <t>A5 DE 61 A 90 DIAS</t>
  </si>
  <si>
    <t>A6 DE 91 A MÁS DIAS</t>
  </si>
  <si>
    <t>Razon Social Cliente</t>
  </si>
  <si>
    <t>Documento</t>
  </si>
  <si>
    <t>Número de documento</t>
  </si>
  <si>
    <t>Proforma / concepto</t>
  </si>
  <si>
    <t>F. Documento</t>
  </si>
  <si>
    <t>F. Embarque</t>
  </si>
  <si>
    <t>F.
 Vencimiento</t>
  </si>
  <si>
    <t>Monto dolares</t>
  </si>
  <si>
    <t>KPI</t>
  </si>
  <si>
    <t xml:space="preserve">Intereses por facturar </t>
  </si>
  <si>
    <t>Numero Identidad</t>
  </si>
  <si>
    <t>Cálculo Intereses por facturar</t>
  </si>
  <si>
    <t>Condicion de Pago</t>
  </si>
  <si>
    <t>Dirección</t>
  </si>
  <si>
    <t>Distrito</t>
  </si>
  <si>
    <t>Provincia</t>
  </si>
  <si>
    <t>Pais</t>
  </si>
  <si>
    <t>AFVET S.A.</t>
  </si>
  <si>
    <t>FACTURA</t>
  </si>
  <si>
    <t>CEX100867087</t>
  </si>
  <si>
    <t>INTERESES</t>
  </si>
  <si>
    <t>NO FINANCIADO</t>
  </si>
  <si>
    <t>CONTADO</t>
  </si>
  <si>
    <t>20 Calle 25-55, Zona 12 Empresarial El Cortijo 3, Bodega # 921, Ciudad de Guatemala, Guatemala</t>
  </si>
  <si>
    <t>ANTICIPO</t>
  </si>
  <si>
    <t>ABONO</t>
  </si>
  <si>
    <t>CONTADO / CASH</t>
  </si>
  <si>
    <t>01-E001-00000121</t>
  </si>
  <si>
    <t>CEX100867027</t>
  </si>
  <si>
    <t>NICARAGUA</t>
  </si>
  <si>
    <t>COBRANZA DOC. 105 DIAS  / DA 105 DAYS</t>
  </si>
  <si>
    <t>Km. 6.5 carretera norte, edificio Impelsa II piso</t>
  </si>
  <si>
    <t>MANAGUA</t>
  </si>
  <si>
    <t>-</t>
  </si>
  <si>
    <t>01-E001-00000122</t>
  </si>
  <si>
    <t>01-E001-00000123</t>
  </si>
  <si>
    <t>01-E001-00000124</t>
  </si>
  <si>
    <t>Basado en Entregas 09-0010-00057060. 09-0010-00057</t>
  </si>
  <si>
    <t>01-F050-00001100</t>
  </si>
  <si>
    <t>01-F050-00001161</t>
  </si>
  <si>
    <t>01-F050-00001231</t>
  </si>
  <si>
    <t>01-F050-00001349</t>
  </si>
  <si>
    <t>01-F050-00001395</t>
  </si>
  <si>
    <t>01-F050-00001398</t>
  </si>
  <si>
    <t>086-2024</t>
  </si>
  <si>
    <t>01-F050-00001430</t>
  </si>
  <si>
    <t>FLETE AEREO</t>
  </si>
  <si>
    <t>NOTA DE DEBITO</t>
  </si>
  <si>
    <t>08-F010-00000858</t>
  </si>
  <si>
    <t>FLETE</t>
  </si>
  <si>
    <t>AL FIAFY FOR VETERINARY CARE</t>
  </si>
  <si>
    <t>P.O. BOX 6691</t>
  </si>
  <si>
    <t>DOHA</t>
  </si>
  <si>
    <t>CEX100867013</t>
  </si>
  <si>
    <t>PF 265-2023 y 009-2024</t>
  </si>
  <si>
    <t>CONTADO ADELANTADO / CASH IN ADVANCE</t>
  </si>
  <si>
    <t>ANICHEM PHARMACY</t>
  </si>
  <si>
    <t>ZL953304</t>
  </si>
  <si>
    <t>ANT - PF 146 -2019 ANICHEM</t>
  </si>
  <si>
    <t>CEX000000185</t>
  </si>
  <si>
    <t>ADRESS 46 SIR VIRGIL NAZ STREET - PORT LOUIS</t>
  </si>
  <si>
    <t>ANIMAL HOSPITAL</t>
  </si>
  <si>
    <t>ZI542698</t>
  </si>
  <si>
    <t>ANTICIPO PF</t>
  </si>
  <si>
    <t>CEX000000184</t>
  </si>
  <si>
    <t>Units 4&amp; 5 Crowne Plaza, Union Road Cole Bay- St Maarten</t>
  </si>
  <si>
    <t>ARMSTRONG HEALTH CARE INC.</t>
  </si>
  <si>
    <t>08-F010-00000852</t>
  </si>
  <si>
    <t>Facturas clientes - CEX100867001</t>
  </si>
  <si>
    <t>CEX100867001</t>
  </si>
  <si>
    <t>CONTADO / SALDO</t>
  </si>
  <si>
    <t>Lot 2, Lower Estate, St. Michael, Barbados</t>
  </si>
  <si>
    <t>AZVET</t>
  </si>
  <si>
    <t>ZO185443</t>
  </si>
  <si>
    <t>PF - 011 - 2021</t>
  </si>
  <si>
    <t>CEX100867030</t>
  </si>
  <si>
    <t>Moscow Avenue 75A, App. 73 Baku</t>
  </si>
  <si>
    <t>BEIJING YI LONG XIANG TECHNOLOGY CO.LTD</t>
  </si>
  <si>
    <t>NOTA DE CREDITO</t>
  </si>
  <si>
    <t>07-F010-00000503</t>
  </si>
  <si>
    <t>FLETE REF F050-00405 F 16.06.2021</t>
  </si>
  <si>
    <t>CEX100867049</t>
  </si>
  <si>
    <t>404 JIA, JIA N° 4 BUILDING, LIXI GARDEN</t>
  </si>
  <si>
    <t>BIOLOGICAL INTERNATIONAL S.A. DE C.V.</t>
  </si>
  <si>
    <t>PF 074-2024</t>
  </si>
  <si>
    <t>CEX100867095</t>
  </si>
  <si>
    <t>Boulevard del Ejercito, Colonia La Chacra, 54 Avenida Sur, Calle Principal</t>
  </si>
  <si>
    <t>BREMER LANKA (PVT) LTD.</t>
  </si>
  <si>
    <t>GASTOS DE EXPORTACION</t>
  </si>
  <si>
    <t>CEX000000149</t>
  </si>
  <si>
    <t>Nº 102, CENTRAL PLAZA, KANDY ROAD</t>
  </si>
  <si>
    <t>PASYALA</t>
  </si>
  <si>
    <t>PF 049 &amp; 092-2024</t>
  </si>
  <si>
    <t>CORPORACION FESA S.A.</t>
  </si>
  <si>
    <t>ZN118054</t>
  </si>
  <si>
    <t>PF - 059 -2020</t>
  </si>
  <si>
    <t>CEX100867029</t>
  </si>
  <si>
    <t>50% PAGO ADELANTADO - 50% COBRANZA DOCUMENTARIA 90 DÍAS</t>
  </si>
  <si>
    <t>CALZADA RAUL AGUILAR BATRES 44-70 ZONA11 CENTRO COMERCIAL PLAZA AZUL, LOCAL 3</t>
  </si>
  <si>
    <t>COLONIA MONTE MARIA</t>
  </si>
  <si>
    <t>VILLA NUEVA GUATEMALA</t>
  </si>
  <si>
    <t>CYCLOVET - SARL.</t>
  </si>
  <si>
    <t>01-F050-00001412</t>
  </si>
  <si>
    <t>006-2024</t>
  </si>
  <si>
    <t>CEX000000118</t>
  </si>
  <si>
    <t>Cash against Documents 45 Days from B/L Date</t>
  </si>
  <si>
    <t>351, CITE BOUSSOUF, 4EME TRANCHE</t>
  </si>
  <si>
    <t>DERIBAL SOCIEDAD ANONIMA</t>
  </si>
  <si>
    <t>08-F010-00000780</t>
  </si>
  <si>
    <t>CEX100867042</t>
  </si>
  <si>
    <t>COBRANZA DOC. 45 DIAS / DA 45 DAYS</t>
  </si>
  <si>
    <t>ISLA DE GASPAR 2282 MONTEVIDEO URUGUAY</t>
  </si>
  <si>
    <t>DISTRIBUIDORA REGIONAL SALVADOREÑA S.A. DE C.V.</t>
  </si>
  <si>
    <t>ZN439645</t>
  </si>
  <si>
    <t>PF - 061-2020</t>
  </si>
  <si>
    <t>CEX100867045</t>
  </si>
  <si>
    <t>Residencial Monte Cielo</t>
  </si>
  <si>
    <t>QUEZALTEPEQUE</t>
  </si>
  <si>
    <t>EMPRESA MELO S.A.</t>
  </si>
  <si>
    <t>F050-00001455</t>
  </si>
  <si>
    <t>CEX000000120</t>
  </si>
  <si>
    <t>VIA ESPAÑA, RIO ABAJO 2313</t>
  </si>
  <si>
    <t>CIUDAD DE PANAMA</t>
  </si>
  <si>
    <t>GANESHA AGROFARMA</t>
  </si>
  <si>
    <t>CEX100867003</t>
  </si>
  <si>
    <t>50% ADELANTADO – 50% ANTES DEL ENVIO / 50% IN ADVANCE – 50% BEFORE SHIPMENT</t>
  </si>
  <si>
    <t>Pulomas Satu Office Complex, 2no building, 1st floor, room 04-A, JL. A. Yani No 2 Jakarta 13210</t>
  </si>
  <si>
    <t>COBRANZA DOC. 75 DIAS  / DA 75 DAYS</t>
  </si>
  <si>
    <t>GASTOS DE EXPORTACIÓN</t>
  </si>
  <si>
    <t>CEX000000153</t>
  </si>
  <si>
    <t>Calle N74C Lote E4-08 / Frente al terminal terrestre de Carcelén QUITO</t>
  </si>
  <si>
    <t>QUITO</t>
  </si>
  <si>
    <t>Cobranza Doc. 90 días / 120 días</t>
  </si>
  <si>
    <t>01-F050-00001329</t>
  </si>
  <si>
    <t>01-F050-00001334</t>
  </si>
  <si>
    <t>01-F050-00001405</t>
  </si>
  <si>
    <t>209-2023</t>
  </si>
  <si>
    <t>Cobranza Doc. 90 días</t>
  </si>
  <si>
    <t>01-F050-00001432</t>
  </si>
  <si>
    <t>INNOVACIONES PECUARIAS S.A. DE C.V.</t>
  </si>
  <si>
    <t>PF 251-2023 &amp; 071-2024</t>
  </si>
  <si>
    <t>CEX000000203</t>
  </si>
  <si>
    <t>CARRETERA AL PUERTO DE LA LIBERTAD, KM 22.5, CANTÓN SAN FRANCISCO ZARAGOZA</t>
  </si>
  <si>
    <t>IRELAND BLYTH LIMITED(HEALTHACTIV)</t>
  </si>
  <si>
    <t>007-2014 ZC746795</t>
  </si>
  <si>
    <t>ANT PROF 007-2014 HEALTACTIVE ZC746795</t>
  </si>
  <si>
    <t>CEX100867011</t>
  </si>
  <si>
    <t>15 RESERVES STREET, LES SALINES P.O. BOX 540 PORT LOUIS MAURITIUS</t>
  </si>
  <si>
    <t>LES SALINES</t>
  </si>
  <si>
    <t>CEX100867028</t>
  </si>
  <si>
    <t>20% Pago Adelantado para Confirmar - 80% Antes de Embarque</t>
  </si>
  <si>
    <t>Av. Khakerama; No S/N</t>
  </si>
  <si>
    <t>Zona Esmeralda Norte- Sacaba</t>
  </si>
  <si>
    <t>METROPOLITAN VETERINARY MARKETING CO.L.L.C.</t>
  </si>
  <si>
    <t>01-F050-00001268</t>
  </si>
  <si>
    <t>CEX000000201</t>
  </si>
  <si>
    <t>OFFICE # 201, FALCON HOUSE GREEN COMMUNITY (DIP 1)</t>
  </si>
  <si>
    <t>PF 050-2024</t>
  </si>
  <si>
    <t>PF 107-2024</t>
  </si>
  <si>
    <t>MILIFAR SHPK</t>
  </si>
  <si>
    <t>PF 087 - 2024</t>
  </si>
  <si>
    <t>CEX000000128</t>
  </si>
  <si>
    <t>RR. XHORXHI MARTINI</t>
  </si>
  <si>
    <t>TIRANA</t>
  </si>
  <si>
    <t>MINH HUNG AGRICULTURAL MATERIALS TRADING AND SERVICE CO., LTD.</t>
  </si>
  <si>
    <t>PF 079 - 2024</t>
  </si>
  <si>
    <t>CEX100867000</t>
  </si>
  <si>
    <t>COBRANZA DOC. 90 DÍAS A PARTIR DE FECHA DEL B/L</t>
  </si>
  <si>
    <t>FL.6, MASTER BUILDING, 41-43 TRAN CAO VAN ST., DIST.3, HO CHI MINH CITY, VN</t>
  </si>
  <si>
    <t>MONTECO S.A</t>
  </si>
  <si>
    <t>CEX100867085</t>
  </si>
  <si>
    <t>10 calle 12-56 Zona 8 Colonia Granjas de San Cristóbal (A-10)</t>
  </si>
  <si>
    <t>MIXCO</t>
  </si>
  <si>
    <t>GUATEMALA</t>
  </si>
  <si>
    <t>MULTIPLE CHOICE FOR GENERAL TRADING</t>
  </si>
  <si>
    <t>PF 044 - 2024</t>
  </si>
  <si>
    <t>CEX100867056</t>
  </si>
  <si>
    <t>MY PETS VETERINARY CENTER W.L.L</t>
  </si>
  <si>
    <t>CEX100867103</t>
  </si>
  <si>
    <t>Building 3541, Road 4563, Block 645, Hawrat Sanad</t>
  </si>
  <si>
    <t>MANAMA</t>
  </si>
  <si>
    <t>PETLINE ANIMALCARE LTD.</t>
  </si>
  <si>
    <t>ZK589179</t>
  </si>
  <si>
    <t>ANTICIPO PF 007-19 1er pago</t>
  </si>
  <si>
    <t>CEX100867043</t>
  </si>
  <si>
    <t>KYRENIA - MERSIN 10 TURKEY (NORTHEN CYPRUS)</t>
  </si>
  <si>
    <t>QUALITY CO. FOR VET.MED. TRADES</t>
  </si>
  <si>
    <t>PF 253 - 2023</t>
  </si>
  <si>
    <t>CEX100867039</t>
  </si>
  <si>
    <t>P.O.BOX 426 - POST CODE AMMAN 11623 ALMUGABALIN, ALHUREH STREET, BUILDING N7 NEAR ALHAMAYDEH ROUNDA</t>
  </si>
  <si>
    <t>REVETSA ANIMAL HEALTH S.A.</t>
  </si>
  <si>
    <t>01-F050-00001461</t>
  </si>
  <si>
    <t>CEX100867105</t>
  </si>
  <si>
    <t>Calle Via Interamericana, casa SN, Urbanización Los Angeles, Edificio Monteco</t>
  </si>
  <si>
    <t>BUGABA</t>
  </si>
  <si>
    <t>SADIN INTERNATIONAL TRADING CO. L.L.C.</t>
  </si>
  <si>
    <t>07-F010-00000358</t>
  </si>
  <si>
    <t>Notas de crédito clientes - CEX100867055</t>
  </si>
  <si>
    <t>CEX100867055</t>
  </si>
  <si>
    <t>P.O.Box: 1046 - P.Code: 130 Barka - Sultanate of Oman</t>
  </si>
  <si>
    <t>Barka</t>
  </si>
  <si>
    <t>07-F010-00000359</t>
  </si>
  <si>
    <t>SARAH AL SHARQ AL ASRIYA COMPANY</t>
  </si>
  <si>
    <t>ZK313300</t>
  </si>
  <si>
    <t>PF 101-2018</t>
  </si>
  <si>
    <t>CEX100867048</t>
  </si>
  <si>
    <t>MUSCAT SOHER AREA</t>
  </si>
  <si>
    <t>SEUMEDS LIMITED</t>
  </si>
  <si>
    <t>01-F050-00000640</t>
  </si>
  <si>
    <t>CEX100867023</t>
  </si>
  <si>
    <t>7 CITRUS DRIVE, ENTERPRISE, CHAGUANAS 502216 TRINI</t>
  </si>
  <si>
    <t>SPIROCO S.A.R.L (PHARMACY BIKFAYA)</t>
  </si>
  <si>
    <t>BCP - ZG236269</t>
  </si>
  <si>
    <t>CANCELACIÓN PROF. 058-2016 - SPIROCO</t>
  </si>
  <si>
    <t>CEX000000152</t>
  </si>
  <si>
    <t>KARANTINA REGION, SENEGAL STREET, GHASSAN EL MURR BLDG. Nº 61</t>
  </si>
  <si>
    <t>BEIRUT</t>
  </si>
  <si>
    <t>SUPERIORVET, INC.</t>
  </si>
  <si>
    <t>Zl70368</t>
  </si>
  <si>
    <t>ANTICIPO PF 084-2019</t>
  </si>
  <si>
    <t>CEX100867019</t>
  </si>
  <si>
    <t>3/FLOOR THE PIA CENTER BUILDING, 65 EAST CAPITAL DRIVE, BRGY.KAPITOLYO</t>
  </si>
  <si>
    <t>KAPITOLYO</t>
  </si>
  <si>
    <t>BRGY.KAPITOLYO</t>
  </si>
  <si>
    <t>ZL813896</t>
  </si>
  <si>
    <t>ANT 1 - PF 126 - 2019</t>
  </si>
  <si>
    <t>STICHTING ANIMAL HEALTH MISSION SURINAME (S.A.H.M.S)</t>
  </si>
  <si>
    <t>PF 102-2024</t>
  </si>
  <si>
    <t>CEX100867109</t>
  </si>
  <si>
    <t>Miguelitastraat 18, Paramaribo</t>
  </si>
  <si>
    <t>01-F050-00001323</t>
  </si>
  <si>
    <t>CEX100866995</t>
  </si>
  <si>
    <t>COBRANZA DOCUMENTARIA 105, 120 Y 150 DIAS</t>
  </si>
  <si>
    <t>Km. 4 Boulevard Del Sur frente a Tabacalera Hondureña San Pedro de Sula, Honduras</t>
  </si>
  <si>
    <t>Cobranza Doc. 105 dìas / 120 dìas</t>
  </si>
  <si>
    <t>01-F050-00001443</t>
  </si>
  <si>
    <t>THREE STAR LIMITED</t>
  </si>
  <si>
    <t>ZO121570</t>
  </si>
  <si>
    <t>PF 006 - 2021</t>
  </si>
  <si>
    <t>CEX100867081</t>
  </si>
  <si>
    <t>SHIPYARD CAMP 4, ORANGE WALK DISTRICT, ORANGE WALK TOWN</t>
  </si>
  <si>
    <t>UNIVET S.R.L.</t>
  </si>
  <si>
    <t>ABONO PF CONTADO</t>
  </si>
  <si>
    <t>CEX100867020</t>
  </si>
  <si>
    <t>Calle ANTONIO CARBALHO N' 6 BARRIO FOIANINI UV0438 MZA 0033 ENTRE ALFREDO FLORES Y AV. 4TO ANILLO</t>
  </si>
  <si>
    <t>01-F050-00001471</t>
  </si>
  <si>
    <t>01-F050-00001475</t>
  </si>
  <si>
    <t>01-F050-00001476</t>
  </si>
  <si>
    <t>VETERINARY MATERIALS COMPANY LLS</t>
  </si>
  <si>
    <t>CEX100867017</t>
  </si>
  <si>
    <t>24, Krapivy Street, Minsk, 220117</t>
  </si>
  <si>
    <t>MINSK</t>
  </si>
  <si>
    <t>01-F050-00001221</t>
  </si>
  <si>
    <t>50% 105 DAYS FROM B/L DATE 50% 120 DAYS FROM B/L DATE</t>
  </si>
  <si>
    <t>01-F050-00001290</t>
  </si>
  <si>
    <t>CREDITO 75 DIAS DESPUÉS DE B/L O AWB / CREDIT 75 DAYS  B/L OR AWB</t>
  </si>
  <si>
    <t>VETLINE</t>
  </si>
  <si>
    <t>01-F050-00001348</t>
  </si>
  <si>
    <t>CEX100867086</t>
  </si>
  <si>
    <t>Zalka-Metn-Lebanon</t>
  </si>
  <si>
    <t>08-F010-00000880</t>
  </si>
  <si>
    <t>VETPLUS S.R.L.</t>
  </si>
  <si>
    <t>ABONO PF 179-2022</t>
  </si>
  <si>
    <t>CEX100867054</t>
  </si>
  <si>
    <t>calle URUGUAY Nº 0720 entre Antezana y 16 de Julio</t>
  </si>
  <si>
    <t>VYPHAVET CO., LTD.</t>
  </si>
  <si>
    <t>CEX000000144</t>
  </si>
  <si>
    <t>NO. 83 STREET 1, PHOUM PREK TOCH, SANGKAT KBAL KOS, KHAN MEAN CHHEY - PHNOM PENH -  CAMBODIA</t>
  </si>
  <si>
    <t>PHNOM PENH</t>
  </si>
  <si>
    <t>01-F050-00001355</t>
  </si>
  <si>
    <t>Total</t>
  </si>
  <si>
    <t>Tasa moratoria:</t>
  </si>
  <si>
    <t>Hoy</t>
  </si>
  <si>
    <t>Conceptos</t>
  </si>
  <si>
    <t>Situación</t>
  </si>
  <si>
    <t>Estado actual</t>
  </si>
  <si>
    <t>Post Embarque</t>
  </si>
  <si>
    <t>Importe financiado</t>
  </si>
  <si>
    <t>Anticuamiento</t>
  </si>
  <si>
    <t>TOTAL</t>
  </si>
  <si>
    <t>CUENTAS POR COBRAR DEL EXTERIOR</t>
  </si>
  <si>
    <t>(Expresado en dólares)</t>
  </si>
  <si>
    <t>01-F050-00001478</t>
  </si>
  <si>
    <t>01-F050-00001487</t>
  </si>
  <si>
    <t>01-F050-00001482</t>
  </si>
  <si>
    <t>01-F050-00001483</t>
  </si>
  <si>
    <t>01-F050-00001490</t>
  </si>
  <si>
    <t>01-F050-00001479</t>
  </si>
  <si>
    <t>01-F050-00001491</t>
  </si>
  <si>
    <t>PI 131-2024 B</t>
  </si>
  <si>
    <t xml:space="preserve">036-2024 A </t>
  </si>
  <si>
    <t>COBRANZA DOC. 90 DIAS</t>
  </si>
  <si>
    <t>01-F050-00001473</t>
  </si>
  <si>
    <t xml:space="preserve">118-2024 </t>
  </si>
  <si>
    <t xml:space="preserve">COBRANZA DOC. 90 DIAS </t>
  </si>
  <si>
    <t>CEX000000116</t>
  </si>
  <si>
    <t>LABORATORIOS QUIMIO-VET, C.A.</t>
  </si>
  <si>
    <t>01-F050-00001480</t>
  </si>
  <si>
    <t>50% PAGO ADELANTADO / 50% COBRANZA DOCUMENTARIA A 45 DÍAS</t>
  </si>
  <si>
    <t xml:space="preserve">111-2024 </t>
  </si>
  <si>
    <t>AV. PRINCIPAL PARALELA A LA AUTOPISTA REGIONAL DEL CENTRO, GALPON Nº 05, URB. CIUDAD INDUSTRIAL LA U</t>
  </si>
  <si>
    <t>VALENCIA</t>
  </si>
  <si>
    <t>.</t>
  </si>
  <si>
    <t>01-F050-00001485</t>
  </si>
  <si>
    <t>076-2024</t>
  </si>
  <si>
    <t>COBRANZA DOC. 75 DIAS</t>
  </si>
  <si>
    <t>PF 130-2024</t>
  </si>
  <si>
    <t xml:space="preserve">COBRANZA DOC. 90 DIAS  </t>
  </si>
  <si>
    <t>F050-00001481</t>
  </si>
  <si>
    <t>PI 045-2024 A</t>
  </si>
  <si>
    <t>01-F050-00001492</t>
  </si>
  <si>
    <t xml:space="preserve">195-2023 </t>
  </si>
  <si>
    <t>195-2023</t>
  </si>
  <si>
    <t>01-F050-00001174</t>
  </si>
  <si>
    <t>01-F050-00001498</t>
  </si>
  <si>
    <t>PF 264 - 133-2024</t>
  </si>
  <si>
    <t xml:space="preserve">106-2023 </t>
  </si>
  <si>
    <t xml:space="preserve">211-2023 </t>
  </si>
  <si>
    <t xml:space="preserve">206-2023 </t>
  </si>
  <si>
    <t>144-2023</t>
  </si>
  <si>
    <t>214-2023</t>
  </si>
  <si>
    <t>162-2023</t>
  </si>
  <si>
    <t>PF 180 - 2023</t>
  </si>
  <si>
    <t xml:space="preserve">163-2023 </t>
  </si>
  <si>
    <t xml:space="preserve">233 - 2023 </t>
  </si>
  <si>
    <t>POR EMBARCAR</t>
  </si>
  <si>
    <t>PF 124-2024</t>
  </si>
  <si>
    <t>PF 253-2023 B</t>
  </si>
  <si>
    <t>01-F050-00001499</t>
  </si>
  <si>
    <t>155-2024 153,755.20 Pago Adelantado</t>
  </si>
  <si>
    <t>PF 088-155</t>
  </si>
  <si>
    <t>PAGO ADELANTADO - SALDO COBRANZA DOCUMENTARIA 105 Y 120 DÍAS</t>
  </si>
  <si>
    <t>166-2024</t>
  </si>
  <si>
    <t>01-F050-0001523</t>
  </si>
  <si>
    <t>01-F050-0001524</t>
  </si>
  <si>
    <t>01-F050-00001513</t>
  </si>
  <si>
    <t>CEX000000123</t>
  </si>
  <si>
    <t>01-F050-00001520</t>
  </si>
  <si>
    <t>BOLIVIA</t>
  </si>
  <si>
    <t>PANAMA</t>
  </si>
  <si>
    <t>HONDURAS</t>
  </si>
  <si>
    <t>VENEZUELA</t>
  </si>
  <si>
    <t>ECUADOR</t>
  </si>
  <si>
    <t>EMIRATOS ARABES</t>
  </si>
  <si>
    <t>ALBANIA</t>
  </si>
  <si>
    <t>AZERBAIYAN</t>
  </si>
  <si>
    <t>Comentarios</t>
  </si>
  <si>
    <t>Paga en su próximo pedido</t>
  </si>
  <si>
    <t>Intereses, paga en su próximo pedido</t>
  </si>
  <si>
    <t>AGROVET  NICARAGUA</t>
  </si>
  <si>
    <t>A la espera del pago de la cuota de agosto de USD 90,000.00</t>
  </si>
  <si>
    <t>GRANDES ROMAN S.A.</t>
  </si>
  <si>
    <t xml:space="preserve">ISV </t>
  </si>
  <si>
    <t>TECNOLOGIA AGRICOLA</t>
  </si>
  <si>
    <t>Saldo contado</t>
  </si>
  <si>
    <t>Aún no tienen fecha estimada del próximo pago</t>
  </si>
  <si>
    <t>Se aplica FT de MKT</t>
  </si>
  <si>
    <t>Aún no confirma la próxima fecha de pago.</t>
  </si>
  <si>
    <t>Etiquetas de fila</t>
  </si>
  <si>
    <t>Total general</t>
  </si>
  <si>
    <t>Suma de Monto dolares</t>
  </si>
  <si>
    <t>(Varios elementos)</t>
  </si>
  <si>
    <t xml:space="preserve">Suma de Intereses por facturar </t>
  </si>
  <si>
    <t>CAMBOYA</t>
  </si>
  <si>
    <t>BIELORRUSIA</t>
  </si>
  <si>
    <t>LIBANO</t>
  </si>
  <si>
    <t xml:space="preserve"> </t>
  </si>
  <si>
    <t>PF 053-2024 A</t>
  </si>
  <si>
    <t>PF 049-2024</t>
  </si>
  <si>
    <t>01-F050-00001541</t>
  </si>
  <si>
    <t>095-2024</t>
  </si>
  <si>
    <t>08-F010-00000881</t>
  </si>
  <si>
    <t>COBRANZA DOC. 60 DIAS</t>
  </si>
  <si>
    <t>gastos de transporte interno</t>
  </si>
  <si>
    <t>PF 090 - 2023</t>
  </si>
  <si>
    <t>PF 115-2024</t>
  </si>
  <si>
    <t>Ingreso para fines de agosto USD 90,000.00.</t>
  </si>
  <si>
    <t>El cliente tiene programado abonar USD 200.000.00 antes de fin de mes de agosto.</t>
  </si>
  <si>
    <t>El día 12 de agosto se estará realizando el pago.</t>
  </si>
  <si>
    <t>Estará pagando junto a su próxima PF.</t>
  </si>
  <si>
    <t>Sunvy, indicó que informó al Dr. Umberto sobre la fecha de pago.</t>
  </si>
  <si>
    <t>CREDITO/SALDO</t>
  </si>
  <si>
    <t>ARGELIA</t>
  </si>
  <si>
    <t>QATAR</t>
  </si>
  <si>
    <t>MAURICIO</t>
  </si>
  <si>
    <t>PAISES BAJOS</t>
  </si>
  <si>
    <t>BARBADOS</t>
  </si>
  <si>
    <t>CHINA</t>
  </si>
  <si>
    <t>EL SALVADOR</t>
  </si>
  <si>
    <t>SRI. LANKA</t>
  </si>
  <si>
    <t>URUGUAY</t>
  </si>
  <si>
    <t>INDONESIA</t>
  </si>
  <si>
    <t>VIETNAN</t>
  </si>
  <si>
    <t>YIBUTI</t>
  </si>
  <si>
    <t>BAHRAIN</t>
  </si>
  <si>
    <t>CHIPRE</t>
  </si>
  <si>
    <t>JORDANIA</t>
  </si>
  <si>
    <t>OMÁN</t>
  </si>
  <si>
    <t>TRINIDAD</t>
  </si>
  <si>
    <t>SURINAM</t>
  </si>
  <si>
    <t>FILIPINAS</t>
  </si>
  <si>
    <t>BELICE</t>
  </si>
  <si>
    <t>282-2023</t>
  </si>
  <si>
    <t>Marketing</t>
  </si>
  <si>
    <t>254-2023 A</t>
  </si>
  <si>
    <t xml:space="preserve">096-2024 </t>
  </si>
  <si>
    <t>209-2021</t>
  </si>
  <si>
    <t xml:space="preserve">247-2023 </t>
  </si>
  <si>
    <t>151-2023</t>
  </si>
  <si>
    <t xml:space="preserve">112-2023 </t>
  </si>
  <si>
    <t>Año</t>
  </si>
  <si>
    <t>Mes</t>
  </si>
  <si>
    <t>NumeroOV</t>
  </si>
  <si>
    <t>Correlativo</t>
  </si>
  <si>
    <t>NumeroGR</t>
  </si>
  <si>
    <t>SubTotal</t>
  </si>
  <si>
    <t>Impuesto</t>
  </si>
  <si>
    <t>Vendedor</t>
  </si>
  <si>
    <t>Enero</t>
  </si>
  <si>
    <t>VETERMEX ANIMAL HEALTH S.A. DE C.V.</t>
  </si>
  <si>
    <t>01-F050-00000942</t>
  </si>
  <si>
    <t>09-0010-00053387</t>
  </si>
  <si>
    <t>SANDRA MENESES</t>
  </si>
  <si>
    <t>Febrero</t>
  </si>
  <si>
    <t>01-F050-00000943</t>
  </si>
  <si>
    <t>09-0010-00053440</t>
  </si>
  <si>
    <t>01-F050-00000946</t>
  </si>
  <si>
    <t>09-0010-00053492</t>
  </si>
  <si>
    <t>01-F050-00000947</t>
  </si>
  <si>
    <t>09-0010-00053493</t>
  </si>
  <si>
    <t>AGROVET MARKET ANIMAL HEALTH NICARAGUA</t>
  </si>
  <si>
    <t>01-F050-00000949</t>
  </si>
  <si>
    <t>09-0010-00053530</t>
  </si>
  <si>
    <t>01-F050-00000950</t>
  </si>
  <si>
    <t>09-0010-00053532</t>
  </si>
  <si>
    <t>09-0010-00053529</t>
  </si>
  <si>
    <t>01-F050-00000952</t>
  </si>
  <si>
    <t>09-0010-00053602</t>
  </si>
  <si>
    <t>01-F050-00000953</t>
  </si>
  <si>
    <t>09-0010-00053629</t>
  </si>
  <si>
    <t>01-F050-00000957</t>
  </si>
  <si>
    <t>09-0010-00053683</t>
  </si>
  <si>
    <t>01-F050-00000962</t>
  </si>
  <si>
    <t>09-0010-00053752</t>
  </si>
  <si>
    <t>01-F050-00000968</t>
  </si>
  <si>
    <t>09-0010-00053804</t>
  </si>
  <si>
    <t>Marzo</t>
  </si>
  <si>
    <t>CEX000000112</t>
  </si>
  <si>
    <t>INVERSIONES MONTECO DE CARTAGO S.A.</t>
  </si>
  <si>
    <t>01-F050-00000975</t>
  </si>
  <si>
    <t>09-0010-00053905</t>
  </si>
  <si>
    <t>01-F050-00000977</t>
  </si>
  <si>
    <t>09-0010-00053908</t>
  </si>
  <si>
    <t>09-0010-00053906</t>
  </si>
  <si>
    <t>CEX000000138</t>
  </si>
  <si>
    <t>SOCIEDAD NACIONAL PECUARIA S.A.</t>
  </si>
  <si>
    <t>01-F050-00000978</t>
  </si>
  <si>
    <t>09-0010-00053942</t>
  </si>
  <si>
    <t>09-0010-00053941</t>
  </si>
  <si>
    <t>01-F050-00000981</t>
  </si>
  <si>
    <t>09-0010-00054023</t>
  </si>
  <si>
    <t>01-F050-00000980</t>
  </si>
  <si>
    <t>09-0010-00054014</t>
  </si>
  <si>
    <t>01-F050-00000984</t>
  </si>
  <si>
    <t>09-0010-00054064</t>
  </si>
  <si>
    <t>01-F050-00000982</t>
  </si>
  <si>
    <t>09-0010-00054050</t>
  </si>
  <si>
    <t>09-0010-00054065</t>
  </si>
  <si>
    <t>09-0010-00054048</t>
  </si>
  <si>
    <t>09-0010-00054049</t>
  </si>
  <si>
    <t>REVETSA</t>
  </si>
  <si>
    <t>01-F050-00000987</t>
  </si>
  <si>
    <t>09-0010-00054100</t>
  </si>
  <si>
    <t>GRUPO GRANDES ROMAN S.A.</t>
  </si>
  <si>
    <t>01-F050-00000988</t>
  </si>
  <si>
    <t>09-0010-00054111</t>
  </si>
  <si>
    <t>09-0010-00054110</t>
  </si>
  <si>
    <t>01-F050-00000989</t>
  </si>
  <si>
    <t>09-0010-00054126</t>
  </si>
  <si>
    <t>01-F050-00000990</t>
  </si>
  <si>
    <t>09-0010-00054127</t>
  </si>
  <si>
    <t>01-F050-00000993</t>
  </si>
  <si>
    <t>09-0010-00054280</t>
  </si>
  <si>
    <t>09-0010-00054279</t>
  </si>
  <si>
    <t>09-0010-00054278</t>
  </si>
  <si>
    <t>Abril</t>
  </si>
  <si>
    <t>01-F050-00000997</t>
  </si>
  <si>
    <t>09-0010-00054355</t>
  </si>
  <si>
    <t>TECNOLOGIA AGRICOLA S. DE R.L. DE C.V.</t>
  </si>
  <si>
    <t>01-F050-00000999</t>
  </si>
  <si>
    <t>09-0010-00054380</t>
  </si>
  <si>
    <t>01-F050-00001002</t>
  </si>
  <si>
    <t>09-0010-00054406</t>
  </si>
  <si>
    <t>ISV - INSUMOS Y SANIDAD VETERINARIA SRL</t>
  </si>
  <si>
    <t>01-F050-00001007</t>
  </si>
  <si>
    <t>09-0010-00054428</t>
  </si>
  <si>
    <t>01-F050-00001006</t>
  </si>
  <si>
    <t>09-0010-00054425</t>
  </si>
  <si>
    <t>CEX000000202</t>
  </si>
  <si>
    <t>PUNTO FERTIL S.A.S.</t>
  </si>
  <si>
    <t>01-F050-00001008</t>
  </si>
  <si>
    <t>09-0010-00054441</t>
  </si>
  <si>
    <t>09-0010-00054442</t>
  </si>
  <si>
    <t>01-F050-00001009</t>
  </si>
  <si>
    <t>09-0010-00054465</t>
  </si>
  <si>
    <t>09-0010-00054464</t>
  </si>
  <si>
    <t>01-F050-00001014</t>
  </si>
  <si>
    <t>09-0010-00054496</t>
  </si>
  <si>
    <t>01-F050-00001015</t>
  </si>
  <si>
    <t>09-0010-00054497</t>
  </si>
  <si>
    <t>01-F050-00001016</t>
  </si>
  <si>
    <t>09-0010-00054498</t>
  </si>
  <si>
    <t>CEX100867096</t>
  </si>
  <si>
    <t>GLOBALVET</t>
  </si>
  <si>
    <t>01-F050-00001022</t>
  </si>
  <si>
    <t>09-0010-00054618</t>
  </si>
  <si>
    <t>09-0010-00054619</t>
  </si>
  <si>
    <t>01-F050-00001026</t>
  </si>
  <si>
    <t>09-0010-00054653</t>
  </si>
  <si>
    <t>Mayo</t>
  </si>
  <si>
    <t>01-F050-00001033</t>
  </si>
  <si>
    <t>09-0010-00054804</t>
  </si>
  <si>
    <t>01-F050-00001035</t>
  </si>
  <si>
    <t>09-0010-00054822</t>
  </si>
  <si>
    <t>09-0010-00054823</t>
  </si>
  <si>
    <t>01-F050-00001036</t>
  </si>
  <si>
    <t>09-0010-00054851</t>
  </si>
  <si>
    <t>09-0010-00054850</t>
  </si>
  <si>
    <t>01-F050-00001037</t>
  </si>
  <si>
    <t>09-0010-00054899</t>
  </si>
  <si>
    <t>CEX000000197</t>
  </si>
  <si>
    <t>SC AGRIMATCO</t>
  </si>
  <si>
    <t>01-F050-00001038</t>
  </si>
  <si>
    <t>09-0010-00054909</t>
  </si>
  <si>
    <t>01-F050-00001039</t>
  </si>
  <si>
    <t>09-0010-00054928</t>
  </si>
  <si>
    <t>01-F050-00001040</t>
  </si>
  <si>
    <t>09-0010-00054961</t>
  </si>
  <si>
    <t>09-0010-00054962</t>
  </si>
  <si>
    <t>01-F050-00001043</t>
  </si>
  <si>
    <t>09-0010-00054975</t>
  </si>
  <si>
    <t>01-F050-00001044</t>
  </si>
  <si>
    <t>09-0010-00055001</t>
  </si>
  <si>
    <t>01-F050-00001045</t>
  </si>
  <si>
    <t>09-0010-00055010</t>
  </si>
  <si>
    <t>01-F050-00001049</t>
  </si>
  <si>
    <t>09-0010-00055079</t>
  </si>
  <si>
    <t>09-0010-00055080</t>
  </si>
  <si>
    <t>01-F050-00001047</t>
  </si>
  <si>
    <t>09-0010-00055056</t>
  </si>
  <si>
    <t>09-0010-00055055</t>
  </si>
  <si>
    <t>01-F050-00001048</t>
  </si>
  <si>
    <t>09-0010-00055078</t>
  </si>
  <si>
    <t>09-0010-00055057</t>
  </si>
  <si>
    <t>01-F050-00001050</t>
  </si>
  <si>
    <t>09-0010-00055102</t>
  </si>
  <si>
    <t>Junio</t>
  </si>
  <si>
    <t>01-F050-00001052</t>
  </si>
  <si>
    <t>09-0010-00055185</t>
  </si>
  <si>
    <t>01-F050-00001057</t>
  </si>
  <si>
    <t>09-0010-00055214</t>
  </si>
  <si>
    <t>01-F050-00001059</t>
  </si>
  <si>
    <t>09-0010-00055239</t>
  </si>
  <si>
    <t>09-0010-00055238</t>
  </si>
  <si>
    <t>01-F050-00001060</t>
  </si>
  <si>
    <t>09-0010-00055246</t>
  </si>
  <si>
    <t>09-0010-00055247</t>
  </si>
  <si>
    <t>09-0010-00055245</t>
  </si>
  <si>
    <t>01-F050-00001062</t>
  </si>
  <si>
    <t>09-0010-00055283</t>
  </si>
  <si>
    <t>01-F050-00001064</t>
  </si>
  <si>
    <t>09-0010-00055288</t>
  </si>
  <si>
    <t>09-0010-00055289</t>
  </si>
  <si>
    <t>01-F050-00001065</t>
  </si>
  <si>
    <t>09-0010-00055296</t>
  </si>
  <si>
    <t>01-F050-00001063</t>
  </si>
  <si>
    <t>09-0010-00055285</t>
  </si>
  <si>
    <t>09-0010-00055290</t>
  </si>
  <si>
    <t>01-F050-00001067</t>
  </si>
  <si>
    <t>09-0010-00055342</t>
  </si>
  <si>
    <t>CEX100867050</t>
  </si>
  <si>
    <t>AMCOVET-UKRAINE LLC</t>
  </si>
  <si>
    <t>01-F050-00001073</t>
  </si>
  <si>
    <t>09-0010-00055403</t>
  </si>
  <si>
    <t>01-F050-00001076</t>
  </si>
  <si>
    <t>09-0010-00055464</t>
  </si>
  <si>
    <t>08-F010-00000846</t>
  </si>
  <si>
    <t>Julio</t>
  </si>
  <si>
    <t>01-F050-00001082</t>
  </si>
  <si>
    <t>09-0010-00055666</t>
  </si>
  <si>
    <t>01-F050-00001083</t>
  </si>
  <si>
    <t>09-0010-00055668</t>
  </si>
  <si>
    <t>01-F050-00001091</t>
  </si>
  <si>
    <t>09-0010-00055799</t>
  </si>
  <si>
    <t>01-F050-00001094</t>
  </si>
  <si>
    <t>09-0010-00055829</t>
  </si>
  <si>
    <t>01-F050-00001096</t>
  </si>
  <si>
    <t>09-0010-00055831</t>
  </si>
  <si>
    <t>09-0010-00055894</t>
  </si>
  <si>
    <t>09-0010-00055895</t>
  </si>
  <si>
    <t>01-F050-00001102</t>
  </si>
  <si>
    <t>09-0010-00055983</t>
  </si>
  <si>
    <t>09-0010-00055982</t>
  </si>
  <si>
    <t>Agosto</t>
  </si>
  <si>
    <t>01-F050-00001111</t>
  </si>
  <si>
    <t>09-0010-00056101</t>
  </si>
  <si>
    <t>01-F050-00001112</t>
  </si>
  <si>
    <t>09-0010-00056102</t>
  </si>
  <si>
    <t>01-F050-00001119</t>
  </si>
  <si>
    <t>09-0010-00056143</t>
  </si>
  <si>
    <t>01-F050-00001120</t>
  </si>
  <si>
    <t>09-0010-00056164</t>
  </si>
  <si>
    <t>09-0010-00056165</t>
  </si>
  <si>
    <t>01-F050-00001121</t>
  </si>
  <si>
    <t>09-0010-00056183</t>
  </si>
  <si>
    <t>01-F050-00001122</t>
  </si>
  <si>
    <t>09-0010-00056214</t>
  </si>
  <si>
    <t>CEX000000135</t>
  </si>
  <si>
    <t>ASTEC CORPORATION</t>
  </si>
  <si>
    <t>01-F050-00001123</t>
  </si>
  <si>
    <t>09-0010-00056216</t>
  </si>
  <si>
    <t>01-F050-00001129</t>
  </si>
  <si>
    <t>09-0010-00056243</t>
  </si>
  <si>
    <t>01-F050-00001127</t>
  </si>
  <si>
    <t>09-0010-00056241</t>
  </si>
  <si>
    <t>01-F050-00001128</t>
  </si>
  <si>
    <t>09-0010-00056242</t>
  </si>
  <si>
    <t>01-F050-00001126</t>
  </si>
  <si>
    <t>09-0010-00056233</t>
  </si>
  <si>
    <t>09-0010-00056240</t>
  </si>
  <si>
    <t>01-F050-00001130</t>
  </si>
  <si>
    <t>09-0010-00056255</t>
  </si>
  <si>
    <t>01-F050-00001131</t>
  </si>
  <si>
    <t>09-0010-00056256</t>
  </si>
  <si>
    <t>01-F050-00001135</t>
  </si>
  <si>
    <t>09-0010-00056279</t>
  </si>
  <si>
    <t>01-F050-00001136</t>
  </si>
  <si>
    <t>09-0010-00056280</t>
  </si>
  <si>
    <t>01-F050-00001133</t>
  </si>
  <si>
    <t>09-0010-00056278</t>
  </si>
  <si>
    <t>01-F050-00001138</t>
  </si>
  <si>
    <t>09-0010-00056290</t>
  </si>
  <si>
    <t>01-F050-00001140</t>
  </si>
  <si>
    <t>09-0010-00056294</t>
  </si>
  <si>
    <t>01-F050-00001139</t>
  </si>
  <si>
    <t>09-0010-00056291</t>
  </si>
  <si>
    <t>01-F050-00001137</t>
  </si>
  <si>
    <t>09-0010-00056286</t>
  </si>
  <si>
    <t>01-F050-00001143</t>
  </si>
  <si>
    <t>09-0010-00056320</t>
  </si>
  <si>
    <t>01-F050-00001144</t>
  </si>
  <si>
    <t>09-0010-00056327</t>
  </si>
  <si>
    <t>01-F050-00001142</t>
  </si>
  <si>
    <t>09-0010-00056319</t>
  </si>
  <si>
    <t>09-0010-00056318</t>
  </si>
  <si>
    <t>CEX000000199</t>
  </si>
  <si>
    <t>BILI AGRO BUSINESS PLC</t>
  </si>
  <si>
    <t>01-F050-00001146</t>
  </si>
  <si>
    <t>09-0010-00056333</t>
  </si>
  <si>
    <t>01-F050-00001147</t>
  </si>
  <si>
    <t>09-0010-00056352</t>
  </si>
  <si>
    <t>01-F050-00001149</t>
  </si>
  <si>
    <t>09-0010-00056450</t>
  </si>
  <si>
    <t>01-F050-00001152</t>
  </si>
  <si>
    <t>09-0010-00056517</t>
  </si>
  <si>
    <t>09-0010-00056516</t>
  </si>
  <si>
    <t>01-F050-00001157</t>
  </si>
  <si>
    <t>09-0010-00056589</t>
  </si>
  <si>
    <t>01-F050-00001158</t>
  </si>
  <si>
    <t>09-0010-00056598</t>
  </si>
  <si>
    <t>09-0010-00056588</t>
  </si>
  <si>
    <t>Setiembre</t>
  </si>
  <si>
    <t>09-0010-00056649</t>
  </si>
  <si>
    <t>09-0010-00056648</t>
  </si>
  <si>
    <t>01-F050-00001162</t>
  </si>
  <si>
    <t>09-0010-00056666</t>
  </si>
  <si>
    <t>01-F050-00001166</t>
  </si>
  <si>
    <t>09-0010-00056726</t>
  </si>
  <si>
    <t>01-F050-00001167</t>
  </si>
  <si>
    <t>09-0010-00056760</t>
  </si>
  <si>
    <t>01-F050-00001170</t>
  </si>
  <si>
    <t>09-0010-00056842</t>
  </si>
  <si>
    <t>01-F050-00001175</t>
  </si>
  <si>
    <t>09-0010-00056865</t>
  </si>
  <si>
    <t>AGROVET MARKET ANIMAL HEALTH NICARAGUA, SOCIEDAD ANONIMA</t>
  </si>
  <si>
    <t>09-0010-00056862</t>
  </si>
  <si>
    <t>09-0010-00056861</t>
  </si>
  <si>
    <t>09-0010-00056864</t>
  </si>
  <si>
    <t>09-0010-00056863</t>
  </si>
  <si>
    <t>01-F050-00001180</t>
  </si>
  <si>
    <t>09-0010-00056953</t>
  </si>
  <si>
    <t>01-F050-00001179</t>
  </si>
  <si>
    <t>09-0010-00056952</t>
  </si>
  <si>
    <t>01-F050-00001181</t>
  </si>
  <si>
    <t>09-0010-00056966</t>
  </si>
  <si>
    <t>01-F050-00001186</t>
  </si>
  <si>
    <t>09-0012-00033383</t>
  </si>
  <si>
    <t>01-F050-00001183</t>
  </si>
  <si>
    <t>09-0012-00033367</t>
  </si>
  <si>
    <t>09-0012-00033384</t>
  </si>
  <si>
    <t>01-F050-00001187</t>
  </si>
  <si>
    <t>09-0012-00033387</t>
  </si>
  <si>
    <t>01-F050-00001188</t>
  </si>
  <si>
    <t>09-0012-00033397</t>
  </si>
  <si>
    <t>09-0012-00033396</t>
  </si>
  <si>
    <t>Octubre</t>
  </si>
  <si>
    <t>01-E001-00000109</t>
  </si>
  <si>
    <t>09-0010-00057014</t>
  </si>
  <si>
    <t>01-E001-00000110</t>
  </si>
  <si>
    <t>09-0010-00057021</t>
  </si>
  <si>
    <t>01-E001-00000113</t>
  </si>
  <si>
    <t>09-0010-00057038</t>
  </si>
  <si>
    <t>01-E001-00000111</t>
  </si>
  <si>
    <t>09-0010-00057036</t>
  </si>
  <si>
    <t>01-E001-00000112</t>
  </si>
  <si>
    <t>09-0010-00057037</t>
  </si>
  <si>
    <t>01-E001-00000119</t>
  </si>
  <si>
    <t>09-0010-00057090</t>
  </si>
  <si>
    <t>CEX100867099</t>
  </si>
  <si>
    <t>01-E001-00000120</t>
  </si>
  <si>
    <t>09-0010-00057097</t>
  </si>
  <si>
    <t>09-0010-00057063</t>
  </si>
  <si>
    <t>09-0010-00057060</t>
  </si>
  <si>
    <t>09-0010-00057062</t>
  </si>
  <si>
    <t>09-0010-00057061</t>
  </si>
  <si>
    <t>01-F050-00001190</t>
  </si>
  <si>
    <t>09-0010-00057158</t>
  </si>
  <si>
    <t>09-0010-00057157</t>
  </si>
  <si>
    <t>01-F050-00001196</t>
  </si>
  <si>
    <t>09-0010-00057171</t>
  </si>
  <si>
    <t>01-F050-00001194</t>
  </si>
  <si>
    <t>09-0010-00057169</t>
  </si>
  <si>
    <t>01-F050-00001195</t>
  </si>
  <si>
    <t>09-0010-00057170</t>
  </si>
  <si>
    <t>Noviembre</t>
  </si>
  <si>
    <t>CEX100867035</t>
  </si>
  <si>
    <t>AL MASEELA PHARMACEUTICAL COMPANY W.L.L.</t>
  </si>
  <si>
    <t>01-F050-00001198</t>
  </si>
  <si>
    <t>09-0010-00057245</t>
  </si>
  <si>
    <t>01-F050-00001200</t>
  </si>
  <si>
    <t>09-0010-00057287</t>
  </si>
  <si>
    <t>01-F050-00001201</t>
  </si>
  <si>
    <t>09-0010-00057295</t>
  </si>
  <si>
    <t>01-F050-00001207</t>
  </si>
  <si>
    <t>09-0010-00057409</t>
  </si>
  <si>
    <t>01-F050-00001210</t>
  </si>
  <si>
    <t>09-0010-00057423</t>
  </si>
  <si>
    <t>01-F050-00001215</t>
  </si>
  <si>
    <t>09-0010-00057445</t>
  </si>
  <si>
    <t>01-F050-00001218</t>
  </si>
  <si>
    <t>09-0010-00057484</t>
  </si>
  <si>
    <t>01-F050-00001219</t>
  </si>
  <si>
    <t>09-0010-00057496</t>
  </si>
  <si>
    <t>01-F050-00001220</t>
  </si>
  <si>
    <t>09-0010-00057515</t>
  </si>
  <si>
    <t>09-0010-00057538</t>
  </si>
  <si>
    <t>01-F050-00001225</t>
  </si>
  <si>
    <t>09-0010-00057594</t>
  </si>
  <si>
    <t>09-0010-00057595</t>
  </si>
  <si>
    <t>09-0010-00057596</t>
  </si>
  <si>
    <t>01-F050-00001224</t>
  </si>
  <si>
    <t>09-0010-00057593</t>
  </si>
  <si>
    <t>01-F050-00001227</t>
  </si>
  <si>
    <t>09-0010-00057690</t>
  </si>
  <si>
    <t>01-F050-00001226</t>
  </si>
  <si>
    <t>09-0010-00057688</t>
  </si>
  <si>
    <t>09-0010-00057689</t>
  </si>
  <si>
    <t>09-0010-00057687</t>
  </si>
  <si>
    <t>09-0010-00057691</t>
  </si>
  <si>
    <t>Diciembre</t>
  </si>
  <si>
    <t>01-F050-00001229</t>
  </si>
  <si>
    <t>09-0010-00057730</t>
  </si>
  <si>
    <t>AGROVET MARKET ANIMAL HEALTH S.A</t>
  </si>
  <si>
    <t>09-0010-00057779</t>
  </si>
  <si>
    <t>09-0010-00057780</t>
  </si>
  <si>
    <t>01-F050-00001232</t>
  </si>
  <si>
    <t>09-0010-00057803</t>
  </si>
  <si>
    <t>01-F050-00001238</t>
  </si>
  <si>
    <t>09-0010-00057855</t>
  </si>
  <si>
    <t>01-F050-00001239</t>
  </si>
  <si>
    <t>09-0010-00057856</t>
  </si>
  <si>
    <t>01-F050-00001245</t>
  </si>
  <si>
    <t>09-0010-00057898</t>
  </si>
  <si>
    <t>01-F050-00001248</t>
  </si>
  <si>
    <t>09-0010-00057918</t>
  </si>
  <si>
    <t>09-0010-00057899</t>
  </si>
  <si>
    <t>09-0010-00057900</t>
  </si>
  <si>
    <t>09-0010-00057901</t>
  </si>
  <si>
    <t>09-0010-00057950</t>
  </si>
  <si>
    <t>09-0010-00057968</t>
  </si>
  <si>
    <t>01-F050-00001293</t>
  </si>
  <si>
    <t>09-0010-00057983</t>
  </si>
  <si>
    <t>01-F050-00001292</t>
  </si>
  <si>
    <t>09-0010-00057982</t>
  </si>
  <si>
    <t>01-F050-00001296</t>
  </si>
  <si>
    <t>09-0010-00058047</t>
  </si>
  <si>
    <t>01-F050-00001313</t>
  </si>
  <si>
    <t>09-0010-00058076</t>
  </si>
  <si>
    <t>01-F050-00001311</t>
  </si>
  <si>
    <t>09-0010-00058073</t>
  </si>
  <si>
    <t>01-F050-00001312</t>
  </si>
  <si>
    <t>09-0010-00058074</t>
  </si>
  <si>
    <t>01-F050-00001297</t>
  </si>
  <si>
    <t>09-0010-00058062</t>
  </si>
  <si>
    <t>01-F050-00001319</t>
  </si>
  <si>
    <t>09-0010-00058128</t>
  </si>
  <si>
    <t>01-F050-00001315</t>
  </si>
  <si>
    <t>09-0010-00058101</t>
  </si>
  <si>
    <t>01-F050-00001314</t>
  </si>
  <si>
    <t>09-0010-00058098</t>
  </si>
  <si>
    <t>01-F050-00001318</t>
  </si>
  <si>
    <t>09-0010-00058127</t>
  </si>
  <si>
    <t>01-F050-00001317</t>
  </si>
  <si>
    <t>09-0010-00058104</t>
  </si>
  <si>
    <t>01-F050-00001345</t>
  </si>
  <si>
    <t>09-0010-00058218</t>
  </si>
  <si>
    <t>01-F050-00001344</t>
  </si>
  <si>
    <t>09-0010-00058216</t>
  </si>
  <si>
    <t>01-F050-00001331</t>
  </si>
  <si>
    <t>09-0010-00058176</t>
  </si>
  <si>
    <t>01-F050-00001322</t>
  </si>
  <si>
    <t>09-0010-00058154</t>
  </si>
  <si>
    <t>01-F050-00001354</t>
  </si>
  <si>
    <t>09-0010-00058237</t>
  </si>
  <si>
    <t>09-0010-00058225</t>
  </si>
  <si>
    <t>09-0010-00058156</t>
  </si>
  <si>
    <t>09-0010-00058238</t>
  </si>
  <si>
    <t>01-F050-00001320</t>
  </si>
  <si>
    <t>09-0010-00058151</t>
  </si>
  <si>
    <t>09-0010-00058227</t>
  </si>
  <si>
    <t>01-F050-00001341</t>
  </si>
  <si>
    <t>09-0010-00058213</t>
  </si>
  <si>
    <t>09-0010-00058217</t>
  </si>
  <si>
    <t>01-F050-00001346</t>
  </si>
  <si>
    <t>09-0010-00058220</t>
  </si>
  <si>
    <t>01-F050-00001335</t>
  </si>
  <si>
    <t>09-0010-00058188</t>
  </si>
  <si>
    <t>01-F050-00001330</t>
  </si>
  <si>
    <t>09-0010-00058175</t>
  </si>
  <si>
    <t>01-F050-00001350</t>
  </si>
  <si>
    <t>09-0010-00058230</t>
  </si>
  <si>
    <t>01-F050-00001336</t>
  </si>
  <si>
    <t>09-0010-00058186</t>
  </si>
  <si>
    <t>01-F050-00001340</t>
  </si>
  <si>
    <t>09-0010-00058208</t>
  </si>
  <si>
    <t>01-F050-00001321</t>
  </si>
  <si>
    <t>09-0010-00058152</t>
  </si>
  <si>
    <t>09-0010-00058229</t>
  </si>
  <si>
    <t>09-0010-00058231</t>
  </si>
  <si>
    <t>01-F050-00001338</t>
  </si>
  <si>
    <t>09-0010-00058202</t>
  </si>
  <si>
    <t>01-F050-00001352</t>
  </si>
  <si>
    <t>09-0010-00058235</t>
  </si>
  <si>
    <t>01-F050-00001328</t>
  </si>
  <si>
    <t>09-0010-00058172</t>
  </si>
  <si>
    <t>01-F050-00001327</t>
  </si>
  <si>
    <t>09-0010-00058170</t>
  </si>
  <si>
    <t>01-F050-00001353</t>
  </si>
  <si>
    <t>09-0010-00058236</t>
  </si>
  <si>
    <t>09-0010-00058171</t>
  </si>
  <si>
    <t>REVETSA PANAMA</t>
  </si>
  <si>
    <t>01-F050-00001347</t>
  </si>
  <si>
    <t>09-0010-00058224</t>
  </si>
  <si>
    <t>01-F050-00001339</t>
  </si>
  <si>
    <t>09-0010-00058203</t>
  </si>
  <si>
    <t>09-0010-00058232</t>
  </si>
  <si>
    <t>09-0010-00058221</t>
  </si>
  <si>
    <t>09-0010-00058223</t>
  </si>
  <si>
    <t>01-F050-00001332</t>
  </si>
  <si>
    <t>09-0010-00058177</t>
  </si>
  <si>
    <t>09-0010-00058210</t>
  </si>
  <si>
    <t>01-F050-00001351</t>
  </si>
  <si>
    <t>09-0010-00058233</t>
  </si>
  <si>
    <t>09-0010-00058239</t>
  </si>
  <si>
    <t>01-F050-00001333</t>
  </si>
  <si>
    <t>09-0010-00058178</t>
  </si>
  <si>
    <t>01-F050-00001324</t>
  </si>
  <si>
    <t>09-0010-00058158</t>
  </si>
  <si>
    <t>09-0010-00058219</t>
  </si>
  <si>
    <t>09-0010-00058212</t>
  </si>
  <si>
    <t>09-0010-00058228</t>
  </si>
  <si>
    <t>09-0010-00058179</t>
  </si>
  <si>
    <t>09-0010-00058211</t>
  </si>
  <si>
    <t>09-0010-00058222</t>
  </si>
  <si>
    <t>01-F050-00001326</t>
  </si>
  <si>
    <t>09-0010-00058169</t>
  </si>
  <si>
    <t>09-0010-00058174</t>
  </si>
  <si>
    <t>01-F050-00001325</t>
  </si>
  <si>
    <t>09-0010-00058162</t>
  </si>
  <si>
    <t>01-F050-00001343</t>
  </si>
  <si>
    <t>09-0010-00058215</t>
  </si>
  <si>
    <t>OFICINA</t>
  </si>
  <si>
    <t>09-0010-00058209</t>
  </si>
  <si>
    <t>01-F050-00001342</t>
  </si>
  <si>
    <t>09-0010-00058214</t>
  </si>
  <si>
    <t>01-F050-00001337</t>
  </si>
  <si>
    <t>09-0010-00058196</t>
  </si>
  <si>
    <t>09-0010-00058226</t>
  </si>
  <si>
    <t>09-0010-00058234</t>
  </si>
  <si>
    <t>01-F050-00001365</t>
  </si>
  <si>
    <t>09-0010-00058385</t>
  </si>
  <si>
    <t>01-F050-00001366</t>
  </si>
  <si>
    <t>09-0010-00058410</t>
  </si>
  <si>
    <t>01-F050-00001370</t>
  </si>
  <si>
    <t>09-0010-00058494</t>
  </si>
  <si>
    <t>01-F050-00001371</t>
  </si>
  <si>
    <t>09-0010-00058495</t>
  </si>
  <si>
    <t>01-F050-00001382</t>
  </si>
  <si>
    <t>09-0010-00058833</t>
  </si>
  <si>
    <t>01-F050-00001384</t>
  </si>
  <si>
    <t>09-0010-00058892</t>
  </si>
  <si>
    <t>01-F050-00001385</t>
  </si>
  <si>
    <t>09-0010-00058907</t>
  </si>
  <si>
    <t>01-F050-00001386</t>
  </si>
  <si>
    <t>09-0010-00058972</t>
  </si>
  <si>
    <t>01-F050-00001390</t>
  </si>
  <si>
    <t>09-0010-00059030</t>
  </si>
  <si>
    <t>01-F050-00001392</t>
  </si>
  <si>
    <t>09-0010-00059186</t>
  </si>
  <si>
    <t>01-F050-00001394</t>
  </si>
  <si>
    <t>09-0010-00059295</t>
  </si>
  <si>
    <t>01-F050-00001396</t>
  </si>
  <si>
    <t>09-0010-00059300</t>
  </si>
  <si>
    <t>AGROVET MARKET ANIMAL HEALTH NICARAGUA S.A</t>
  </si>
  <si>
    <t>09-0010-00059324</t>
  </si>
  <si>
    <t>09-0010-00059314</t>
  </si>
  <si>
    <t>09-0010-00059325</t>
  </si>
  <si>
    <t>09-0010-00059313</t>
  </si>
  <si>
    <t>01-F050-00001409</t>
  </si>
  <si>
    <t>09-0010-00059417</t>
  </si>
  <si>
    <t>09-0010-00059408</t>
  </si>
  <si>
    <t>01-F050-00001407</t>
  </si>
  <si>
    <t>09-0010-00059412</t>
  </si>
  <si>
    <t>09-0010-00059409</t>
  </si>
  <si>
    <t>01-F050-00001411</t>
  </si>
  <si>
    <t>09-0010-00059564</t>
  </si>
  <si>
    <t>09-0010-00059598</t>
  </si>
  <si>
    <t>01-F050-00001416</t>
  </si>
  <si>
    <t>09-0010-00059704</t>
  </si>
  <si>
    <t>01-F050-00001419</t>
  </si>
  <si>
    <t>09-0010-00059729</t>
  </si>
  <si>
    <t>09-0010-00059728</t>
  </si>
  <si>
    <t>01-F050-00001422</t>
  </si>
  <si>
    <t>CARLA CRUZ</t>
  </si>
  <si>
    <t>GLOBALVET S.A</t>
  </si>
  <si>
    <t>01-F050-00001423</t>
  </si>
  <si>
    <t>09-0010-00059759</t>
  </si>
  <si>
    <t>01-F050-00001427</t>
  </si>
  <si>
    <t>09-0010-00059820</t>
  </si>
  <si>
    <t>09-0010-00059821</t>
  </si>
  <si>
    <t>QUALITY CO. FOR VET.MED. TRADE</t>
  </si>
  <si>
    <t>01-F050-00001428</t>
  </si>
  <si>
    <t>09-0010-00059903</t>
  </si>
  <si>
    <t>01-F050-00001431</t>
  </si>
  <si>
    <t>09-0007-00000074</t>
  </si>
  <si>
    <t>09-0007-00000077</t>
  </si>
  <si>
    <t>09-0007-00000073</t>
  </si>
  <si>
    <t>09-0007-00000072</t>
  </si>
  <si>
    <t>01-F050-00001433</t>
  </si>
  <si>
    <t>09-0007-00000115</t>
  </si>
  <si>
    <t>01-F050-00001434</t>
  </si>
  <si>
    <t>09-0007-00000142</t>
  </si>
  <si>
    <t>01-F050-00001436</t>
  </si>
  <si>
    <t>09-0007-00000161</t>
  </si>
  <si>
    <t>09-0007-00000160</t>
  </si>
  <si>
    <t>01-F050-00001435</t>
  </si>
  <si>
    <t>09-0007-00000159</t>
  </si>
  <si>
    <t>01-F050-00001437</t>
  </si>
  <si>
    <t>09-0007-00000162</t>
  </si>
  <si>
    <t>01-F050-00001440</t>
  </si>
  <si>
    <t>09-0007-00000235</t>
  </si>
  <si>
    <t>09-0007-00000234</t>
  </si>
  <si>
    <t>09-0007-00000276</t>
  </si>
  <si>
    <t>01-F050-00001441</t>
  </si>
  <si>
    <t>09-0007-00000267</t>
  </si>
  <si>
    <t>09-0007-00000275</t>
  </si>
  <si>
    <t>01-F050-00001445</t>
  </si>
  <si>
    <t>09-0007-00000317</t>
  </si>
  <si>
    <t>CEX00000407022</t>
  </si>
  <si>
    <t>CARBALLO X,CLAUDIO ANIBAL</t>
  </si>
  <si>
    <t>03-B010-00018873</t>
  </si>
  <si>
    <t>09-0007-00000410</t>
  </si>
  <si>
    <t>09-0007-00000500</t>
  </si>
  <si>
    <t>09-0007-00000499</t>
  </si>
  <si>
    <t>09-0007-00000501</t>
  </si>
  <si>
    <t>01-F050-00001464</t>
  </si>
  <si>
    <t>09-0007-00000521</t>
  </si>
  <si>
    <t>09-0007-00000522</t>
  </si>
  <si>
    <t>01-F050-00001466</t>
  </si>
  <si>
    <t>09-0007-00000631</t>
  </si>
  <si>
    <t>01-F050-00001469</t>
  </si>
  <si>
    <t>09-0007-00000689</t>
  </si>
  <si>
    <t>09-0007-00000754</t>
  </si>
  <si>
    <t>CEX000000200</t>
  </si>
  <si>
    <t>01-F050-00001474</t>
  </si>
  <si>
    <t>09-0007-00000755</t>
  </si>
  <si>
    <t>01-F050-00001477</t>
  </si>
  <si>
    <t>Yanina Amao</t>
  </si>
  <si>
    <t>09-0007-00000795</t>
  </si>
  <si>
    <t>09-0007-00000794</t>
  </si>
  <si>
    <t>09-0007-00000820</t>
  </si>
  <si>
    <t>01-F050-00001481</t>
  </si>
  <si>
    <t>09-0007-00000838</t>
  </si>
  <si>
    <t>09-0007-00000839</t>
  </si>
  <si>
    <t>09-0007-00000902</t>
  </si>
  <si>
    <t>CEX003374017</t>
  </si>
  <si>
    <t>CARRERÑO X,JOSUE X</t>
  </si>
  <si>
    <t>03-B010-00019305</t>
  </si>
  <si>
    <t>09-0007-00000944</t>
  </si>
  <si>
    <t>09-0007-00000966</t>
  </si>
  <si>
    <t>01-F050-00001494</t>
  </si>
  <si>
    <t>09-0007-00001047</t>
  </si>
  <si>
    <t>09-0007-00001046</t>
  </si>
  <si>
    <t>01-F050-00001497</t>
  </si>
  <si>
    <t>01-F050-00001496</t>
  </si>
  <si>
    <t>09-0007-00001162</t>
  </si>
  <si>
    <t>01-F050-00001500</t>
  </si>
  <si>
    <t>01-F050-00001507</t>
  </si>
  <si>
    <t>01-F050-00001508</t>
  </si>
  <si>
    <t>01-F050-00001511</t>
  </si>
  <si>
    <t>01-F050-00001512</t>
  </si>
  <si>
    <t>01-F050-00001525</t>
  </si>
  <si>
    <t>01-F050-00001526</t>
  </si>
  <si>
    <t>01-F050-00001527</t>
  </si>
  <si>
    <t>01-F050-00001529</t>
  </si>
  <si>
    <t>01-F050-00001533</t>
  </si>
  <si>
    <t>01-F050-00001536</t>
  </si>
  <si>
    <t>01-F050-00001538</t>
  </si>
  <si>
    <t>01-F050-00001540</t>
  </si>
  <si>
    <t>01-F050-00001542</t>
  </si>
  <si>
    <t>01-F050-00001544</t>
  </si>
  <si>
    <t>Fecha Vencimiento</t>
  </si>
  <si>
    <t>Fecha Emisión</t>
  </si>
  <si>
    <t>Código</t>
  </si>
  <si>
    <t>Cliente</t>
  </si>
  <si>
    <t>México</t>
  </si>
  <si>
    <t>Nicaragua</t>
  </si>
  <si>
    <t>Ecuador</t>
  </si>
  <si>
    <t>Costa Rica</t>
  </si>
  <si>
    <t>Bolivia</t>
  </si>
  <si>
    <t>Camboya</t>
  </si>
  <si>
    <t>Argelia</t>
  </si>
  <si>
    <t>Panamá</t>
  </si>
  <si>
    <t>Honduras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</si>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</sst>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dd/mm/yyyy;@"/>
    <numFmt numFmtId="165" formatCode="#,##0.00_ ;[Red]\-#,##0.00\ "/>
    <numFmt numFmtId="166" formatCode="[$-1280A]#,##0.00"/>
    <numFmt numFmtId="167" formatCode="_-* #,##0.000_-;\-* #,##0.000_-;_-* &quot;-&quot;??_-;_-@_-"/>
    <numFmt numFmtId="168" formatCode="[$-1280A]dd/mm/yyyy"/>
    <numFmt numFmtId="169" formatCode="_(* #,##0.00_);_(* \(#,##0.00\);_(* &quot;-&quot;??_);_(@_)"/>
    <numFmt numFmtId="170" formatCode="[$-1280A]#,##0.000000000"/>
    <numFmt numFmtId="171" formatCode="#,##0.000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"/>
      <name val="Aptos Narrow"/>
      <family val="2"/>
      <scheme val="minor"/>
    </font>
    <font>
      <sz val="9"/>
      <color rgb="FFFF000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1"/>
      <name val="Aptos Narrow"/>
      <family val="2"/>
    </font>
    <font>
      <sz val="9"/>
      <color theme="1"/>
      <name val="Aptos Narrow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3">
    <xf numFmtId="0" fontId="0" fillId="0" borderId="0" xfId="0"/>
    <xf numFmtId="0" fontId="4" fillId="0" borderId="0" xfId="0" applyFont="1"/>
    <xf numFmtId="4" fontId="4" fillId="0" borderId="0" xfId="0" applyNumberFormat="1" applyFont="1"/>
    <xf numFmtId="164" fontId="4" fillId="0" borderId="0" xfId="0" applyNumberFormat="1" applyFont="1"/>
    <xf numFmtId="43" fontId="4" fillId="0" borderId="0" xfId="0" applyNumberFormat="1" applyFont="1"/>
    <xf numFmtId="165" fontId="4" fillId="0" borderId="0" xfId="0" applyNumberFormat="1" applyFont="1"/>
    <xf numFmtId="167" fontId="4" fillId="0" borderId="0" xfId="0" applyNumberFormat="1" applyFont="1"/>
    <xf numFmtId="169" fontId="4" fillId="0" borderId="0" xfId="0" applyNumberFormat="1" applyFont="1"/>
    <xf numFmtId="0" fontId="4" fillId="0" borderId="1" xfId="0" applyFont="1" applyBorder="1"/>
    <xf numFmtId="164" fontId="4" fillId="0" borderId="1" xfId="0" applyNumberFormat="1" applyFont="1" applyBorder="1"/>
    <xf numFmtId="4" fontId="4" fillId="0" borderId="1" xfId="0" applyNumberFormat="1" applyFont="1" applyBorder="1"/>
    <xf numFmtId="43" fontId="4" fillId="0" borderId="1" xfId="0" applyNumberFormat="1" applyFont="1" applyBorder="1"/>
    <xf numFmtId="165" fontId="4" fillId="0" borderId="1" xfId="0" applyNumberFormat="1" applyFont="1" applyBorder="1"/>
    <xf numFmtId="168" fontId="4" fillId="0" borderId="1" xfId="0" applyNumberFormat="1" applyFont="1" applyBorder="1"/>
    <xf numFmtId="17" fontId="4" fillId="0" borderId="1" xfId="0" applyNumberFormat="1" applyFont="1" applyBorder="1"/>
    <xf numFmtId="166" fontId="4" fillId="0" borderId="1" xfId="0" applyNumberFormat="1" applyFont="1" applyBorder="1"/>
    <xf numFmtId="0" fontId="3" fillId="0" borderId="1" xfId="0" applyFont="1" applyBorder="1" applyAlignment="1">
      <alignment horizontal="center"/>
    </xf>
    <xf numFmtId="43" fontId="2" fillId="0" borderId="1" xfId="1" applyFont="1" applyFill="1" applyBorder="1" applyAlignment="1">
      <alignment horizontal="center" vertical="top" wrapText="1"/>
    </xf>
    <xf numFmtId="43" fontId="2" fillId="0" borderId="1" xfId="1" applyFont="1" applyFill="1" applyBorder="1" applyAlignment="1">
      <alignment horizontal="right" wrapText="1"/>
    </xf>
    <xf numFmtId="43" fontId="4" fillId="0" borderId="1" xfId="1" applyFont="1" applyBorder="1" applyAlignment="1">
      <alignment horizontal="right"/>
    </xf>
    <xf numFmtId="9" fontId="4" fillId="0" borderId="3" xfId="0" applyNumberFormat="1" applyFont="1" applyBorder="1"/>
    <xf numFmtId="170" fontId="4" fillId="0" borderId="4" xfId="0" applyNumberFormat="1" applyFont="1" applyBorder="1"/>
    <xf numFmtId="0" fontId="5" fillId="0" borderId="0" xfId="0" applyFont="1"/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/>
    <xf numFmtId="169" fontId="5" fillId="3" borderId="1" xfId="0" applyNumberFormat="1" applyFont="1" applyFill="1" applyBorder="1"/>
    <xf numFmtId="0" fontId="5" fillId="3" borderId="2" xfId="0" applyFont="1" applyFill="1" applyBorder="1" applyAlignment="1">
      <alignment horizontal="center"/>
    </xf>
    <xf numFmtId="0" fontId="4" fillId="0" borderId="5" xfId="0" applyFont="1" applyBorder="1"/>
    <xf numFmtId="0" fontId="4" fillId="0" borderId="6" xfId="0" applyFont="1" applyBorder="1"/>
    <xf numFmtId="0" fontId="6" fillId="2" borderId="7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164" fontId="6" fillId="2" borderId="4" xfId="0" applyNumberFormat="1" applyFont="1" applyFill="1" applyBorder="1" applyAlignment="1">
      <alignment horizontal="center" vertical="center" wrapText="1"/>
    </xf>
    <xf numFmtId="4" fontId="5" fillId="3" borderId="4" xfId="0" applyNumberFormat="1" applyFont="1" applyFill="1" applyBorder="1" applyAlignment="1">
      <alignment horizontal="center" vertical="center" wrapText="1"/>
    </xf>
    <xf numFmtId="43" fontId="5" fillId="3" borderId="4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165" fontId="5" fillId="3" borderId="4" xfId="0" applyNumberFormat="1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4" fillId="0" borderId="9" xfId="0" applyFont="1" applyBorder="1"/>
    <xf numFmtId="0" fontId="4" fillId="0" borderId="2" xfId="0" applyFont="1" applyBorder="1"/>
    <xf numFmtId="164" fontId="4" fillId="0" borderId="2" xfId="0" applyNumberFormat="1" applyFont="1" applyBorder="1"/>
    <xf numFmtId="168" fontId="4" fillId="0" borderId="2" xfId="0" applyNumberFormat="1" applyFont="1" applyBorder="1"/>
    <xf numFmtId="4" fontId="4" fillId="0" borderId="2" xfId="0" applyNumberFormat="1" applyFont="1" applyBorder="1"/>
    <xf numFmtId="43" fontId="2" fillId="0" borderId="2" xfId="1" applyFont="1" applyFill="1" applyBorder="1" applyAlignment="1">
      <alignment horizontal="right" wrapText="1"/>
    </xf>
    <xf numFmtId="0" fontId="3" fillId="0" borderId="2" xfId="0" applyFont="1" applyBorder="1" applyAlignment="1">
      <alignment horizontal="center"/>
    </xf>
    <xf numFmtId="43" fontId="2" fillId="0" borderId="2" xfId="1" applyFont="1" applyFill="1" applyBorder="1" applyAlignment="1">
      <alignment horizontal="center" vertical="top" wrapText="1"/>
    </xf>
    <xf numFmtId="43" fontId="4" fillId="0" borderId="2" xfId="1" applyFont="1" applyBorder="1" applyAlignment="1">
      <alignment horizontal="right"/>
    </xf>
    <xf numFmtId="17" fontId="4" fillId="0" borderId="2" xfId="0" applyNumberFormat="1" applyFont="1" applyBorder="1"/>
    <xf numFmtId="166" fontId="4" fillId="0" borderId="2" xfId="0" applyNumberFormat="1" applyFont="1" applyBorder="1"/>
    <xf numFmtId="4" fontId="4" fillId="4" borderId="1" xfId="0" applyNumberFormat="1" applyFont="1" applyFill="1" applyBorder="1"/>
    <xf numFmtId="0" fontId="4" fillId="0" borderId="0" xfId="0" applyFont="1" applyAlignment="1">
      <alignment horizontal="center" vertical="center"/>
    </xf>
    <xf numFmtId="43" fontId="4" fillId="0" borderId="0" xfId="1" applyFont="1"/>
    <xf numFmtId="167" fontId="4" fillId="0" borderId="0" xfId="1" applyNumberFormat="1" applyFont="1"/>
    <xf numFmtId="43" fontId="4" fillId="0" borderId="1" xfId="1" applyFont="1" applyBorder="1"/>
    <xf numFmtId="43" fontId="7" fillId="0" borderId="1" xfId="1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8" fillId="0" borderId="0" xfId="0" pivotButton="1" applyFont="1"/>
    <xf numFmtId="0" fontId="8" fillId="0" borderId="0" xfId="0" applyFont="1"/>
    <xf numFmtId="0" fontId="8" fillId="0" borderId="0" xfId="0" pivotButton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43" fontId="8" fillId="0" borderId="0" xfId="0" applyNumberFormat="1" applyFont="1"/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left"/>
    </xf>
    <xf numFmtId="43" fontId="8" fillId="0" borderId="0" xfId="1" applyFont="1"/>
    <xf numFmtId="0" fontId="8" fillId="0" borderId="0" xfId="0" pivotButton="1" applyFont="1" applyAlignment="1">
      <alignment horizontal="center" vertical="center" wrapText="1"/>
    </xf>
    <xf numFmtId="43" fontId="8" fillId="0" borderId="0" xfId="0" applyNumberFormat="1" applyFont="1" applyAlignment="1">
      <alignment horizontal="right"/>
    </xf>
    <xf numFmtId="17" fontId="4" fillId="0" borderId="1" xfId="0" applyNumberFormat="1" applyFont="1" applyBorder="1" applyAlignment="1">
      <alignment horizontal="left"/>
    </xf>
    <xf numFmtId="17" fontId="5" fillId="3" borderId="4" xfId="0" applyNumberFormat="1" applyFont="1" applyFill="1" applyBorder="1" applyAlignment="1">
      <alignment horizontal="center" vertical="center" wrapText="1"/>
    </xf>
    <xf numFmtId="17" fontId="4" fillId="0" borderId="0" xfId="0" applyNumberFormat="1" applyFont="1"/>
    <xf numFmtId="0" fontId="9" fillId="0" borderId="0" xfId="0" applyFont="1"/>
    <xf numFmtId="0" fontId="9" fillId="4" borderId="0" xfId="0" applyFont="1" applyFill="1"/>
    <xf numFmtId="49" fontId="9" fillId="0" borderId="0" xfId="0" applyNumberFormat="1" applyFont="1" applyAlignment="1">
      <alignment horizontal="center"/>
    </xf>
    <xf numFmtId="14" fontId="9" fillId="0" borderId="0" xfId="0" applyNumberFormat="1" applyFont="1"/>
    <xf numFmtId="4" fontId="9" fillId="0" borderId="0" xfId="0" applyNumberFormat="1" applyFont="1"/>
    <xf numFmtId="171" fontId="9" fillId="0" borderId="0" xfId="0" applyNumberFormat="1" applyFont="1" applyAlignment="1">
      <alignment vertical="top"/>
    </xf>
    <xf numFmtId="49" fontId="10" fillId="4" borderId="0" xfId="0" applyNumberFormat="1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43" fontId="9" fillId="0" borderId="0" xfId="1" applyFont="1"/>
    <xf numFmtId="49" fontId="9" fillId="4" borderId="0" xfId="0" applyNumberFormat="1" applyFont="1" applyFill="1" applyAlignment="1">
      <alignment horizontal="center"/>
    </xf>
    <xf numFmtId="14" fontId="9" fillId="4" borderId="0" xfId="0" applyNumberFormat="1" applyFont="1" applyFill="1"/>
    <xf numFmtId="4" fontId="9" fillId="4" borderId="0" xfId="0" applyNumberFormat="1" applyFont="1" applyFill="1"/>
    <xf numFmtId="49" fontId="9" fillId="0" borderId="0" xfId="0" applyNumberFormat="1" applyFont="1"/>
  </cellXfs>
  <cellStyles count="2">
    <cellStyle name="Millares" xfId="1" builtinId="3"/>
    <cellStyle name="Normal" xfId="0" builtinId="0"/>
  </cellStyles>
  <dxfs count="1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 outline="0">
        <left style="thin">
          <color theme="2" tint="-0.249977111117893"/>
        </left>
        <right/>
        <top style="thin">
          <color theme="2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>
        <left style="thin">
          <color theme="2" tint="-0.249977111117893"/>
        </left>
        <right/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166" formatCode="[$-1280A]#,##0.0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166" formatCode="[$-1280A]#,##0.0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22" formatCode="mmm\-yy"/>
      <alignment horizontal="left" vertical="bottom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168" formatCode="[$-1280A]dd/mm/yyyy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168" formatCode="[$-1280A]dd/mm/yyyy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22" formatCode="mmm\-yy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22" formatCode="mmm\-yy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35" formatCode="_-* #,##0.00_-;\-* #,##0.00_-;_-* &quot;-&quot;??_-;_-@_-"/>
      <alignment horizontal="right" vertical="bottom" textRotation="0" wrapText="0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4" formatCode="#,##0.0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4" formatCode="#,##0.0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4" formatCode="#,##0.0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164" formatCode="dd/mm/yyyy;@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164" formatCode="dd/mm/yyyy;@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168" formatCode="[$-1280A]dd/mm/yyyy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168" formatCode="[$-1280A]dd/mm/yyyy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164" formatCode="dd/mm/yyyy;@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numFmt numFmtId="164" formatCode="dd/mm/yyyy;@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 outline="0">
        <left/>
        <right style="thin">
          <color theme="2" tint="-0.249977111117893"/>
        </right>
        <top style="thin">
          <color theme="2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border diagonalUp="0" diagonalDown="0">
        <left/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border outline="0">
        <top style="thin">
          <color theme="2" tint="-0.249977111117893"/>
        </top>
      </border>
    </dxf>
    <dxf>
      <border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</dxf>
    <dxf>
      <border outline="0">
        <bottom style="thin">
          <color theme="2" tint="-0.24997711111789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/>
        <bottom/>
      </border>
    </dxf>
    <dxf>
      <alignment horizontal="right"/>
    </dxf>
    <dxf>
      <alignment vertical="bottom"/>
    </dxf>
    <dxf>
      <alignment vertical="center"/>
    </dxf>
    <dxf>
      <alignment vertical="center"/>
    </dxf>
    <dxf>
      <alignment horizontal="center"/>
    </dxf>
    <dxf>
      <alignment horizontal="center"/>
    </dxf>
    <dxf>
      <alignment wrapText="0"/>
    </dxf>
    <dxf>
      <alignment wrapText="1"/>
    </dxf>
    <dxf>
      <numFmt numFmtId="35" formatCode="_-* #,##0.00_-;\-* #,##0.00_-;_-* &quot;-&quot;??_-;_-@_-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numFmt numFmtId="35" formatCode="_-* #,##0.00_-;\-* #,##0.00_-;_-* &quot;-&quot;??_-;_-@_-"/>
    </dxf>
    <dxf>
      <alignment wrapText="1"/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font>
        <sz val="9"/>
      </font>
    </dxf>
    <dxf>
      <alignment wrapText="1"/>
    </dxf>
    <dxf>
      <alignment wrapText="1"/>
    </dxf>
    <dxf>
      <alignment wrapText="1"/>
    </dxf>
    <dxf>
      <alignment wrapText="1"/>
    </dxf>
    <dxf>
      <font>
        <sz val="9"/>
      </font>
    </dxf>
    <dxf>
      <font>
        <sz val="9"/>
      </font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35" formatCode="_-* #,##0.00_-;\-* #,##0.0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ttya Barcena Braga" refreshedDate="45517.688152430557" createdVersion="8" refreshedVersion="8" minRefreshableVersion="3" recordCount="100" xr:uid="{0A794DE7-244F-4627-AD5E-384F34FCD90C}">
  <cacheSource type="worksheet">
    <worksheetSource name="BB_CXC_IN"/>
  </cacheSource>
  <cacheFields count="26">
    <cacheField name="Numero Identidad" numFmtId="0">
      <sharedItems/>
    </cacheField>
    <cacheField name="Razon Social Cliente" numFmtId="0">
      <sharedItems count="45">
        <s v="AFVET S.A."/>
        <s v="AGROVET  NICARAGUA"/>
        <s v="AL FIAFY FOR VETERINARY CARE"/>
        <s v="ANICHEM PHARMACY"/>
        <s v="ANIMAL HOSPITAL"/>
        <s v="ARMSTRONG HEALTH CARE INC."/>
        <s v="AZVET"/>
        <s v="BEIJING YI LONG XIANG TECHNOLOGY CO.LTD"/>
        <s v="BIOLOGICAL INTERNATIONAL S.A. DE C.V."/>
        <s v="BREMER LANKA (PVT) LTD."/>
        <s v="CORPORACION FESA S.A."/>
        <s v="CYCLOVET - SARL."/>
        <s v="DERIBAL SOCIEDAD ANONIMA"/>
        <s v="DISTRIBUIDORA REGIONAL SALVADOREÑA S.A. DE C.V."/>
        <s v="EMPRESA MELO S.A."/>
        <s v="GANESHA AGROFARMA"/>
        <s v="GRANDES ROMAN S.A."/>
        <s v="INNOVACIONES PECUARIAS S.A. DE C.V."/>
        <s v="IRELAND BLYTH LIMITED(HEALTHACTIV)"/>
        <s v="ISV "/>
        <s v="LABORATORIOS QUIMIO-VET, C.A."/>
        <s v="METROPOLITAN VETERINARY MARKETING CO.L.L.C."/>
        <s v="MILIFAR SHPK"/>
        <s v="MINH HUNG AGRICULTURAL MATERIALS TRADING AND SERVICE CO., LTD."/>
        <s v="MONTECO S.A"/>
        <s v="MULTIPLE CHOICE FOR GENERAL TRADING"/>
        <s v="MY PETS VETERINARY CENTER W.L.L"/>
        <s v="PETLINE ANIMALCARE LTD."/>
        <s v="QUALITY CO. FOR VET.MED. TRADES"/>
        <s v="REVETSA ANIMAL HEALTH S.A."/>
        <s v="SADIN INTERNATIONAL TRADING CO. L.L.C."/>
        <s v="SARAH AL SHARQ AL ASRIYA COMPANY"/>
        <s v="SEUMEDS LIMITED"/>
        <s v="SPIROCO S.A.R.L (PHARMACY BIKFAYA)"/>
        <s v="STICHTING ANIMAL HEALTH MISSION SURINAME (S.A.H.M.S)"/>
        <s v="SUPERIORVET, INC."/>
        <s v="TECNOLOGIA AGRICOLA"/>
        <s v="THREE STAR LIMITED"/>
        <s v="UNIVET S.R.L."/>
        <s v="VETERINARY MATERIALS COMPANY LLS"/>
        <s v="VETLINE"/>
        <s v="VETPLUS S.R.L."/>
        <s v="VYPHAVET CO., LTD."/>
        <s v="SOCIEDAD NACIONAL PECUARIA S.A." u="1"/>
        <s v="GLOBALVET" u="1"/>
      </sharedItems>
    </cacheField>
    <cacheField name="Documento" numFmtId="0">
      <sharedItems count="4">
        <s v="ANTICIPO"/>
        <s v="FACTURA"/>
        <s v="NOTA DE DEBITO"/>
        <s v="NOTA DE CREDITO"/>
      </sharedItems>
    </cacheField>
    <cacheField name="Número de documento" numFmtId="0">
      <sharedItems/>
    </cacheField>
    <cacheField name="Proforma / concepto" numFmtId="0">
      <sharedItems/>
    </cacheField>
    <cacheField name="Condicion de Pago" numFmtId="0">
      <sharedItems/>
    </cacheField>
    <cacheField name="F. Documento" numFmtId="164">
      <sharedItems containsSemiMixedTypes="0" containsNonDate="0" containsDate="1" containsString="0" minDate="2014-01-29T00:00:00" maxDate="2024-08-09T00:00:00"/>
    </cacheField>
    <cacheField name="F. Embarque" numFmtId="0">
      <sharedItems containsSemiMixedTypes="0" containsNonDate="0" containsDate="1" containsString="0" minDate="2014-01-29T00:00:00" maxDate="2024-08-09T00:00:00"/>
    </cacheField>
    <cacheField name="F._x000a_ Vencimiento" numFmtId="164">
      <sharedItems containsSemiMixedTypes="0" containsNonDate="0" containsDate="1" containsString="0" minDate="2014-01-29T00:00:00" maxDate="2024-11-14T00:00:00"/>
    </cacheField>
    <cacheField name="Monto dolares" numFmtId="0">
      <sharedItems containsSemiMixedTypes="0" containsString="0" containsNumber="1" minValue="-69494.880000000005" maxValue="188350.12"/>
    </cacheField>
    <cacheField name="Intereses por facturar " numFmtId="43">
      <sharedItems containsMixedTypes="1" containsNumber="1" minValue="0.29103294608017038" maxValue="4143.6001066960716"/>
    </cacheField>
    <cacheField name="KPI" numFmtId="0">
      <sharedItems containsSemiMixedTypes="0" containsString="0" containsNumber="1" containsInteger="1" minValue="-3849" maxValue="92"/>
    </cacheField>
    <cacheField name="Total" numFmtId="43">
      <sharedItems containsSemiMixedTypes="0" containsString="0" containsNumber="1" minValue="-69494.880000000005" maxValue="188350.12"/>
    </cacheField>
    <cacheField name="Cálculo Intereses por facturar" numFmtId="43">
      <sharedItems containsMixedTypes="1" containsNumber="1" minValue="-3340.3938340457389" maxValue="9273.9560203930778"/>
    </cacheField>
    <cacheField name="Conceptos" numFmtId="0">
      <sharedItems containsBlank="1" count="8">
        <s v="ANTICIPO"/>
        <s v="NICARAGUA"/>
        <m/>
        <s v="CONTADO / SALDO"/>
        <s v="NOTA DE CREDITO"/>
        <s v="POR EMBARCAR"/>
        <s v="INTERESES"/>
        <s v="CREDITO/SALDO"/>
      </sharedItems>
    </cacheField>
    <cacheField name="Hoy" numFmtId="168">
      <sharedItems containsSemiMixedTypes="0" containsNonDate="0" containsDate="1" containsString="0" minDate="2024-08-13T00:00:00" maxDate="2024-08-14T00:00:00"/>
    </cacheField>
    <cacheField name="Situación" numFmtId="0">
      <sharedItems count="2">
        <s v="VENCIDO"/>
        <s v="VIGENTE"/>
      </sharedItems>
    </cacheField>
    <cacheField name="Estado actual" numFmtId="17">
      <sharedItems containsSemiMixedTypes="0" containsNonDate="0" containsDate="1" containsString="0" minDate="2024-01-01T00:00:00" maxDate="2025-01-02T00:00:00"/>
    </cacheField>
    <cacheField name="Post Embarque" numFmtId="0">
      <sharedItems containsBlank="1"/>
    </cacheField>
    <cacheField name="Importe financiado" numFmtId="166">
      <sharedItems containsNonDate="0" containsString="0" containsBlank="1"/>
    </cacheField>
    <cacheField name="Anticuamiento" numFmtId="0">
      <sharedItems count="6">
        <s v="A6 DE 91 A MÁS DIAS"/>
        <s v="A2 DE 1 A 15 DIAS"/>
        <s v="A4 DE 31 A 60 DIAS"/>
        <s v="A1 VIGENTE"/>
        <s v="A5 DE 61 A 90 DIAS"/>
        <s v="A3 DE 16 A 30 DIAS"/>
      </sharedItems>
    </cacheField>
    <cacheField name="Dirección" numFmtId="0">
      <sharedItems containsBlank="1"/>
    </cacheField>
    <cacheField name="Distrito" numFmtId="0">
      <sharedItems containsBlank="1"/>
    </cacheField>
    <cacheField name="Provincia" numFmtId="0">
      <sharedItems containsBlank="1"/>
    </cacheField>
    <cacheField name="Pais" numFmtId="0">
      <sharedItems/>
    </cacheField>
    <cacheField name="Comentarios" numFmtId="0">
      <sharedItems containsBlank="1" count="21">
        <m/>
        <s v="Ingreso para fines de agosto USD 90,000.00."/>
        <s v="A la espera del pago de la cuota de agosto de USD 90,000.00"/>
        <s v="Saldo contado"/>
        <s v="Paga en su próximo pedido"/>
        <s v="Intereses, paga en su próximo pedido"/>
        <s v="El cliente tiene programado abonar USD 200.000.00 antes de fin de mes de agosto."/>
        <s v="El día 12 de agosto se estará realizando el pago."/>
        <s v="Estará pagando junto a su próxima PF."/>
        <s v="Aún no tienen fecha estimada del próximo pago"/>
        <s v="Se aplica FT de MKT"/>
        <s v="Aún no confirma la próxima fecha de pago."/>
        <s v="Sunvy, indicó que informó al Dr. Umberto sobre la fecha de pago."/>
        <s v="sxsxsa" u="1"/>
        <s v="El día hoy realizó la transferencia, aún no se confirman los fondos." u="1"/>
        <s v="El cliente no responde mensajes, correos ni llamadas" u="1"/>
        <s v="Ingreso para fines de agosto USD 90,000.00" u="1"/>
        <s v="Pago programado para la segunda semana de agosto" u="1"/>
        <s v="Aún no hay respuesta de programación de pago." u="1"/>
        <s v="Paga con el pago de la próxima PF" u="1"/>
        <s v="Ingreso para fines de julio.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s v="CEX100867087"/>
    <x v="0"/>
    <x v="0"/>
    <s v="PF 053-2024 A"/>
    <s v="ABONO"/>
    <s v="CONTADO / CASH"/>
    <d v="2024-04-29T00:00:00"/>
    <d v="2024-04-29T00:00:00"/>
    <d v="2024-04-29T00:00:00"/>
    <n v="-33883.199999999997"/>
    <s v="0.00"/>
    <n v="-106"/>
    <n v="-33883.199999999997"/>
    <n v="-1045.4811454807332"/>
    <x v="0"/>
    <d v="2024-08-13T00:00:00"/>
    <x v="0"/>
    <d v="2024-01-01T00:00:00"/>
    <s v="NO FINANCIADO"/>
    <m/>
    <x v="0"/>
    <s v="20 Calle 25-55, Zona 12 Empresarial El Cortijo 3, Bodega # 921, Ciudad de Guatemala, Guatemala"/>
    <m/>
    <m/>
    <s v="GUATEMALA"/>
    <x v="0"/>
  </r>
  <r>
    <s v="CEX100867087"/>
    <x v="0"/>
    <x v="0"/>
    <s v="PF 053-2024 A"/>
    <s v="ABONO"/>
    <s v="CONTADO / CASH"/>
    <d v="2024-08-06T00:00:00"/>
    <d v="2024-08-06T00:00:00"/>
    <d v="2024-08-06T00:00:00"/>
    <n v="-33678.28"/>
    <s v="0.00"/>
    <n v="-7"/>
    <n v="-33678.28"/>
    <s v="0.00"/>
    <x v="0"/>
    <d v="2024-08-13T00:00:00"/>
    <x v="0"/>
    <d v="2024-01-01T00:00:00"/>
    <s v="NO FINANCIADO"/>
    <m/>
    <x v="1"/>
    <s v="20 Calle 25-55, Zona 12 Empresarial El Cortijo 3, Bodega # 921, Ciudad de Guatemala, Guatemala"/>
    <m/>
    <m/>
    <s v="GUATEMALA"/>
    <x v="0"/>
  </r>
  <r>
    <s v="CEX100867027"/>
    <x v="1"/>
    <x v="1"/>
    <s v="01-F050-00001161"/>
    <s v="163-2023 "/>
    <s v="COBRANZA DOC. 105 DIAS  / DA 105 DAYS"/>
    <d v="2023-09-05T00:00:00"/>
    <d v="2023-09-08T00:00:00"/>
    <d v="2023-12-22T00:00:00"/>
    <n v="20195.410000000003"/>
    <s v="0.00"/>
    <n v="-235"/>
    <n v="20195.410000000003"/>
    <n v="1443.3918266874066"/>
    <x v="1"/>
    <d v="2024-08-13T00:00:00"/>
    <x v="0"/>
    <d v="2024-09-01T00:00:00"/>
    <s v="NO FINANCIADO"/>
    <m/>
    <x v="0"/>
    <s v="Km. 6.5 carretera norte, edificio Impelsa II piso"/>
    <s v="MANAGUA"/>
    <s v="-"/>
    <s v="NICARAGUA"/>
    <x v="1"/>
  </r>
  <r>
    <s v="CEX100867027"/>
    <x v="1"/>
    <x v="2"/>
    <s v="08-F010-00000858"/>
    <s v="FLETE"/>
    <s v="COBRANZA DOC. 105 DIAS  / DA 105 DAYS"/>
    <d v="2023-09-12T00:00:00"/>
    <d v="2023-09-12T00:00:00"/>
    <d v="2023-12-26T00:00:00"/>
    <n v="398.72"/>
    <s v="0.00"/>
    <n v="-231"/>
    <n v="398.72"/>
    <n v="27.994878937872102"/>
    <x v="1"/>
    <d v="2024-08-13T00:00:00"/>
    <x v="0"/>
    <d v="2024-09-01T00:00:00"/>
    <s v="NO FINANCIADO"/>
    <m/>
    <x v="0"/>
    <s v="Km. 6.5 carretera norte, edificio Impelsa II piso"/>
    <s v="MANAGUA"/>
    <s v="-"/>
    <s v="NICARAGUA"/>
    <x v="1"/>
  </r>
  <r>
    <s v="CEX100867027"/>
    <x v="1"/>
    <x v="1"/>
    <s v="01-F050-00001174"/>
    <s v="PF 180 - 2023"/>
    <s v="COBRANZA DOC. 105 DIAS  / DA 105 DAYS"/>
    <d v="2023-09-22T00:00:00"/>
    <d v="2023-09-25T00:00:00"/>
    <d v="2024-01-08T00:00:00"/>
    <n v="140262"/>
    <s v="0.00"/>
    <n v="-218"/>
    <n v="140262"/>
    <n v="9273.9560203930778"/>
    <x v="1"/>
    <d v="2024-08-13T00:00:00"/>
    <x v="0"/>
    <d v="2024-09-01T00:00:00"/>
    <s v="NO FINANCIADO"/>
    <m/>
    <x v="0"/>
    <s v="Km. 6.5 carretera norte, edificio Impelsa II piso"/>
    <s v="MANAGUA"/>
    <s v="-"/>
    <s v="NICARAGUA"/>
    <x v="1"/>
  </r>
  <r>
    <s v="CEX100867027"/>
    <x v="1"/>
    <x v="1"/>
    <s v="01-E001-00000121"/>
    <s v="195-2023 "/>
    <s v="COBRANZA DOC. 105 DIAS  / DA 105 DAYS"/>
    <d v="2023-10-24T00:00:00"/>
    <d v="2023-10-25T00:00:00"/>
    <d v="2024-02-07T00:00:00"/>
    <n v="47020.01"/>
    <s v="0.00"/>
    <n v="-188"/>
    <n v="47020.01"/>
    <n v="2664.7773746994462"/>
    <x v="1"/>
    <d v="2024-08-13T00:00:00"/>
    <x v="0"/>
    <d v="2024-09-01T00:00:00"/>
    <s v="NO FINANCIADO"/>
    <m/>
    <x v="0"/>
    <s v="Km. 6.5 carretera norte, edificio Impelsa II piso"/>
    <s v="MANAGUA"/>
    <s v="-"/>
    <s v="NICARAGUA"/>
    <x v="1"/>
  </r>
  <r>
    <s v="CEX100867027"/>
    <x v="1"/>
    <x v="1"/>
    <s v="01-E001-00000122"/>
    <s v="195-2023"/>
    <s v="COBRANZA DOC. 105 DIAS  / DA 105 DAYS"/>
    <d v="2023-10-24T00:00:00"/>
    <d v="2023-10-25T00:00:00"/>
    <d v="2024-02-07T00:00:00"/>
    <n v="48076"/>
    <s v="0.00"/>
    <n v="-188"/>
    <n v="48076"/>
    <n v="2724.6237732839822"/>
    <x v="1"/>
    <d v="2024-08-13T00:00:00"/>
    <x v="0"/>
    <d v="2024-09-01T00:00:00"/>
    <s v="NO FINANCIADO"/>
    <m/>
    <x v="0"/>
    <s v="Km. 6.5 carretera norte, edificio Impelsa II piso"/>
    <s v="MANAGUA"/>
    <s v="-"/>
    <s v="NICARAGUA"/>
    <x v="1"/>
  </r>
  <r>
    <s v="CEX100867027"/>
    <x v="1"/>
    <x v="1"/>
    <s v="01-E001-00000123"/>
    <s v="195-2023 "/>
    <s v="COBRANZA DOC. 105 DIAS  / DA 105 DAYS"/>
    <d v="2023-10-24T00:00:00"/>
    <d v="2023-10-25T00:00:00"/>
    <d v="2024-02-07T00:00:00"/>
    <n v="61678"/>
    <s v="0.00"/>
    <n v="-188"/>
    <n v="61678"/>
    <n v="3495.49349131811"/>
    <x v="1"/>
    <d v="2024-08-13T00:00:00"/>
    <x v="0"/>
    <d v="2024-09-01T00:00:00"/>
    <s v="NO FINANCIADO"/>
    <m/>
    <x v="0"/>
    <s v="Km. 6.5 carretera norte, edificio Impelsa II piso"/>
    <s v="MANAGUA"/>
    <s v="-"/>
    <s v="NICARAGUA"/>
    <x v="1"/>
  </r>
  <r>
    <s v="CEX100867027"/>
    <x v="1"/>
    <x v="1"/>
    <s v="01-E001-00000124"/>
    <s v="Basado en Entregas 09-0010-00057060. 09-0010-00057"/>
    <s v="COBRANZA DOC. 105 DIAS  / DA 105 DAYS"/>
    <d v="2023-10-24T00:00:00"/>
    <d v="2023-10-25T00:00:00"/>
    <d v="2024-02-07T00:00:00"/>
    <n v="27716"/>
    <s v="0.00"/>
    <n v="-188"/>
    <n v="27716"/>
    <n v="1570.7561465250615"/>
    <x v="1"/>
    <d v="2024-08-13T00:00:00"/>
    <x v="0"/>
    <d v="2024-09-01T00:00:00"/>
    <s v="NO FINANCIADO"/>
    <m/>
    <x v="0"/>
    <s v="Km. 6.5 carretera norte, edificio Impelsa II piso"/>
    <s v="MANAGUA"/>
    <s v="-"/>
    <s v="NICARAGUA"/>
    <x v="1"/>
  </r>
  <r>
    <s v="CEX100867027"/>
    <x v="1"/>
    <x v="1"/>
    <s v="01-F050-00001231"/>
    <s v="233 - 2023 "/>
    <s v="COBRANZA DOC. 105 DIAS  / DA 105 DAYS"/>
    <d v="2023-12-07T00:00:00"/>
    <d v="2023-12-13T00:00:00"/>
    <d v="2024-03-27T00:00:00"/>
    <n v="129073"/>
    <s v="0.00"/>
    <n v="-139"/>
    <n v="129073"/>
    <n v="5323.6857292931945"/>
    <x v="1"/>
    <d v="2024-08-13T00:00:00"/>
    <x v="0"/>
    <d v="2024-09-01T00:00:00"/>
    <s v="NO FINANCIADO"/>
    <m/>
    <x v="0"/>
    <s v="Km. 6.5 carretera norte, edificio Impelsa II piso"/>
    <s v="MANAGUA"/>
    <s v="-"/>
    <s v="NICARAGUA"/>
    <x v="1"/>
  </r>
  <r>
    <s v="CEX100867027"/>
    <x v="1"/>
    <x v="1"/>
    <s v="01-F050-00001349"/>
    <s v="282-2023 Basado en Entregas 09-0010-00058226. 09-0"/>
    <s v="COBRANZA DOC. 105 DIAS  / DA 105 DAYS"/>
    <d v="2023-12-29T00:00:00"/>
    <d v="2023-12-13T00:00:00"/>
    <d v="2024-03-27T00:00:00"/>
    <n v="168881"/>
    <s v="0.00"/>
    <n v="-139"/>
    <n v="168881"/>
    <n v="6965.5882302942055"/>
    <x v="1"/>
    <d v="2024-08-13T00:00:00"/>
    <x v="0"/>
    <d v="2024-09-01T00:00:00"/>
    <s v="NO FINANCIADO"/>
    <m/>
    <x v="0"/>
    <s v="Km. 6.5 carretera norte, edificio Impelsa II piso"/>
    <s v="MANAGUA"/>
    <s v="-"/>
    <s v="NICARAGUA"/>
    <x v="1"/>
  </r>
  <r>
    <s v="CEX100867027"/>
    <x v="1"/>
    <x v="1"/>
    <s v="01-F050-00001398"/>
    <s v="086-2024"/>
    <s v="COBRANZA DOC. 105 DIAS  / DA 105 DAYS"/>
    <d v="2024-03-15T00:00:00"/>
    <d v="2024-03-20T00:00:00"/>
    <d v="2024-07-03T00:00:00"/>
    <n v="185311.9"/>
    <s v="0.00"/>
    <n v="-41"/>
    <n v="185311.9"/>
    <n v="1925.4088284995505"/>
    <x v="1"/>
    <d v="2024-08-13T00:00:00"/>
    <x v="0"/>
    <d v="2024-09-01T00:00:00"/>
    <s v="NO FINANCIADO"/>
    <m/>
    <x v="2"/>
    <s v="Km. 6.5 carretera norte, edificio Impelsa II piso"/>
    <s v="MANAGUA"/>
    <s v="-"/>
    <s v="NICARAGUA"/>
    <x v="1"/>
  </r>
  <r>
    <s v="CEX100867027"/>
    <x v="1"/>
    <x v="1"/>
    <s v="01-F050-00001430"/>
    <s v="FLETE AEREO"/>
    <s v="COBRANZA DOC. 105 DIAS  / DA 105 DAYS"/>
    <d v="2024-04-29T00:00:00"/>
    <d v="2024-04-29T00:00:00"/>
    <d v="2024-08-12T00:00:00"/>
    <n v="159142"/>
    <s v="0.00"/>
    <n v="-1"/>
    <n v="159142"/>
    <s v="0.00"/>
    <x v="1"/>
    <d v="2024-08-13T00:00:00"/>
    <x v="0"/>
    <d v="2025-01-01T00:00:00"/>
    <s v="NO FINANCIADO"/>
    <m/>
    <x v="1"/>
    <s v="Km. 6.5 carretera norte, edificio Impelsa II piso"/>
    <s v="MANAGUA"/>
    <s v="-"/>
    <s v="NICARAGUA"/>
    <x v="2"/>
  </r>
  <r>
    <s v="CEX100867027"/>
    <x v="1"/>
    <x v="1"/>
    <s v="01-F050-00001479"/>
    <s v="PI 131-2024 B"/>
    <s v="COBRANZA DOC. 90 DIAS"/>
    <d v="2024-06-06T00:00:00"/>
    <d v="2024-06-12T00:00:00"/>
    <d v="2024-09-10T00:00:00"/>
    <n v="106567"/>
    <s v="0.00"/>
    <n v="28"/>
    <n v="106567"/>
    <s v="0.00"/>
    <x v="1"/>
    <d v="2024-08-13T00:00:00"/>
    <x v="1"/>
    <d v="2025-01-01T00:00:00"/>
    <s v="NO FINANCIADO"/>
    <m/>
    <x v="3"/>
    <s v="Km. 6.5 carretera norte, edificio Impelsa II piso"/>
    <s v="MANAGUA"/>
    <s v="-"/>
    <s v="NICARAGUA"/>
    <x v="2"/>
  </r>
  <r>
    <s v="CEX100867027"/>
    <x v="1"/>
    <x v="1"/>
    <s v="01-F050-00001491"/>
    <s v="036-2024 A "/>
    <s v="COBRANZA DOC. 90 DIAS"/>
    <d v="2024-06-19T00:00:00"/>
    <d v="2024-06-21T00:00:00"/>
    <d v="2024-09-19T00:00:00"/>
    <n v="21548"/>
    <s v="0.00"/>
    <n v="37"/>
    <n v="21548"/>
    <s v="0.00"/>
    <x v="1"/>
    <d v="2024-08-13T00:00:00"/>
    <x v="1"/>
    <d v="2025-01-01T00:00:00"/>
    <s v="NO FINANCIADO"/>
    <m/>
    <x v="3"/>
    <s v="Km. 6.5 carretera norte, edificio Impelsa II piso"/>
    <s v="MANAGUA"/>
    <s v="-"/>
    <s v="NICARAGUA"/>
    <x v="2"/>
  </r>
  <r>
    <s v="CEX100867027"/>
    <x v="1"/>
    <x v="1"/>
    <s v="01-F050-00001395"/>
    <s v="Materia de mktAcuerdo de mkt 50%1 toldo AMAH1 t"/>
    <s v="CONTADO / CASH"/>
    <d v="2024-03-14T00:00:00"/>
    <d v="2024-03-14T00:00:00"/>
    <d v="2024-06-12T00:00:00"/>
    <n v="907.9"/>
    <s v="0.00"/>
    <n v="-62"/>
    <n v="907.9"/>
    <n v="15.436096537344168"/>
    <x v="1"/>
    <d v="2024-08-13T00:00:00"/>
    <x v="0"/>
    <d v="2024-09-01T00:00:00"/>
    <s v="NO FINANCIADO"/>
    <m/>
    <x v="4"/>
    <s v="Km. 6.5 carretera norte, edificio Impelsa II piso"/>
    <s v="MANAGUA"/>
    <s v="-"/>
    <s v="NICARAGUA"/>
    <x v="1"/>
  </r>
  <r>
    <s v="CEX100867027"/>
    <x v="1"/>
    <x v="1"/>
    <s v="01-F050-00001100"/>
    <s v="166-2024"/>
    <s v="COBRANZA DOC. 105 DIAS  / DA 105 DAYS"/>
    <d v="2024-07-19T00:00:00"/>
    <d v="2024-07-19T00:00:00"/>
    <d v="2024-11-01T00:00:00"/>
    <n v="105176"/>
    <s v="0.00"/>
    <n v="80"/>
    <n v="105176"/>
    <s v="0.00"/>
    <x v="2"/>
    <d v="2024-08-13T00:00:00"/>
    <x v="1"/>
    <d v="2025-01-01T00:00:00"/>
    <s v="NO FINANCIADO"/>
    <m/>
    <x v="3"/>
    <s v="Km. 6.5 carretera norte, edificio Impelsa II piso"/>
    <s v="MANAGUA"/>
    <s v="-"/>
    <s v="NICARAGUA"/>
    <x v="0"/>
  </r>
  <r>
    <s v="CEX100867013"/>
    <x v="2"/>
    <x v="0"/>
    <s v="ABONO"/>
    <s v="PF 264 - 133-2024"/>
    <s v="CONTADO / CASH"/>
    <d v="2024-06-24T00:00:00"/>
    <d v="2024-06-24T00:00:00"/>
    <d v="2024-06-24T00:00:00"/>
    <n v="-3.96"/>
    <s v="0.00"/>
    <n v="-50"/>
    <n v="-3.96"/>
    <n v="-5.2366094652516841E-2"/>
    <x v="0"/>
    <d v="2024-08-13T00:00:00"/>
    <x v="0"/>
    <d v="2024-01-01T00:00:00"/>
    <s v="NO FINANCIADO"/>
    <m/>
    <x v="2"/>
    <s v="P.O. BOX 6691"/>
    <s v="DOHA"/>
    <s v="-"/>
    <s v="QATAR"/>
    <x v="0"/>
  </r>
  <r>
    <s v="CEX100867013"/>
    <x v="2"/>
    <x v="0"/>
    <s v="ABONO"/>
    <s v="PF 265-2023 y 009-2024"/>
    <s v="CONTADO / CASH"/>
    <d v="2024-04-01T00:00:00"/>
    <d v="2024-04-01T00:00:00"/>
    <d v="2024-04-01T00:00:00"/>
    <n v="-34000"/>
    <s v="0.00"/>
    <n v="-134"/>
    <n v="-34000"/>
    <n v="-1348.8236501405852"/>
    <x v="0"/>
    <d v="2024-08-13T00:00:00"/>
    <x v="0"/>
    <d v="2024-01-01T00:00:00"/>
    <s v="NO FINANCIADO"/>
    <m/>
    <x v="0"/>
    <s v="P.O. BOX 6691"/>
    <s v="DOHA"/>
    <s v="-"/>
    <s v="QATAR"/>
    <x v="0"/>
  </r>
  <r>
    <s v="CEX000000185"/>
    <x v="3"/>
    <x v="0"/>
    <s v="ZL953304"/>
    <s v="ANT - PF 146 -2019 ANICHEM"/>
    <s v="CONTADO ADELANTADO / CASH IN ADVANCE"/>
    <d v="2019-11-19T00:00:00"/>
    <d v="2019-11-19T00:00:00"/>
    <d v="2019-11-19T00:00:00"/>
    <n v="-1805"/>
    <s v="0.00"/>
    <n v="-1729"/>
    <n v="-1805"/>
    <n v="-978.05614633869391"/>
    <x v="0"/>
    <d v="2024-08-13T00:00:00"/>
    <x v="0"/>
    <d v="2024-01-01T00:00:00"/>
    <s v="NO FINANCIADO"/>
    <m/>
    <x v="0"/>
    <s v="ADRESS 46 SIR VIRGIL NAZ STREET - PORT LOUIS"/>
    <m/>
    <s v="-"/>
    <s v="MAURICIO"/>
    <x v="0"/>
  </r>
  <r>
    <s v="CEX000000184"/>
    <x v="4"/>
    <x v="0"/>
    <s v="ZI542698"/>
    <s v="ANTICIPO PF"/>
    <s v="CONTADO ADELANTADO / CASH IN ADVANCE"/>
    <d v="2017-11-20T00:00:00"/>
    <d v="2017-11-20T00:00:00"/>
    <d v="2017-11-20T00:00:00"/>
    <n v="-805.75"/>
    <s v="0.00"/>
    <n v="-2458"/>
    <n v="-805.75"/>
    <n v="-621.54432946939835"/>
    <x v="0"/>
    <d v="2024-08-13T00:00:00"/>
    <x v="0"/>
    <d v="2024-01-01T00:00:00"/>
    <s v="NO FINANCIADO"/>
    <m/>
    <x v="0"/>
    <s v="Units 4&amp; 5 Crowne Plaza, Union Road Cole Bay- St Maarten"/>
    <m/>
    <s v="-"/>
    <s v="PAISES BAJOS"/>
    <x v="0"/>
  </r>
  <r>
    <s v="CEX100867001"/>
    <x v="5"/>
    <x v="2"/>
    <s v="08-F010-00000852"/>
    <s v="Facturas clientes - CEX100867001"/>
    <s v="CONTADO ADELANTADO / CASH IN ADVANCE"/>
    <d v="2023-08-17T00:00:00"/>
    <d v="2023-08-17T00:00:00"/>
    <d v="2023-08-17T00:00:00"/>
    <n v="9.9499999999999993"/>
    <s v="0.00"/>
    <n v="-362"/>
    <n v="9.9499999999999993"/>
    <n v="1.1090012938585863"/>
    <x v="3"/>
    <d v="2024-08-13T00:00:00"/>
    <x v="0"/>
    <d v="2024-12-01T00:00:00"/>
    <s v="NO FINANCIADO"/>
    <m/>
    <x v="0"/>
    <s v="Lot 2, Lower Estate, St. Michael, Barbados"/>
    <m/>
    <s v="-"/>
    <s v="BARBADOS"/>
    <x v="3"/>
  </r>
  <r>
    <s v="CEX100867030"/>
    <x v="6"/>
    <x v="0"/>
    <s v="ZO185443"/>
    <s v="PF - 011 - 2021"/>
    <s v="CONTADO ADELANTADO / CASH IN ADVANCE"/>
    <d v="2021-03-12T00:00:00"/>
    <d v="2021-03-12T00:00:00"/>
    <d v="2021-03-12T00:00:00"/>
    <n v="-5"/>
    <s v="0.00"/>
    <n v="-1250"/>
    <n v="-5"/>
    <n v="-1.9552275600777391"/>
    <x v="0"/>
    <d v="2024-08-13T00:00:00"/>
    <x v="0"/>
    <d v="2024-01-01T00:00:00"/>
    <s v="NO FINANCIADO"/>
    <m/>
    <x v="0"/>
    <s v="Moscow Avenue 75A, App. 73 Baku"/>
    <m/>
    <m/>
    <s v="AZERBAIYAN"/>
    <x v="0"/>
  </r>
  <r>
    <s v="CEX100867049"/>
    <x v="7"/>
    <x v="3"/>
    <s v="07-F010-00000503"/>
    <s v="FLETE REF F050-00405 F 16.06.2021"/>
    <s v="CONTADO ADELANTADO / CASH IN ADVANCE"/>
    <d v="2022-01-14T00:00:00"/>
    <d v="2022-01-14T00:00:00"/>
    <d v="2022-01-14T00:00:00"/>
    <n v="-1799"/>
    <s v="0.00"/>
    <n v="-942"/>
    <n v="-1799"/>
    <n v="-529.03420152360422"/>
    <x v="4"/>
    <d v="2024-08-13T00:00:00"/>
    <x v="0"/>
    <d v="2024-01-01T00:00:00"/>
    <s v="NO FINANCIADO"/>
    <m/>
    <x v="0"/>
    <s v="404 JIA, JIA N° 4 BUILDING, LIXI GARDEN"/>
    <m/>
    <m/>
    <s v="CHINA"/>
    <x v="0"/>
  </r>
  <r>
    <s v="CEX100867095"/>
    <x v="8"/>
    <x v="0"/>
    <s v="ABONO"/>
    <s v="PF 074-2024"/>
    <s v="CONTADO ADELANTADO / CASH IN ADVANCE"/>
    <d v="2024-04-16T00:00:00"/>
    <d v="2024-04-16T00:00:00"/>
    <d v="2024-04-16T00:00:00"/>
    <n v="-17336.650000000001"/>
    <s v="0.00"/>
    <n v="-119"/>
    <n v="-17336.650000000001"/>
    <n v="-605.89011958386686"/>
    <x v="0"/>
    <d v="2024-08-13T00:00:00"/>
    <x v="0"/>
    <d v="2024-01-01T00:00:00"/>
    <s v="NO FINANCIADO"/>
    <m/>
    <x v="0"/>
    <s v="Boulevard del Ejercito, Colonia La Chacra, 54 Avenida Sur, Calle Principal"/>
    <m/>
    <m/>
    <s v="EL SALVADOR"/>
    <x v="0"/>
  </r>
  <r>
    <s v="CEX000000149"/>
    <x v="9"/>
    <x v="0"/>
    <s v="PF 049-2024"/>
    <s v="PF 049 &amp; 092-2024"/>
    <s v="CONTADO ADELANTADO / CASH IN ADVANCE"/>
    <d v="2024-07-15T00:00:00"/>
    <d v="2024-07-15T00:00:00"/>
    <d v="2024-07-15T00:00:00"/>
    <n v="-872.53"/>
    <s v="0.00"/>
    <n v="-29"/>
    <n v="-872.53"/>
    <n v="-5.7690642130253176"/>
    <x v="0"/>
    <d v="2024-08-13T00:00:00"/>
    <x v="0"/>
    <d v="2024-01-01T00:00:00"/>
    <s v="NO FINANCIADO"/>
    <m/>
    <x v="5"/>
    <s v="Nº 102, CENTRAL PLAZA, KANDY ROAD"/>
    <s v="PASYALA"/>
    <s v="-"/>
    <s v="SRI. LANKA"/>
    <x v="0"/>
  </r>
  <r>
    <s v="CEX100867029"/>
    <x v="10"/>
    <x v="0"/>
    <s v="ZN118054"/>
    <s v="PF - 059 -2020"/>
    <s v="50% PAGO ADELANTADO - 50% COBRANZA DOCUMENTARIA 90 DÍAS"/>
    <d v="2020-08-07T00:00:00"/>
    <d v="2020-08-07T00:00:00"/>
    <d v="2020-08-07T00:00:00"/>
    <n v="-1102.95"/>
    <s v="0.00"/>
    <n v="-1467"/>
    <n v="-1102.95"/>
    <n v="-506.66024289029247"/>
    <x v="0"/>
    <d v="2024-08-13T00:00:00"/>
    <x v="0"/>
    <d v="2024-01-01T00:00:00"/>
    <s v="NO FINANCIADO"/>
    <m/>
    <x v="0"/>
    <s v="CALZADA RAUL AGUILAR BATRES 44-70 ZONA11 CENTRO COMERCIAL PLAZA AZUL, LOCAL 3"/>
    <s v="COLONIA MONTE MARIA"/>
    <s v="VILLA NUEVA GUATEMALA"/>
    <s v="GUATEMALA"/>
    <x v="0"/>
  </r>
  <r>
    <s v="CEX000000118"/>
    <x v="11"/>
    <x v="1"/>
    <s v="01-F050-00001412"/>
    <s v="006-2024"/>
    <s v="Cash against Documents 45 Days from B/L Date"/>
    <d v="2024-04-02T00:00:00"/>
    <d v="2024-05-28T00:00:00"/>
    <d v="2024-08-26T00:00:00"/>
    <n v="20188"/>
    <s v="0.00"/>
    <n v="13"/>
    <n v="20188"/>
    <s v="0.00"/>
    <x v="2"/>
    <d v="2024-08-13T00:00:00"/>
    <x v="1"/>
    <d v="2024-09-01T00:00:00"/>
    <s v="NO FINANCIADO"/>
    <m/>
    <x v="3"/>
    <s v="351, CITE BOUSSOUF, 4EME TRANCHE"/>
    <m/>
    <s v="-"/>
    <s v="ARGELIA"/>
    <x v="0"/>
  </r>
  <r>
    <s v="CEX000000118"/>
    <x v="11"/>
    <x v="1"/>
    <s v="01-F050-00001541"/>
    <s v="095-2024"/>
    <s v="Cash against Documents 45 Days from B/L Date"/>
    <d v="2024-08-08T00:00:00"/>
    <d v="2024-08-08T00:00:00"/>
    <d v="2024-11-06T00:00:00"/>
    <n v="21037.5"/>
    <s v="0.00"/>
    <n v="85"/>
    <n v="21037.5"/>
    <s v="0.00"/>
    <x v="5"/>
    <d v="2024-08-13T00:00:00"/>
    <x v="1"/>
    <d v="2024-09-01T00:00:00"/>
    <s v="NO FINANCIADO"/>
    <m/>
    <x v="3"/>
    <s v="351, CITE BOUSSOUF, 4EME TRANCHE"/>
    <m/>
    <s v="-"/>
    <s v="ARGELIA"/>
    <x v="0"/>
  </r>
  <r>
    <s v="CEX100867042"/>
    <x v="12"/>
    <x v="2"/>
    <s v="08-F010-00000780"/>
    <s v="GASTOS DE EXPORTACION"/>
    <s v="COBRANZA DOC. 45 DIAS / DA 45 DAYS"/>
    <d v="2022-04-06T00:00:00"/>
    <d v="2022-04-18T00:00:00"/>
    <d v="2022-06-02T00:00:00"/>
    <n v="148"/>
    <n v="37.04542266002364"/>
    <n v="-803"/>
    <n v="185.04542266002363"/>
    <n v="37.04542266002364"/>
    <x v="2"/>
    <d v="2024-08-13T00:00:00"/>
    <x v="0"/>
    <d v="2024-12-01T00:00:00"/>
    <s v="NO FINANCIADO"/>
    <m/>
    <x v="0"/>
    <s v="ISLA DE GASPAR 2282 MONTEVIDEO URUGUAY"/>
    <m/>
    <m/>
    <s v="URUGUAY"/>
    <x v="4"/>
  </r>
  <r>
    <s v="CEX100867045"/>
    <x v="13"/>
    <x v="0"/>
    <s v="ZN439645"/>
    <s v="PF - 061-2020"/>
    <s v="CONTADO ADELANTADO / CASH IN ADVANCE"/>
    <d v="2020-10-15T00:00:00"/>
    <d v="2020-10-15T00:00:00"/>
    <d v="2020-10-15T00:00:00"/>
    <n v="-1631.34"/>
    <s v="0.00"/>
    <n v="-1398"/>
    <n v="-1631.34"/>
    <n v="-713.94539286981228"/>
    <x v="0"/>
    <d v="2024-08-13T00:00:00"/>
    <x v="0"/>
    <d v="2024-01-01T00:00:00"/>
    <s v="NO FINANCIADO"/>
    <m/>
    <x v="0"/>
    <s v="Residencial Monte Cielo"/>
    <s v="QUEZALTEPEQUE"/>
    <m/>
    <s v="EL SALVADOR"/>
    <x v="0"/>
  </r>
  <r>
    <s v="CEX000000120"/>
    <x v="14"/>
    <x v="1"/>
    <s v="F050-00001455"/>
    <s v="INTERESES"/>
    <s v="CONTADO"/>
    <d v="2024-05-21T00:00:00"/>
    <d v="2024-05-21T00:00:00"/>
    <d v="2024-05-21T00:00:00"/>
    <n v="897.99"/>
    <s v="0.00"/>
    <n v="-84"/>
    <n v="897.99"/>
    <n v="21.487743083291445"/>
    <x v="6"/>
    <d v="2024-08-13T00:00:00"/>
    <x v="0"/>
    <d v="2024-11-01T00:00:00"/>
    <s v="NO FINANCIADO"/>
    <m/>
    <x v="4"/>
    <s v="VIA ESPAÑA, RIO ABAJO 2313"/>
    <s v="CIUDAD DE PANAMA"/>
    <s v="-"/>
    <s v="PANAMA"/>
    <x v="5"/>
  </r>
  <r>
    <s v="CEX000000120"/>
    <x v="14"/>
    <x v="1"/>
    <s v="F050-00001481"/>
    <s v="PI 045-2024 A"/>
    <s v="COBRANZA DOC. 90 DIAS  "/>
    <d v="2024-06-11T00:00:00"/>
    <d v="2024-06-17T00:00:00"/>
    <d v="2024-09-15T00:00:00"/>
    <n v="106762.8"/>
    <s v="0.00"/>
    <n v="33"/>
    <n v="106762.8"/>
    <s v="0.00"/>
    <x v="2"/>
    <d v="2024-08-13T00:00:00"/>
    <x v="1"/>
    <d v="2024-09-01T00:00:00"/>
    <s v="NO FINANCIADO"/>
    <m/>
    <x v="3"/>
    <s v="VIA ESPAÑA, RIO ABAJO 2313"/>
    <s v="CIUDAD DE PANAMA"/>
    <s v="-"/>
    <s v="PANAMA"/>
    <x v="0"/>
  </r>
  <r>
    <s v="CEX000000120"/>
    <x v="14"/>
    <x v="2"/>
    <s v="08-F010-00000881"/>
    <s v="gastos de transporte interno"/>
    <s v="COBRANZA DOC. 60 DIAS"/>
    <d v="2024-06-11T00:00:00"/>
    <d v="2024-06-17T00:00:00"/>
    <d v="2024-09-15T00:00:00"/>
    <n v="100"/>
    <s v="0.00"/>
    <n v="33"/>
    <n v="100"/>
    <s v="0.00"/>
    <x v="2"/>
    <d v="2024-08-13T00:00:00"/>
    <x v="1"/>
    <d v="2024-09-01T00:00:00"/>
    <s v="NO FINANCIADO"/>
    <m/>
    <x v="3"/>
    <s v="VIA ESPAÑA, RIO ABAJO 2313"/>
    <s v="CIUDAD DE PANAMA"/>
    <s v="-"/>
    <s v="PANAMA"/>
    <x v="0"/>
  </r>
  <r>
    <s v="CEX100867003"/>
    <x v="15"/>
    <x v="0"/>
    <s v="ABONO"/>
    <s v="PF 090 - 2023"/>
    <s v="50% ADELANTADO – 50% ANTES DEL ENVIO / 50% IN ADVANCE – 50% BEFORE SHIPMENT"/>
    <d v="2024-07-19T00:00:00"/>
    <d v="2024-07-19T00:00:00"/>
    <d v="2024-07-19T00:00:00"/>
    <n v="-11480"/>
    <s v="0.00"/>
    <n v="-25"/>
    <n v="-11480"/>
    <n v="-61.44641072862666"/>
    <x v="0"/>
    <d v="2024-08-13T00:00:00"/>
    <x v="0"/>
    <d v="2024-01-01T00:00:00"/>
    <s v="NO FINANCIADO"/>
    <m/>
    <x v="5"/>
    <s v="Pulomas Satu Office Complex, 2no building, 1st floor, room 04-A, JL. A. Yani No 2 Jakarta 13210"/>
    <m/>
    <m/>
    <s v="INDONESIA"/>
    <x v="0"/>
  </r>
  <r>
    <s v="CEX100867003"/>
    <x v="15"/>
    <x v="0"/>
    <s v="ABONO"/>
    <s v="PF 124-2024"/>
    <s v="50% ADELANTADO – 50% ANTES DEL ENVIO / 50% IN ADVANCE – 50% BEFORE SHIPMENT"/>
    <d v="2024-05-28T00:00:00"/>
    <d v="2024-05-28T00:00:00"/>
    <d v="2024-05-28T00:00:00"/>
    <n v="-9242.0400000000009"/>
    <s v="0.00"/>
    <n v="-77"/>
    <n v="-9242.0400000000009"/>
    <n v="-200.78101465934299"/>
    <x v="0"/>
    <d v="2024-08-13T00:00:00"/>
    <x v="0"/>
    <d v="2024-01-01T00:00:00"/>
    <s v="NO FINANCIADO"/>
    <m/>
    <x v="4"/>
    <s v="Pulomas Satu Office Complex, 2no building, 1st floor, room 04-A, JL. A. Yani No 2 Jakarta 13210"/>
    <m/>
    <m/>
    <s v="INDONESIA"/>
    <x v="0"/>
  </r>
  <r>
    <s v="CEX000000123"/>
    <x v="16"/>
    <x v="1"/>
    <s v="01-F050-00001329"/>
    <s v="214-2023"/>
    <s v="Cobranza Doc. 90 días / 120 días"/>
    <d v="2023-12-29T00:00:00"/>
    <d v="2024-01-17T00:00:00"/>
    <d v="2024-04-16T00:00:00"/>
    <n v="12405.830000000002"/>
    <n v="433.5652979230199"/>
    <n v="-119"/>
    <n v="12839.395297923022"/>
    <n v="433.5652979230199"/>
    <x v="2"/>
    <d v="2024-08-13T00:00:00"/>
    <x v="0"/>
    <d v="2024-08-15T00:00:00"/>
    <s v="NO FINANCIADO"/>
    <m/>
    <x v="0"/>
    <s v="Calle N74C Lote E4-08 / Frente al terminal terrestre de Carcelén QUITO"/>
    <s v="QUITO"/>
    <s v="-"/>
    <s v="ECUADOR"/>
    <x v="6"/>
  </r>
  <r>
    <s v="CEX000000123"/>
    <x v="16"/>
    <x v="1"/>
    <s v="01-F050-00001329"/>
    <s v="214-2023"/>
    <s v="Cobranza Doc. 90 días / 120 días"/>
    <d v="2023-12-29T00:00:00"/>
    <d v="2024-01-17T00:00:00"/>
    <d v="2024-05-16T00:00:00"/>
    <n v="57696"/>
    <n v="1471.41925182059"/>
    <n v="-89"/>
    <n v="59167.419251820589"/>
    <n v="1471.41925182059"/>
    <x v="2"/>
    <d v="2024-08-13T00:00:00"/>
    <x v="0"/>
    <d v="2024-08-15T00:00:00"/>
    <s v="NO FINANCIADO"/>
    <m/>
    <x v="4"/>
    <s v="Calle N74C Lote E4-08 / Frente al terminal terrestre de Carcelén QUITO"/>
    <s v="QUITO"/>
    <s v="-"/>
    <s v="ECUADOR"/>
    <x v="6"/>
  </r>
  <r>
    <s v="CEX000000123"/>
    <x v="16"/>
    <x v="1"/>
    <s v="01-F050-00001334"/>
    <s v="162-2023"/>
    <s v="Cobranza Doc. 90 días / 120 días"/>
    <d v="2023-12-29T00:00:00"/>
    <d v="2024-01-17T00:00:00"/>
    <d v="2024-04-16T00:00:00"/>
    <n v="33287"/>
    <n v="1163.3311170605725"/>
    <n v="-119"/>
    <n v="34450.331117060574"/>
    <n v="1163.3311170605725"/>
    <x v="2"/>
    <d v="2024-08-13T00:00:00"/>
    <x v="0"/>
    <d v="2024-08-15T00:00:00"/>
    <s v="NO FINANCIADO"/>
    <m/>
    <x v="0"/>
    <s v="Calle N74C Lote E4-08 / Frente al terminal terrestre de Carcelén QUITO"/>
    <s v="QUITO"/>
    <s v="-"/>
    <s v="ECUADOR"/>
    <x v="6"/>
  </r>
  <r>
    <s v="CEX000000123"/>
    <x v="16"/>
    <x v="1"/>
    <s v="01-F050-00001334"/>
    <s v="162-2023"/>
    <s v="Cobranza Doc. 90 días / 120 días"/>
    <d v="2023-12-29T00:00:00"/>
    <d v="2024-01-17T00:00:00"/>
    <d v="2024-05-16T00:00:00"/>
    <n v="33287"/>
    <n v="848.91730163879606"/>
    <n v="-89"/>
    <n v="34135.917301638794"/>
    <n v="848.91730163879606"/>
    <x v="2"/>
    <d v="2024-08-13T00:00:00"/>
    <x v="0"/>
    <d v="2024-08-15T00:00:00"/>
    <s v="NO FINANCIADO"/>
    <m/>
    <x v="4"/>
    <s v="Calle N74C Lote E4-08 / Frente al terminal terrestre de Carcelén QUITO"/>
    <s v="QUITO"/>
    <s v="-"/>
    <s v="ECUADOR"/>
    <x v="6"/>
  </r>
  <r>
    <s v="CEX000000123"/>
    <x v="16"/>
    <x v="1"/>
    <s v="01-F050-00001405"/>
    <s v="209-2023"/>
    <s v="Cobranza Doc. 90 días"/>
    <d v="2024-03-21T00:00:00"/>
    <d v="2024-03-27T00:00:00"/>
    <d v="2024-06-25T00:00:00"/>
    <n v="135533"/>
    <n v="1749.5832742191087"/>
    <n v="-49"/>
    <n v="137282.5832742191"/>
    <n v="1749.5832742191087"/>
    <x v="2"/>
    <d v="2024-08-13T00:00:00"/>
    <x v="0"/>
    <d v="2024-08-15T00:00:00"/>
    <s v="NO FINANCIADO"/>
    <m/>
    <x v="2"/>
    <s v="Calle N74C Lote E4-08 / Frente al terminal terrestre de Carcelén QUITO"/>
    <s v="QUITO"/>
    <s v="-"/>
    <s v="ECUADOR"/>
    <x v="6"/>
  </r>
  <r>
    <s v="CEX000000123"/>
    <x v="16"/>
    <x v="1"/>
    <s v="01-F050-00001432"/>
    <s v="254-2023 A Basado en Entregas 09-0007-00000077."/>
    <s v="COBRANZA DOC. 75 DIAS  / DA 75 DAYS"/>
    <d v="2024-04-29T00:00:00"/>
    <d v="2024-05-03T00:00:00"/>
    <d v="2024-07-17T00:00:00"/>
    <n v="69710"/>
    <n v="417.01760886430992"/>
    <n v="-27"/>
    <n v="70127.017608864306"/>
    <n v="417.01760886430992"/>
    <x v="2"/>
    <d v="2024-08-13T00:00:00"/>
    <x v="0"/>
    <d v="2024-08-15T00:00:00"/>
    <s v="NO FINANCIADO"/>
    <m/>
    <x v="5"/>
    <s v="Calle N74C Lote E4-08 / Frente al terminal terrestre de Carcelén QUITO"/>
    <s v="QUITO"/>
    <s v="-"/>
    <s v="ECUADOR"/>
    <x v="6"/>
  </r>
  <r>
    <s v="CEX000000123"/>
    <x v="16"/>
    <x v="1"/>
    <s v="01-F050-00001520"/>
    <s v="INTERESES"/>
    <s v="CONTADO"/>
    <d v="2024-07-19T00:00:00"/>
    <d v="2024-07-19T00:00:00"/>
    <d v="2024-07-19T00:00:00"/>
    <n v="5257.8"/>
    <s v="0.00"/>
    <n v="-25"/>
    <n v="5257.8"/>
    <n v="28.142242014718928"/>
    <x v="6"/>
    <d v="2024-08-13T00:00:00"/>
    <x v="0"/>
    <d v="2024-08-15T00:00:00"/>
    <m/>
    <m/>
    <x v="5"/>
    <s v="Calle N74C Lote E4-08 / Frente al terminal terrestre de Carcelén QUITO"/>
    <s v="QUITO"/>
    <s v="-"/>
    <s v="ECUADOR"/>
    <x v="6"/>
  </r>
  <r>
    <s v="CEX000000153"/>
    <x v="16"/>
    <x v="1"/>
    <s v="01-F050-00001473"/>
    <s v="118-2024 "/>
    <s v="COBRANZA DOC. 90 DIAS "/>
    <d v="2024-06-03T00:00:00"/>
    <d v="2024-06-07T00:00:00"/>
    <d v="2024-09-05T00:00:00"/>
    <n v="102386"/>
    <s v="0.00"/>
    <n v="23"/>
    <n v="102386"/>
    <s v="0.00"/>
    <x v="2"/>
    <d v="2024-08-13T00:00:00"/>
    <x v="1"/>
    <d v="2024-09-01T00:00:00"/>
    <s v="NO FINANCIADO"/>
    <m/>
    <x v="3"/>
    <s v="Calle N74C Lote E4-08 / Frente al terminal terrestre de Carcelén QUITO"/>
    <s v="QUITO"/>
    <s v="-"/>
    <s v="ECUADOR"/>
    <x v="0"/>
  </r>
  <r>
    <s v="CEX000000203"/>
    <x v="17"/>
    <x v="0"/>
    <s v="ABONO"/>
    <s v="PF 251-2023 &amp; 071-2024"/>
    <s v="CONTADO ADELANTADO / CASH IN ADVANCE"/>
    <d v="2024-05-20T00:00:00"/>
    <d v="2024-05-20T00:00:00"/>
    <d v="2024-05-20T00:00:00"/>
    <n v="-7154.04"/>
    <s v="0.00"/>
    <n v="-85"/>
    <n v="-7154.04"/>
    <n v="-173.43941471661645"/>
    <x v="0"/>
    <d v="2024-08-13T00:00:00"/>
    <x v="0"/>
    <d v="2024-01-01T00:00:00"/>
    <s v="NO FINANCIADO"/>
    <m/>
    <x v="4"/>
    <s v="CARRETERA AL PUERTO DE LA LIBERTAD, KM 22.5, CANTÓN SAN FRANCISCO ZARAGOZA"/>
    <m/>
    <m/>
    <s v="EL SALVADOR"/>
    <x v="0"/>
  </r>
  <r>
    <s v="CEX100867011"/>
    <x v="18"/>
    <x v="0"/>
    <s v="007-2014 ZC746795"/>
    <s v="ANT PROF 007-2014 HEALTACTIVE ZC746795"/>
    <s v="CONTADO ADELANTADO / CASH IN ADVANCE"/>
    <d v="2014-01-29T00:00:00"/>
    <d v="2014-01-29T00:00:00"/>
    <d v="2014-01-29T00:00:00"/>
    <n v="-356.25"/>
    <s v="0.00"/>
    <n v="-3849"/>
    <n v="-356.25"/>
    <n v="-430.82896167546295"/>
    <x v="0"/>
    <d v="2024-08-13T00:00:00"/>
    <x v="0"/>
    <d v="2024-01-01T00:00:00"/>
    <s v="NO FINANCIADO"/>
    <m/>
    <x v="0"/>
    <s v="15 RESERVES STREET, LES SALINES P.O. BOX 540 PORT LOUIS MAURITIUS"/>
    <s v="LES SALINES"/>
    <m/>
    <s v="MAURICIO"/>
    <x v="0"/>
  </r>
  <r>
    <s v="CEX100867028"/>
    <x v="19"/>
    <x v="0"/>
    <s v="ABONO"/>
    <s v="PF 115-2024"/>
    <s v="20% Pago Adelantado para Confirmar - 80% Antes de Embarque"/>
    <d v="2024-07-24T00:00:00"/>
    <d v="2024-07-24T00:00:00"/>
    <d v="2024-07-24T00:00:00"/>
    <n v="-1753.47"/>
    <s v="0.00"/>
    <n v="-20"/>
    <n v="-1753.47"/>
    <n v="-6.6249910526947113"/>
    <x v="0"/>
    <d v="2024-08-13T00:00:00"/>
    <x v="0"/>
    <d v="2024-12-01T00:00:00"/>
    <s v="NO FINANCIADO"/>
    <m/>
    <x v="5"/>
    <s v="Av. Khakerama; No S/N"/>
    <s v="Zona Esmeralda Norte- Sacaba"/>
    <m/>
    <s v="BOLIVIA"/>
    <x v="3"/>
  </r>
  <r>
    <s v="CEX000000116"/>
    <x v="20"/>
    <x v="1"/>
    <s v="01-F050-00001480"/>
    <s v="111-2024 "/>
    <s v="50% PAGO ADELANTADO / 50% COBRANZA DOCUMENTARIA A 45 DÍAS"/>
    <d v="2024-06-11T00:00:00"/>
    <d v="2024-06-14T00:00:00"/>
    <d v="2024-07-29T00:00:00"/>
    <n v="24246"/>
    <n v="53.437219315863771"/>
    <n v="-15"/>
    <n v="24299.437219315863"/>
    <n v="53.437219315863771"/>
    <x v="2"/>
    <d v="2024-08-13T00:00:00"/>
    <x v="0"/>
    <d v="2024-09-01T00:00:00"/>
    <s v="NO FINANCIADO"/>
    <m/>
    <x v="1"/>
    <s v="AV. PRINCIPAL PARALELA A LA AUTOPISTA REGIONAL DEL CENTRO, GALPON Nº 05, URB. CIUDAD INDUSTRIAL LA U"/>
    <s v="VALENCIA"/>
    <s v="."/>
    <s v="VENEZUELA"/>
    <x v="7"/>
  </r>
  <r>
    <s v="CEX000000201"/>
    <x v="21"/>
    <x v="1"/>
    <s v="01-F050-00001268"/>
    <s v="112-2023 Basado en Entregas 09-0010-00057950."/>
    <s v="50% ADELANTADO – 50% ANTES DEL ENVIO / 50% IN ADVANCE – 50% BEFORE SHIPMENT"/>
    <d v="2023-12-19T00:00:00"/>
    <d v="2023-12-19T00:00:00"/>
    <d v="2023-12-19T00:00:00"/>
    <n v="103"/>
    <s v="0.00"/>
    <n v="-238"/>
    <n v="103"/>
    <n v="7.458831062518783"/>
    <x v="3"/>
    <d v="2024-08-13T00:00:00"/>
    <x v="0"/>
    <d v="2024-12-01T00:00:00"/>
    <s v="NO FINANCIADO"/>
    <m/>
    <x v="0"/>
    <s v="OFFICE # 201, FALCON HOUSE GREEN COMMUNITY (DIP 1)"/>
    <m/>
    <m/>
    <s v="EMIRATOS ARABES"/>
    <x v="3"/>
  </r>
  <r>
    <s v="CEX000000201"/>
    <x v="21"/>
    <x v="0"/>
    <s v="ABONO"/>
    <s v="PF 050-2024"/>
    <s v="CONTADO ADELANTADO / CASH IN ADVANCE"/>
    <d v="2024-02-15T00:00:00"/>
    <d v="2024-02-15T00:00:00"/>
    <d v="2024-02-15T00:00:00"/>
    <n v="-61682.720000000001"/>
    <s v="0.00"/>
    <n v="-180"/>
    <n v="-61682.720000000001"/>
    <n v="-3340.3938340457389"/>
    <x v="0"/>
    <d v="2024-08-13T00:00:00"/>
    <x v="0"/>
    <d v="2024-01-01T00:00:00"/>
    <s v="NO FINANCIADO"/>
    <m/>
    <x v="0"/>
    <s v="OFFICE # 201, FALCON HOUSE GREEN COMMUNITY (DIP 1)"/>
    <m/>
    <m/>
    <s v="EMIRATOS ARABES"/>
    <x v="0"/>
  </r>
  <r>
    <s v="CEX000000201"/>
    <x v="21"/>
    <x v="0"/>
    <s v="ABONO"/>
    <s v="PF 107-2024"/>
    <s v="CONTADO ADELANTADO / CASH IN ADVANCE"/>
    <d v="2024-05-16T00:00:00"/>
    <d v="2024-05-16T00:00:00"/>
    <d v="2024-05-16T00:00:00"/>
    <n v="-5540.94"/>
    <s v="0.00"/>
    <n v="-89"/>
    <n v="-5540.94"/>
    <n v="-141.31041647918019"/>
    <x v="0"/>
    <d v="2024-08-13T00:00:00"/>
    <x v="0"/>
    <d v="2024-01-01T00:00:00"/>
    <s v="NO FINANCIADO"/>
    <m/>
    <x v="4"/>
    <s v="OFFICE # 201, FALCON HOUSE GREEN COMMUNITY (DIP 1)"/>
    <m/>
    <m/>
    <s v="EMIRATOS ARABES"/>
    <x v="0"/>
  </r>
  <r>
    <s v="CEX000000201"/>
    <x v="21"/>
    <x v="0"/>
    <s v="ABONO"/>
    <s v="PF 050-2024"/>
    <s v="CONTADO ADELANTADO / CASH IN ADVANCE"/>
    <d v="2024-07-05T00:00:00"/>
    <d v="2024-07-05T00:00:00"/>
    <d v="2024-07-05T00:00:00"/>
    <n v="-61682.720000000001"/>
    <s v="0.00"/>
    <n v="-39"/>
    <n v="-61682.720000000001"/>
    <n v="-602.04772590359244"/>
    <x v="0"/>
    <d v="2024-08-13T00:00:00"/>
    <x v="0"/>
    <d v="2024-01-01T00:00:00"/>
    <s v="NO FINANCIADO"/>
    <m/>
    <x v="2"/>
    <s v="OFFICE # 201, FALCON HOUSE GREEN COMMUNITY (DIP 1)"/>
    <m/>
    <m/>
    <s v="EMIRATOS ARABES"/>
    <x v="0"/>
  </r>
  <r>
    <s v="CEX000000128"/>
    <x v="22"/>
    <x v="0"/>
    <s v="ABONO"/>
    <s v="PF 087 - 2024"/>
    <s v="CONTADO ADELANTADO / CASH IN ADVANCE"/>
    <d v="2024-03-25T00:00:00"/>
    <d v="2024-03-25T00:00:00"/>
    <d v="2024-03-25T00:00:00"/>
    <n v="-12957.85"/>
    <s v="0.00"/>
    <n v="-141"/>
    <n v="-12957.85"/>
    <n v="-542.61313098776054"/>
    <x v="0"/>
    <d v="2024-08-13T00:00:00"/>
    <x v="0"/>
    <d v="2024-01-01T00:00:00"/>
    <s v="NO FINANCIADO"/>
    <m/>
    <x v="0"/>
    <s v="RR. XHORXHI MARTINI"/>
    <s v="TIRANA"/>
    <s v="-"/>
    <s v="ALBANIA"/>
    <x v="0"/>
  </r>
  <r>
    <s v="CEX100867000"/>
    <x v="23"/>
    <x v="0"/>
    <s v="ABONO"/>
    <s v="PF 079 - 2024"/>
    <s v="COBRANZA DOC. 90 DÍAS A PARTIR DE FECHA DEL B/L"/>
    <d v="2024-06-24T00:00:00"/>
    <d v="2024-06-24T00:00:00"/>
    <d v="2024-06-24T00:00:00"/>
    <n v="-483.06"/>
    <s v="0.00"/>
    <n v="-50"/>
    <n v="-483.06"/>
    <n v="-6.3878701219305007"/>
    <x v="0"/>
    <d v="2024-08-13T00:00:00"/>
    <x v="0"/>
    <d v="2024-01-01T00:00:00"/>
    <s v="NO FINANCIADO"/>
    <m/>
    <x v="2"/>
    <s v="FL.6, MASTER BUILDING, 41-43 TRAN CAO VAN ST., DIST.3, HO CHI MINH CITY, VN"/>
    <m/>
    <s v="-"/>
    <s v="VIETNAN"/>
    <x v="0"/>
  </r>
  <r>
    <s v="CEX100867085"/>
    <x v="24"/>
    <x v="1"/>
    <s v="01-F050-00001485"/>
    <s v="076-2024"/>
    <s v="COBRANZA DOC. 75 DIAS"/>
    <d v="2024-06-13T00:00:00"/>
    <d v="2024-06-20T00:00:00"/>
    <d v="2024-09-03T00:00:00"/>
    <n v="40861"/>
    <s v="0.00"/>
    <n v="21"/>
    <n v="40861"/>
    <s v="0.00"/>
    <x v="2"/>
    <d v="2024-08-13T00:00:00"/>
    <x v="1"/>
    <d v="2024-09-01T00:00:00"/>
    <s v="NO FINANCIADO"/>
    <m/>
    <x v="3"/>
    <s v="10 calle 12-56 Zona 8 Colonia Granjas de San Cristóbal (A-10)"/>
    <s v="MIXCO"/>
    <s v="GUATEMALA"/>
    <s v="GUATEMALA"/>
    <x v="0"/>
  </r>
  <r>
    <s v="CEX100867056"/>
    <x v="25"/>
    <x v="1"/>
    <s v="01-F050-00001513"/>
    <s v="PF 044 - 2024"/>
    <s v="50% ADELANTADO – 50% ANTES DEL ENVIO / 50% IN ADVANCE – 50% BEFORE SHIPMENT"/>
    <d v="2024-07-16T00:00:00"/>
    <d v="2024-07-16T00:00:00"/>
    <d v="2024-07-16T00:00:00"/>
    <n v="30.1"/>
    <s v="0.00"/>
    <n v="-28"/>
    <n v="30.1"/>
    <n v="0.1895405782877293"/>
    <x v="3"/>
    <d v="2024-08-13T00:00:00"/>
    <x v="0"/>
    <d v="2024-12-01T00:00:00"/>
    <s v="NO FINANCIADO"/>
    <m/>
    <x v="5"/>
    <m/>
    <m/>
    <m/>
    <s v="YIBUTI"/>
    <x v="3"/>
  </r>
  <r>
    <s v="CEX100867103"/>
    <x v="26"/>
    <x v="0"/>
    <s v="ABONO"/>
    <s v="PF 130-2024"/>
    <s v="CONTADO / CASH"/>
    <d v="2024-06-05T00:00:00"/>
    <d v="2024-06-05T00:00:00"/>
    <d v="2024-06-05T00:00:00"/>
    <n v="-5613.12"/>
    <s v="0.00"/>
    <n v="-69"/>
    <n v="-5613.12"/>
    <n v="-107.80524029684977"/>
    <x v="0"/>
    <d v="2024-08-13T00:00:00"/>
    <x v="0"/>
    <d v="2024-01-01T00:00:00"/>
    <s v="NO FINANCIADO"/>
    <m/>
    <x v="4"/>
    <s v="Building 3541, Road 4563, Block 645, Hawrat Sanad"/>
    <m/>
    <s v="MANAMA"/>
    <s v="BAHRAIN"/>
    <x v="0"/>
  </r>
  <r>
    <s v="CEX100867043"/>
    <x v="27"/>
    <x v="0"/>
    <s v="ZK589179"/>
    <s v="ANTICIPO PF 007-19 1er pago"/>
    <s v="CONTADO ADELANTADO / CASH IN ADVANCE"/>
    <d v="2019-02-07T00:00:00"/>
    <d v="2019-02-07T00:00:00"/>
    <d v="2019-02-07T00:00:00"/>
    <n v="-13.59"/>
    <s v="0.00"/>
    <n v="-2014"/>
    <n v="-13.59"/>
    <n v="-8.5833356422160527"/>
    <x v="0"/>
    <d v="2024-08-13T00:00:00"/>
    <x v="0"/>
    <d v="2024-01-01T00:00:00"/>
    <s v="NO FINANCIADO"/>
    <m/>
    <x v="0"/>
    <s v="KYRENIA - MERSIN 10 TURKEY (NORTHEN CYPRUS)"/>
    <s v="KYRENIA - MERSIN 10 TURKEY (NORTHEN CYPRUS)"/>
    <s v="KYRENIA - MERSIN 10 TURKEY (NORTHEN CYPRUS)"/>
    <s v="CHIPRE"/>
    <x v="0"/>
  </r>
  <r>
    <s v="CEX100867039"/>
    <x v="28"/>
    <x v="0"/>
    <s v="ABONO"/>
    <s v="PF 253 - 2023"/>
    <s v="CONTADO ADELANTADO / CASH IN ADVANCE"/>
    <d v="2024-03-18T00:00:00"/>
    <d v="2024-03-18T00:00:00"/>
    <d v="2024-03-18T00:00:00"/>
    <n v="-18440.310000000001"/>
    <s v="0.00"/>
    <n v="-148"/>
    <n v="-18440.310000000001"/>
    <n v="-812.83419097790647"/>
    <x v="0"/>
    <d v="2024-08-13T00:00:00"/>
    <x v="0"/>
    <d v="2024-01-01T00:00:00"/>
    <s v="NO FINANCIADO"/>
    <m/>
    <x v="0"/>
    <s v="P.O.BOX 426 - POST CODE AMMAN 11623 ALMUGABALIN, ALHUREH STREET, BUILDING N7 NEAR ALHAMAYDEH ROUNDA"/>
    <s v="-"/>
    <s v="-"/>
    <s v="JORDANIA"/>
    <x v="0"/>
  </r>
  <r>
    <s v="CEX100867039"/>
    <x v="28"/>
    <x v="0"/>
    <s v="ABONO"/>
    <s v="PF 253 - 2023"/>
    <s v="CONTADO ADELANTADO / CASH IN ADVANCE"/>
    <d v="2024-02-23T00:00:00"/>
    <d v="2024-02-23T00:00:00"/>
    <d v="2024-02-23T00:00:00"/>
    <n v="-10371.219999999999"/>
    <s v="0.00"/>
    <n v="-172"/>
    <n v="-10371.219999999999"/>
    <n v="-535.52457468651039"/>
    <x v="0"/>
    <d v="2024-08-13T00:00:00"/>
    <x v="0"/>
    <d v="2024-01-01T00:00:00"/>
    <s v="NO FINANCIADO"/>
    <m/>
    <x v="0"/>
    <s v="P.O.BOX 426 - POST CODE AMMAN 11623 ALMUGABALIN, ALHUREH STREET, BUILDING N7 NEAR ALHAMAYDEH ROUNDA"/>
    <s v="-"/>
    <s v="-"/>
    <s v="JORDANIA"/>
    <x v="0"/>
  </r>
  <r>
    <s v="CEX100867039"/>
    <x v="28"/>
    <x v="0"/>
    <s v="ABONO"/>
    <s v="PF 253-2023 B"/>
    <s v="CONTADO ADELANTADO / CASH IN ADVANCE"/>
    <d v="2024-07-10T00:00:00"/>
    <d v="2024-07-10T00:00:00"/>
    <d v="2024-07-10T00:00:00"/>
    <n v="-685.9"/>
    <s v="0.00"/>
    <n v="-34"/>
    <n v="-685.9"/>
    <n v="-5.6148720080338732"/>
    <x v="0"/>
    <d v="2024-08-13T00:00:00"/>
    <x v="0"/>
    <d v="2024-01-01T00:00:00"/>
    <s v="NO FINANCIADO"/>
    <m/>
    <x v="2"/>
    <s v="P.O.BOX 426 - POST CODE AMMAN 11623 ALMUGABALIN, ALHUREH STREET, BUILDING N7 NEAR ALHAMAYDEH ROUNDA"/>
    <s v="-"/>
    <s v="-"/>
    <s v="JORDANIA"/>
    <x v="0"/>
  </r>
  <r>
    <s v="CEX100867039"/>
    <x v="28"/>
    <x v="0"/>
    <s v="ABONO"/>
    <s v="PF 253-2023 B"/>
    <s v="CONTADO ADELANTADO / CASH IN ADVANCE"/>
    <d v="2024-07-09T00:00:00"/>
    <d v="2024-07-09T00:00:00"/>
    <d v="2024-07-09T00:00:00"/>
    <n v="-19970"/>
    <s v="0.00"/>
    <n v="-35"/>
    <n v="-19970"/>
    <n v="-169.76475815109762"/>
    <x v="0"/>
    <d v="2024-08-13T00:00:00"/>
    <x v="0"/>
    <d v="2024-01-01T00:00:00"/>
    <s v="NO FINANCIADO"/>
    <m/>
    <x v="2"/>
    <s v="P.O.BOX 426 - POST CODE AMMAN 11623 ALMUGABALIN, ALHUREH STREET, BUILDING N7 NEAR ALHAMAYDEH ROUNDA"/>
    <s v="-"/>
    <s v="-"/>
    <s v="JORDANIA"/>
    <x v="0"/>
  </r>
  <r>
    <s v="CEX100867105"/>
    <x v="29"/>
    <x v="1"/>
    <s v="01-F050-00001461"/>
    <s v="096-2024  Basado en Entregas 09-0007-"/>
    <s v="COBRANZA DOC. 75 DIAS  / DA 75 DAYS"/>
    <d v="2024-05-22T00:00:00"/>
    <d v="2024-05-22T00:00:00"/>
    <d v="2024-08-05T00:00:00"/>
    <n v="60"/>
    <s v="0.00"/>
    <n v="-8"/>
    <n v="60"/>
    <s v="0.00"/>
    <x v="7"/>
    <d v="2024-08-13T00:00:00"/>
    <x v="0"/>
    <d v="2024-09-01T00:00:00"/>
    <s v="NO FINANCIADO"/>
    <m/>
    <x v="1"/>
    <s v="Calle Via Interamericana, casa SN, Urbanización Los Angeles, Edificio Monteco"/>
    <s v="BUGABA"/>
    <m/>
    <s v="PANAMA"/>
    <x v="8"/>
  </r>
  <r>
    <s v="CEX100867055"/>
    <x v="30"/>
    <x v="3"/>
    <s v="07-F010-00000358"/>
    <s v="Notas de crédito clientes - CEX100867055"/>
    <s v="CONTADO ADELANTADO / CASH IN ADVANCE"/>
    <d v="2020-03-04T00:00:00"/>
    <d v="2020-03-04T00:00:00"/>
    <d v="2020-03-04T00:00:00"/>
    <n v="-1045"/>
    <s v="0.00"/>
    <n v="-1623"/>
    <n v="-1045"/>
    <n v="-531.36693598296267"/>
    <x v="4"/>
    <d v="2024-08-13T00:00:00"/>
    <x v="0"/>
    <d v="2024-01-01T00:00:00"/>
    <s v="NO FINANCIADO"/>
    <m/>
    <x v="0"/>
    <s v="P.O.Box: 1046 - P.Code: 130 Barka - Sultanate of Oman"/>
    <s v="Barka"/>
    <m/>
    <s v="OMÁN"/>
    <x v="0"/>
  </r>
  <r>
    <s v="CEX100867055"/>
    <x v="30"/>
    <x v="3"/>
    <s v="07-F010-00000359"/>
    <s v="Notas de crédito clientes - CEX100867055"/>
    <s v="CONTADO ADELANTADO / CASH IN ADVANCE"/>
    <d v="2020-03-04T00:00:00"/>
    <d v="2020-03-04T00:00:00"/>
    <d v="2020-03-04T00:00:00"/>
    <n v="-1090"/>
    <s v="0.00"/>
    <n v="-1623"/>
    <n v="-1090"/>
    <n v="-554.2487657621333"/>
    <x v="4"/>
    <d v="2024-08-13T00:00:00"/>
    <x v="0"/>
    <d v="2024-01-01T00:00:00"/>
    <s v="NO FINANCIADO"/>
    <m/>
    <x v="0"/>
    <s v="P.O.Box: 1046 - P.Code: 130 Barka - Sultanate of Oman"/>
    <s v="Barka"/>
    <m/>
    <s v="OMÁN"/>
    <x v="0"/>
  </r>
  <r>
    <s v="CEX100867048"/>
    <x v="31"/>
    <x v="0"/>
    <s v="ZK313300"/>
    <s v="PF 101-2018"/>
    <s v="CONTADO / CASH"/>
    <d v="2018-12-10T00:00:00"/>
    <d v="2018-12-10T00:00:00"/>
    <d v="2018-12-10T00:00:00"/>
    <n v="-135.80000000000001"/>
    <s v="0.00"/>
    <n v="-2073"/>
    <n v="-135.80000000000001"/>
    <n v="-88.292850078892144"/>
    <x v="0"/>
    <d v="2024-08-13T00:00:00"/>
    <x v="0"/>
    <d v="2024-01-01T00:00:00"/>
    <s v="NO FINANCIADO"/>
    <m/>
    <x v="0"/>
    <m/>
    <m/>
    <s v="MUSCAT SOHER AREA"/>
    <s v="OMÁN"/>
    <x v="0"/>
  </r>
  <r>
    <s v="CEX100867023"/>
    <x v="32"/>
    <x v="1"/>
    <s v="01-F050-00000640"/>
    <s v="209-2021 Basado en Entregas 09-0010-00049414."/>
    <s v="50% ADELANTADO – 50% ANTES DEL ENVIO / 50% IN ADVANCE – 50% BEFORE SHIPMENT"/>
    <d v="2022-03-28T00:00:00"/>
    <d v="2022-03-28T00:00:00"/>
    <d v="2022-03-28T00:00:00"/>
    <n v="61.6"/>
    <s v="0.00"/>
    <n v="-869"/>
    <n v="61.6"/>
    <n v="16.698965739191483"/>
    <x v="3"/>
    <d v="2024-08-13T00:00:00"/>
    <x v="0"/>
    <d v="2024-12-01T00:00:00"/>
    <s v="NO FINANCIADO"/>
    <m/>
    <x v="0"/>
    <s v="7 CITRUS DRIVE, ENTERPRISE, CHAGUANAS 502216 TRINI"/>
    <m/>
    <m/>
    <s v="TRINIDAD"/>
    <x v="3"/>
  </r>
  <r>
    <s v="CEX000000152"/>
    <x v="33"/>
    <x v="0"/>
    <s v="BCP - ZG236269"/>
    <s v="CANCELACIÓN PROF. 058-2016 - SPIROCO"/>
    <s v="CONTADO ADELANTADO / CASH IN ADVANCE"/>
    <d v="2016-05-26T00:00:00"/>
    <d v="2016-05-26T00:00:00"/>
    <d v="2016-05-26T00:00:00"/>
    <n v="-2913.12"/>
    <s v="0.00"/>
    <n v="-3001"/>
    <n v="-2913.12"/>
    <n v="-2745.1798457121245"/>
    <x v="0"/>
    <d v="2024-08-13T00:00:00"/>
    <x v="0"/>
    <d v="2024-01-01T00:00:00"/>
    <s v="NO FINANCIADO"/>
    <m/>
    <x v="0"/>
    <s v="KARANTINA REGION, SENEGAL STREET, GHASSAN EL MURR BLDG. Nº 61"/>
    <s v="BEIRUT"/>
    <s v="-"/>
    <s v="LIBANO"/>
    <x v="0"/>
  </r>
  <r>
    <s v="CEX100867109"/>
    <x v="34"/>
    <x v="0"/>
    <s v="ABONO"/>
    <s v="PF 102-2024"/>
    <s v="CONTADO ADELANTADO / CASH IN ADVANCE"/>
    <d v="2024-07-22T00:00:00"/>
    <d v="2024-07-22T00:00:00"/>
    <d v="2024-07-22T00:00:00"/>
    <n v="-991.06"/>
    <s v="0.00"/>
    <n v="-22"/>
    <n v="-991.06"/>
    <n v="-4.3685136166938836"/>
    <x v="0"/>
    <d v="2024-08-13T00:00:00"/>
    <x v="0"/>
    <d v="2024-01-01T00:00:00"/>
    <s v="NO FINANCIADO"/>
    <m/>
    <x v="5"/>
    <s v="Miguelitastraat 18, Paramaribo"/>
    <m/>
    <m/>
    <s v="SURINAM"/>
    <x v="0"/>
  </r>
  <r>
    <s v="CEX100867019"/>
    <x v="35"/>
    <x v="0"/>
    <s v="Zl70368"/>
    <s v="ANTICIPO PF 084-2019"/>
    <s v="CONTADO ADELANTADO / CASH IN ADVANCE"/>
    <d v="2019-09-26T00:00:00"/>
    <d v="2019-09-26T00:00:00"/>
    <d v="2019-09-26T00:00:00"/>
    <n v="-139.47"/>
    <s v="0.00"/>
    <n v="-1783"/>
    <n v="-139.47"/>
    <n v="-77.944391038997594"/>
    <x v="0"/>
    <d v="2024-08-13T00:00:00"/>
    <x v="0"/>
    <d v="2024-01-01T00:00:00"/>
    <s v="NO FINANCIADO"/>
    <m/>
    <x v="0"/>
    <s v="3/FLOOR THE PIA CENTER BUILDING, 65 EAST CAPITAL DRIVE, BRGY.KAPITOLYO"/>
    <s v="KAPITOLYO"/>
    <s v="BRGY.KAPITOLYO"/>
    <s v="FILIPINAS"/>
    <x v="0"/>
  </r>
  <r>
    <s v="CEX100867019"/>
    <x v="35"/>
    <x v="0"/>
    <s v="ZL813896"/>
    <s v="ANT 1 - PF 126 - 2019"/>
    <s v="CONTADO ADELANTADO / CASH IN ADVANCE"/>
    <d v="2019-10-18T00:00:00"/>
    <d v="2019-10-18T00:00:00"/>
    <d v="2019-10-18T00:00:00"/>
    <n v="-991.7"/>
    <s v="0.00"/>
    <n v="-1761"/>
    <n v="-991.7"/>
    <n v="-547.35355029628045"/>
    <x v="0"/>
    <d v="2024-08-13T00:00:00"/>
    <x v="0"/>
    <d v="2024-01-01T00:00:00"/>
    <s v="NO FINANCIADO"/>
    <m/>
    <x v="0"/>
    <s v="3/FLOOR THE PIA CENTER BUILDING, 65 EAST CAPITAL DRIVE, BRGY.KAPITOLYO"/>
    <s v="KAPITOLYO"/>
    <s v="BRGY.KAPITOLYO"/>
    <s v="FILIPINAS"/>
    <x v="0"/>
  </r>
  <r>
    <s v="CEX100866995"/>
    <x v="36"/>
    <x v="1"/>
    <s v="01-F050-00001323"/>
    <s v="144-2023"/>
    <s v="COBRANZA DOCUMENTARIA 105, 120 Y 150 DIAS"/>
    <d v="2023-12-29T00:00:00"/>
    <d v="2024-01-17T00:00:00"/>
    <d v="2024-06-15T00:00:00"/>
    <n v="90960.6"/>
    <n v="1460.5929584640205"/>
    <n v="-59"/>
    <n v="92421.192958464031"/>
    <n v="1460.5929584640205"/>
    <x v="2"/>
    <d v="2024-08-13T00:00:00"/>
    <x v="0"/>
    <d v="2024-09-01T00:00:00"/>
    <s v="NO FINANCIADO"/>
    <m/>
    <x v="2"/>
    <s v="Km. 4 Boulevard Del Sur frente a Tabacalera Hondureña San Pedro de Sula, Honduras"/>
    <m/>
    <s v="-"/>
    <s v="HONDURAS"/>
    <x v="9"/>
  </r>
  <r>
    <s v="CEX100866995"/>
    <x v="36"/>
    <x v="1"/>
    <s v="01-F050-00001443"/>
    <s v="247-2023 Basado en Entregas 09-0010-00058171. 09-0"/>
    <s v="Cobranza Doc. 105 dìas / 120 dìas"/>
    <d v="2024-05-09T00:00:00"/>
    <d v="2024-05-21T00:00:00"/>
    <d v="2024-09-03T00:00:00"/>
    <n v="124121.5"/>
    <s v="0.00"/>
    <n v="21"/>
    <n v="124121.5"/>
    <s v="0.00"/>
    <x v="2"/>
    <d v="2024-08-13T00:00:00"/>
    <x v="1"/>
    <d v="2024-09-01T00:00:00"/>
    <s v="NO FINANCIADO"/>
    <m/>
    <x v="3"/>
    <s v="Km. 4 Boulevard Del Sur frente a Tabacalera Hondureña San Pedro de Sula, Honduras"/>
    <m/>
    <s v="-"/>
    <s v="HONDURAS"/>
    <x v="0"/>
  </r>
  <r>
    <s v="CEX100866995"/>
    <x v="36"/>
    <x v="1"/>
    <s v="01-F050-00001443"/>
    <s v="247-2023 Basado en Entregas 09-0010-00058171. 09-0"/>
    <s v="Cobranza Doc. 105 dìas / 120 dìas"/>
    <d v="2024-05-09T00:00:00"/>
    <d v="2024-05-21T00:00:00"/>
    <d v="2024-09-18T00:00:00"/>
    <n v="124121.5"/>
    <s v="0.00"/>
    <n v="36"/>
    <n v="124121.5"/>
    <s v="0.00"/>
    <x v="2"/>
    <d v="2024-08-13T00:00:00"/>
    <x v="1"/>
    <d v="2024-09-01T00:00:00"/>
    <s v="NO FINANCIADO"/>
    <m/>
    <x v="3"/>
    <s v="Km. 4 Boulevard Del Sur frente a Tabacalera Hondureña San Pedro de Sula, Honduras"/>
    <m/>
    <s v="-"/>
    <s v="HONDURAS"/>
    <x v="0"/>
  </r>
  <r>
    <s v="CEX100866995"/>
    <x v="36"/>
    <x v="1"/>
    <s v="01-F050-00001487"/>
    <s v="INTERESES"/>
    <s v="Cobranza Doc. 105 dìas / 120 dìas"/>
    <d v="2024-07-30T00:00:00"/>
    <d v="2024-07-30T00:00:00"/>
    <d v="2024-07-30T00:00:00"/>
    <n v="1914.37"/>
    <s v="0.00"/>
    <n v="-14"/>
    <n v="1914.37"/>
    <n v="3.6164531248174119"/>
    <x v="6"/>
    <d v="2024-08-13T00:00:00"/>
    <x v="0"/>
    <d v="2024-09-01T00:00:00"/>
    <s v="NO FINANCIADO"/>
    <m/>
    <x v="1"/>
    <s v="Km. 4 Boulevard Del Sur frente a Tabacalera Hondureña San Pedro de Sula, Honduras"/>
    <m/>
    <s v="-"/>
    <s v="HONDURAS"/>
    <x v="9"/>
  </r>
  <r>
    <s v="CEX100866995"/>
    <x v="36"/>
    <x v="1"/>
    <s v="01-F050-00001487"/>
    <s v="INTERESES"/>
    <s v="Cobranza Doc. 105 dìas / 120 dìas"/>
    <d v="2024-07-30T00:00:00"/>
    <d v="2024-07-30T00:00:00"/>
    <d v="2024-07-30T00:00:00"/>
    <n v="105.92591082946646"/>
    <s v="0.00"/>
    <n v="-14"/>
    <n v="105.92591082946646"/>
    <n v="0.2001055653914105"/>
    <x v="6"/>
    <d v="2024-08-13T00:00:00"/>
    <x v="0"/>
    <d v="2024-09-01T00:00:00"/>
    <s v="NO FINANCIADO"/>
    <m/>
    <x v="1"/>
    <s v="Km. 4 Boulevard Del Sur frente a Tabacalera Hondureña San Pedro de Sula, Honduras"/>
    <m/>
    <s v="-"/>
    <s v="HONDURAS"/>
    <x v="9"/>
  </r>
  <r>
    <s v="CEX100867081"/>
    <x v="37"/>
    <x v="0"/>
    <s v="ZO121570"/>
    <s v="PF 006 - 2021"/>
    <s v="CONTADO / CASH"/>
    <d v="2021-03-01T00:00:00"/>
    <d v="2021-03-01T00:00:00"/>
    <d v="2021-03-01T00:00:00"/>
    <n v="-2795.8"/>
    <s v="0.00"/>
    <n v="-1261"/>
    <n v="-2795.8"/>
    <n v="-1102.9679212913165"/>
    <x v="0"/>
    <d v="2024-08-13T00:00:00"/>
    <x v="0"/>
    <d v="2024-01-01T00:00:00"/>
    <s v="NO FINANCIADO"/>
    <m/>
    <x v="0"/>
    <s v="SHIPYARD CAMP 4, ORANGE WALK DISTRICT, ORANGE WALK TOWN"/>
    <s v="-"/>
    <s v="-"/>
    <s v="BELICE"/>
    <x v="0"/>
  </r>
  <r>
    <s v="CEX100867020"/>
    <x v="38"/>
    <x v="0"/>
    <s v="ABONO"/>
    <s v="ABONO PF CONTADO"/>
    <s v="CONTADO"/>
    <d v="2024-01-17T00:00:00"/>
    <d v="2024-01-17T00:00:00"/>
    <d v="2024-01-17T00:00:00"/>
    <n v="-21000.32"/>
    <s v="0.00"/>
    <n v="-209"/>
    <n v="-21000.32"/>
    <n v="-1329.0082594725927"/>
    <x v="0"/>
    <d v="2024-08-13T00:00:00"/>
    <x v="0"/>
    <d v="2024-01-01T00:00:00"/>
    <s v="NO FINANCIADO"/>
    <m/>
    <x v="0"/>
    <s v="Calle ANTONIO CARBALHO N' 6 BARRIO FOIANINI UV0438 MZA 0033 ENTRE ALFREDO FLORES Y AV. 4TO ANILLO"/>
    <s v="-"/>
    <s v="-"/>
    <s v="BOLIVIA"/>
    <x v="0"/>
  </r>
  <r>
    <s v="CEX100867020"/>
    <x v="38"/>
    <x v="1"/>
    <s v="01-F050-00001498"/>
    <s v="INTERESES"/>
    <s v="CONTADO"/>
    <d v="2024-07-03T00:00:00"/>
    <d v="2024-07-03T00:00:00"/>
    <d v="2024-07-03T00:00:00"/>
    <n v="57.15"/>
    <s v="0.00"/>
    <n v="-41"/>
    <n v="57.15"/>
    <n v="0.59379410900621776"/>
    <x v="6"/>
    <d v="2024-08-13T00:00:00"/>
    <x v="0"/>
    <d v="2024-09-01T00:00:00"/>
    <s v="NO FINANCIADO"/>
    <m/>
    <x v="2"/>
    <s v="Calle ANTONIO CARBALHO N' 6 BARRIO FOIANINI UV0438 MZA 0033 ENTRE ALFREDO FLORES Y AV. 4TO ANILLO"/>
    <m/>
    <m/>
    <s v="BOLIVIA"/>
    <x v="10"/>
  </r>
  <r>
    <s v="CEX100867020"/>
    <x v="38"/>
    <x v="1"/>
    <s v="01-F050-00001471"/>
    <s v="INTERESES"/>
    <s v="CONTADO"/>
    <d v="2024-05-31T00:00:00"/>
    <d v="2024-05-31T00:00:00"/>
    <d v="2024-05-31T00:00:00"/>
    <n v="11.46"/>
    <s v="0.00"/>
    <n v="-74"/>
    <n v="11.46"/>
    <n v="0.23814104949120754"/>
    <x v="6"/>
    <d v="2024-08-13T00:00:00"/>
    <x v="0"/>
    <d v="2024-09-01T00:00:00"/>
    <s v="NO FINANCIADO"/>
    <m/>
    <x v="4"/>
    <s v="Calle ANTONIO CARBALHO N' 6 BARRIO FOIANINI UV0438 MZA 0033 ENTRE ALFREDO FLORES Y AV. 4TO ANILLO"/>
    <m/>
    <m/>
    <s v="BOLIVIA"/>
    <x v="10"/>
  </r>
  <r>
    <s v="CEX100867020"/>
    <x v="38"/>
    <x v="1"/>
    <s v="01-F050-00001475"/>
    <s v="INTERESES"/>
    <s v="CONTADO"/>
    <d v="2024-06-05T00:00:00"/>
    <d v="2024-06-05T00:00:00"/>
    <d v="2024-06-05T00:00:00"/>
    <n v="40.93"/>
    <s v="0.00"/>
    <n v="-69"/>
    <n v="40.93"/>
    <n v="0.7860990831035255"/>
    <x v="6"/>
    <d v="2024-08-13T00:00:00"/>
    <x v="0"/>
    <d v="2024-09-01T00:00:00"/>
    <s v="NO FINANCIADO"/>
    <m/>
    <x v="4"/>
    <s v="Calle ANTONIO CARBALHO N' 6 BARRIO FOIANINI UV0438 MZA 0033 ENTRE ALFREDO FLORES Y AV. 4TO ANILLO"/>
    <m/>
    <m/>
    <s v="BOLIVIA"/>
    <x v="10"/>
  </r>
  <r>
    <s v="CEX100867020"/>
    <x v="38"/>
    <x v="1"/>
    <s v="01-F050-00001476"/>
    <s v="INTERESES"/>
    <s v="CONTADO"/>
    <d v="2024-06-05T00:00:00"/>
    <d v="2024-06-05T00:00:00"/>
    <d v="2024-06-05T00:00:00"/>
    <n v="44.08"/>
    <s v="0.00"/>
    <n v="-69"/>
    <n v="44.08"/>
    <n v="0.84659779094071352"/>
    <x v="6"/>
    <d v="2024-08-13T00:00:00"/>
    <x v="0"/>
    <d v="2024-09-01T00:00:00"/>
    <s v="NO FINANCIADO"/>
    <m/>
    <x v="4"/>
    <s v="Calle ANTONIO CARBALHO N' 6 BARRIO FOIANINI UV0438 MZA 0033 ENTRE ALFREDO FLORES Y AV. 4TO ANILLO"/>
    <m/>
    <m/>
    <s v="BOLIVIA"/>
    <x v="10"/>
  </r>
  <r>
    <s v="CEX100867020"/>
    <x v="38"/>
    <x v="1"/>
    <s v="01-F050-00001478"/>
    <s v="INTERESES"/>
    <s v="CONTADO"/>
    <d v="2024-06-06T00:00:00"/>
    <d v="2024-06-06T00:00:00"/>
    <d v="2024-06-06T00:00:00"/>
    <n v="44.08"/>
    <s v="0.00"/>
    <n v="-68"/>
    <n v="44.08"/>
    <n v="0.83271913863021008"/>
    <x v="6"/>
    <d v="2024-08-13T00:00:00"/>
    <x v="0"/>
    <d v="2024-09-01T00:00:00"/>
    <s v="NO FINANCIADO"/>
    <m/>
    <x v="4"/>
    <s v="Calle ANTONIO CARBALHO N' 6 BARRIO FOIANINI UV0438 MZA 0033 ENTRE ALFREDO FLORES Y AV. 4TO ANILLO"/>
    <m/>
    <m/>
    <s v="BOLIVIA"/>
    <x v="10"/>
  </r>
  <r>
    <s v="CEX100867020"/>
    <x v="38"/>
    <x v="1"/>
    <s v="01-F050-00001482"/>
    <s v="INTERESES"/>
    <s v="CONTADO"/>
    <d v="2024-06-11T00:00:00"/>
    <d v="2024-06-11T00:00:00"/>
    <d v="2024-06-11T00:00:00"/>
    <n v="47.23"/>
    <s v="0.00"/>
    <n v="-63"/>
    <n v="47.23"/>
    <n v="0.81787389234073082"/>
    <x v="6"/>
    <d v="2024-08-13T00:00:00"/>
    <x v="0"/>
    <d v="2024-09-01T00:00:00"/>
    <s v="NO FINANCIADO"/>
    <m/>
    <x v="4"/>
    <s v="Calle ANTONIO CARBALHO N' 6 BARRIO FOIANINI UV0438 MZA 0033 ENTRE ALFREDO FLORES Y AV. 4TO ANILLO"/>
    <m/>
    <m/>
    <s v="BOLIVIA"/>
    <x v="10"/>
  </r>
  <r>
    <s v="CEX100867020"/>
    <x v="38"/>
    <x v="1"/>
    <s v="01-F050-00001483"/>
    <s v="INTERESES"/>
    <s v="CONTADO"/>
    <d v="2024-06-11T00:00:00"/>
    <d v="2024-06-11T00:00:00"/>
    <d v="2024-06-11T00:00:00"/>
    <n v="62.97"/>
    <s v="0.00"/>
    <n v="-63"/>
    <n v="62.97"/>
    <n v="1.0904408003535004"/>
    <x v="6"/>
    <d v="2024-08-13T00:00:00"/>
    <x v="0"/>
    <d v="2024-09-01T00:00:00"/>
    <s v="NO FINANCIADO"/>
    <m/>
    <x v="4"/>
    <s v="Calle ANTONIO CARBALHO N' 6 BARRIO FOIANINI UV0438 MZA 0033 ENTRE ALFREDO FLORES Y AV. 4TO ANILLO"/>
    <m/>
    <m/>
    <s v="BOLIVIA"/>
    <x v="10"/>
  </r>
  <r>
    <s v="CEX100867020"/>
    <x v="38"/>
    <x v="1"/>
    <s v="01-F050-00001490"/>
    <s v="INTERESES"/>
    <s v="CONTADO"/>
    <d v="2024-06-18T00:00:00"/>
    <d v="2024-06-18T00:00:00"/>
    <d v="2024-06-18T00:00:00"/>
    <n v="66.12"/>
    <s v="0.00"/>
    <n v="-56"/>
    <n v="66.12"/>
    <n v="0.99926296635625211"/>
    <x v="6"/>
    <d v="2024-08-13T00:00:00"/>
    <x v="0"/>
    <d v="2024-09-01T00:00:00"/>
    <s v="NO FINANCIADO"/>
    <m/>
    <x v="2"/>
    <s v="Calle ANTONIO CARBALHO N' 6 BARRIO FOIANINI UV0438 MZA 0033 ENTRE ALFREDO FLORES Y AV. 4TO ANILLO"/>
    <m/>
    <m/>
    <s v="BOLIVIA"/>
    <x v="10"/>
  </r>
  <r>
    <s v="CEX100867020"/>
    <x v="38"/>
    <x v="1"/>
    <s v="01-F050-00001492"/>
    <s v="INTERESES"/>
    <s v="CONTADO"/>
    <d v="2024-06-20T00:00:00"/>
    <d v="2024-06-20T00:00:00"/>
    <d v="2024-06-20T00:00:00"/>
    <n v="290.38"/>
    <s v="0.00"/>
    <n v="-54"/>
    <n v="290.38"/>
    <n v="4.2056220658916583"/>
    <x v="6"/>
    <d v="2024-08-13T00:00:00"/>
    <x v="0"/>
    <d v="2024-09-01T00:00:00"/>
    <s v="NO FINANCIADO"/>
    <m/>
    <x v="2"/>
    <s v="Calle ANTONIO CARBALHO N' 6 BARRIO FOIANINI UV0438 MZA 0033 ENTRE ALFREDO FLORES Y AV. 4TO ANILLO"/>
    <m/>
    <m/>
    <s v="BOLIVIA"/>
    <x v="10"/>
  </r>
  <r>
    <s v="CEX100867020"/>
    <x v="38"/>
    <x v="1"/>
    <s v="01-F050-00001499"/>
    <s v="155-2024 153,755.20 Pago Adelantado"/>
    <s v="PAGO ADELANTADO - SALDO COBRANZA DOCUMENTARIA 105 Y 120 DÍAS"/>
    <d v="2024-07-04T00:00:00"/>
    <d v="2024-07-16T00:00:00"/>
    <d v="2024-10-29T00:00:00"/>
    <n v="188350.12"/>
    <s v="0.00"/>
    <n v="77"/>
    <n v="188350.12"/>
    <s v="0.00"/>
    <x v="2"/>
    <d v="2024-08-13T00:00:00"/>
    <x v="1"/>
    <d v="2024-10-01T00:00:00"/>
    <s v="NO FINANCIADO"/>
    <m/>
    <x v="3"/>
    <s v="Calle ANTONIO CARBALHO N' 6 BARRIO FOIANINI UV0438 MZA 0033 ENTRE ALFREDO FLORES Y AV. 4TO ANILLO"/>
    <m/>
    <m/>
    <s v="BOLIVIA"/>
    <x v="0"/>
  </r>
  <r>
    <s v="CEX100867020"/>
    <x v="38"/>
    <x v="1"/>
    <s v="01-F050-00001499"/>
    <s v="155-2024 153,755.20 Pago Adelantado"/>
    <s v="PAGO ADELANTADO - SALDO COBRANZA DOCUMENTARIA 105 Y 120 DÍAS"/>
    <d v="2024-07-04T00:00:00"/>
    <d v="2024-07-16T00:00:00"/>
    <d v="2024-11-13T00:00:00"/>
    <n v="188350.12"/>
    <s v="0.00"/>
    <n v="92"/>
    <n v="188350.12"/>
    <s v="0.00"/>
    <x v="2"/>
    <d v="2024-08-13T00:00:00"/>
    <x v="1"/>
    <d v="2024-11-01T00:00:00"/>
    <s v="NO FINANCIADO"/>
    <m/>
    <x v="3"/>
    <s v="Calle ANTONIO CARBALHO N' 6 BARRIO FOIANINI UV0438 MZA 0033 ENTRE ALFREDO FLORES Y AV. 4TO ANILLO"/>
    <m/>
    <m/>
    <s v="BOLIVIA"/>
    <x v="0"/>
  </r>
  <r>
    <s v="CEX100867020"/>
    <x v="38"/>
    <x v="0"/>
    <s v="ABONO"/>
    <s v="PF 088-155"/>
    <s v="CONTADO"/>
    <d v="2024-06-20T00:00:00"/>
    <d v="2024-06-20T00:00:00"/>
    <d v="2024-06-20T00:00:00"/>
    <n v="-69494.880000000005"/>
    <s v="0.00"/>
    <n v="-54"/>
    <n v="-69494.880000000005"/>
    <n v="-1006.5059604466317"/>
    <x v="0"/>
    <d v="2024-08-13T00:00:00"/>
    <x v="0"/>
    <d v="2024-01-01T00:00:00"/>
    <s v="NO FINANCIADO"/>
    <m/>
    <x v="2"/>
    <s v="Calle ANTONIO CARBALHO N' 6 BARRIO FOIANINI UV0438 MZA 0033 ENTRE ALFREDO FLORES Y AV. 4TO ANILLO"/>
    <m/>
    <m/>
    <s v="BOLIVIA"/>
    <x v="0"/>
  </r>
  <r>
    <s v="CEX100867017"/>
    <x v="39"/>
    <x v="1"/>
    <s v="01-F050-00001221"/>
    <s v="106-2023 "/>
    <s v="50% 105 DAYS FROM B/L DATE 50% 120 DAYS FROM B/L DATE"/>
    <d v="2023-11-24T00:00:00"/>
    <d v="2023-12-05T00:00:00"/>
    <d v="2024-03-19T00:00:00"/>
    <n v="6.65"/>
    <n v="0.29103294608017038"/>
    <n v="-147"/>
    <n v="6.9410329460801705"/>
    <n v="0.29103294608017038"/>
    <x v="2"/>
    <d v="2024-08-13T00:00:00"/>
    <x v="0"/>
    <d v="2024-08-15T00:00:00"/>
    <s v="NO FINANCIADO"/>
    <m/>
    <x v="0"/>
    <s v="24, Krapivy Street, Minsk, 220117"/>
    <s v="MINSK"/>
    <s v="MINSK"/>
    <s v="BIELORRUSIA"/>
    <x v="11"/>
  </r>
  <r>
    <s v="CEX100867017"/>
    <x v="39"/>
    <x v="1"/>
    <s v="01-F050-00001221"/>
    <s v="106-2023 "/>
    <s v="50% 105 DAYS FROM B/L DATE 50% 120 DAYS FROM B/L DATE"/>
    <d v="2023-11-24T00:00:00"/>
    <d v="2023-12-05T00:00:00"/>
    <d v="2024-04-03T00:00:00"/>
    <n v="106133"/>
    <n v="4143.6001066960716"/>
    <n v="-132"/>
    <n v="110276.60010669607"/>
    <n v="4143.6001066960716"/>
    <x v="2"/>
    <d v="2024-08-13T00:00:00"/>
    <x v="0"/>
    <d v="2024-08-15T00:00:00"/>
    <s v="NO FINANCIADO"/>
    <m/>
    <x v="0"/>
    <s v="24, Krapivy Street, Minsk, 220117"/>
    <s v="MINSK"/>
    <s v="MINSK"/>
    <s v="BIELORRUSIA"/>
    <x v="11"/>
  </r>
  <r>
    <s v="CEX100867017"/>
    <x v="39"/>
    <x v="1"/>
    <s v="01-F050-00001290"/>
    <s v="211-2023 "/>
    <s v="CREDITO 75 DIAS DESPUÉS DE B/L O AWB / CREDIT 75 DAYS  B/L OR AWB"/>
    <d v="2023-12-19T00:00:00"/>
    <d v="2023-12-26T00:00:00"/>
    <d v="2024-03-10T00:00:00"/>
    <n v="70560"/>
    <n v="3287.9560036368148"/>
    <n v="-156"/>
    <n v="73847.95600363682"/>
    <n v="3287.9560036368148"/>
    <x v="2"/>
    <d v="2024-08-13T00:00:00"/>
    <x v="0"/>
    <d v="2024-08-15T00:00:00"/>
    <s v="NO FINANCIADO"/>
    <m/>
    <x v="0"/>
    <s v="24, Krapivy Street, Minsk, 220117"/>
    <s v="MINSK"/>
    <s v="MINSK"/>
    <s v="BIELORRUSIA"/>
    <x v="11"/>
  </r>
  <r>
    <s v="CEX100867017"/>
    <x v="39"/>
    <x v="1"/>
    <s v="01-F050-0001523"/>
    <s v="INTERESES"/>
    <s v="CONTADO"/>
    <d v="2024-07-25T00:00:00"/>
    <d v="2024-07-25T00:00:00"/>
    <d v="2024-07-25T00:00:00"/>
    <n v="102.83"/>
    <s v="0.00"/>
    <n v="-19"/>
    <n v="102.83"/>
    <n v="0.35613793076179273"/>
    <x v="6"/>
    <d v="2024-08-13T00:00:00"/>
    <x v="0"/>
    <d v="2024-08-15T00:00:00"/>
    <s v="NO FINANCIADO"/>
    <m/>
    <x v="5"/>
    <s v="24, Krapivy Street, Minsk, 220117"/>
    <s v="MINSK"/>
    <s v="MINSK"/>
    <s v="BIELORRUSIA"/>
    <x v="11"/>
  </r>
  <r>
    <s v="CEX100867017"/>
    <x v="39"/>
    <x v="1"/>
    <s v="01-F050-0001524"/>
    <s v="INTERESES"/>
    <s v="CONTADO"/>
    <d v="2024-07-25T00:00:00"/>
    <d v="2024-07-25T00:00:00"/>
    <d v="2024-07-25T00:00:00"/>
    <n v="3715.97"/>
    <s v="0.00"/>
    <n v="-19"/>
    <n v="3715.97"/>
    <n v="12.869764335047154"/>
    <x v="6"/>
    <d v="2024-08-13T00:00:00"/>
    <x v="0"/>
    <d v="2024-08-15T00:00:00"/>
    <s v="NO FINANCIADO"/>
    <m/>
    <x v="5"/>
    <s v="24, Krapivy Street, Minsk, 220117"/>
    <s v="MINSK"/>
    <s v="MINSK"/>
    <s v="BIELORRUSIA"/>
    <x v="11"/>
  </r>
  <r>
    <s v="CEX100867086"/>
    <x v="40"/>
    <x v="1"/>
    <s v="01-F050-00001348"/>
    <s v="151-2023 Basado en Entregas 09-0010-00058225."/>
    <s v="50% ADELANTADO – 50% ANTES DEL ENVIO / 50% IN ADVANCE – 50% BEFORE SHIPMENT"/>
    <d v="2023-12-29T00:00:00"/>
    <d v="2023-12-29T00:00:00"/>
    <d v="2023-12-29T00:00:00"/>
    <n v="35.4"/>
    <s v="0.00"/>
    <n v="-228"/>
    <n v="35.4"/>
    <n v="2.4520631623003917"/>
    <x v="3"/>
    <d v="2024-08-13T00:00:00"/>
    <x v="0"/>
    <d v="2024-12-01T00:00:00"/>
    <s v="NO FINANCIADO"/>
    <m/>
    <x v="0"/>
    <s v="Zalka-Metn-Lebanon"/>
    <m/>
    <m/>
    <s v="LIBANO"/>
    <x v="3"/>
  </r>
  <r>
    <s v="CEX100867086"/>
    <x v="40"/>
    <x v="2"/>
    <s v="08-F010-00000880"/>
    <s v="GASTOS DE EXPORTACIÓN"/>
    <s v="50% ADELANTADO – 50% ANTES DEL ENVIO / 50% IN ADVANCE – 50% BEFORE SHIPMENT"/>
    <d v="2024-05-03T00:00:00"/>
    <d v="2024-05-03T00:00:00"/>
    <d v="2024-05-03T00:00:00"/>
    <n v="136"/>
    <s v="0.00"/>
    <n v="-102"/>
    <n v="136"/>
    <n v="4.025061051213175"/>
    <x v="3"/>
    <d v="2024-08-13T00:00:00"/>
    <x v="0"/>
    <d v="2024-12-01T00:00:00"/>
    <s v="NO FINANCIADO"/>
    <m/>
    <x v="0"/>
    <s v="Zalka-Metn-Lebanon"/>
    <m/>
    <m/>
    <s v="LIBANO"/>
    <x v="3"/>
  </r>
  <r>
    <s v="CEX100867054"/>
    <x v="41"/>
    <x v="0"/>
    <s v="ABONO"/>
    <s v="ABONO PF 179-2022"/>
    <s v="CONTADO / CASH"/>
    <d v="2024-04-24T00:00:00"/>
    <d v="2024-04-24T00:00:00"/>
    <d v="2024-04-24T00:00:00"/>
    <n v="-31711.3"/>
    <s v="0.00"/>
    <n v="-111"/>
    <n v="-31711.3"/>
    <n v="-1028.3879542297907"/>
    <x v="0"/>
    <d v="2024-08-13T00:00:00"/>
    <x v="0"/>
    <d v="2024-01-01T00:00:00"/>
    <s v="NO FINANCIADO"/>
    <m/>
    <x v="0"/>
    <s v="calle URUGUAY Nº 0720 entre Antezana y 16 de Julio"/>
    <m/>
    <m/>
    <s v="BOLIVIA"/>
    <x v="0"/>
  </r>
  <r>
    <s v="CEX000000144"/>
    <x v="42"/>
    <x v="1"/>
    <s v="01-F050-00001490"/>
    <s v="INTERESES"/>
    <s v="CONTADO / CASH"/>
    <d v="2023-06-17T00:00:00"/>
    <d v="2023-06-17T00:00:00"/>
    <d v="2023-06-17T00:00:00"/>
    <n v="168.84"/>
    <s v="0.00"/>
    <n v="-423"/>
    <n v="168.84"/>
    <n v="22.061200936564102"/>
    <x v="6"/>
    <d v="2024-08-13T00:00:00"/>
    <x v="0"/>
    <d v="2024-09-01T00:00:00"/>
    <s v="NO FINANCIADO"/>
    <m/>
    <x v="0"/>
    <s v="NO. 83 STREET 1, PHOUM PREK TOCH, SANGKAT KBAL KOS, KHAN MEAN CHHEY - PHNOM PENH -  CAMBODIA"/>
    <s v="PHNOM PENH"/>
    <s v="-"/>
    <s v="CAMBOYA"/>
    <x v="12"/>
  </r>
  <r>
    <s v="CEX000000144"/>
    <x v="42"/>
    <x v="1"/>
    <s v="01-F050-00001355"/>
    <s v="206-2023 "/>
    <s v="CREDITO 75 DIAS DESPUÉS DE B/L O AWB / CREDIT 75 DAYS  B/L OR AWB"/>
    <d v="2023-12-29T00:00:00"/>
    <d v="2024-01-28T00:00:00"/>
    <d v="2024-04-13T00:00:00"/>
    <n v="46710.47"/>
    <n v="1676.5819975608736"/>
    <n v="-122"/>
    <n v="48387.051997560877"/>
    <n v="1676.5819975608736"/>
    <x v="2"/>
    <d v="2024-08-13T00:00:00"/>
    <x v="0"/>
    <d v="2024-09-01T00:00:00"/>
    <s v="NO FINANCIADO"/>
    <m/>
    <x v="0"/>
    <s v="NO. 83 STREET 1, PHOUM PREK TOCH, SANGKAT KBAL KOS, KHAN MEAN CHHEY - PHNOM PENH -  CAMBODIA"/>
    <s v="PHNOM PENH"/>
    <s v="-"/>
    <s v="CAMBOYA"/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BC55C9-6B77-470C-93A6-F60F5B146446}" name="TablaDiná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26:B33" firstHeaderRow="1" firstDataRow="1" firstDataCol="1" rowPageCount="3" colPageCount="1"/>
  <pivotFields count="26">
    <pivotField showAll="0"/>
    <pivotField axis="axisRow" showAll="0">
      <items count="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m="1" x="44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m="1" x="43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axis="axisPage" multipleItemSelectionAllowed="1" showAll="0">
      <items count="5">
        <item h="1" x="0"/>
        <item x="1"/>
        <item h="1" x="3"/>
        <item x="2"/>
        <item t="default"/>
      </items>
    </pivotField>
    <pivotField showAll="0"/>
    <pivotField showAll="0"/>
    <pivotField showAll="0"/>
    <pivotField numFmtId="164" showAll="0"/>
    <pivotField showAll="0"/>
    <pivotField numFmtId="164" showAll="0"/>
    <pivotField showAll="0"/>
    <pivotField dataField="1" showAll="0"/>
    <pivotField showAll="0"/>
    <pivotField numFmtId="43" showAll="0"/>
    <pivotField showAll="0"/>
    <pivotField axis="axisPage" multipleItemSelectionAllowed="1" showAll="0">
      <items count="9">
        <item h="1" x="0"/>
        <item h="1" x="3"/>
        <item h="1" x="6"/>
        <item h="1" x="1"/>
        <item h="1" x="4"/>
        <item x="5"/>
        <item x="2"/>
        <item h="1" x="7"/>
        <item t="default"/>
      </items>
    </pivotField>
    <pivotField numFmtId="168" showAll="0"/>
    <pivotField axis="axisPage" multipleItemSelectionAllowed="1" showAll="0">
      <items count="3">
        <item x="0"/>
        <item h="1" x="1"/>
        <item t="default"/>
      </items>
    </pivotField>
    <pivotField numFmtId="17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7">
    <i>
      <x v="12"/>
    </i>
    <i>
      <x v="17"/>
    </i>
    <i>
      <x v="21"/>
    </i>
    <i>
      <x v="38"/>
    </i>
    <i>
      <x v="41"/>
    </i>
    <i>
      <x v="44"/>
    </i>
    <i t="grand">
      <x/>
    </i>
  </rowItems>
  <colItems count="1">
    <i/>
  </colItems>
  <pageFields count="3">
    <pageField fld="16" hier="-1"/>
    <pageField fld="2" hier="-1"/>
    <pageField fld="14" hier="-1"/>
  </pageFields>
  <dataFields count="1">
    <dataField name="Suma de Intereses por facturar " fld="10" baseField="1" baseItem="44" numFmtId="43"/>
  </dataFields>
  <formats count="16">
    <format dxfId="71">
      <pivotArea collapsedLevelsAreSubtotals="1" fieldPosition="0">
        <references count="1">
          <reference field="1" count="0"/>
        </references>
      </pivotArea>
    </format>
    <format dxfId="70">
      <pivotArea type="all" dataOnly="0" outline="0" fieldPosition="0"/>
    </format>
    <format dxfId="69">
      <pivotArea outline="0" collapsedLevelsAreSubtotals="1" fieldPosition="0"/>
    </format>
    <format dxfId="68">
      <pivotArea field="1" type="button" dataOnly="0" labelOnly="1" outline="0" axis="axisRow" fieldPosition="0"/>
    </format>
    <format dxfId="67">
      <pivotArea dataOnly="0" labelOnly="1" fieldPosition="0">
        <references count="1">
          <reference field="1" count="8">
            <x v="0"/>
            <x v="12"/>
            <x v="16"/>
            <x v="17"/>
            <x v="21"/>
            <x v="38"/>
            <x v="41"/>
            <x v="44"/>
          </reference>
        </references>
      </pivotArea>
    </format>
    <format dxfId="66">
      <pivotArea dataOnly="0" labelOnly="1" grandRow="1" outline="0" fieldPosition="0"/>
    </format>
    <format dxfId="65">
      <pivotArea dataOnly="0" labelOnly="1" outline="0" axis="axisValues" fieldPosition="0"/>
    </format>
    <format dxfId="64">
      <pivotArea outline="0" collapsedLevelsAreSubtotals="1" fieldPosition="0"/>
    </format>
    <format dxfId="63">
      <pivotArea field="1" type="button" dataOnly="0" labelOnly="1" outline="0" axis="axisRow" fieldPosition="0"/>
    </format>
    <format dxfId="62">
      <pivotArea dataOnly="0" labelOnly="1" outline="0" axis="axisValues" fieldPosition="0"/>
    </format>
    <format dxfId="61">
      <pivotArea field="1" type="button" dataOnly="0" labelOnly="1" outline="0" axis="axisRow" fieldPosition="0"/>
    </format>
    <format dxfId="60">
      <pivotArea dataOnly="0" labelOnly="1" outline="0" axis="axisValues" fieldPosition="0"/>
    </format>
    <format dxfId="59">
      <pivotArea field="1" type="button" dataOnly="0" labelOnly="1" outline="0" axis="axisRow" fieldPosition="0"/>
    </format>
    <format dxfId="58">
      <pivotArea dataOnly="0" labelOnly="1" outline="0" axis="axisValues" fieldPosition="0"/>
    </format>
    <format dxfId="57">
      <pivotArea outline="0" collapsedLevelsAreSubtotals="1" fieldPosition="0"/>
    </format>
    <format dxfId="56">
      <pivotArea outline="0" collapsedLevelsAreSubtotals="1" fieldPosition="0"/>
    </format>
  </formats>
  <pivotTableStyleInfo name="PivotStyleMedium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E857A0-E671-4C17-ACB4-0F33BF5E6C5F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5:H17" firstHeaderRow="1" firstDataRow="2" firstDataCol="2" rowPageCount="3" colPageCount="1"/>
  <pivotFields count="26">
    <pivotField compact="0" outline="0" showAll="0" defaultSubtotal="0"/>
    <pivotField axis="axisRow" compact="0" outline="0" showAll="0" defaultSubtotal="0">
      <items count="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m="1" x="44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m="1" x="43"/>
        <item x="33"/>
        <item x="34"/>
        <item x="35"/>
        <item x="36"/>
        <item x="37"/>
        <item x="38"/>
        <item x="39"/>
        <item x="40"/>
        <item x="41"/>
        <item x="42"/>
      </items>
    </pivotField>
    <pivotField axis="axisPage" compact="0" outline="0" multipleItemSelectionAllowed="1" showAll="0" defaultSubtotal="0">
      <items count="4">
        <item h="1" x="0"/>
        <item x="1"/>
        <item h="1" x="3"/>
        <item x="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numFmtId="164" outline="0" showAll="0" defaultSubtotal="0"/>
    <pivotField compact="0" outline="0" showAll="0" defaultSubtotal="0"/>
    <pivotField compact="0" numFmtId="164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compact="0" numFmtId="43" outline="0" showAll="0" defaultSubtotal="0"/>
    <pivotField compact="0" outline="0" showAll="0" defaultSubtotal="0"/>
    <pivotField axis="axisPage" compact="0" outline="0" multipleItemSelectionAllowed="1" showAll="0" defaultSubtotal="0">
      <items count="8">
        <item x="0"/>
        <item h="1" x="3"/>
        <item x="6"/>
        <item x="1"/>
        <item x="4"/>
        <item x="5"/>
        <item x="2"/>
        <item h="1" x="7"/>
      </items>
    </pivotField>
    <pivotField compact="0" numFmtId="168" outline="0" showAll="0" defaultSubtotal="0"/>
    <pivotField axis="axisPage" compact="0" outline="0" multipleItemSelectionAllowed="1" showAll="0" defaultSubtotal="0">
      <items count="2">
        <item x="0"/>
        <item h="1" x="1"/>
      </items>
    </pivotField>
    <pivotField compact="0" numFmtId="17" outline="0" subtotalTop="0" showAll="0" defaultSubtotal="0"/>
    <pivotField compact="0" outline="0" showAll="0" defaultSubtotal="0"/>
    <pivotField compact="0" outline="0" showAll="0" defaultSubtotal="0"/>
    <pivotField axis="axisCol" compact="0" outline="0" showAll="0" defaultSubtotal="0">
      <items count="6">
        <item x="3"/>
        <item x="1"/>
        <item x="5"/>
        <item x="2"/>
        <item x="4"/>
        <item x="0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21">
        <item x="2"/>
        <item x="11"/>
        <item m="1" x="18"/>
        <item x="9"/>
        <item m="1" x="15"/>
        <item m="1" x="16"/>
        <item m="1" x="20"/>
        <item x="5"/>
        <item m="1" x="19"/>
        <item x="4"/>
        <item m="1" x="17"/>
        <item x="3"/>
        <item x="10"/>
        <item m="1" x="13"/>
        <item x="0"/>
        <item x="1"/>
        <item x="6"/>
        <item x="7"/>
        <item m="1" x="14"/>
        <item x="8"/>
        <item x="12"/>
      </items>
    </pivotField>
  </pivotFields>
  <rowFields count="2">
    <field x="1"/>
    <field x="25"/>
  </rowFields>
  <rowItems count="11">
    <i>
      <x v="1"/>
      <x/>
    </i>
    <i r="1">
      <x v="15"/>
    </i>
    <i>
      <x v="12"/>
      <x v="9"/>
    </i>
    <i>
      <x v="14"/>
      <x v="7"/>
    </i>
    <i>
      <x v="17"/>
      <x v="16"/>
    </i>
    <i>
      <x v="21"/>
      <x v="17"/>
    </i>
    <i>
      <x v="38"/>
      <x v="3"/>
    </i>
    <i>
      <x v="40"/>
      <x v="12"/>
    </i>
    <i>
      <x v="41"/>
      <x v="1"/>
    </i>
    <i>
      <x v="44"/>
      <x v="20"/>
    </i>
    <i t="grand">
      <x/>
    </i>
  </rowItems>
  <colFields count="1">
    <field x="20"/>
  </colFields>
  <colItems count="6">
    <i>
      <x v="1"/>
    </i>
    <i>
      <x v="2"/>
    </i>
    <i>
      <x v="3"/>
    </i>
    <i>
      <x v="4"/>
    </i>
    <i>
      <x v="5"/>
    </i>
    <i t="grand">
      <x/>
    </i>
  </colItems>
  <pageFields count="3">
    <pageField fld="16" hier="-1"/>
    <pageField fld="14" hier="-1"/>
    <pageField fld="2" hier="-1"/>
  </pageFields>
  <dataFields count="1">
    <dataField name="Suma de Monto dolares" fld="9" baseField="0" baseItem="0" numFmtId="43"/>
  </dataFields>
  <formats count="38">
    <format dxfId="109">
      <pivotArea outline="0" collapsedLevelsAreSubtotals="1" fieldPosition="0"/>
    </format>
    <format dxfId="108">
      <pivotArea field="1" type="button" dataOnly="0" labelOnly="1" outline="0" axis="axisRow" fieldPosition="0"/>
    </format>
    <format dxfId="107">
      <pivotArea field="25" type="button" dataOnly="0" labelOnly="1" outline="0" axis="axisRow" fieldPosition="1"/>
    </format>
    <format dxfId="106">
      <pivotArea dataOnly="0" labelOnly="1" outline="0" fieldPosition="0">
        <references count="1">
          <reference field="20" count="5">
            <x v="1"/>
            <x v="2"/>
            <x v="3"/>
            <x v="4"/>
            <x v="5"/>
          </reference>
        </references>
      </pivotArea>
    </format>
    <format dxfId="105">
      <pivotArea dataOnly="0" labelOnly="1" grandCol="1" outline="0" fieldPosition="0"/>
    </format>
    <format dxfId="104">
      <pivotArea field="1" type="button" dataOnly="0" labelOnly="1" outline="0" axis="axisRow" fieldPosition="0"/>
    </format>
    <format dxfId="103">
      <pivotArea field="25" type="button" dataOnly="0" labelOnly="1" outline="0" axis="axisRow" fieldPosition="1"/>
    </format>
    <format dxfId="102">
      <pivotArea dataOnly="0" labelOnly="1" outline="0" fieldPosition="0">
        <references count="1">
          <reference field="20" count="5">
            <x v="1"/>
            <x v="2"/>
            <x v="3"/>
            <x v="4"/>
            <x v="5"/>
          </reference>
        </references>
      </pivotArea>
    </format>
    <format dxfId="101">
      <pivotArea dataOnly="0" labelOnly="1" grandCol="1" outline="0" fieldPosition="0"/>
    </format>
    <format dxfId="100">
      <pivotArea type="all" dataOnly="0" outline="0" fieldPosition="0"/>
    </format>
    <format dxfId="99">
      <pivotArea dataOnly="0" labelOnly="1" outline="0" fieldPosition="0">
        <references count="1">
          <reference field="20" count="5">
            <x v="1"/>
            <x v="2"/>
            <x v="3"/>
            <x v="4"/>
            <x v="5"/>
          </reference>
        </references>
      </pivotArea>
    </format>
    <format dxfId="98">
      <pivotArea dataOnly="0" labelOnly="1" outline="0" fieldPosition="0">
        <references count="1">
          <reference field="20" count="3">
            <x v="1"/>
            <x v="2"/>
            <x v="3"/>
          </reference>
        </references>
      </pivotArea>
    </format>
    <format dxfId="97">
      <pivotArea dataOnly="0" labelOnly="1" outline="0" fieldPosition="0">
        <references count="1">
          <reference field="20" count="1">
            <x v="3"/>
          </reference>
        </references>
      </pivotArea>
    </format>
    <format dxfId="96">
      <pivotArea dataOnly="0" labelOnly="1" outline="0" fieldPosition="0">
        <references count="1">
          <reference field="20" count="1">
            <x v="4"/>
          </reference>
        </references>
      </pivotArea>
    </format>
    <format dxfId="95">
      <pivotArea dataOnly="0" labelOnly="1" outline="0" fieldPosition="0">
        <references count="1">
          <reference field="20" count="1">
            <x v="5"/>
          </reference>
        </references>
      </pivotArea>
    </format>
    <format dxfId="94">
      <pivotArea type="all" dataOnly="0" outline="0" fieldPosition="0"/>
    </format>
    <format dxfId="93">
      <pivotArea outline="0" collapsedLevelsAreSubtotals="1" fieldPosition="0"/>
    </format>
    <format dxfId="92">
      <pivotArea type="origin" dataOnly="0" labelOnly="1" outline="0" fieldPosition="0"/>
    </format>
    <format dxfId="91">
      <pivotArea field="20" type="button" dataOnly="0" labelOnly="1" outline="0" axis="axisCol" fieldPosition="0"/>
    </format>
    <format dxfId="90">
      <pivotArea type="topRight" dataOnly="0" labelOnly="1" outline="0" fieldPosition="0"/>
    </format>
    <format dxfId="89">
      <pivotArea field="1" type="button" dataOnly="0" labelOnly="1" outline="0" axis="axisRow" fieldPosition="0"/>
    </format>
    <format dxfId="88">
      <pivotArea field="25" type="button" dataOnly="0" labelOnly="1" outline="0" axis="axisRow" fieldPosition="1"/>
    </format>
    <format dxfId="87">
      <pivotArea dataOnly="0" labelOnly="1" outline="0" fieldPosition="0">
        <references count="1">
          <reference field="1" count="11">
            <x v="0"/>
            <x v="1"/>
            <x v="12"/>
            <x v="14"/>
            <x v="16"/>
            <x v="17"/>
            <x v="21"/>
            <x v="38"/>
            <x v="40"/>
            <x v="41"/>
            <x v="44"/>
          </reference>
        </references>
      </pivotArea>
    </format>
    <format dxfId="86">
      <pivotArea dataOnly="0" labelOnly="1" grandRow="1" outline="0" fieldPosition="0"/>
    </format>
    <format dxfId="85">
      <pivotArea dataOnly="0" labelOnly="1" outline="0" fieldPosition="0">
        <references count="2">
          <reference field="1" count="1" selected="0">
            <x v="0"/>
          </reference>
          <reference field="25" count="1">
            <x v="8"/>
          </reference>
        </references>
      </pivotArea>
    </format>
    <format dxfId="84">
      <pivotArea dataOnly="0" labelOnly="1" outline="0" fieldPosition="0">
        <references count="2">
          <reference field="1" count="1" selected="0">
            <x v="1"/>
          </reference>
          <reference field="25" count="1">
            <x v="5"/>
          </reference>
        </references>
      </pivotArea>
    </format>
    <format dxfId="83">
      <pivotArea dataOnly="0" labelOnly="1" outline="0" fieldPosition="0">
        <references count="2">
          <reference field="1" count="1" selected="0">
            <x v="12"/>
          </reference>
          <reference field="25" count="1">
            <x v="9"/>
          </reference>
        </references>
      </pivotArea>
    </format>
    <format dxfId="82">
      <pivotArea dataOnly="0" labelOnly="1" outline="0" fieldPosition="0">
        <references count="2">
          <reference field="1" count="1" selected="0">
            <x v="14"/>
          </reference>
          <reference field="25" count="1">
            <x v="7"/>
          </reference>
        </references>
      </pivotArea>
    </format>
    <format dxfId="81">
      <pivotArea dataOnly="0" labelOnly="1" outline="0" fieldPosition="0">
        <references count="2">
          <reference field="1" count="1" selected="0">
            <x v="16"/>
          </reference>
          <reference field="25" count="1">
            <x v="6"/>
          </reference>
        </references>
      </pivotArea>
    </format>
    <format dxfId="80">
      <pivotArea dataOnly="0" labelOnly="1" outline="0" fieldPosition="0">
        <references count="2">
          <reference field="1" count="1" selected="0">
            <x v="17"/>
          </reference>
          <reference field="25" count="1">
            <x v="10"/>
          </reference>
        </references>
      </pivotArea>
    </format>
    <format dxfId="79">
      <pivotArea dataOnly="0" labelOnly="1" outline="0" fieldPosition="0">
        <references count="2">
          <reference field="1" count="1" selected="0">
            <x v="21"/>
          </reference>
          <reference field="25" count="1">
            <x v="2"/>
          </reference>
        </references>
      </pivotArea>
    </format>
    <format dxfId="78">
      <pivotArea dataOnly="0" labelOnly="1" outline="0" fieldPosition="0">
        <references count="2">
          <reference field="1" count="1" selected="0">
            <x v="38"/>
          </reference>
          <reference field="25" count="1">
            <x v="3"/>
          </reference>
        </references>
      </pivotArea>
    </format>
    <format dxfId="77">
      <pivotArea dataOnly="0" labelOnly="1" outline="0" fieldPosition="0">
        <references count="2">
          <reference field="1" count="1" selected="0">
            <x v="40"/>
          </reference>
          <reference field="25" count="1">
            <x v="12"/>
          </reference>
        </references>
      </pivotArea>
    </format>
    <format dxfId="76">
      <pivotArea dataOnly="0" labelOnly="1" outline="0" fieldPosition="0">
        <references count="2">
          <reference field="1" count="1" selected="0">
            <x v="41"/>
          </reference>
          <reference field="25" count="1">
            <x v="1"/>
          </reference>
        </references>
      </pivotArea>
    </format>
    <format dxfId="75">
      <pivotArea dataOnly="0" labelOnly="1" outline="0" fieldPosition="0">
        <references count="2">
          <reference field="1" count="1" selected="0">
            <x v="44"/>
          </reference>
          <reference field="25" count="1">
            <x v="4"/>
          </reference>
        </references>
      </pivotArea>
    </format>
    <format dxfId="74">
      <pivotArea dataOnly="0" labelOnly="1" outline="0" fieldPosition="0">
        <references count="1">
          <reference field="20" count="5">
            <x v="1"/>
            <x v="2"/>
            <x v="3"/>
            <x v="4"/>
            <x v="5"/>
          </reference>
        </references>
      </pivotArea>
    </format>
    <format dxfId="73">
      <pivotArea dataOnly="0" labelOnly="1" grandCol="1" outline="0" fieldPosition="0"/>
    </format>
    <format dxfId="72">
      <pivotArea dataOnly="0" labelOnly="1" outline="0" fieldPosition="0">
        <references count="1">
          <reference field="25" count="0"/>
        </references>
      </pivotArea>
    </format>
  </formats>
  <pivotTableStyleInfo name="PivotStyleMedium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FC8503-E446-4E9A-933B-49841D6824F7}" name="BB_CXC_IN" displayName="BB_CXC_IN" ref="A1:Z101" totalsRowShown="0" headerRowDxfId="55" dataDxfId="53" headerRowBorderDxfId="54" tableBorderDxfId="52" totalsRowBorderDxfId="51">
  <autoFilter ref="A1:Z101" xr:uid="{7CFC8503-E446-4E9A-933B-49841D6824F7}"/>
  <tableColumns count="26">
    <tableColumn id="1" xr3:uid="{C1E5667B-8301-48E9-A6F6-C246D7EB22A1}" name="Numero Identidad" dataDxfId="50" totalsRowDxfId="49"/>
    <tableColumn id="2" xr3:uid="{3797DC17-ADB0-4439-9DE7-4AFF6D86A873}" name="Razon Social Cliente" dataDxfId="48" totalsRowDxfId="47"/>
    <tableColumn id="3" xr3:uid="{8EAF2308-581A-4D90-B5CB-D97757998CC4}" name="Documento" dataDxfId="46" totalsRowDxfId="45"/>
    <tableColumn id="4" xr3:uid="{89F73914-0C3F-4AFA-AFAE-68F982B4426F}" name="Número de documento" dataDxfId="44" totalsRowDxfId="43"/>
    <tableColumn id="5" xr3:uid="{DB00826B-9D8F-44D0-A6F0-34DBBDC5CCA6}" name="Proforma / concepto" dataDxfId="42" totalsRowDxfId="41"/>
    <tableColumn id="6" xr3:uid="{79E80578-23C7-40F5-8D0D-8E642F3AFA42}" name="Condicion de Pago" dataDxfId="40" totalsRowDxfId="39"/>
    <tableColumn id="7" xr3:uid="{7BFE121B-32BE-455E-ACB8-0D192F38F3BA}" name="F. Documento" dataDxfId="38" totalsRowDxfId="37"/>
    <tableColumn id="8" xr3:uid="{BB4B97E6-DB58-460F-BA75-42516CAA8753}" name="F. Embarque" dataDxfId="36" totalsRowDxfId="35"/>
    <tableColumn id="9" xr3:uid="{E63FCAE0-905F-4E13-A05B-EC35A2D1D75A}" name="F._x000a_ Vencimiento" dataDxfId="34" totalsRowDxfId="33"/>
    <tableColumn id="10" xr3:uid="{1FFA9060-E952-4F3B-99A9-160B0DF895F5}" name="Monto dolares" dataDxfId="32" totalsRowDxfId="31"/>
    <tableColumn id="11" xr3:uid="{4DD73944-7D3F-4410-A69A-64F9A77D2D69}" name="Intereses por facturar " dataDxfId="30" totalsRowDxfId="29" dataCellStyle="Millares">
      <calculatedColumnFormula>IFERROR(IF(O2,"0.00",N2),"0.00")</calculatedColumnFormula>
    </tableColumn>
    <tableColumn id="12" xr3:uid="{8B1F10FD-A0DD-41BA-9650-3AC0A998477C}" name="KPI" dataDxfId="28" totalsRowDxfId="27">
      <calculatedColumnFormula>+I2-P2</calculatedColumnFormula>
    </tableColumn>
    <tableColumn id="13" xr3:uid="{D7C6CFCB-39A6-4D00-AE7F-27AA22993A7B}" name="Total" dataDxfId="26" dataCellStyle="Millares">
      <calculatedColumnFormula>+J2+K2</calculatedColumnFormula>
    </tableColumn>
    <tableColumn id="14" xr3:uid="{EFFE5930-ABFC-4E34-ADFF-D175ED43FA8B}" name="Cálculo Intereses por facturar" dataDxfId="25" totalsRowDxfId="24" dataCellStyle="Millares">
      <calculatedColumnFormula>IFERROR(IF(TODAY()-I2-8&lt;=0,"",TODAY()-I2-8)*leyenda!$A$8*J2,"0.00")</calculatedColumnFormula>
    </tableColumn>
    <tableColumn id="15" xr3:uid="{10495D02-3494-4BE0-9576-CD960068A1D0}" name="Conceptos" dataDxfId="23" totalsRowDxfId="22"/>
    <tableColumn id="16" xr3:uid="{AABFCC23-8519-4C67-A729-84FF428CC4BC}" name="Hoy" dataDxfId="21" totalsRowDxfId="20">
      <calculatedColumnFormula>TODAY()</calculatedColumnFormula>
    </tableColumn>
    <tableColumn id="17" xr3:uid="{3299A8F9-0230-4553-A6BC-B359ED688361}" name="Situación" dataDxfId="19" totalsRowDxfId="18">
      <calculatedColumnFormula>IF(L2&lt;=0,leyenda!$E$8,IF(L2&lt;=leyenda!$D$5,leyenda!$E$7,leyenda!$E$6))</calculatedColumnFormula>
    </tableColumn>
    <tableColumn id="18" xr3:uid="{B6BCF892-AF03-4F43-B04F-2DC7066B9AAF}" name="Estado actual" dataDxfId="17" totalsRowDxfId="16">
      <calculatedColumnFormula>+Q2</calculatedColumnFormula>
    </tableColumn>
    <tableColumn id="19" xr3:uid="{26EA242D-3687-430F-B94D-635ABCEA7E88}" name="Post Embarque" dataDxfId="15" totalsRowDxfId="14"/>
    <tableColumn id="20" xr3:uid="{47A38034-7ABA-4080-B77A-E0EA31345D2A}" name="Importe financiado" dataDxfId="13" totalsRowDxfId="12"/>
    <tableColumn id="21" xr3:uid="{38401CBD-2AC5-4253-9CC5-0EC869D76753}" name="Anticuamiento" dataDxfId="11" totalsRowDxfId="10">
      <calculatedColumnFormula array="1">_xlfn.IFS(L2&gt;=leyenda!$J$6,leyenda!$I$6,L2&gt;=leyenda!$J$7,leyenda!$I$7,L2&gt;=leyenda!$J$8,leyenda!$I$8,L2&gt;=leyenda!$J$9,leyenda!$I$9,L2&gt;=leyenda!$J$10,leyenda!$I$10,L2&lt;=leyenda!$J$11,leyenda!$I$11)</calculatedColumnFormula>
    </tableColumn>
    <tableColumn id="22" xr3:uid="{5884F93B-B20E-4487-9086-6A44D98AA797}" name="Dirección" dataDxfId="9" totalsRowDxfId="8"/>
    <tableColumn id="23" xr3:uid="{05CB99A2-8574-4E97-98D1-4E4BBDE6CE2C}" name="Distrito" dataDxfId="7" totalsRowDxfId="6"/>
    <tableColumn id="24" xr3:uid="{88637205-9313-4C0A-843E-2AEF4920A7E7}" name="Provincia" dataDxfId="5" totalsRowDxfId="4"/>
    <tableColumn id="25" xr3:uid="{017B0943-A87B-4A40-AFA0-6B9662B7413D}" name="Pais" dataDxfId="3" totalsRowDxfId="2"/>
    <tableColumn id="26" xr3:uid="{3E851B13-6CB6-446E-AE58-DDBF743BCA53}" name="Comentarios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37F0C-F116-4143-ADE3-1809D878D22C}">
  <dimension ref="A1:I71"/>
  <sheetViews>
    <sheetView showGridLines="0" workbookViewId="0">
      <selection activeCell="D30" sqref="D30"/>
    </sheetView>
  </sheetViews>
  <sheetFormatPr baseColWidth="10" defaultColWidth="38.28515625" defaultRowHeight="12" x14ac:dyDescent="0.2"/>
  <cols>
    <col min="1" max="1" width="28" style="57" bestFit="1" customWidth="1"/>
    <col min="2" max="2" width="40.5703125" style="57" customWidth="1"/>
    <col min="3" max="7" width="13.7109375" style="57" bestFit="1" customWidth="1"/>
    <col min="8" max="8" width="11.140625" style="57" bestFit="1" customWidth="1"/>
    <col min="9" max="16384" width="38.28515625" style="57"/>
  </cols>
  <sheetData>
    <row r="1" spans="1:9" x14ac:dyDescent="0.2">
      <c r="A1" s="56" t="s">
        <v>289</v>
      </c>
      <c r="B1" s="57" t="s">
        <v>9</v>
      </c>
      <c r="D1" s="62"/>
    </row>
    <row r="2" spans="1:9" x14ac:dyDescent="0.2">
      <c r="A2" s="56" t="s">
        <v>288</v>
      </c>
      <c r="B2" s="57" t="s">
        <v>376</v>
      </c>
    </row>
    <row r="3" spans="1:9" x14ac:dyDescent="0.2">
      <c r="A3" s="56" t="s">
        <v>16</v>
      </c>
      <c r="B3" s="57" t="s">
        <v>376</v>
      </c>
    </row>
    <row r="5" spans="1:9" x14ac:dyDescent="0.2">
      <c r="A5" s="56" t="s">
        <v>375</v>
      </c>
      <c r="C5" s="56" t="s">
        <v>293</v>
      </c>
    </row>
    <row r="6" spans="1:9" s="59" customFormat="1" ht="24" customHeight="1" x14ac:dyDescent="0.25">
      <c r="A6" s="58" t="s">
        <v>15</v>
      </c>
      <c r="B6" s="58" t="s">
        <v>361</v>
      </c>
      <c r="C6" s="61" t="s">
        <v>8</v>
      </c>
      <c r="D6" s="61" t="s">
        <v>10</v>
      </c>
      <c r="E6" s="61" t="s">
        <v>11</v>
      </c>
      <c r="F6" s="61" t="s">
        <v>13</v>
      </c>
      <c r="G6" s="61" t="s">
        <v>14</v>
      </c>
      <c r="H6" s="59" t="s">
        <v>374</v>
      </c>
    </row>
    <row r="7" spans="1:9" ht="23.25" customHeight="1" x14ac:dyDescent="0.2">
      <c r="A7" s="57" t="s">
        <v>364</v>
      </c>
      <c r="B7" s="62" t="s">
        <v>365</v>
      </c>
      <c r="C7" s="60">
        <v>159142</v>
      </c>
      <c r="D7" s="60"/>
      <c r="E7" s="60"/>
      <c r="F7" s="60"/>
      <c r="G7" s="60"/>
      <c r="H7" s="60">
        <v>159142</v>
      </c>
    </row>
    <row r="8" spans="1:9" ht="17.25" customHeight="1" x14ac:dyDescent="0.2">
      <c r="B8" s="62" t="s">
        <v>391</v>
      </c>
      <c r="C8" s="60"/>
      <c r="D8" s="60"/>
      <c r="E8" s="60">
        <v>185311.9</v>
      </c>
      <c r="F8" s="60">
        <v>907.9</v>
      </c>
      <c r="G8" s="60">
        <v>643300.14</v>
      </c>
      <c r="H8" s="60">
        <v>829519.94</v>
      </c>
    </row>
    <row r="9" spans="1:9" ht="17.25" customHeight="1" x14ac:dyDescent="0.2">
      <c r="A9" s="57" t="s">
        <v>122</v>
      </c>
      <c r="B9" s="62" t="s">
        <v>362</v>
      </c>
      <c r="C9" s="60"/>
      <c r="D9" s="60"/>
      <c r="E9" s="60"/>
      <c r="F9" s="60"/>
      <c r="G9" s="60">
        <v>148</v>
      </c>
      <c r="H9" s="60">
        <v>148</v>
      </c>
    </row>
    <row r="10" spans="1:9" ht="39" customHeight="1" x14ac:dyDescent="0.2">
      <c r="A10" s="57" t="s">
        <v>133</v>
      </c>
      <c r="B10" s="62" t="s">
        <v>363</v>
      </c>
      <c r="C10" s="60"/>
      <c r="D10" s="60"/>
      <c r="E10" s="60"/>
      <c r="F10" s="60">
        <v>897.99</v>
      </c>
      <c r="G10" s="60"/>
      <c r="H10" s="60">
        <v>897.99</v>
      </c>
    </row>
    <row r="11" spans="1:9" ht="33" customHeight="1" x14ac:dyDescent="0.2">
      <c r="A11" s="57" t="s">
        <v>366</v>
      </c>
      <c r="B11" s="62" t="s">
        <v>392</v>
      </c>
      <c r="C11" s="60"/>
      <c r="D11" s="60">
        <v>74967.8</v>
      </c>
      <c r="E11" s="60">
        <v>135533</v>
      </c>
      <c r="F11" s="60">
        <v>90983</v>
      </c>
      <c r="G11" s="60">
        <v>45692.83</v>
      </c>
      <c r="H11" s="60">
        <v>347176.63</v>
      </c>
    </row>
    <row r="12" spans="1:9" ht="30" customHeight="1" x14ac:dyDescent="0.2">
      <c r="A12" s="57" t="s">
        <v>311</v>
      </c>
      <c r="B12" s="62" t="s">
        <v>393</v>
      </c>
      <c r="C12" s="60">
        <v>24246</v>
      </c>
      <c r="D12" s="60"/>
      <c r="E12" s="60"/>
      <c r="F12" s="60"/>
      <c r="G12" s="60"/>
      <c r="H12" s="60">
        <v>24246</v>
      </c>
    </row>
    <row r="13" spans="1:9" ht="17.25" customHeight="1" x14ac:dyDescent="0.2">
      <c r="A13" s="57" t="s">
        <v>368</v>
      </c>
      <c r="B13" s="62" t="s">
        <v>370</v>
      </c>
      <c r="C13" s="60">
        <v>2020.2959108294663</v>
      </c>
      <c r="D13" s="60"/>
      <c r="E13" s="60">
        <v>90960.6</v>
      </c>
      <c r="F13" s="60"/>
      <c r="G13" s="60"/>
      <c r="H13" s="60">
        <v>92980.895910829466</v>
      </c>
    </row>
    <row r="14" spans="1:9" ht="17.25" customHeight="1" x14ac:dyDescent="0.2">
      <c r="A14" s="57" t="s">
        <v>256</v>
      </c>
      <c r="B14" s="62" t="s">
        <v>371</v>
      </c>
      <c r="C14" s="60"/>
      <c r="D14" s="60"/>
      <c r="E14" s="60">
        <v>413.65</v>
      </c>
      <c r="F14" s="60">
        <v>250.74999999999997</v>
      </c>
      <c r="G14" s="60"/>
      <c r="H14" s="60">
        <v>664.4</v>
      </c>
    </row>
    <row r="15" spans="1:9" ht="17.25" customHeight="1" x14ac:dyDescent="0.2">
      <c r="A15" s="57" t="s">
        <v>263</v>
      </c>
      <c r="B15" s="62" t="s">
        <v>372</v>
      </c>
      <c r="C15" s="60"/>
      <c r="D15" s="60">
        <v>3818.7999999999997</v>
      </c>
      <c r="E15" s="60"/>
      <c r="F15" s="60"/>
      <c r="G15" s="60">
        <v>176699.65</v>
      </c>
      <c r="H15" s="60">
        <v>180518.44999999998</v>
      </c>
      <c r="I15" s="57" t="s">
        <v>381</v>
      </c>
    </row>
    <row r="16" spans="1:9" ht="27" customHeight="1" x14ac:dyDescent="0.2">
      <c r="A16" s="57" t="s">
        <v>280</v>
      </c>
      <c r="B16" s="62" t="s">
        <v>395</v>
      </c>
      <c r="C16" s="60"/>
      <c r="D16" s="60"/>
      <c r="E16" s="60"/>
      <c r="F16" s="60"/>
      <c r="G16" s="60">
        <v>46879.31</v>
      </c>
      <c r="H16" s="60">
        <v>46879.31</v>
      </c>
    </row>
    <row r="17" spans="1:8" ht="27" customHeight="1" x14ac:dyDescent="0.2">
      <c r="A17" s="57" t="s">
        <v>374</v>
      </c>
      <c r="C17" s="60">
        <v>185408.29591082947</v>
      </c>
      <c r="D17" s="60">
        <v>78786.600000000006</v>
      </c>
      <c r="E17" s="60">
        <v>412219.15</v>
      </c>
      <c r="F17" s="60">
        <v>93039.64</v>
      </c>
      <c r="G17" s="60">
        <v>912719.92999999993</v>
      </c>
      <c r="H17" s="60">
        <v>1682173.6159108295</v>
      </c>
    </row>
    <row r="18" spans="1:8" ht="24.75" customHeight="1" x14ac:dyDescent="0.25">
      <c r="A18"/>
      <c r="B18"/>
      <c r="C18"/>
      <c r="D18"/>
      <c r="E18"/>
      <c r="F18"/>
      <c r="G18"/>
      <c r="H18"/>
    </row>
    <row r="19" spans="1:8" ht="15" x14ac:dyDescent="0.25">
      <c r="A19"/>
      <c r="B19"/>
      <c r="C19"/>
      <c r="D19"/>
      <c r="E19"/>
      <c r="F19"/>
      <c r="G19"/>
      <c r="H19"/>
    </row>
    <row r="20" spans="1:8" x14ac:dyDescent="0.2">
      <c r="C20" s="60"/>
      <c r="D20" s="60"/>
      <c r="E20" s="60"/>
      <c r="F20" s="60"/>
      <c r="G20" s="60"/>
      <c r="H20" s="60"/>
    </row>
    <row r="21" spans="1:8" x14ac:dyDescent="0.2">
      <c r="C21" s="60"/>
      <c r="D21" s="60"/>
      <c r="E21" s="60"/>
      <c r="F21" s="60"/>
      <c r="G21" s="60"/>
      <c r="H21" s="60"/>
    </row>
    <row r="22" spans="1:8" x14ac:dyDescent="0.2">
      <c r="A22" s="56" t="s">
        <v>289</v>
      </c>
      <c r="B22" s="57" t="s">
        <v>9</v>
      </c>
    </row>
    <row r="23" spans="1:8" x14ac:dyDescent="0.2">
      <c r="A23" s="56" t="s">
        <v>16</v>
      </c>
      <c r="B23" s="57" t="s">
        <v>376</v>
      </c>
    </row>
    <row r="24" spans="1:8" x14ac:dyDescent="0.2">
      <c r="A24" s="56" t="s">
        <v>288</v>
      </c>
      <c r="B24" s="57" t="s">
        <v>376</v>
      </c>
    </row>
    <row r="26" spans="1:8" s="61" customFormat="1" ht="32.25" customHeight="1" x14ac:dyDescent="0.25">
      <c r="A26" s="65" t="s">
        <v>373</v>
      </c>
      <c r="B26" s="59" t="s">
        <v>377</v>
      </c>
    </row>
    <row r="27" spans="1:8" x14ac:dyDescent="0.2">
      <c r="A27" s="63" t="s">
        <v>122</v>
      </c>
      <c r="B27" s="66">
        <v>37.04542266002364</v>
      </c>
    </row>
    <row r="28" spans="1:8" x14ac:dyDescent="0.2">
      <c r="A28" s="63" t="s">
        <v>366</v>
      </c>
      <c r="B28" s="66">
        <v>6083.8338515263977</v>
      </c>
    </row>
    <row r="29" spans="1:8" x14ac:dyDescent="0.2">
      <c r="A29" s="63" t="s">
        <v>311</v>
      </c>
      <c r="B29" s="66">
        <v>53.437219315863771</v>
      </c>
    </row>
    <row r="30" spans="1:8" x14ac:dyDescent="0.2">
      <c r="A30" s="63" t="s">
        <v>368</v>
      </c>
      <c r="B30" s="66">
        <v>1460.5929584640205</v>
      </c>
    </row>
    <row r="31" spans="1:8" x14ac:dyDescent="0.2">
      <c r="A31" s="63" t="s">
        <v>263</v>
      </c>
      <c r="B31" s="66">
        <v>7431.8471432789665</v>
      </c>
    </row>
    <row r="32" spans="1:8" x14ac:dyDescent="0.2">
      <c r="A32" s="63" t="s">
        <v>280</v>
      </c>
      <c r="B32" s="66">
        <v>1676.5819975608736</v>
      </c>
    </row>
    <row r="33" spans="1:2" x14ac:dyDescent="0.2">
      <c r="A33" s="63" t="s">
        <v>374</v>
      </c>
      <c r="B33" s="66">
        <v>16743.338592806143</v>
      </c>
    </row>
    <row r="34" spans="1:2" ht="15" x14ac:dyDescent="0.25">
      <c r="A34"/>
      <c r="B34"/>
    </row>
    <row r="35" spans="1:2" ht="15" x14ac:dyDescent="0.25">
      <c r="A35"/>
      <c r="B35"/>
    </row>
    <row r="36" spans="1:2" ht="15" x14ac:dyDescent="0.25">
      <c r="A36"/>
      <c r="B36"/>
    </row>
    <row r="69" spans="2:2" x14ac:dyDescent="0.2">
      <c r="B69" s="64"/>
    </row>
    <row r="70" spans="2:2" x14ac:dyDescent="0.2">
      <c r="B70" s="64"/>
    </row>
    <row r="71" spans="2:2" x14ac:dyDescent="0.2">
      <c r="B71" s="6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88EB0-59FF-4694-A0FE-58AC062CD3ED}">
  <sheetPr>
    <tabColor rgb="FFFFFF00"/>
  </sheetPr>
  <dimension ref="A1:Z106"/>
  <sheetViews>
    <sheetView showGridLines="0" topLeftCell="G16" workbookViewId="0">
      <selection activeCell="N23" sqref="N23"/>
    </sheetView>
  </sheetViews>
  <sheetFormatPr baseColWidth="10" defaultRowHeight="13.5" x14ac:dyDescent="0.25"/>
  <cols>
    <col min="1" max="1" width="15.5703125" style="1" customWidth="1"/>
    <col min="2" max="2" width="21.7109375" style="1" customWidth="1"/>
    <col min="3" max="3" width="15.42578125" style="1" customWidth="1"/>
    <col min="4" max="4" width="23" style="1" customWidth="1"/>
    <col min="5" max="5" width="19.42578125" style="1" customWidth="1"/>
    <col min="6" max="6" width="21.85546875" style="1" customWidth="1"/>
    <col min="7" max="7" width="19.85546875" style="1" customWidth="1"/>
    <col min="8" max="8" width="18.7109375" style="1" customWidth="1"/>
    <col min="9" max="9" width="13.5703125" style="1" customWidth="1"/>
    <col min="10" max="10" width="11.42578125" style="1" customWidth="1"/>
    <col min="11" max="11" width="12.85546875" style="1" customWidth="1"/>
    <col min="12" max="12" width="10.85546875" style="1" customWidth="1"/>
    <col min="13" max="13" width="10.5703125" style="1" customWidth="1"/>
    <col min="14" max="14" width="12.42578125" style="1" customWidth="1"/>
    <col min="15" max="15" width="16.42578125" style="1" customWidth="1"/>
    <col min="16" max="16" width="10.85546875" style="1" customWidth="1"/>
    <col min="17" max="17" width="13.42578125" style="1" customWidth="1"/>
    <col min="18" max="18" width="18.42578125" style="69" customWidth="1"/>
    <col min="19" max="19" width="16.7109375" style="1" customWidth="1"/>
    <col min="20" max="20" width="19.85546875" style="1" customWidth="1"/>
    <col min="21" max="21" width="20.42578125" style="1" customWidth="1"/>
    <col min="22" max="22" width="14" style="1" customWidth="1"/>
    <col min="23" max="23" width="16.140625" style="1" customWidth="1"/>
    <col min="24" max="24" width="16.7109375" style="1" customWidth="1"/>
    <col min="25" max="25" width="18.28515625" style="1" customWidth="1"/>
    <col min="26" max="26" width="47.140625" style="1" customWidth="1"/>
    <col min="27" max="16384" width="11.42578125" style="1"/>
  </cols>
  <sheetData>
    <row r="1" spans="1:26" s="50" customFormat="1" ht="51" customHeight="1" x14ac:dyDescent="0.25">
      <c r="A1" s="30" t="s">
        <v>25</v>
      </c>
      <c r="B1" s="31" t="s">
        <v>15</v>
      </c>
      <c r="C1" s="31" t="s">
        <v>16</v>
      </c>
      <c r="D1" s="31" t="s">
        <v>17</v>
      </c>
      <c r="E1" s="31" t="s">
        <v>18</v>
      </c>
      <c r="F1" s="32" t="s">
        <v>27</v>
      </c>
      <c r="G1" s="32" t="s">
        <v>19</v>
      </c>
      <c r="H1" s="31" t="s">
        <v>20</v>
      </c>
      <c r="I1" s="32" t="s">
        <v>21</v>
      </c>
      <c r="J1" s="32" t="s">
        <v>22</v>
      </c>
      <c r="K1" s="32" t="s">
        <v>24</v>
      </c>
      <c r="L1" s="32" t="s">
        <v>23</v>
      </c>
      <c r="M1" s="32" t="s">
        <v>285</v>
      </c>
      <c r="N1" s="33" t="s">
        <v>26</v>
      </c>
      <c r="O1" s="34" t="s">
        <v>288</v>
      </c>
      <c r="P1" s="35" t="s">
        <v>287</v>
      </c>
      <c r="Q1" s="35" t="s">
        <v>289</v>
      </c>
      <c r="R1" s="68" t="s">
        <v>290</v>
      </c>
      <c r="S1" s="35" t="s">
        <v>291</v>
      </c>
      <c r="T1" s="36" t="s">
        <v>292</v>
      </c>
      <c r="U1" s="36" t="s">
        <v>293</v>
      </c>
      <c r="V1" s="35" t="s">
        <v>28</v>
      </c>
      <c r="W1" s="35" t="s">
        <v>29</v>
      </c>
      <c r="X1" s="35" t="s">
        <v>30</v>
      </c>
      <c r="Y1" s="37" t="s">
        <v>31</v>
      </c>
      <c r="Z1" s="35" t="s">
        <v>361</v>
      </c>
    </row>
    <row r="2" spans="1:26" x14ac:dyDescent="0.25">
      <c r="A2" s="28" t="s">
        <v>34</v>
      </c>
      <c r="B2" s="8" t="s">
        <v>32</v>
      </c>
      <c r="C2" s="8" t="s">
        <v>39</v>
      </c>
      <c r="D2" s="8" t="s">
        <v>382</v>
      </c>
      <c r="E2" s="8" t="s">
        <v>40</v>
      </c>
      <c r="F2" s="8" t="s">
        <v>41</v>
      </c>
      <c r="G2" s="9">
        <v>45411</v>
      </c>
      <c r="H2" s="13">
        <v>45411</v>
      </c>
      <c r="I2" s="9">
        <v>45411</v>
      </c>
      <c r="J2" s="10">
        <v>-33883.199999999997</v>
      </c>
      <c r="K2" s="18" t="str">
        <f t="shared" ref="K2" si="0">IFERROR(IF(O2,"0.00",N2),"0.00")</f>
        <v>0.00</v>
      </c>
      <c r="L2" s="16">
        <f t="shared" ref="L2" ca="1" si="1">+I2-P2</f>
        <v>-106</v>
      </c>
      <c r="M2" s="17">
        <f t="shared" ref="M2" si="2">+J2+K2</f>
        <v>-33883.199999999997</v>
      </c>
      <c r="N2" s="19">
        <f ca="1">IFERROR(IF(TODAY()-I2-8&lt;=0,"",TODAY()-I2-8)*leyenda!$A$8*J2,"0.00")</f>
        <v>-1045.4811454807332</v>
      </c>
      <c r="O2" s="14" t="s">
        <v>39</v>
      </c>
      <c r="P2" s="13">
        <f t="shared" ref="P2:P31" ca="1" si="3">TODAY()</f>
        <v>45517</v>
      </c>
      <c r="Q2" s="8" t="str">
        <f ca="1">IF(L2&lt;=0,leyenda!$E$8,IF(L2&lt;=leyenda!$D$5,leyenda!$E$7,leyenda!$E$6))</f>
        <v>VENCIDO</v>
      </c>
      <c r="R2" s="67">
        <v>45292</v>
      </c>
      <c r="S2" s="8" t="s">
        <v>36</v>
      </c>
      <c r="T2" s="15"/>
      <c r="U2" s="8" t="str" cm="1">
        <f t="array" aca="1" ref="U2" ca="1">_xlfn.IFS(L2&gt;=leyenda!$J$6,leyenda!$I$6,L2&gt;=leyenda!$J$7,leyenda!$I$7,L2&gt;=leyenda!$J$8,leyenda!$I$8,L2&gt;=leyenda!$J$9,leyenda!$I$9,L2&gt;=leyenda!$J$10,leyenda!$I$10,L2&lt;=leyenda!$J$11,leyenda!$I$11)</f>
        <v>A6 DE 91 A MÁS DIAS</v>
      </c>
      <c r="V2" s="8" t="s">
        <v>38</v>
      </c>
      <c r="W2" s="8"/>
      <c r="X2" s="8"/>
      <c r="Y2" s="29" t="s">
        <v>188</v>
      </c>
      <c r="Z2" s="8"/>
    </row>
    <row r="3" spans="1:26" x14ac:dyDescent="0.25">
      <c r="A3" s="28" t="s">
        <v>34</v>
      </c>
      <c r="B3" s="8" t="s">
        <v>32</v>
      </c>
      <c r="C3" s="8" t="s">
        <v>39</v>
      </c>
      <c r="D3" s="8" t="s">
        <v>382</v>
      </c>
      <c r="E3" s="8" t="s">
        <v>40</v>
      </c>
      <c r="F3" s="8" t="s">
        <v>41</v>
      </c>
      <c r="G3" s="9">
        <v>45510</v>
      </c>
      <c r="H3" s="9">
        <v>45510</v>
      </c>
      <c r="I3" s="9">
        <v>45510</v>
      </c>
      <c r="J3" s="10">
        <v>-33678.28</v>
      </c>
      <c r="K3" s="18" t="str">
        <f t="shared" ref="K3:K31" si="4">IFERROR(IF(O3,"0.00",N3),"0.00")</f>
        <v>0.00</v>
      </c>
      <c r="L3" s="16">
        <f t="shared" ref="L3:L31" ca="1" si="5">+I3-P3</f>
        <v>-7</v>
      </c>
      <c r="M3" s="17">
        <f t="shared" ref="M3:M31" si="6">+J3+K3</f>
        <v>-33678.28</v>
      </c>
      <c r="N3" s="19" t="str">
        <f ca="1">IFERROR(IF(TODAY()-I3-8&lt;=0,"",TODAY()-I3-8)*leyenda!$A$8*J3,"0.00")</f>
        <v>0.00</v>
      </c>
      <c r="O3" s="14" t="s">
        <v>39</v>
      </c>
      <c r="P3" s="13">
        <f t="shared" ca="1" si="3"/>
        <v>45517</v>
      </c>
      <c r="Q3" s="8" t="str">
        <f ca="1">IF(L3&lt;=0,leyenda!$E$8,IF(L3&lt;=leyenda!$D$5,leyenda!$E$7,leyenda!$E$6))</f>
        <v>VENCIDO</v>
      </c>
      <c r="R3" s="67">
        <v>45292</v>
      </c>
      <c r="S3" s="8" t="s">
        <v>36</v>
      </c>
      <c r="T3" s="15"/>
      <c r="U3" s="8" t="str" cm="1">
        <f t="array" aca="1" ref="U3" ca="1">_xlfn.IFS(L3&gt;=leyenda!$J$6,leyenda!$I$6,L3&gt;=leyenda!$J$7,leyenda!$I$7,L3&gt;=leyenda!$J$8,leyenda!$I$8,L3&gt;=leyenda!$J$9,leyenda!$I$9,L3&gt;=leyenda!$J$10,leyenda!$I$10,L3&lt;=leyenda!$J$11,leyenda!$I$11)</f>
        <v>A2 DE 1 A 15 DIAS</v>
      </c>
      <c r="V3" s="8" t="s">
        <v>38</v>
      </c>
      <c r="W3" s="8"/>
      <c r="X3" s="8"/>
      <c r="Y3" s="29" t="s">
        <v>188</v>
      </c>
      <c r="Z3" s="8"/>
    </row>
    <row r="4" spans="1:26" x14ac:dyDescent="0.25">
      <c r="A4" s="28" t="s">
        <v>43</v>
      </c>
      <c r="B4" s="8" t="s">
        <v>364</v>
      </c>
      <c r="C4" s="8" t="s">
        <v>33</v>
      </c>
      <c r="D4" s="8" t="s">
        <v>54</v>
      </c>
      <c r="E4" s="8" t="s">
        <v>338</v>
      </c>
      <c r="F4" s="8" t="s">
        <v>45</v>
      </c>
      <c r="G4" s="9">
        <v>45174</v>
      </c>
      <c r="H4" s="13">
        <v>45177</v>
      </c>
      <c r="I4" s="9">
        <f>H4+105</f>
        <v>45282</v>
      </c>
      <c r="J4" s="10">
        <v>20195.410000000003</v>
      </c>
      <c r="K4" s="18" t="str">
        <f t="shared" si="4"/>
        <v>0.00</v>
      </c>
      <c r="L4" s="16">
        <f t="shared" ca="1" si="5"/>
        <v>-235</v>
      </c>
      <c r="M4" s="17">
        <f t="shared" si="6"/>
        <v>20195.410000000003</v>
      </c>
      <c r="N4" s="19">
        <f ca="1">IFERROR(IF(TODAY()-I4-8&lt;=0,"",TODAY()-I4-8)*leyenda!$A$8*J4,"0.00")</f>
        <v>1443.3918266874066</v>
      </c>
      <c r="O4" s="14" t="s">
        <v>44</v>
      </c>
      <c r="P4" s="13">
        <f t="shared" ca="1" si="3"/>
        <v>45517</v>
      </c>
      <c r="Q4" s="8" t="str">
        <f ca="1">IF(L4&lt;=0,leyenda!$E$8,IF(L4&lt;=leyenda!$D$5,leyenda!$E$7,leyenda!$E$6))</f>
        <v>VENCIDO</v>
      </c>
      <c r="R4" s="67">
        <v>45536</v>
      </c>
      <c r="S4" s="8" t="s">
        <v>36</v>
      </c>
      <c r="T4" s="15"/>
      <c r="U4" s="8" t="str" cm="1">
        <f t="array" aca="1" ref="U4" ca="1">_xlfn.IFS(L4&gt;=leyenda!$J$6,leyenda!$I$6,L4&gt;=leyenda!$J$7,leyenda!$I$7,L4&gt;=leyenda!$J$8,leyenda!$I$8,L4&gt;=leyenda!$J$9,leyenda!$I$9,L4&gt;=leyenda!$J$10,leyenda!$I$10,L4&lt;=leyenda!$J$11,leyenda!$I$11)</f>
        <v>A6 DE 91 A MÁS DIAS</v>
      </c>
      <c r="V4" s="8" t="s">
        <v>46</v>
      </c>
      <c r="W4" s="8" t="s">
        <v>47</v>
      </c>
      <c r="X4" s="8" t="s">
        <v>48</v>
      </c>
      <c r="Y4" s="29" t="s">
        <v>44</v>
      </c>
      <c r="Z4" s="8" t="s">
        <v>391</v>
      </c>
    </row>
    <row r="5" spans="1:26" x14ac:dyDescent="0.25">
      <c r="A5" s="28" t="s">
        <v>43</v>
      </c>
      <c r="B5" s="8" t="s">
        <v>364</v>
      </c>
      <c r="C5" s="8" t="s">
        <v>62</v>
      </c>
      <c r="D5" s="8" t="s">
        <v>63</v>
      </c>
      <c r="E5" s="8" t="s">
        <v>64</v>
      </c>
      <c r="F5" s="8" t="s">
        <v>45</v>
      </c>
      <c r="G5" s="9">
        <v>45181</v>
      </c>
      <c r="H5" s="13">
        <v>45181</v>
      </c>
      <c r="I5" s="9">
        <f>+H5+105</f>
        <v>45286</v>
      </c>
      <c r="J5" s="10">
        <v>398.72</v>
      </c>
      <c r="K5" s="18" t="str">
        <f t="shared" si="4"/>
        <v>0.00</v>
      </c>
      <c r="L5" s="16">
        <f t="shared" ca="1" si="5"/>
        <v>-231</v>
      </c>
      <c r="M5" s="17">
        <f t="shared" si="6"/>
        <v>398.72</v>
      </c>
      <c r="N5" s="19">
        <f ca="1">IFERROR(IF(TODAY()-I5-8&lt;=0,"",TODAY()-I5-8)*leyenda!$A$8*J5,"0.00")</f>
        <v>27.994878937872102</v>
      </c>
      <c r="O5" s="14" t="s">
        <v>44</v>
      </c>
      <c r="P5" s="13">
        <f t="shared" ca="1" si="3"/>
        <v>45517</v>
      </c>
      <c r="Q5" s="8" t="str">
        <f ca="1">IF(L5&lt;=0,leyenda!$E$8,IF(L5&lt;=leyenda!$D$5,leyenda!$E$7,leyenda!$E$6))</f>
        <v>VENCIDO</v>
      </c>
      <c r="R5" s="67">
        <v>45536</v>
      </c>
      <c r="S5" s="8" t="s">
        <v>36</v>
      </c>
      <c r="T5" s="15"/>
      <c r="U5" s="8" t="str" cm="1">
        <f t="array" aca="1" ref="U5" ca="1">_xlfn.IFS(L5&gt;=leyenda!$J$6,leyenda!$I$6,L5&gt;=leyenda!$J$7,leyenda!$I$7,L5&gt;=leyenda!$J$8,leyenda!$I$8,L5&gt;=leyenda!$J$9,leyenda!$I$9,L5&gt;=leyenda!$J$10,leyenda!$I$10,L5&lt;=leyenda!$J$11,leyenda!$I$11)</f>
        <v>A6 DE 91 A MÁS DIAS</v>
      </c>
      <c r="V5" s="8" t="s">
        <v>46</v>
      </c>
      <c r="W5" s="8" t="s">
        <v>47</v>
      </c>
      <c r="X5" s="8" t="s">
        <v>48</v>
      </c>
      <c r="Y5" s="29" t="s">
        <v>44</v>
      </c>
      <c r="Z5" s="8" t="s">
        <v>391</v>
      </c>
    </row>
    <row r="6" spans="1:26" x14ac:dyDescent="0.25">
      <c r="A6" s="28" t="s">
        <v>43</v>
      </c>
      <c r="B6" s="8" t="s">
        <v>364</v>
      </c>
      <c r="C6" s="8" t="s">
        <v>33</v>
      </c>
      <c r="D6" s="8" t="s">
        <v>328</v>
      </c>
      <c r="E6" s="8" t="s">
        <v>337</v>
      </c>
      <c r="F6" s="8" t="s">
        <v>45</v>
      </c>
      <c r="G6" s="9">
        <v>45191</v>
      </c>
      <c r="H6" s="13">
        <v>45194</v>
      </c>
      <c r="I6" s="9">
        <f>H6+105</f>
        <v>45299</v>
      </c>
      <c r="J6" s="10">
        <v>140262</v>
      </c>
      <c r="K6" s="18" t="str">
        <f t="shared" si="4"/>
        <v>0.00</v>
      </c>
      <c r="L6" s="16">
        <f t="shared" ca="1" si="5"/>
        <v>-218</v>
      </c>
      <c r="M6" s="17">
        <f t="shared" si="6"/>
        <v>140262</v>
      </c>
      <c r="N6" s="19">
        <f ca="1">IFERROR(IF(TODAY()-I6-8&lt;=0,"",TODAY()-I6-8)*leyenda!$A$8*J6,"0.00")</f>
        <v>9273.9560203930778</v>
      </c>
      <c r="O6" s="14" t="s">
        <v>44</v>
      </c>
      <c r="P6" s="13">
        <f t="shared" ca="1" si="3"/>
        <v>45517</v>
      </c>
      <c r="Q6" s="8" t="str">
        <f ca="1">IF(L6&lt;=0,leyenda!$E$8,IF(L6&lt;=leyenda!$D$5,leyenda!$E$7,leyenda!$E$6))</f>
        <v>VENCIDO</v>
      </c>
      <c r="R6" s="67">
        <v>45536</v>
      </c>
      <c r="S6" s="8" t="s">
        <v>36</v>
      </c>
      <c r="T6" s="15"/>
      <c r="U6" s="8" t="str" cm="1">
        <f t="array" aca="1" ref="U6" ca="1">_xlfn.IFS(L6&gt;=leyenda!$J$6,leyenda!$I$6,L6&gt;=leyenda!$J$7,leyenda!$I$7,L6&gt;=leyenda!$J$8,leyenda!$I$8,L6&gt;=leyenda!$J$9,leyenda!$I$9,L6&gt;=leyenda!$J$10,leyenda!$I$10,L6&lt;=leyenda!$J$11,leyenda!$I$11)</f>
        <v>A6 DE 91 A MÁS DIAS</v>
      </c>
      <c r="V6" s="8" t="s">
        <v>46</v>
      </c>
      <c r="W6" s="8" t="s">
        <v>47</v>
      </c>
      <c r="X6" s="8" t="s">
        <v>48</v>
      </c>
      <c r="Y6" s="29" t="s">
        <v>44</v>
      </c>
      <c r="Z6" s="8" t="s">
        <v>391</v>
      </c>
    </row>
    <row r="7" spans="1:26" x14ac:dyDescent="0.25">
      <c r="A7" s="28" t="s">
        <v>43</v>
      </c>
      <c r="B7" s="8" t="s">
        <v>364</v>
      </c>
      <c r="C7" s="8" t="s">
        <v>33</v>
      </c>
      <c r="D7" s="8" t="s">
        <v>42</v>
      </c>
      <c r="E7" s="8" t="s">
        <v>326</v>
      </c>
      <c r="F7" s="8" t="s">
        <v>45</v>
      </c>
      <c r="G7" s="9">
        <v>45223</v>
      </c>
      <c r="H7" s="13">
        <v>45224</v>
      </c>
      <c r="I7" s="9">
        <f t="shared" ref="I7:I14" si="7">+H7+105</f>
        <v>45329</v>
      </c>
      <c r="J7" s="10">
        <v>47020.01</v>
      </c>
      <c r="K7" s="18" t="str">
        <f t="shared" si="4"/>
        <v>0.00</v>
      </c>
      <c r="L7" s="16">
        <f t="shared" ca="1" si="5"/>
        <v>-188</v>
      </c>
      <c r="M7" s="17">
        <f t="shared" si="6"/>
        <v>47020.01</v>
      </c>
      <c r="N7" s="19">
        <f ca="1">IFERROR(IF(TODAY()-I7-8&lt;=0,"",TODAY()-I7-8)*leyenda!$A$8*J7,"0.00")</f>
        <v>2664.7773746994462</v>
      </c>
      <c r="O7" s="14" t="s">
        <v>44</v>
      </c>
      <c r="P7" s="13">
        <f t="shared" ca="1" si="3"/>
        <v>45517</v>
      </c>
      <c r="Q7" s="8" t="str">
        <f ca="1">IF(L7&lt;=0,leyenda!$E$8,IF(L7&lt;=leyenda!$D$5,leyenda!$E$7,leyenda!$E$6))</f>
        <v>VENCIDO</v>
      </c>
      <c r="R7" s="67">
        <v>45566</v>
      </c>
      <c r="S7" s="8" t="s">
        <v>36</v>
      </c>
      <c r="T7" s="15"/>
      <c r="U7" s="8" t="str" cm="1">
        <f t="array" aca="1" ref="U7" ca="1">_xlfn.IFS(L7&gt;=leyenda!$J$6,leyenda!$I$6,L7&gt;=leyenda!$J$7,leyenda!$I$7,L7&gt;=leyenda!$J$8,leyenda!$I$8,L7&gt;=leyenda!$J$9,leyenda!$I$9,L7&gt;=leyenda!$J$10,leyenda!$I$10,L7&lt;=leyenda!$J$11,leyenda!$I$11)</f>
        <v>A6 DE 91 A MÁS DIAS</v>
      </c>
      <c r="V7" s="8" t="s">
        <v>46</v>
      </c>
      <c r="W7" s="8" t="s">
        <v>47</v>
      </c>
      <c r="X7" s="8" t="s">
        <v>48</v>
      </c>
      <c r="Y7" s="29" t="s">
        <v>44</v>
      </c>
      <c r="Z7" s="8" t="s">
        <v>391</v>
      </c>
    </row>
    <row r="8" spans="1:26" x14ac:dyDescent="0.25">
      <c r="A8" s="28" t="s">
        <v>43</v>
      </c>
      <c r="B8" s="8" t="s">
        <v>364</v>
      </c>
      <c r="C8" s="8" t="s">
        <v>33</v>
      </c>
      <c r="D8" s="8" t="s">
        <v>49</v>
      </c>
      <c r="E8" s="8" t="s">
        <v>327</v>
      </c>
      <c r="F8" s="8" t="s">
        <v>45</v>
      </c>
      <c r="G8" s="9">
        <v>45223</v>
      </c>
      <c r="H8" s="13">
        <v>45224</v>
      </c>
      <c r="I8" s="9">
        <f t="shared" si="7"/>
        <v>45329</v>
      </c>
      <c r="J8" s="10">
        <v>48076</v>
      </c>
      <c r="K8" s="18" t="str">
        <f t="shared" si="4"/>
        <v>0.00</v>
      </c>
      <c r="L8" s="16">
        <f t="shared" ca="1" si="5"/>
        <v>-188</v>
      </c>
      <c r="M8" s="17">
        <f t="shared" si="6"/>
        <v>48076</v>
      </c>
      <c r="N8" s="19">
        <f ca="1">IFERROR(IF(TODAY()-I8-8&lt;=0,"",TODAY()-I8-8)*leyenda!$A$8*J8,"0.00")</f>
        <v>2724.6237732839822</v>
      </c>
      <c r="O8" s="14" t="s">
        <v>44</v>
      </c>
      <c r="P8" s="13">
        <f t="shared" ca="1" si="3"/>
        <v>45517</v>
      </c>
      <c r="Q8" s="8" t="str">
        <f ca="1">IF(L8&lt;=0,leyenda!$E$8,IF(L8&lt;=leyenda!$D$5,leyenda!$E$7,leyenda!$E$6))</f>
        <v>VENCIDO</v>
      </c>
      <c r="R8" s="67">
        <v>45566</v>
      </c>
      <c r="S8" s="8" t="s">
        <v>36</v>
      </c>
      <c r="T8" s="15"/>
      <c r="U8" s="8" t="str" cm="1">
        <f t="array" aca="1" ref="U8" ca="1">_xlfn.IFS(L8&gt;=leyenda!$J$6,leyenda!$I$6,L8&gt;=leyenda!$J$7,leyenda!$I$7,L8&gt;=leyenda!$J$8,leyenda!$I$8,L8&gt;=leyenda!$J$9,leyenda!$I$9,L8&gt;=leyenda!$J$10,leyenda!$I$10,L8&lt;=leyenda!$J$11,leyenda!$I$11)</f>
        <v>A6 DE 91 A MÁS DIAS</v>
      </c>
      <c r="V8" s="8" t="s">
        <v>46</v>
      </c>
      <c r="W8" s="8" t="s">
        <v>47</v>
      </c>
      <c r="X8" s="8" t="s">
        <v>48</v>
      </c>
      <c r="Y8" s="29" t="s">
        <v>44</v>
      </c>
      <c r="Z8" s="8" t="s">
        <v>391</v>
      </c>
    </row>
    <row r="9" spans="1:26" x14ac:dyDescent="0.25">
      <c r="A9" s="28" t="s">
        <v>43</v>
      </c>
      <c r="B9" s="8" t="s">
        <v>364</v>
      </c>
      <c r="C9" s="8" t="s">
        <v>33</v>
      </c>
      <c r="D9" s="8" t="s">
        <v>50</v>
      </c>
      <c r="E9" s="8" t="s">
        <v>326</v>
      </c>
      <c r="F9" s="8" t="s">
        <v>45</v>
      </c>
      <c r="G9" s="9">
        <v>45223</v>
      </c>
      <c r="H9" s="13">
        <v>45224</v>
      </c>
      <c r="I9" s="9">
        <f t="shared" si="7"/>
        <v>45329</v>
      </c>
      <c r="J9" s="10">
        <v>61678</v>
      </c>
      <c r="K9" s="18" t="str">
        <f t="shared" si="4"/>
        <v>0.00</v>
      </c>
      <c r="L9" s="16">
        <f t="shared" ca="1" si="5"/>
        <v>-188</v>
      </c>
      <c r="M9" s="17">
        <f t="shared" si="6"/>
        <v>61678</v>
      </c>
      <c r="N9" s="19">
        <f ca="1">IFERROR(IF(TODAY()-I9-8&lt;=0,"",TODAY()-I9-8)*leyenda!$A$8*J9,"0.00")</f>
        <v>3495.49349131811</v>
      </c>
      <c r="O9" s="14" t="s">
        <v>44</v>
      </c>
      <c r="P9" s="13">
        <f t="shared" ca="1" si="3"/>
        <v>45517</v>
      </c>
      <c r="Q9" s="8" t="str">
        <f ca="1">IF(L9&lt;=0,leyenda!$E$8,IF(L9&lt;=leyenda!$D$5,leyenda!$E$7,leyenda!$E$6))</f>
        <v>VENCIDO</v>
      </c>
      <c r="R9" s="67">
        <v>45597</v>
      </c>
      <c r="S9" s="8" t="s">
        <v>36</v>
      </c>
      <c r="T9" s="15"/>
      <c r="U9" s="8" t="str" cm="1">
        <f t="array" aca="1" ref="U9" ca="1">_xlfn.IFS(L9&gt;=leyenda!$J$6,leyenda!$I$6,L9&gt;=leyenda!$J$7,leyenda!$I$7,L9&gt;=leyenda!$J$8,leyenda!$I$8,L9&gt;=leyenda!$J$9,leyenda!$I$9,L9&gt;=leyenda!$J$10,leyenda!$I$10,L9&lt;=leyenda!$J$11,leyenda!$I$11)</f>
        <v>A6 DE 91 A MÁS DIAS</v>
      </c>
      <c r="V9" s="8" t="s">
        <v>46</v>
      </c>
      <c r="W9" s="8" t="s">
        <v>47</v>
      </c>
      <c r="X9" s="8" t="s">
        <v>48</v>
      </c>
      <c r="Y9" s="29" t="s">
        <v>44</v>
      </c>
      <c r="Z9" s="8" t="s">
        <v>391</v>
      </c>
    </row>
    <row r="10" spans="1:26" x14ac:dyDescent="0.25">
      <c r="A10" s="28" t="s">
        <v>43</v>
      </c>
      <c r="B10" s="8" t="s">
        <v>364</v>
      </c>
      <c r="C10" s="8" t="s">
        <v>33</v>
      </c>
      <c r="D10" s="8" t="s">
        <v>51</v>
      </c>
      <c r="E10" s="8" t="s">
        <v>52</v>
      </c>
      <c r="F10" s="8" t="s">
        <v>45</v>
      </c>
      <c r="G10" s="9">
        <v>45223</v>
      </c>
      <c r="H10" s="13">
        <v>45224</v>
      </c>
      <c r="I10" s="9">
        <f t="shared" si="7"/>
        <v>45329</v>
      </c>
      <c r="J10" s="10">
        <v>27716</v>
      </c>
      <c r="K10" s="18" t="str">
        <f t="shared" si="4"/>
        <v>0.00</v>
      </c>
      <c r="L10" s="16">
        <f t="shared" ca="1" si="5"/>
        <v>-188</v>
      </c>
      <c r="M10" s="17">
        <f t="shared" si="6"/>
        <v>27716</v>
      </c>
      <c r="N10" s="19">
        <f ca="1">IFERROR(IF(TODAY()-I10-8&lt;=0,"",TODAY()-I10-8)*leyenda!$A$8*J10,"0.00")</f>
        <v>1570.7561465250615</v>
      </c>
      <c r="O10" s="14" t="s">
        <v>44</v>
      </c>
      <c r="P10" s="13">
        <f t="shared" ca="1" si="3"/>
        <v>45517</v>
      </c>
      <c r="Q10" s="8" t="str">
        <f ca="1">IF(L10&lt;=0,leyenda!$E$8,IF(L10&lt;=leyenda!$D$5,leyenda!$E$7,leyenda!$E$6))</f>
        <v>VENCIDO</v>
      </c>
      <c r="R10" s="67">
        <v>45597</v>
      </c>
      <c r="S10" s="8" t="s">
        <v>36</v>
      </c>
      <c r="T10" s="15"/>
      <c r="U10" s="8" t="str" cm="1">
        <f t="array" aca="1" ref="U10" ca="1">_xlfn.IFS(L10&gt;=leyenda!$J$6,leyenda!$I$6,L10&gt;=leyenda!$J$7,leyenda!$I$7,L10&gt;=leyenda!$J$8,leyenda!$I$8,L10&gt;=leyenda!$J$9,leyenda!$I$9,L10&gt;=leyenda!$J$10,leyenda!$I$10,L10&lt;=leyenda!$J$11,leyenda!$I$11)</f>
        <v>A6 DE 91 A MÁS DIAS</v>
      </c>
      <c r="V10" s="8" t="s">
        <v>46</v>
      </c>
      <c r="W10" s="8" t="s">
        <v>47</v>
      </c>
      <c r="X10" s="8" t="s">
        <v>48</v>
      </c>
      <c r="Y10" s="29" t="s">
        <v>44</v>
      </c>
      <c r="Z10" s="8" t="s">
        <v>391</v>
      </c>
    </row>
    <row r="11" spans="1:26" x14ac:dyDescent="0.25">
      <c r="A11" s="28" t="s">
        <v>43</v>
      </c>
      <c r="B11" s="8" t="s">
        <v>364</v>
      </c>
      <c r="C11" s="8" t="s">
        <v>33</v>
      </c>
      <c r="D11" s="8" t="s">
        <v>55</v>
      </c>
      <c r="E11" s="8" t="s">
        <v>339</v>
      </c>
      <c r="F11" s="8" t="s">
        <v>45</v>
      </c>
      <c r="G11" s="9">
        <v>45267</v>
      </c>
      <c r="H11" s="13">
        <v>45273</v>
      </c>
      <c r="I11" s="9">
        <f t="shared" si="7"/>
        <v>45378</v>
      </c>
      <c r="J11" s="10">
        <v>129073</v>
      </c>
      <c r="K11" s="18" t="str">
        <f t="shared" si="4"/>
        <v>0.00</v>
      </c>
      <c r="L11" s="16">
        <f t="shared" ca="1" si="5"/>
        <v>-139</v>
      </c>
      <c r="M11" s="17">
        <f t="shared" si="6"/>
        <v>129073</v>
      </c>
      <c r="N11" s="19">
        <f ca="1">IFERROR(IF(TODAY()-I11-8&lt;=0,"",TODAY()-I11-8)*leyenda!$A$8*J11,"0.00")</f>
        <v>5323.6857292931945</v>
      </c>
      <c r="O11" s="14" t="s">
        <v>44</v>
      </c>
      <c r="P11" s="13">
        <f t="shared" ca="1" si="3"/>
        <v>45517</v>
      </c>
      <c r="Q11" s="8" t="str">
        <f ca="1">IF(L11&lt;=0,leyenda!$E$8,IF(L11&lt;=leyenda!$D$5,leyenda!$E$7,leyenda!$E$6))</f>
        <v>VENCIDO</v>
      </c>
      <c r="R11" s="67">
        <v>45627</v>
      </c>
      <c r="S11" s="8" t="s">
        <v>36</v>
      </c>
      <c r="T11" s="15"/>
      <c r="U11" s="8" t="str" cm="1">
        <f t="array" aca="1" ref="U11" ca="1">_xlfn.IFS(L11&gt;=leyenda!$J$6,leyenda!$I$6,L11&gt;=leyenda!$J$7,leyenda!$I$7,L11&gt;=leyenda!$J$8,leyenda!$I$8,L11&gt;=leyenda!$J$9,leyenda!$I$9,L11&gt;=leyenda!$J$10,leyenda!$I$10,L11&lt;=leyenda!$J$11,leyenda!$I$11)</f>
        <v>A6 DE 91 A MÁS DIAS</v>
      </c>
      <c r="V11" s="8" t="s">
        <v>46</v>
      </c>
      <c r="W11" s="8" t="s">
        <v>47</v>
      </c>
      <c r="X11" s="8" t="s">
        <v>48</v>
      </c>
      <c r="Y11" s="29" t="s">
        <v>44</v>
      </c>
      <c r="Z11" s="8" t="s">
        <v>391</v>
      </c>
    </row>
    <row r="12" spans="1:26" x14ac:dyDescent="0.25">
      <c r="A12" s="28" t="s">
        <v>43</v>
      </c>
      <c r="B12" s="8" t="s">
        <v>364</v>
      </c>
      <c r="C12" s="8" t="s">
        <v>33</v>
      </c>
      <c r="D12" s="8" t="s">
        <v>56</v>
      </c>
      <c r="E12" s="8" t="s">
        <v>417</v>
      </c>
      <c r="F12" s="8" t="s">
        <v>45</v>
      </c>
      <c r="G12" s="9">
        <v>45289</v>
      </c>
      <c r="H12" s="13">
        <v>45273</v>
      </c>
      <c r="I12" s="9">
        <f t="shared" si="7"/>
        <v>45378</v>
      </c>
      <c r="J12" s="10">
        <v>168881</v>
      </c>
      <c r="K12" s="18" t="str">
        <f t="shared" si="4"/>
        <v>0.00</v>
      </c>
      <c r="L12" s="16">
        <f t="shared" ca="1" si="5"/>
        <v>-139</v>
      </c>
      <c r="M12" s="17">
        <f t="shared" si="6"/>
        <v>168881</v>
      </c>
      <c r="N12" s="19">
        <f ca="1">IFERROR(IF(TODAY()-I12-8&lt;=0,"",TODAY()-I12-8)*leyenda!$A$8*J12,"0.00")</f>
        <v>6965.5882302942055</v>
      </c>
      <c r="O12" s="14" t="s">
        <v>44</v>
      </c>
      <c r="P12" s="13">
        <f t="shared" ca="1" si="3"/>
        <v>45517</v>
      </c>
      <c r="Q12" s="8" t="str">
        <f ca="1">IF(L12&lt;=0,leyenda!$E$8,IF(L12&lt;=leyenda!$D$5,leyenda!$E$7,leyenda!$E$6))</f>
        <v>VENCIDO</v>
      </c>
      <c r="R12" s="67">
        <v>45658</v>
      </c>
      <c r="S12" s="8" t="s">
        <v>36</v>
      </c>
      <c r="T12" s="15"/>
      <c r="U12" s="8" t="str" cm="1">
        <f t="array" aca="1" ref="U12" ca="1">_xlfn.IFS(L12&gt;=leyenda!$J$6,leyenda!$I$6,L12&gt;=leyenda!$J$7,leyenda!$I$7,L12&gt;=leyenda!$J$8,leyenda!$I$8,L12&gt;=leyenda!$J$9,leyenda!$I$9,L12&gt;=leyenda!$J$10,leyenda!$I$10,L12&lt;=leyenda!$J$11,leyenda!$I$11)</f>
        <v>A6 DE 91 A MÁS DIAS</v>
      </c>
      <c r="V12" s="8" t="s">
        <v>46</v>
      </c>
      <c r="W12" s="8" t="s">
        <v>47</v>
      </c>
      <c r="X12" s="8" t="s">
        <v>48</v>
      </c>
      <c r="Y12" s="29" t="s">
        <v>44</v>
      </c>
      <c r="Z12" s="8" t="s">
        <v>391</v>
      </c>
    </row>
    <row r="13" spans="1:26" x14ac:dyDescent="0.25">
      <c r="A13" s="28" t="s">
        <v>43</v>
      </c>
      <c r="B13" s="8" t="s">
        <v>364</v>
      </c>
      <c r="C13" s="8" t="s">
        <v>33</v>
      </c>
      <c r="D13" s="8" t="s">
        <v>58</v>
      </c>
      <c r="E13" s="8" t="s">
        <v>59</v>
      </c>
      <c r="F13" s="8" t="s">
        <v>45</v>
      </c>
      <c r="G13" s="9">
        <v>45366</v>
      </c>
      <c r="H13" s="13">
        <v>45371</v>
      </c>
      <c r="I13" s="9">
        <f t="shared" si="7"/>
        <v>45476</v>
      </c>
      <c r="J13" s="10">
        <v>185311.9</v>
      </c>
      <c r="K13" s="18" t="str">
        <f t="shared" si="4"/>
        <v>0.00</v>
      </c>
      <c r="L13" s="16">
        <f t="shared" ca="1" si="5"/>
        <v>-41</v>
      </c>
      <c r="M13" s="17">
        <f t="shared" si="6"/>
        <v>185311.9</v>
      </c>
      <c r="N13" s="19">
        <f ca="1">IFERROR(IF(TODAY()-I13-8&lt;=0,"",TODAY()-I13-8)*leyenda!$A$8*J13,"0.00")</f>
        <v>1925.4088284995505</v>
      </c>
      <c r="O13" s="14" t="s">
        <v>44</v>
      </c>
      <c r="P13" s="13">
        <f t="shared" ca="1" si="3"/>
        <v>45517</v>
      </c>
      <c r="Q13" s="8" t="str">
        <f ca="1">IF(L13&lt;=0,leyenda!$E$8,IF(L13&lt;=leyenda!$D$5,leyenda!$E$7,leyenda!$E$6))</f>
        <v>VENCIDO</v>
      </c>
      <c r="R13" s="67">
        <v>45658</v>
      </c>
      <c r="S13" s="8" t="s">
        <v>36</v>
      </c>
      <c r="T13" s="15"/>
      <c r="U13" s="8" t="str" cm="1">
        <f t="array" aca="1" ref="U13" ca="1">_xlfn.IFS(L13&gt;=leyenda!$J$6,leyenda!$I$6,L13&gt;=leyenda!$J$7,leyenda!$I$7,L13&gt;=leyenda!$J$8,leyenda!$I$8,L13&gt;=leyenda!$J$9,leyenda!$I$9,L13&gt;=leyenda!$J$10,leyenda!$I$10,L13&lt;=leyenda!$J$11,leyenda!$I$11)</f>
        <v>A4 DE 31 A 60 DIAS</v>
      </c>
      <c r="V13" s="8" t="s">
        <v>46</v>
      </c>
      <c r="W13" s="8" t="s">
        <v>47</v>
      </c>
      <c r="X13" s="8" t="s">
        <v>48</v>
      </c>
      <c r="Y13" s="29" t="s">
        <v>44</v>
      </c>
      <c r="Z13" s="8" t="s">
        <v>391</v>
      </c>
    </row>
    <row r="14" spans="1:26" x14ac:dyDescent="0.25">
      <c r="A14" s="28" t="s">
        <v>43</v>
      </c>
      <c r="B14" s="8" t="s">
        <v>364</v>
      </c>
      <c r="C14" s="8" t="s">
        <v>33</v>
      </c>
      <c r="D14" s="8" t="s">
        <v>60</v>
      </c>
      <c r="E14" s="8" t="s">
        <v>61</v>
      </c>
      <c r="F14" s="8" t="s">
        <v>45</v>
      </c>
      <c r="G14" s="9">
        <v>45411</v>
      </c>
      <c r="H14" s="13">
        <v>45411</v>
      </c>
      <c r="I14" s="9">
        <f t="shared" si="7"/>
        <v>45516</v>
      </c>
      <c r="J14" s="10">
        <v>159142</v>
      </c>
      <c r="K14" s="18" t="str">
        <f t="shared" si="4"/>
        <v>0.00</v>
      </c>
      <c r="L14" s="16">
        <f t="shared" ca="1" si="5"/>
        <v>-1</v>
      </c>
      <c r="M14" s="17">
        <f t="shared" si="6"/>
        <v>159142</v>
      </c>
      <c r="N14" s="19" t="str">
        <f ca="1">IFERROR(IF(TODAY()-I14-8&lt;=0,"",TODAY()-I14-8)*leyenda!$A$8*J14,"0.00")</f>
        <v>0.00</v>
      </c>
      <c r="O14" s="14" t="s">
        <v>44</v>
      </c>
      <c r="P14" s="13">
        <f t="shared" ca="1" si="3"/>
        <v>45517</v>
      </c>
      <c r="Q14" s="8" t="str">
        <f ca="1">IF(L14&lt;=0,leyenda!$E$8,IF(L14&lt;=leyenda!$D$5,leyenda!$E$7,leyenda!$E$6))</f>
        <v>VENCIDO</v>
      </c>
      <c r="R14" s="67">
        <v>45658</v>
      </c>
      <c r="S14" s="8" t="s">
        <v>36</v>
      </c>
      <c r="T14" s="15"/>
      <c r="U14" s="8" t="str" cm="1">
        <f t="array" aca="1" ref="U14" ca="1">_xlfn.IFS(L14&gt;=leyenda!$J$6,leyenda!$I$6,L14&gt;=leyenda!$J$7,leyenda!$I$7,L14&gt;=leyenda!$J$8,leyenda!$I$8,L14&gt;=leyenda!$J$9,leyenda!$I$9,L14&gt;=leyenda!$J$10,leyenda!$I$10,L14&lt;=leyenda!$J$11,leyenda!$I$11)</f>
        <v>A2 DE 1 A 15 DIAS</v>
      </c>
      <c r="V14" s="8" t="s">
        <v>46</v>
      </c>
      <c r="W14" s="8" t="s">
        <v>47</v>
      </c>
      <c r="X14" s="8" t="s">
        <v>48</v>
      </c>
      <c r="Y14" s="29" t="s">
        <v>44</v>
      </c>
      <c r="Z14" s="8" t="s">
        <v>365</v>
      </c>
    </row>
    <row r="15" spans="1:26" x14ac:dyDescent="0.25">
      <c r="A15" s="28" t="s">
        <v>43</v>
      </c>
      <c r="B15" s="8" t="s">
        <v>364</v>
      </c>
      <c r="C15" s="8" t="s">
        <v>33</v>
      </c>
      <c r="D15" s="8" t="s">
        <v>302</v>
      </c>
      <c r="E15" s="8" t="s">
        <v>304</v>
      </c>
      <c r="F15" s="8" t="s">
        <v>306</v>
      </c>
      <c r="G15" s="9">
        <v>45449</v>
      </c>
      <c r="H15" s="9">
        <v>45455</v>
      </c>
      <c r="I15" s="9">
        <f>+H15+90</f>
        <v>45545</v>
      </c>
      <c r="J15" s="10">
        <v>106567</v>
      </c>
      <c r="K15" s="18" t="str">
        <f t="shared" si="4"/>
        <v>0.00</v>
      </c>
      <c r="L15" s="16">
        <f t="shared" ca="1" si="5"/>
        <v>28</v>
      </c>
      <c r="M15" s="17">
        <f t="shared" si="6"/>
        <v>106567</v>
      </c>
      <c r="N15" s="19" t="str">
        <f ca="1">IFERROR(IF(TODAY()-I15-8&lt;=0,"",TODAY()-I15-8)*leyenda!$A$8*J15,"0.00")</f>
        <v>0.00</v>
      </c>
      <c r="O15" s="14" t="s">
        <v>44</v>
      </c>
      <c r="P15" s="13">
        <f t="shared" ca="1" si="3"/>
        <v>45517</v>
      </c>
      <c r="Q15" s="8" t="str">
        <f ca="1">IF(L15&lt;=0,leyenda!$E$8,IF(L15&lt;=leyenda!$D$5,leyenda!$E$7,leyenda!$E$6))</f>
        <v>VIGENTE</v>
      </c>
      <c r="R15" s="67">
        <v>45658</v>
      </c>
      <c r="S15" s="8" t="s">
        <v>36</v>
      </c>
      <c r="T15" s="15"/>
      <c r="U15" s="8" t="str" cm="1">
        <f t="array" aca="1" ref="U15" ca="1">_xlfn.IFS(L15&gt;=leyenda!$J$6,leyenda!$I$6,L15&gt;=leyenda!$J$7,leyenda!$I$7,L15&gt;=leyenda!$J$8,leyenda!$I$8,L15&gt;=leyenda!$J$9,leyenda!$I$9,L15&gt;=leyenda!$J$10,leyenda!$I$10,L15&lt;=leyenda!$J$11,leyenda!$I$11)</f>
        <v>A1 VIGENTE</v>
      </c>
      <c r="V15" s="8" t="s">
        <v>46</v>
      </c>
      <c r="W15" s="8" t="s">
        <v>47</v>
      </c>
      <c r="X15" s="8" t="s">
        <v>48</v>
      </c>
      <c r="Y15" s="29" t="s">
        <v>44</v>
      </c>
      <c r="Z15" s="8" t="s">
        <v>365</v>
      </c>
    </row>
    <row r="16" spans="1:26" x14ac:dyDescent="0.25">
      <c r="A16" s="28" t="s">
        <v>43</v>
      </c>
      <c r="B16" s="8" t="s">
        <v>364</v>
      </c>
      <c r="C16" s="8" t="s">
        <v>33</v>
      </c>
      <c r="D16" s="8" t="s">
        <v>303</v>
      </c>
      <c r="E16" s="8" t="s">
        <v>305</v>
      </c>
      <c r="F16" s="8" t="s">
        <v>306</v>
      </c>
      <c r="G16" s="9">
        <v>45462</v>
      </c>
      <c r="H16" s="9">
        <v>45464</v>
      </c>
      <c r="I16" s="9">
        <f>+BB_CXC_IN[[#This Row],[F. Embarque]]+90</f>
        <v>45554</v>
      </c>
      <c r="J16" s="10">
        <v>21548</v>
      </c>
      <c r="K16" s="18" t="str">
        <f t="shared" si="4"/>
        <v>0.00</v>
      </c>
      <c r="L16" s="16">
        <f t="shared" ca="1" si="5"/>
        <v>37</v>
      </c>
      <c r="M16" s="17">
        <f t="shared" si="6"/>
        <v>21548</v>
      </c>
      <c r="N16" s="19" t="str">
        <f ca="1">IFERROR(IF(TODAY()-I16-8&lt;=0,"",TODAY()-I16-8)*leyenda!$A$8*J16,"0.00")</f>
        <v>0.00</v>
      </c>
      <c r="O16" s="14" t="s">
        <v>44</v>
      </c>
      <c r="P16" s="13">
        <f t="shared" ca="1" si="3"/>
        <v>45517</v>
      </c>
      <c r="Q16" s="8" t="str">
        <f ca="1">IF(L16&lt;=0,leyenda!$E$8,IF(L16&lt;=leyenda!$D$5,leyenda!$E$7,leyenda!$E$6))</f>
        <v>VIGENTE</v>
      </c>
      <c r="R16" s="67">
        <v>45658</v>
      </c>
      <c r="S16" s="8" t="s">
        <v>36</v>
      </c>
      <c r="T16" s="15"/>
      <c r="U16" s="8" t="str" cm="1">
        <f t="array" aca="1" ref="U16" ca="1">_xlfn.IFS(L16&gt;=leyenda!$J$6,leyenda!$I$6,L16&gt;=leyenda!$J$7,leyenda!$I$7,L16&gt;=leyenda!$J$8,leyenda!$I$8,L16&gt;=leyenda!$J$9,leyenda!$I$9,L16&gt;=leyenda!$J$10,leyenda!$I$10,L16&lt;=leyenda!$J$11,leyenda!$I$11)</f>
        <v>A1 VIGENTE</v>
      </c>
      <c r="V16" s="8" t="s">
        <v>46</v>
      </c>
      <c r="W16" s="8" t="s">
        <v>47</v>
      </c>
      <c r="X16" s="8" t="s">
        <v>48</v>
      </c>
      <c r="Y16" s="29" t="s">
        <v>44</v>
      </c>
      <c r="Z16" s="8" t="s">
        <v>365</v>
      </c>
    </row>
    <row r="17" spans="1:26" x14ac:dyDescent="0.25">
      <c r="A17" s="28" t="s">
        <v>43</v>
      </c>
      <c r="B17" s="8" t="s">
        <v>364</v>
      </c>
      <c r="C17" s="8" t="s">
        <v>33</v>
      </c>
      <c r="D17" s="8" t="s">
        <v>57</v>
      </c>
      <c r="E17" s="8" t="s">
        <v>418</v>
      </c>
      <c r="F17" s="8" t="s">
        <v>41</v>
      </c>
      <c r="G17" s="9">
        <v>45365</v>
      </c>
      <c r="H17" s="13">
        <v>45365</v>
      </c>
      <c r="I17" s="9">
        <f>+H17+90</f>
        <v>45455</v>
      </c>
      <c r="J17" s="10">
        <v>907.9</v>
      </c>
      <c r="K17" s="18" t="str">
        <f t="shared" si="4"/>
        <v>0.00</v>
      </c>
      <c r="L17" s="16">
        <f t="shared" ca="1" si="5"/>
        <v>-62</v>
      </c>
      <c r="M17" s="17">
        <f t="shared" si="6"/>
        <v>907.9</v>
      </c>
      <c r="N17" s="19">
        <f ca="1">IFERROR(IF(TODAY()-I17-8&lt;=0,"",TODAY()-I17-8)*leyenda!$A$8*J17,"0.00")</f>
        <v>15.436096537344168</v>
      </c>
      <c r="O17" s="14" t="s">
        <v>44</v>
      </c>
      <c r="P17" s="13">
        <f t="shared" ca="1" si="3"/>
        <v>45517</v>
      </c>
      <c r="Q17" s="8" t="str">
        <f ca="1">IF(L17&lt;=0,leyenda!$E$8,IF(L17&lt;=leyenda!$D$5,leyenda!$E$7,leyenda!$E$6))</f>
        <v>VENCIDO</v>
      </c>
      <c r="R17" s="67">
        <v>45658</v>
      </c>
      <c r="S17" s="8" t="s">
        <v>36</v>
      </c>
      <c r="T17" s="15"/>
      <c r="U17" s="8" t="str" cm="1">
        <f t="array" aca="1" ref="U17" ca="1">_xlfn.IFS(L17&gt;=leyenda!$J$6,leyenda!$I$6,L17&gt;=leyenda!$J$7,leyenda!$I$7,L17&gt;=leyenda!$J$8,leyenda!$I$8,L17&gt;=leyenda!$J$9,leyenda!$I$9,L17&gt;=leyenda!$J$10,leyenda!$I$10,L17&lt;=leyenda!$J$11,leyenda!$I$11)</f>
        <v>A5 DE 61 A 90 DIAS</v>
      </c>
      <c r="V17" s="8" t="s">
        <v>46</v>
      </c>
      <c r="W17" s="8" t="s">
        <v>47</v>
      </c>
      <c r="X17" s="8" t="s">
        <v>48</v>
      </c>
      <c r="Y17" s="29" t="s">
        <v>44</v>
      </c>
      <c r="Z17" s="8" t="s">
        <v>391</v>
      </c>
    </row>
    <row r="18" spans="1:26" x14ac:dyDescent="0.25">
      <c r="A18" s="28" t="s">
        <v>43</v>
      </c>
      <c r="B18" s="8" t="s">
        <v>364</v>
      </c>
      <c r="C18" s="8" t="s">
        <v>33</v>
      </c>
      <c r="D18" s="8" t="s">
        <v>53</v>
      </c>
      <c r="E18" s="8" t="s">
        <v>347</v>
      </c>
      <c r="F18" s="8" t="s">
        <v>45</v>
      </c>
      <c r="G18" s="9">
        <v>45492</v>
      </c>
      <c r="H18" s="9">
        <v>45492</v>
      </c>
      <c r="I18" s="9">
        <f>+BB_CXC_IN[[#This Row],[F. Documento]]+105</f>
        <v>45597</v>
      </c>
      <c r="J18" s="10">
        <v>105176</v>
      </c>
      <c r="K18" s="18" t="str">
        <f t="shared" ca="1" si="4"/>
        <v>0.00</v>
      </c>
      <c r="L18" s="16">
        <f t="shared" ca="1" si="5"/>
        <v>80</v>
      </c>
      <c r="M18" s="17">
        <f t="shared" ca="1" si="6"/>
        <v>105176</v>
      </c>
      <c r="N18" s="19" t="str">
        <f ca="1">IFERROR(IF(TODAY()-I18-8&lt;=0,"",TODAY()-I18-8)*leyenda!$A$8*J18,"0.00")</f>
        <v>0.00</v>
      </c>
      <c r="O18" s="14"/>
      <c r="P18" s="13">
        <f t="shared" ca="1" si="3"/>
        <v>45517</v>
      </c>
      <c r="Q18" s="8" t="str">
        <f ca="1">IF(L18&lt;=0,leyenda!$E$8,IF(L18&lt;=leyenda!$D$5,leyenda!$E$7,leyenda!$E$6))</f>
        <v>VIGENTE</v>
      </c>
      <c r="R18" s="67">
        <v>45658</v>
      </c>
      <c r="S18" s="8" t="s">
        <v>36</v>
      </c>
      <c r="T18" s="15"/>
      <c r="U18" s="8" t="str" cm="1">
        <f t="array" aca="1" ref="U18" ca="1">_xlfn.IFS(L18&gt;=leyenda!$J$6,leyenda!$I$6,L18&gt;=leyenda!$J$7,leyenda!$I$7,L18&gt;=leyenda!$J$8,leyenda!$I$8,L18&gt;=leyenda!$J$9,leyenda!$I$9,L18&gt;=leyenda!$J$10,leyenda!$I$10,L18&lt;=leyenda!$J$11,leyenda!$I$11)</f>
        <v>A1 VIGENTE</v>
      </c>
      <c r="V18" s="8" t="s">
        <v>46</v>
      </c>
      <c r="W18" s="8" t="s">
        <v>47</v>
      </c>
      <c r="X18" s="8" t="s">
        <v>48</v>
      </c>
      <c r="Y18" s="29" t="s">
        <v>44</v>
      </c>
      <c r="Z18" s="8"/>
    </row>
    <row r="19" spans="1:26" x14ac:dyDescent="0.25">
      <c r="A19" s="28" t="s">
        <v>68</v>
      </c>
      <c r="B19" s="8" t="s">
        <v>65</v>
      </c>
      <c r="C19" s="8" t="s">
        <v>39</v>
      </c>
      <c r="D19" s="8" t="s">
        <v>40</v>
      </c>
      <c r="E19" s="8" t="s">
        <v>330</v>
      </c>
      <c r="F19" s="8" t="s">
        <v>41</v>
      </c>
      <c r="G19" s="9">
        <v>45467</v>
      </c>
      <c r="H19" s="9">
        <v>45467</v>
      </c>
      <c r="I19" s="9">
        <v>45467</v>
      </c>
      <c r="J19" s="10">
        <v>-3.96</v>
      </c>
      <c r="K19" s="18" t="str">
        <f t="shared" si="4"/>
        <v>0.00</v>
      </c>
      <c r="L19" s="16">
        <f t="shared" ca="1" si="5"/>
        <v>-50</v>
      </c>
      <c r="M19" s="17">
        <f t="shared" si="6"/>
        <v>-3.96</v>
      </c>
      <c r="N19" s="19">
        <f ca="1">IFERROR(IF(TODAY()-I19-8&lt;=0,"",TODAY()-I19-8)*leyenda!$A$8*J19,"0.00")</f>
        <v>-5.2366094652516841E-2</v>
      </c>
      <c r="O19" s="14" t="s">
        <v>39</v>
      </c>
      <c r="P19" s="13">
        <f t="shared" ca="1" si="3"/>
        <v>45517</v>
      </c>
      <c r="Q19" s="8" t="str">
        <f ca="1">IF(L19&lt;=0,leyenda!$E$8,IF(L19&lt;=leyenda!$D$5,leyenda!$E$7,leyenda!$E$6))</f>
        <v>VENCIDO</v>
      </c>
      <c r="R19" s="67">
        <v>45292</v>
      </c>
      <c r="S19" s="8" t="s">
        <v>36</v>
      </c>
      <c r="T19" s="15"/>
      <c r="U19" s="8" t="str" cm="1">
        <f t="array" aca="1" ref="U19" ca="1">_xlfn.IFS(L19&gt;=leyenda!$J$6,leyenda!$I$6,L19&gt;=leyenda!$J$7,leyenda!$I$7,L19&gt;=leyenda!$J$8,leyenda!$I$8,L19&gt;=leyenda!$J$9,leyenda!$I$9,L19&gt;=leyenda!$J$10,leyenda!$I$10,L19&lt;=leyenda!$J$11,leyenda!$I$11)</f>
        <v>A4 DE 31 A 60 DIAS</v>
      </c>
      <c r="V19" s="8" t="s">
        <v>66</v>
      </c>
      <c r="W19" s="8" t="s">
        <v>67</v>
      </c>
      <c r="X19" s="8" t="s">
        <v>48</v>
      </c>
      <c r="Y19" s="29" t="s">
        <v>398</v>
      </c>
      <c r="Z19" s="8"/>
    </row>
    <row r="20" spans="1:26" x14ac:dyDescent="0.25">
      <c r="A20" s="28" t="s">
        <v>68</v>
      </c>
      <c r="B20" s="8" t="s">
        <v>65</v>
      </c>
      <c r="C20" s="8" t="s">
        <v>39</v>
      </c>
      <c r="D20" s="8" t="s">
        <v>40</v>
      </c>
      <c r="E20" s="8" t="s">
        <v>69</v>
      </c>
      <c r="F20" s="8" t="s">
        <v>41</v>
      </c>
      <c r="G20" s="9">
        <v>45383</v>
      </c>
      <c r="H20" s="13">
        <v>45383</v>
      </c>
      <c r="I20" s="9">
        <v>45383</v>
      </c>
      <c r="J20" s="10">
        <v>-34000</v>
      </c>
      <c r="K20" s="18" t="str">
        <f t="shared" si="4"/>
        <v>0.00</v>
      </c>
      <c r="L20" s="16">
        <f t="shared" ca="1" si="5"/>
        <v>-134</v>
      </c>
      <c r="M20" s="17">
        <f t="shared" si="6"/>
        <v>-34000</v>
      </c>
      <c r="N20" s="19">
        <f ca="1">IFERROR(IF(TODAY()-I20-8&lt;=0,"",TODAY()-I20-8)*leyenda!$A$8*J20,"0.00")</f>
        <v>-1348.8236501405852</v>
      </c>
      <c r="O20" s="14" t="s">
        <v>39</v>
      </c>
      <c r="P20" s="13">
        <f t="shared" ca="1" si="3"/>
        <v>45517</v>
      </c>
      <c r="Q20" s="8" t="str">
        <f ca="1">IF(L20&lt;=0,leyenda!$E$8,IF(L20&lt;=leyenda!$D$5,leyenda!$E$7,leyenda!$E$6))</f>
        <v>VENCIDO</v>
      </c>
      <c r="R20" s="67">
        <v>45292</v>
      </c>
      <c r="S20" s="8" t="s">
        <v>36</v>
      </c>
      <c r="T20" s="15"/>
      <c r="U20" s="8" t="str" cm="1">
        <f t="array" aca="1" ref="U20" ca="1">_xlfn.IFS(L20&gt;=leyenda!$J$6,leyenda!$I$6,L20&gt;=leyenda!$J$7,leyenda!$I$7,L20&gt;=leyenda!$J$8,leyenda!$I$8,L20&gt;=leyenda!$J$9,leyenda!$I$9,L20&gt;=leyenda!$J$10,leyenda!$I$10,L20&lt;=leyenda!$J$11,leyenda!$I$11)</f>
        <v>A6 DE 91 A MÁS DIAS</v>
      </c>
      <c r="V20" s="8" t="s">
        <v>66</v>
      </c>
      <c r="W20" s="8" t="s">
        <v>67</v>
      </c>
      <c r="X20" s="8" t="s">
        <v>48</v>
      </c>
      <c r="Y20" s="29" t="s">
        <v>398</v>
      </c>
      <c r="Z20" s="8"/>
    </row>
    <row r="21" spans="1:26" x14ac:dyDescent="0.25">
      <c r="A21" s="28" t="s">
        <v>74</v>
      </c>
      <c r="B21" s="8" t="s">
        <v>71</v>
      </c>
      <c r="C21" s="8" t="s">
        <v>39</v>
      </c>
      <c r="D21" s="8" t="s">
        <v>72</v>
      </c>
      <c r="E21" s="8" t="s">
        <v>73</v>
      </c>
      <c r="F21" s="8" t="s">
        <v>70</v>
      </c>
      <c r="G21" s="9">
        <v>43788</v>
      </c>
      <c r="H21" s="13">
        <v>43788</v>
      </c>
      <c r="I21" s="9">
        <v>43788</v>
      </c>
      <c r="J21" s="10">
        <v>-1805</v>
      </c>
      <c r="K21" s="18" t="str">
        <f t="shared" si="4"/>
        <v>0.00</v>
      </c>
      <c r="L21" s="16">
        <f t="shared" ca="1" si="5"/>
        <v>-1729</v>
      </c>
      <c r="M21" s="17">
        <f t="shared" si="6"/>
        <v>-1805</v>
      </c>
      <c r="N21" s="19">
        <f ca="1">IFERROR(IF(TODAY()-I21-8&lt;=0,"",TODAY()-I21-8)*leyenda!$A$8*J21,"0.00")</f>
        <v>-978.05614633869391</v>
      </c>
      <c r="O21" s="14" t="s">
        <v>39</v>
      </c>
      <c r="P21" s="13">
        <f t="shared" ca="1" si="3"/>
        <v>45517</v>
      </c>
      <c r="Q21" s="8" t="str">
        <f ca="1">IF(L21&lt;=0,leyenda!$E$8,IF(L21&lt;=leyenda!$D$5,leyenda!$E$7,leyenda!$E$6))</f>
        <v>VENCIDO</v>
      </c>
      <c r="R21" s="67">
        <v>45292</v>
      </c>
      <c r="S21" s="8" t="s">
        <v>36</v>
      </c>
      <c r="T21" s="15"/>
      <c r="U21" s="8" t="str" cm="1">
        <f t="array" aca="1" ref="U21" ca="1">_xlfn.IFS(L21&gt;=leyenda!$J$6,leyenda!$I$6,L21&gt;=leyenda!$J$7,leyenda!$I$7,L21&gt;=leyenda!$J$8,leyenda!$I$8,L21&gt;=leyenda!$J$9,leyenda!$I$9,L21&gt;=leyenda!$J$10,leyenda!$I$10,L21&lt;=leyenda!$J$11,leyenda!$I$11)</f>
        <v>A6 DE 91 A MÁS DIAS</v>
      </c>
      <c r="V21" s="8" t="s">
        <v>75</v>
      </c>
      <c r="W21" s="8"/>
      <c r="X21" s="8" t="s">
        <v>48</v>
      </c>
      <c r="Y21" s="29" t="s">
        <v>399</v>
      </c>
      <c r="Z21" s="8"/>
    </row>
    <row r="22" spans="1:26" x14ac:dyDescent="0.25">
      <c r="A22" s="28" t="s">
        <v>79</v>
      </c>
      <c r="B22" s="8" t="s">
        <v>76</v>
      </c>
      <c r="C22" s="8" t="s">
        <v>39</v>
      </c>
      <c r="D22" s="8" t="s">
        <v>77</v>
      </c>
      <c r="E22" s="8" t="s">
        <v>78</v>
      </c>
      <c r="F22" s="8" t="s">
        <v>70</v>
      </c>
      <c r="G22" s="9">
        <v>43059</v>
      </c>
      <c r="H22" s="13">
        <v>43059</v>
      </c>
      <c r="I22" s="9">
        <v>43059</v>
      </c>
      <c r="J22" s="10">
        <v>-805.75</v>
      </c>
      <c r="K22" s="18" t="str">
        <f t="shared" si="4"/>
        <v>0.00</v>
      </c>
      <c r="L22" s="16">
        <f t="shared" ca="1" si="5"/>
        <v>-2458</v>
      </c>
      <c r="M22" s="17">
        <f t="shared" si="6"/>
        <v>-805.75</v>
      </c>
      <c r="N22" s="19">
        <f ca="1">IFERROR(IF(TODAY()-I22-8&lt;=0,"",TODAY()-I22-8)*leyenda!$A$8*J22,"0.00")</f>
        <v>-621.54432946939835</v>
      </c>
      <c r="O22" s="14" t="s">
        <v>39</v>
      </c>
      <c r="P22" s="13">
        <f t="shared" ca="1" si="3"/>
        <v>45517</v>
      </c>
      <c r="Q22" s="8" t="str">
        <f ca="1">IF(L22&lt;=0,leyenda!$E$8,IF(L22&lt;=leyenda!$D$5,leyenda!$E$7,leyenda!$E$6))</f>
        <v>VENCIDO</v>
      </c>
      <c r="R22" s="67">
        <v>45292</v>
      </c>
      <c r="S22" s="8" t="s">
        <v>36</v>
      </c>
      <c r="T22" s="15"/>
      <c r="U22" s="8" t="str" cm="1">
        <f t="array" aca="1" ref="U22" ca="1">_xlfn.IFS(L22&gt;=leyenda!$J$6,leyenda!$I$6,L22&gt;=leyenda!$J$7,leyenda!$I$7,L22&gt;=leyenda!$J$8,leyenda!$I$8,L22&gt;=leyenda!$J$9,leyenda!$I$9,L22&gt;=leyenda!$J$10,leyenda!$I$10,L22&lt;=leyenda!$J$11,leyenda!$I$11)</f>
        <v>A6 DE 91 A MÁS DIAS</v>
      </c>
      <c r="V22" s="8" t="s">
        <v>80</v>
      </c>
      <c r="W22" s="8"/>
      <c r="X22" s="8" t="s">
        <v>48</v>
      </c>
      <c r="Y22" s="29" t="s">
        <v>400</v>
      </c>
      <c r="Z22" s="8"/>
    </row>
    <row r="23" spans="1:26" x14ac:dyDescent="0.25">
      <c r="A23" s="28" t="s">
        <v>84</v>
      </c>
      <c r="B23" s="8" t="s">
        <v>81</v>
      </c>
      <c r="C23" s="8" t="s">
        <v>62</v>
      </c>
      <c r="D23" s="8" t="s">
        <v>82</v>
      </c>
      <c r="E23" s="8" t="s">
        <v>83</v>
      </c>
      <c r="F23" s="8" t="s">
        <v>70</v>
      </c>
      <c r="G23" s="9">
        <v>45155</v>
      </c>
      <c r="H23" s="13">
        <v>45155</v>
      </c>
      <c r="I23" s="9">
        <v>45155</v>
      </c>
      <c r="J23" s="49">
        <v>9.9499999999999993</v>
      </c>
      <c r="K23" s="18" t="str">
        <f t="shared" si="4"/>
        <v>0.00</v>
      </c>
      <c r="L23" s="16">
        <f t="shared" ca="1" si="5"/>
        <v>-362</v>
      </c>
      <c r="M23" s="17">
        <f t="shared" si="6"/>
        <v>9.9499999999999993</v>
      </c>
      <c r="N23" s="19">
        <f ca="1">IFERROR(IF(TODAY()-I23-8&lt;=0,"",TODAY()-I23-8)*leyenda!$A$8*J23,"0.00")</f>
        <v>1.1090012938585863</v>
      </c>
      <c r="O23" s="14" t="s">
        <v>85</v>
      </c>
      <c r="P23" s="13">
        <f t="shared" ca="1" si="3"/>
        <v>45517</v>
      </c>
      <c r="Q23" s="8" t="str">
        <f ca="1">IF(L23&lt;=0,leyenda!$E$8,IF(L23&lt;=leyenda!$D$5,leyenda!$E$7,leyenda!$E$6))</f>
        <v>VENCIDO</v>
      </c>
      <c r="R23" s="67">
        <v>45627</v>
      </c>
      <c r="S23" s="8" t="s">
        <v>36</v>
      </c>
      <c r="T23" s="15"/>
      <c r="U23" s="8" t="str" cm="1">
        <f t="array" aca="1" ref="U23" ca="1">_xlfn.IFS(L23&gt;=leyenda!$J$6,leyenda!$I$6,L23&gt;=leyenda!$J$7,leyenda!$I$7,L23&gt;=leyenda!$J$8,leyenda!$I$8,L23&gt;=leyenda!$J$9,leyenda!$I$9,L23&gt;=leyenda!$J$10,leyenda!$I$10,L23&lt;=leyenda!$J$11,leyenda!$I$11)</f>
        <v>A6 DE 91 A MÁS DIAS</v>
      </c>
      <c r="V23" s="8" t="s">
        <v>86</v>
      </c>
      <c r="W23" s="8"/>
      <c r="X23" s="8" t="s">
        <v>48</v>
      </c>
      <c r="Y23" s="29" t="s">
        <v>401</v>
      </c>
      <c r="Z23" s="8" t="s">
        <v>369</v>
      </c>
    </row>
    <row r="24" spans="1:26" x14ac:dyDescent="0.25">
      <c r="A24" s="28" t="s">
        <v>90</v>
      </c>
      <c r="B24" s="8" t="s">
        <v>87</v>
      </c>
      <c r="C24" s="8" t="s">
        <v>39</v>
      </c>
      <c r="D24" s="8" t="s">
        <v>88</v>
      </c>
      <c r="E24" s="8" t="s">
        <v>89</v>
      </c>
      <c r="F24" s="8" t="s">
        <v>70</v>
      </c>
      <c r="G24" s="9">
        <v>44267</v>
      </c>
      <c r="H24" s="13">
        <v>44267</v>
      </c>
      <c r="I24" s="9">
        <v>44267</v>
      </c>
      <c r="J24" s="10">
        <v>-5</v>
      </c>
      <c r="K24" s="18" t="str">
        <f t="shared" si="4"/>
        <v>0.00</v>
      </c>
      <c r="L24" s="16">
        <f t="shared" ca="1" si="5"/>
        <v>-1250</v>
      </c>
      <c r="M24" s="17">
        <f t="shared" si="6"/>
        <v>-5</v>
      </c>
      <c r="N24" s="19">
        <f ca="1">IFERROR(IF(TODAY()-I24-8&lt;=0,"",TODAY()-I24-8)*leyenda!$A$8*J24,"0.00")</f>
        <v>-1.9552275600777391</v>
      </c>
      <c r="O24" s="14" t="s">
        <v>39</v>
      </c>
      <c r="P24" s="13">
        <f t="shared" ca="1" si="3"/>
        <v>45517</v>
      </c>
      <c r="Q24" s="8" t="str">
        <f ca="1">IF(L24&lt;=0,leyenda!$E$8,IF(L24&lt;=leyenda!$D$5,leyenda!$E$7,leyenda!$E$6))</f>
        <v>VENCIDO</v>
      </c>
      <c r="R24" s="67">
        <v>45292</v>
      </c>
      <c r="S24" s="8" t="s">
        <v>36</v>
      </c>
      <c r="T24" s="15"/>
      <c r="U24" s="8" t="str" cm="1">
        <f t="array" aca="1" ref="U24" ca="1">_xlfn.IFS(L24&gt;=leyenda!$J$6,leyenda!$I$6,L24&gt;=leyenda!$J$7,leyenda!$I$7,L24&gt;=leyenda!$J$8,leyenda!$I$8,L24&gt;=leyenda!$J$9,leyenda!$I$9,L24&gt;=leyenda!$J$10,leyenda!$I$10,L24&lt;=leyenda!$J$11,leyenda!$I$11)</f>
        <v>A6 DE 91 A MÁS DIAS</v>
      </c>
      <c r="V24" s="8" t="s">
        <v>91</v>
      </c>
      <c r="W24" s="8"/>
      <c r="X24" s="8"/>
      <c r="Y24" s="29" t="s">
        <v>360</v>
      </c>
      <c r="Z24" s="8"/>
    </row>
    <row r="25" spans="1:26" x14ac:dyDescent="0.25">
      <c r="A25" s="28" t="s">
        <v>96</v>
      </c>
      <c r="B25" s="8" t="s">
        <v>92</v>
      </c>
      <c r="C25" s="8" t="s">
        <v>93</v>
      </c>
      <c r="D25" s="8" t="s">
        <v>94</v>
      </c>
      <c r="E25" s="8" t="s">
        <v>95</v>
      </c>
      <c r="F25" s="8" t="s">
        <v>70</v>
      </c>
      <c r="G25" s="9">
        <v>44575</v>
      </c>
      <c r="H25" s="13">
        <v>44575</v>
      </c>
      <c r="I25" s="9">
        <v>44575</v>
      </c>
      <c r="J25" s="10">
        <v>-1799</v>
      </c>
      <c r="K25" s="18" t="str">
        <f t="shared" si="4"/>
        <v>0.00</v>
      </c>
      <c r="L25" s="16">
        <f t="shared" ca="1" si="5"/>
        <v>-942</v>
      </c>
      <c r="M25" s="17">
        <f t="shared" si="6"/>
        <v>-1799</v>
      </c>
      <c r="N25" s="19">
        <f ca="1">IFERROR(IF(TODAY()-I25-8&lt;=0,"",TODAY()-I25-8)*leyenda!$A$8*J25,"0.00")</f>
        <v>-529.03420152360422</v>
      </c>
      <c r="O25" s="14" t="s">
        <v>93</v>
      </c>
      <c r="P25" s="13">
        <f t="shared" ca="1" si="3"/>
        <v>45517</v>
      </c>
      <c r="Q25" s="8" t="str">
        <f ca="1">IF(L25&lt;=0,leyenda!$E$8,IF(L25&lt;=leyenda!$D$5,leyenda!$E$7,leyenda!$E$6))</f>
        <v>VENCIDO</v>
      </c>
      <c r="R25" s="67">
        <v>45292</v>
      </c>
      <c r="S25" s="8" t="s">
        <v>36</v>
      </c>
      <c r="T25" s="15"/>
      <c r="U25" s="8" t="str" cm="1">
        <f t="array" aca="1" ref="U25" ca="1">_xlfn.IFS(L25&gt;=leyenda!$J$6,leyenda!$I$6,L25&gt;=leyenda!$J$7,leyenda!$I$7,L25&gt;=leyenda!$J$8,leyenda!$I$8,L25&gt;=leyenda!$J$9,leyenda!$I$9,L25&gt;=leyenda!$J$10,leyenda!$I$10,L25&lt;=leyenda!$J$11,leyenda!$I$11)</f>
        <v>A6 DE 91 A MÁS DIAS</v>
      </c>
      <c r="V25" s="8" t="s">
        <v>97</v>
      </c>
      <c r="W25" s="8"/>
      <c r="X25" s="8"/>
      <c r="Y25" s="29" t="s">
        <v>402</v>
      </c>
      <c r="Z25" s="8"/>
    </row>
    <row r="26" spans="1:26" x14ac:dyDescent="0.25">
      <c r="A26" s="28" t="s">
        <v>100</v>
      </c>
      <c r="B26" s="8" t="s">
        <v>98</v>
      </c>
      <c r="C26" s="8" t="s">
        <v>39</v>
      </c>
      <c r="D26" s="8" t="s">
        <v>40</v>
      </c>
      <c r="E26" s="8" t="s">
        <v>99</v>
      </c>
      <c r="F26" s="8" t="s">
        <v>70</v>
      </c>
      <c r="G26" s="9">
        <v>45398</v>
      </c>
      <c r="H26" s="13">
        <v>45398</v>
      </c>
      <c r="I26" s="9">
        <v>45398</v>
      </c>
      <c r="J26" s="10">
        <v>-17336.650000000001</v>
      </c>
      <c r="K26" s="18" t="str">
        <f t="shared" si="4"/>
        <v>0.00</v>
      </c>
      <c r="L26" s="16">
        <f t="shared" ca="1" si="5"/>
        <v>-119</v>
      </c>
      <c r="M26" s="17">
        <f t="shared" si="6"/>
        <v>-17336.650000000001</v>
      </c>
      <c r="N26" s="19">
        <f ca="1">IFERROR(IF(TODAY()-I26-8&lt;=0,"",TODAY()-I26-8)*leyenda!$A$8*J26,"0.00")</f>
        <v>-605.89011958386686</v>
      </c>
      <c r="O26" s="14" t="s">
        <v>39</v>
      </c>
      <c r="P26" s="13">
        <f t="shared" ca="1" si="3"/>
        <v>45517</v>
      </c>
      <c r="Q26" s="8" t="str">
        <f ca="1">IF(L26&lt;=0,leyenda!$E$8,IF(L26&lt;=leyenda!$D$5,leyenda!$E$7,leyenda!$E$6))</f>
        <v>VENCIDO</v>
      </c>
      <c r="R26" s="67">
        <v>45292</v>
      </c>
      <c r="S26" s="8" t="s">
        <v>36</v>
      </c>
      <c r="T26" s="15"/>
      <c r="U26" s="8" t="str" cm="1">
        <f t="array" aca="1" ref="U26" ca="1">_xlfn.IFS(L26&gt;=leyenda!$J$6,leyenda!$I$6,L26&gt;=leyenda!$J$7,leyenda!$I$7,L26&gt;=leyenda!$J$8,leyenda!$I$8,L26&gt;=leyenda!$J$9,leyenda!$I$9,L26&gt;=leyenda!$J$10,leyenda!$I$10,L26&lt;=leyenda!$J$11,leyenda!$I$11)</f>
        <v>A6 DE 91 A MÁS DIAS</v>
      </c>
      <c r="V26" s="8" t="s">
        <v>101</v>
      </c>
      <c r="W26" s="8"/>
      <c r="X26" s="8"/>
      <c r="Y26" s="29" t="s">
        <v>403</v>
      </c>
      <c r="Z26" s="8"/>
    </row>
    <row r="27" spans="1:26" x14ac:dyDescent="0.25">
      <c r="A27" s="28" t="s">
        <v>104</v>
      </c>
      <c r="B27" s="8" t="s">
        <v>102</v>
      </c>
      <c r="C27" s="8" t="s">
        <v>39</v>
      </c>
      <c r="D27" s="8" t="s">
        <v>383</v>
      </c>
      <c r="E27" s="8" t="s">
        <v>107</v>
      </c>
      <c r="F27" s="8" t="s">
        <v>70</v>
      </c>
      <c r="G27" s="9">
        <v>45488</v>
      </c>
      <c r="H27" s="9">
        <v>45488</v>
      </c>
      <c r="I27" s="9">
        <v>45488</v>
      </c>
      <c r="J27" s="10">
        <v>-872.53</v>
      </c>
      <c r="K27" s="18" t="str">
        <f t="shared" si="4"/>
        <v>0.00</v>
      </c>
      <c r="L27" s="16">
        <f t="shared" ca="1" si="5"/>
        <v>-29</v>
      </c>
      <c r="M27" s="17">
        <f t="shared" si="6"/>
        <v>-872.53</v>
      </c>
      <c r="N27" s="19">
        <f ca="1">IFERROR(IF(TODAY()-I27-8&lt;=0,"",TODAY()-I27-8)*leyenda!$A$8*J27,"0.00")</f>
        <v>-5.7690642130253176</v>
      </c>
      <c r="O27" s="14" t="s">
        <v>39</v>
      </c>
      <c r="P27" s="13">
        <f t="shared" ca="1" si="3"/>
        <v>45517</v>
      </c>
      <c r="Q27" s="8" t="str">
        <f ca="1">IF(L27&lt;=0,leyenda!$E$8,IF(L27&lt;=leyenda!$D$5,leyenda!$E$7,leyenda!$E$6))</f>
        <v>VENCIDO</v>
      </c>
      <c r="R27" s="67">
        <v>45292</v>
      </c>
      <c r="S27" s="8" t="s">
        <v>36</v>
      </c>
      <c r="T27" s="15"/>
      <c r="U27" s="8" t="str" cm="1">
        <f t="array" aca="1" ref="U27" ca="1">_xlfn.IFS(L27&gt;=leyenda!$J$6,leyenda!$I$6,L27&gt;=leyenda!$J$7,leyenda!$I$7,L27&gt;=leyenda!$J$8,leyenda!$I$8,L27&gt;=leyenda!$J$9,leyenda!$I$9,L27&gt;=leyenda!$J$10,leyenda!$I$10,L27&lt;=leyenda!$J$11,leyenda!$I$11)</f>
        <v>A3 DE 16 A 30 DIAS</v>
      </c>
      <c r="V27" s="8" t="s">
        <v>105</v>
      </c>
      <c r="W27" s="8" t="s">
        <v>106</v>
      </c>
      <c r="X27" s="8" t="s">
        <v>48</v>
      </c>
      <c r="Y27" s="29" t="s">
        <v>404</v>
      </c>
      <c r="Z27" s="8"/>
    </row>
    <row r="28" spans="1:26" x14ac:dyDescent="0.25">
      <c r="A28" s="28" t="s">
        <v>111</v>
      </c>
      <c r="B28" s="8" t="s">
        <v>108</v>
      </c>
      <c r="C28" s="8" t="s">
        <v>39</v>
      </c>
      <c r="D28" s="8" t="s">
        <v>109</v>
      </c>
      <c r="E28" s="8" t="s">
        <v>110</v>
      </c>
      <c r="F28" s="8" t="s">
        <v>112</v>
      </c>
      <c r="G28" s="9">
        <v>44050</v>
      </c>
      <c r="H28" s="13">
        <v>44050</v>
      </c>
      <c r="I28" s="9">
        <v>44050</v>
      </c>
      <c r="J28" s="10">
        <v>-1102.95</v>
      </c>
      <c r="K28" s="18" t="str">
        <f t="shared" si="4"/>
        <v>0.00</v>
      </c>
      <c r="L28" s="16">
        <f t="shared" ca="1" si="5"/>
        <v>-1467</v>
      </c>
      <c r="M28" s="17">
        <f t="shared" si="6"/>
        <v>-1102.95</v>
      </c>
      <c r="N28" s="19">
        <f ca="1">IFERROR(IF(TODAY()-I28-8&lt;=0,"",TODAY()-I28-8)*leyenda!$A$8*J28,"0.00")</f>
        <v>-506.66024289029247</v>
      </c>
      <c r="O28" s="14" t="s">
        <v>39</v>
      </c>
      <c r="P28" s="13">
        <f t="shared" ca="1" si="3"/>
        <v>45517</v>
      </c>
      <c r="Q28" s="8" t="str">
        <f ca="1">IF(L28&lt;=0,leyenda!$E$8,IF(L28&lt;=leyenda!$D$5,leyenda!$E$7,leyenda!$E$6))</f>
        <v>VENCIDO</v>
      </c>
      <c r="R28" s="67">
        <v>45292</v>
      </c>
      <c r="S28" s="8" t="s">
        <v>36</v>
      </c>
      <c r="T28" s="15"/>
      <c r="U28" s="8" t="str" cm="1">
        <f t="array" aca="1" ref="U28" ca="1">_xlfn.IFS(L28&gt;=leyenda!$J$6,leyenda!$I$6,L28&gt;=leyenda!$J$7,leyenda!$I$7,L28&gt;=leyenda!$J$8,leyenda!$I$8,L28&gt;=leyenda!$J$9,leyenda!$I$9,L28&gt;=leyenda!$J$10,leyenda!$I$10,L28&lt;=leyenda!$J$11,leyenda!$I$11)</f>
        <v>A6 DE 91 A MÁS DIAS</v>
      </c>
      <c r="V28" s="8" t="s">
        <v>113</v>
      </c>
      <c r="W28" s="8" t="s">
        <v>114</v>
      </c>
      <c r="X28" s="8" t="s">
        <v>115</v>
      </c>
      <c r="Y28" s="29" t="s">
        <v>188</v>
      </c>
      <c r="Z28" s="8"/>
    </row>
    <row r="29" spans="1:26" x14ac:dyDescent="0.25">
      <c r="A29" s="28" t="s">
        <v>119</v>
      </c>
      <c r="B29" s="8" t="s">
        <v>116</v>
      </c>
      <c r="C29" s="8" t="s">
        <v>33</v>
      </c>
      <c r="D29" s="8" t="s">
        <v>117</v>
      </c>
      <c r="E29" s="8" t="s">
        <v>118</v>
      </c>
      <c r="F29" s="8" t="s">
        <v>120</v>
      </c>
      <c r="G29" s="9">
        <v>45384</v>
      </c>
      <c r="H29" s="13">
        <v>45440</v>
      </c>
      <c r="I29" s="9">
        <f>+H29+90</f>
        <v>45530</v>
      </c>
      <c r="J29" s="10">
        <v>20188</v>
      </c>
      <c r="K29" s="18" t="str">
        <f t="shared" ca="1" si="4"/>
        <v>0.00</v>
      </c>
      <c r="L29" s="16">
        <f t="shared" ca="1" si="5"/>
        <v>13</v>
      </c>
      <c r="M29" s="17">
        <f t="shared" ca="1" si="6"/>
        <v>20188</v>
      </c>
      <c r="N29" s="19" t="str">
        <f ca="1">IFERROR(IF(TODAY()-I29-8&lt;=0,"",TODAY()-I29-8)*leyenda!$A$8*J29,"0.00")</f>
        <v>0.00</v>
      </c>
      <c r="O29" s="13"/>
      <c r="P29" s="13">
        <f t="shared" ca="1" si="3"/>
        <v>45517</v>
      </c>
      <c r="Q29" s="8" t="str">
        <f ca="1">IF(L29&lt;=0,leyenda!$E$8,IF(L29&lt;=leyenda!$D$5,leyenda!$E$7,leyenda!$E$6))</f>
        <v>VIGENTE</v>
      </c>
      <c r="R29" s="67">
        <v>45536</v>
      </c>
      <c r="S29" s="8" t="s">
        <v>36</v>
      </c>
      <c r="T29" s="15"/>
      <c r="U29" s="8" t="str" cm="1">
        <f t="array" aca="1" ref="U29" ca="1">_xlfn.IFS(L29&gt;=leyenda!$J$6,leyenda!$I$6,L29&gt;=leyenda!$J$7,leyenda!$I$7,L29&gt;=leyenda!$J$8,leyenda!$I$8,L29&gt;=leyenda!$J$9,leyenda!$I$9,L29&gt;=leyenda!$J$10,leyenda!$I$10,L29&lt;=leyenda!$J$11,leyenda!$I$11)</f>
        <v>A1 VIGENTE</v>
      </c>
      <c r="V29" s="8" t="s">
        <v>121</v>
      </c>
      <c r="W29" s="8"/>
      <c r="X29" s="8" t="s">
        <v>48</v>
      </c>
      <c r="Y29" s="29" t="s">
        <v>397</v>
      </c>
      <c r="Z29" s="8"/>
    </row>
    <row r="30" spans="1:26" x14ac:dyDescent="0.25">
      <c r="A30" s="28" t="s">
        <v>119</v>
      </c>
      <c r="B30" s="8" t="s">
        <v>116</v>
      </c>
      <c r="C30" s="8" t="s">
        <v>33</v>
      </c>
      <c r="D30" s="8" t="s">
        <v>384</v>
      </c>
      <c r="E30" s="8" t="s">
        <v>385</v>
      </c>
      <c r="F30" s="8" t="s">
        <v>120</v>
      </c>
      <c r="G30" s="9">
        <v>45512</v>
      </c>
      <c r="H30" s="9">
        <v>45512</v>
      </c>
      <c r="I30" s="9">
        <f>+H30+90</f>
        <v>45602</v>
      </c>
      <c r="J30" s="10">
        <v>21037.5</v>
      </c>
      <c r="K30" s="18" t="str">
        <f t="shared" ref="K30" si="8">IFERROR(IF(O30,"0.00",N30),"0.00")</f>
        <v>0.00</v>
      </c>
      <c r="L30" s="16">
        <f t="shared" ref="L30" ca="1" si="9">+I30-P30</f>
        <v>85</v>
      </c>
      <c r="M30" s="17">
        <f t="shared" ref="M30" si="10">+J30+K30</f>
        <v>21037.5</v>
      </c>
      <c r="N30" s="19" t="str">
        <f ca="1">IFERROR(IF(TODAY()-I30-8&lt;=0,"",TODAY()-I30-8)*leyenda!$A$8*J30,"0.00")</f>
        <v>0.00</v>
      </c>
      <c r="O30" s="13" t="s">
        <v>340</v>
      </c>
      <c r="P30" s="13">
        <f t="shared" ca="1" si="3"/>
        <v>45517</v>
      </c>
      <c r="Q30" s="8" t="str">
        <f ca="1">IF(L30&lt;=0,leyenda!$E$8,IF(L30&lt;=leyenda!$D$5,leyenda!$E$7,leyenda!$E$6))</f>
        <v>VIGENTE</v>
      </c>
      <c r="R30" s="67">
        <v>45536</v>
      </c>
      <c r="S30" s="8" t="s">
        <v>36</v>
      </c>
      <c r="T30" s="15"/>
      <c r="U30" s="8" t="str" cm="1">
        <f t="array" aca="1" ref="U30" ca="1">_xlfn.IFS(L30&gt;=leyenda!$J$6,leyenda!$I$6,L30&gt;=leyenda!$J$7,leyenda!$I$7,L30&gt;=leyenda!$J$8,leyenda!$I$8,L30&gt;=leyenda!$J$9,leyenda!$I$9,L30&gt;=leyenda!$J$10,leyenda!$I$10,L30&lt;=leyenda!$J$11,leyenda!$I$11)</f>
        <v>A1 VIGENTE</v>
      </c>
      <c r="V30" s="8" t="s">
        <v>121</v>
      </c>
      <c r="W30" s="8"/>
      <c r="X30" s="8" t="s">
        <v>48</v>
      </c>
      <c r="Y30" s="29" t="s">
        <v>397</v>
      </c>
      <c r="Z30" s="8"/>
    </row>
    <row r="31" spans="1:26" x14ac:dyDescent="0.25">
      <c r="A31" s="28" t="s">
        <v>124</v>
      </c>
      <c r="B31" s="8" t="s">
        <v>122</v>
      </c>
      <c r="C31" s="8" t="s">
        <v>62</v>
      </c>
      <c r="D31" s="8" t="s">
        <v>123</v>
      </c>
      <c r="E31" s="8" t="s">
        <v>103</v>
      </c>
      <c r="F31" s="8" t="s">
        <v>125</v>
      </c>
      <c r="G31" s="9">
        <v>44657</v>
      </c>
      <c r="H31" s="13">
        <v>44669</v>
      </c>
      <c r="I31" s="9">
        <f>H31+45</f>
        <v>44714</v>
      </c>
      <c r="J31" s="10">
        <v>148</v>
      </c>
      <c r="K31" s="18">
        <f t="shared" ca="1" si="4"/>
        <v>37.04542266002364</v>
      </c>
      <c r="L31" s="16">
        <f t="shared" ca="1" si="5"/>
        <v>-803</v>
      </c>
      <c r="M31" s="17">
        <f t="shared" ca="1" si="6"/>
        <v>185.04542266002363</v>
      </c>
      <c r="N31" s="19">
        <f ca="1">IFERROR(IF(TODAY()-I31-8&lt;=0,"",TODAY()-I31-8)*leyenda!$A$8*J31,"0.00")</f>
        <v>37.04542266002364</v>
      </c>
      <c r="O31" s="14"/>
      <c r="P31" s="13">
        <f t="shared" ca="1" si="3"/>
        <v>45517</v>
      </c>
      <c r="Q31" s="8" t="str">
        <f ca="1">IF(L31&lt;=0,leyenda!$E$8,IF(L31&lt;=leyenda!$D$5,leyenda!$E$7,leyenda!$E$6))</f>
        <v>VENCIDO</v>
      </c>
      <c r="R31" s="67">
        <v>45627</v>
      </c>
      <c r="S31" s="8" t="s">
        <v>36</v>
      </c>
      <c r="T31" s="15"/>
      <c r="U31" s="8" t="str" cm="1">
        <f t="array" aca="1" ref="U31" ca="1">_xlfn.IFS(L31&gt;=leyenda!$J$6,leyenda!$I$6,L31&gt;=leyenda!$J$7,leyenda!$I$7,L31&gt;=leyenda!$J$8,leyenda!$I$8,L31&gt;=leyenda!$J$9,leyenda!$I$9,L31&gt;=leyenda!$J$10,leyenda!$I$10,L31&lt;=leyenda!$J$11,leyenda!$I$11)</f>
        <v>A6 DE 91 A MÁS DIAS</v>
      </c>
      <c r="V31" s="8" t="s">
        <v>126</v>
      </c>
      <c r="W31" s="8"/>
      <c r="X31" s="8"/>
      <c r="Y31" s="29" t="s">
        <v>405</v>
      </c>
      <c r="Z31" s="8" t="s">
        <v>362</v>
      </c>
    </row>
    <row r="32" spans="1:26" x14ac:dyDescent="0.25">
      <c r="A32" s="28" t="s">
        <v>130</v>
      </c>
      <c r="B32" s="8" t="s">
        <v>127</v>
      </c>
      <c r="C32" s="8" t="s">
        <v>39</v>
      </c>
      <c r="D32" s="8" t="s">
        <v>128</v>
      </c>
      <c r="E32" s="8" t="s">
        <v>129</v>
      </c>
      <c r="F32" s="8" t="s">
        <v>70</v>
      </c>
      <c r="G32" s="9">
        <v>44119</v>
      </c>
      <c r="H32" s="13">
        <v>44119</v>
      </c>
      <c r="I32" s="9">
        <v>44119</v>
      </c>
      <c r="J32" s="10">
        <v>-1631.34</v>
      </c>
      <c r="K32" s="18" t="str">
        <f t="shared" ref="K32:K50" si="11">IFERROR(IF(O32,"0.00",N32),"0.00")</f>
        <v>0.00</v>
      </c>
      <c r="L32" s="16">
        <f t="shared" ref="L32:L50" ca="1" si="12">+I32-P32</f>
        <v>-1398</v>
      </c>
      <c r="M32" s="17">
        <f t="shared" ref="M32:M50" si="13">+J32+K32</f>
        <v>-1631.34</v>
      </c>
      <c r="N32" s="19">
        <f ca="1">IFERROR(IF(TODAY()-I32-8&lt;=0,"",TODAY()-I32-8)*leyenda!$A$8*J32,"0.00")</f>
        <v>-713.94539286981228</v>
      </c>
      <c r="O32" s="14" t="s">
        <v>39</v>
      </c>
      <c r="P32" s="13">
        <f t="shared" ref="P32:P50" ca="1" si="14">TODAY()</f>
        <v>45517</v>
      </c>
      <c r="Q32" s="8" t="str">
        <f ca="1">IF(L32&lt;=0,leyenda!$E$8,IF(L32&lt;=leyenda!$D$5,leyenda!$E$7,leyenda!$E$6))</f>
        <v>VENCIDO</v>
      </c>
      <c r="R32" s="67">
        <v>45292</v>
      </c>
      <c r="S32" s="8" t="s">
        <v>36</v>
      </c>
      <c r="T32" s="15"/>
      <c r="U32" s="8" t="str" cm="1">
        <f t="array" aca="1" ref="U32" ca="1">_xlfn.IFS(L32&gt;=leyenda!$J$6,leyenda!$I$6,L32&gt;=leyenda!$J$7,leyenda!$I$7,L32&gt;=leyenda!$J$8,leyenda!$I$8,L32&gt;=leyenda!$J$9,leyenda!$I$9,L32&gt;=leyenda!$J$10,leyenda!$I$10,L32&lt;=leyenda!$J$11,leyenda!$I$11)</f>
        <v>A6 DE 91 A MÁS DIAS</v>
      </c>
      <c r="V32" s="8" t="s">
        <v>131</v>
      </c>
      <c r="W32" s="8" t="s">
        <v>132</v>
      </c>
      <c r="X32" s="8"/>
      <c r="Y32" s="29" t="s">
        <v>403</v>
      </c>
      <c r="Z32" s="8"/>
    </row>
    <row r="33" spans="1:26" x14ac:dyDescent="0.25">
      <c r="A33" s="28" t="s">
        <v>135</v>
      </c>
      <c r="B33" s="8" t="s">
        <v>133</v>
      </c>
      <c r="C33" s="8" t="s">
        <v>33</v>
      </c>
      <c r="D33" s="8" t="s">
        <v>134</v>
      </c>
      <c r="E33" s="8" t="s">
        <v>35</v>
      </c>
      <c r="F33" s="8" t="s">
        <v>37</v>
      </c>
      <c r="G33" s="9">
        <v>45433</v>
      </c>
      <c r="H33" s="13">
        <v>45433</v>
      </c>
      <c r="I33" s="9">
        <v>45433</v>
      </c>
      <c r="J33" s="10">
        <v>897.99</v>
      </c>
      <c r="K33" s="18" t="str">
        <f t="shared" si="11"/>
        <v>0.00</v>
      </c>
      <c r="L33" s="16">
        <f t="shared" ca="1" si="12"/>
        <v>-84</v>
      </c>
      <c r="M33" s="17">
        <f t="shared" si="13"/>
        <v>897.99</v>
      </c>
      <c r="N33" s="19">
        <f ca="1">IFERROR(IF(TODAY()-I33-8&lt;=0,"",TODAY()-I33-8)*leyenda!$A$8*J33,"0.00")</f>
        <v>21.487743083291445</v>
      </c>
      <c r="O33" s="13" t="s">
        <v>35</v>
      </c>
      <c r="P33" s="13">
        <f t="shared" ca="1" si="14"/>
        <v>45517</v>
      </c>
      <c r="Q33" s="8" t="str">
        <f ca="1">IF(L33&lt;=0,leyenda!$E$8,IF(L33&lt;=leyenda!$D$5,leyenda!$E$7,leyenda!$E$6))</f>
        <v>VENCIDO</v>
      </c>
      <c r="R33" s="67">
        <v>45597</v>
      </c>
      <c r="S33" s="8" t="s">
        <v>36</v>
      </c>
      <c r="T33" s="15"/>
      <c r="U33" s="8" t="str" cm="1">
        <f t="array" aca="1" ref="U33" ca="1">_xlfn.IFS(L33&gt;=leyenda!$J$6,leyenda!$I$6,L33&gt;=leyenda!$J$7,leyenda!$I$7,L33&gt;=leyenda!$J$8,leyenda!$I$8,L33&gt;=leyenda!$J$9,leyenda!$I$9,L33&gt;=leyenda!$J$10,leyenda!$I$10,L33&lt;=leyenda!$J$11,leyenda!$I$11)</f>
        <v>A5 DE 61 A 90 DIAS</v>
      </c>
      <c r="V33" s="8" t="s">
        <v>136</v>
      </c>
      <c r="W33" s="8" t="s">
        <v>137</v>
      </c>
      <c r="X33" s="8" t="s">
        <v>48</v>
      </c>
      <c r="Y33" s="29" t="s">
        <v>354</v>
      </c>
      <c r="Z33" s="8" t="s">
        <v>363</v>
      </c>
    </row>
    <row r="34" spans="1:26" x14ac:dyDescent="0.25">
      <c r="A34" s="28" t="s">
        <v>135</v>
      </c>
      <c r="B34" s="8" t="s">
        <v>133</v>
      </c>
      <c r="C34" s="8" t="s">
        <v>33</v>
      </c>
      <c r="D34" s="8" t="s">
        <v>323</v>
      </c>
      <c r="E34" s="8" t="s">
        <v>324</v>
      </c>
      <c r="F34" s="8" t="s">
        <v>322</v>
      </c>
      <c r="G34" s="9">
        <v>45454</v>
      </c>
      <c r="H34" s="9">
        <v>45460</v>
      </c>
      <c r="I34" s="9">
        <f>+BB_CXC_IN[[#This Row],[F. Embarque]]+90</f>
        <v>45550</v>
      </c>
      <c r="J34" s="10">
        <v>106762.8</v>
      </c>
      <c r="K34" s="18" t="str">
        <f t="shared" ca="1" si="11"/>
        <v>0.00</v>
      </c>
      <c r="L34" s="16">
        <f t="shared" ca="1" si="12"/>
        <v>33</v>
      </c>
      <c r="M34" s="17">
        <f t="shared" ca="1" si="13"/>
        <v>106762.8</v>
      </c>
      <c r="N34" s="19" t="str">
        <f ca="1">IFERROR(IF(TODAY()-I34-8&lt;=0,"",TODAY()-I34-8)*leyenda!$A$8*J34,"0.00")</f>
        <v>0.00</v>
      </c>
      <c r="O34" s="13"/>
      <c r="P34" s="13">
        <f t="shared" ca="1" si="14"/>
        <v>45517</v>
      </c>
      <c r="Q34" s="8" t="str">
        <f ca="1">IF(L34&lt;=0,leyenda!$E$8,IF(L34&lt;=leyenda!$D$5,leyenda!$E$7,leyenda!$E$6))</f>
        <v>VIGENTE</v>
      </c>
      <c r="R34" s="67">
        <v>45536</v>
      </c>
      <c r="S34" s="8" t="s">
        <v>36</v>
      </c>
      <c r="T34" s="15"/>
      <c r="U34" s="8" t="str" cm="1">
        <f t="array" aca="1" ref="U34" ca="1">_xlfn.IFS(L34&gt;=leyenda!$J$6,leyenda!$I$6,L34&gt;=leyenda!$J$7,leyenda!$I$7,L34&gt;=leyenda!$J$8,leyenda!$I$8,L34&gt;=leyenda!$J$9,leyenda!$I$9,L34&gt;=leyenda!$J$10,leyenda!$I$10,L34&lt;=leyenda!$J$11,leyenda!$I$11)</f>
        <v>A1 VIGENTE</v>
      </c>
      <c r="V34" s="8" t="s">
        <v>136</v>
      </c>
      <c r="W34" s="8" t="s">
        <v>137</v>
      </c>
      <c r="X34" s="8" t="s">
        <v>48</v>
      </c>
      <c r="Y34" s="29" t="s">
        <v>354</v>
      </c>
      <c r="Z34" s="8"/>
    </row>
    <row r="35" spans="1:26" x14ac:dyDescent="0.25">
      <c r="A35" s="28" t="s">
        <v>135</v>
      </c>
      <c r="B35" s="8" t="s">
        <v>133</v>
      </c>
      <c r="C35" s="8" t="s">
        <v>62</v>
      </c>
      <c r="D35" s="8" t="s">
        <v>386</v>
      </c>
      <c r="E35" s="8" t="s">
        <v>388</v>
      </c>
      <c r="F35" s="8" t="s">
        <v>387</v>
      </c>
      <c r="G35" s="9">
        <v>45454</v>
      </c>
      <c r="H35" s="9">
        <v>45460</v>
      </c>
      <c r="I35" s="9">
        <f>+BB_CXC_IN[[#This Row],[F. Embarque]]+90</f>
        <v>45550</v>
      </c>
      <c r="J35" s="10">
        <v>100</v>
      </c>
      <c r="K35" s="18" t="str">
        <f t="shared" ref="K35" ca="1" si="15">IFERROR(IF(O35,"0.00",N35),"0.00")</f>
        <v>0.00</v>
      </c>
      <c r="L35" s="16">
        <f t="shared" ref="L35" ca="1" si="16">+I35-P35</f>
        <v>33</v>
      </c>
      <c r="M35" s="17">
        <f t="shared" ref="M35" ca="1" si="17">+J35+K35</f>
        <v>100</v>
      </c>
      <c r="N35" s="19" t="str">
        <f ca="1">IFERROR(IF(TODAY()-I35-8&lt;=0,"",TODAY()-I35-8)*leyenda!$A$8*J35,"0.00")</f>
        <v>0.00</v>
      </c>
      <c r="O35" s="13"/>
      <c r="P35" s="13">
        <f t="shared" ca="1" si="14"/>
        <v>45517</v>
      </c>
      <c r="Q35" s="8" t="str">
        <f ca="1">IF(L35&lt;=0,leyenda!$E$8,IF(L35&lt;=leyenda!$D$5,leyenda!$E$7,leyenda!$E$6))</f>
        <v>VIGENTE</v>
      </c>
      <c r="R35" s="67">
        <v>45536</v>
      </c>
      <c r="S35" s="8" t="s">
        <v>36</v>
      </c>
      <c r="T35" s="15"/>
      <c r="U35" s="8" t="str" cm="1">
        <f t="array" aca="1" ref="U35" ca="1">_xlfn.IFS(L35&gt;=leyenda!$J$6,leyenda!$I$6,L35&gt;=leyenda!$J$7,leyenda!$I$7,L35&gt;=leyenda!$J$8,leyenda!$I$8,L35&gt;=leyenda!$J$9,leyenda!$I$9,L35&gt;=leyenda!$J$10,leyenda!$I$10,L35&lt;=leyenda!$J$11,leyenda!$I$11)</f>
        <v>A1 VIGENTE</v>
      </c>
      <c r="V35" s="8" t="s">
        <v>136</v>
      </c>
      <c r="W35" s="8" t="s">
        <v>137</v>
      </c>
      <c r="X35" s="8" t="s">
        <v>48</v>
      </c>
      <c r="Y35" s="29" t="s">
        <v>354</v>
      </c>
      <c r="Z35" s="8"/>
    </row>
    <row r="36" spans="1:26" x14ac:dyDescent="0.25">
      <c r="A36" s="28" t="s">
        <v>139</v>
      </c>
      <c r="B36" s="8" t="s">
        <v>138</v>
      </c>
      <c r="C36" s="8" t="s">
        <v>39</v>
      </c>
      <c r="D36" s="8" t="s">
        <v>40</v>
      </c>
      <c r="E36" s="8" t="s">
        <v>389</v>
      </c>
      <c r="F36" s="8" t="s">
        <v>140</v>
      </c>
      <c r="G36" s="9">
        <v>45492</v>
      </c>
      <c r="H36" s="9">
        <v>45492</v>
      </c>
      <c r="I36" s="9">
        <v>45492</v>
      </c>
      <c r="J36" s="10">
        <v>-11480</v>
      </c>
      <c r="K36" s="18" t="str">
        <f t="shared" si="11"/>
        <v>0.00</v>
      </c>
      <c r="L36" s="16">
        <f t="shared" ca="1" si="12"/>
        <v>-25</v>
      </c>
      <c r="M36" s="17">
        <f t="shared" si="13"/>
        <v>-11480</v>
      </c>
      <c r="N36" s="19">
        <f ca="1">IFERROR(IF(TODAY()-I36-8&lt;=0,"",TODAY()-I36-8)*leyenda!$A$8*J36,"0.00")</f>
        <v>-61.44641072862666</v>
      </c>
      <c r="O36" s="14" t="s">
        <v>39</v>
      </c>
      <c r="P36" s="13">
        <f t="shared" ca="1" si="14"/>
        <v>45517</v>
      </c>
      <c r="Q36" s="8" t="str">
        <f ca="1">IF(L36&lt;=0,leyenda!$E$8,IF(L36&lt;=leyenda!$D$5,leyenda!$E$7,leyenda!$E$6))</f>
        <v>VENCIDO</v>
      </c>
      <c r="R36" s="67">
        <v>45292</v>
      </c>
      <c r="S36" s="8" t="s">
        <v>36</v>
      </c>
      <c r="T36" s="15"/>
      <c r="U36" s="8" t="str" cm="1">
        <f t="array" aca="1" ref="U36" ca="1">_xlfn.IFS(L36&gt;=leyenda!$J$6,leyenda!$I$6,L36&gt;=leyenda!$J$7,leyenda!$I$7,L36&gt;=leyenda!$J$8,leyenda!$I$8,L36&gt;=leyenda!$J$9,leyenda!$I$9,L36&gt;=leyenda!$J$10,leyenda!$I$10,L36&lt;=leyenda!$J$11,leyenda!$I$11)</f>
        <v>A3 DE 16 A 30 DIAS</v>
      </c>
      <c r="V36" s="8" t="s">
        <v>141</v>
      </c>
      <c r="W36" s="8"/>
      <c r="X36" s="8"/>
      <c r="Y36" s="29" t="s">
        <v>406</v>
      </c>
      <c r="Z36" s="8"/>
    </row>
    <row r="37" spans="1:26" x14ac:dyDescent="0.25">
      <c r="A37" s="28" t="s">
        <v>139</v>
      </c>
      <c r="B37" s="8" t="s">
        <v>138</v>
      </c>
      <c r="C37" s="8" t="s">
        <v>39</v>
      </c>
      <c r="D37" s="8" t="s">
        <v>40</v>
      </c>
      <c r="E37" s="8" t="s">
        <v>341</v>
      </c>
      <c r="F37" s="8" t="s">
        <v>140</v>
      </c>
      <c r="G37" s="9">
        <v>45440</v>
      </c>
      <c r="H37" s="9">
        <v>45440</v>
      </c>
      <c r="I37" s="9">
        <v>45440</v>
      </c>
      <c r="J37" s="10">
        <v>-9242.0400000000009</v>
      </c>
      <c r="K37" s="18" t="str">
        <f t="shared" si="11"/>
        <v>0.00</v>
      </c>
      <c r="L37" s="16">
        <f t="shared" ca="1" si="12"/>
        <v>-77</v>
      </c>
      <c r="M37" s="17">
        <f t="shared" si="13"/>
        <v>-9242.0400000000009</v>
      </c>
      <c r="N37" s="19">
        <f ca="1">IFERROR(IF(TODAY()-I37-8&lt;=0,"",TODAY()-I37-8)*leyenda!$A$8*J37,"0.00")</f>
        <v>-200.78101465934299</v>
      </c>
      <c r="O37" s="14" t="s">
        <v>39</v>
      </c>
      <c r="P37" s="13">
        <f t="shared" ca="1" si="14"/>
        <v>45517</v>
      </c>
      <c r="Q37" s="8" t="str">
        <f ca="1">IF(L37&lt;=0,leyenda!$E$8,IF(L37&lt;=leyenda!$D$5,leyenda!$E$7,leyenda!$E$6))</f>
        <v>VENCIDO</v>
      </c>
      <c r="R37" s="67">
        <v>45292</v>
      </c>
      <c r="S37" s="8" t="s">
        <v>36</v>
      </c>
      <c r="T37" s="15"/>
      <c r="U37" s="8" t="str" cm="1">
        <f t="array" aca="1" ref="U37" ca="1">_xlfn.IFS(L37&gt;=leyenda!$J$6,leyenda!$I$6,L37&gt;=leyenda!$J$7,leyenda!$I$7,L37&gt;=leyenda!$J$8,leyenda!$I$8,L37&gt;=leyenda!$J$9,leyenda!$I$9,L37&gt;=leyenda!$J$10,leyenda!$I$10,L37&lt;=leyenda!$J$11,leyenda!$I$11)</f>
        <v>A5 DE 61 A 90 DIAS</v>
      </c>
      <c r="V37" s="8" t="s">
        <v>141</v>
      </c>
      <c r="W37" s="8"/>
      <c r="X37" s="8"/>
      <c r="Y37" s="29" t="s">
        <v>406</v>
      </c>
      <c r="Z37" s="8"/>
    </row>
    <row r="38" spans="1:26" x14ac:dyDescent="0.25">
      <c r="A38" s="28" t="s">
        <v>351</v>
      </c>
      <c r="B38" s="8" t="s">
        <v>366</v>
      </c>
      <c r="C38" s="8" t="s">
        <v>33</v>
      </c>
      <c r="D38" s="8" t="s">
        <v>148</v>
      </c>
      <c r="E38" s="8" t="s">
        <v>335</v>
      </c>
      <c r="F38" s="8" t="s">
        <v>147</v>
      </c>
      <c r="G38" s="9">
        <v>45289</v>
      </c>
      <c r="H38" s="13">
        <v>45308</v>
      </c>
      <c r="I38" s="9">
        <f>+H38+90</f>
        <v>45398</v>
      </c>
      <c r="J38" s="10">
        <v>12405.830000000002</v>
      </c>
      <c r="K38" s="18">
        <f t="shared" ca="1" si="11"/>
        <v>433.5652979230199</v>
      </c>
      <c r="L38" s="16">
        <f t="shared" ca="1" si="12"/>
        <v>-119</v>
      </c>
      <c r="M38" s="17">
        <f t="shared" ca="1" si="13"/>
        <v>12839.395297923022</v>
      </c>
      <c r="N38" s="19">
        <f ca="1">IFERROR(IF(TODAY()-I38-8&lt;=0,"",TODAY()-I38-8)*leyenda!$A$8*J38,"0.00")</f>
        <v>433.5652979230199</v>
      </c>
      <c r="O38" s="8"/>
      <c r="P38" s="13">
        <f t="shared" ca="1" si="14"/>
        <v>45517</v>
      </c>
      <c r="Q38" s="8" t="str">
        <f ca="1">IF(L38&lt;=0,leyenda!$E$8,IF(L38&lt;=leyenda!$D$5,leyenda!$E$7,leyenda!$E$6))</f>
        <v>VENCIDO</v>
      </c>
      <c r="R38" s="67">
        <v>45519</v>
      </c>
      <c r="S38" s="8" t="s">
        <v>36</v>
      </c>
      <c r="T38" s="15"/>
      <c r="U38" s="8" t="str" cm="1">
        <f t="array" aca="1" ref="U38" ca="1">_xlfn.IFS(L38&gt;=leyenda!$J$6,leyenda!$I$6,L38&gt;=leyenda!$J$7,leyenda!$I$7,L38&gt;=leyenda!$J$8,leyenda!$I$8,L38&gt;=leyenda!$J$9,leyenda!$I$9,L38&gt;=leyenda!$J$10,leyenda!$I$10,L38&lt;=leyenda!$J$11,leyenda!$I$11)</f>
        <v>A6 DE 91 A MÁS DIAS</v>
      </c>
      <c r="V38" s="8" t="s">
        <v>145</v>
      </c>
      <c r="W38" s="8" t="s">
        <v>146</v>
      </c>
      <c r="X38" s="8" t="s">
        <v>48</v>
      </c>
      <c r="Y38" s="29" t="s">
        <v>357</v>
      </c>
      <c r="Z38" s="8" t="s">
        <v>392</v>
      </c>
    </row>
    <row r="39" spans="1:26" x14ac:dyDescent="0.25">
      <c r="A39" s="28" t="s">
        <v>351</v>
      </c>
      <c r="B39" s="8" t="s">
        <v>366</v>
      </c>
      <c r="C39" s="8" t="s">
        <v>33</v>
      </c>
      <c r="D39" s="8" t="s">
        <v>148</v>
      </c>
      <c r="E39" s="8" t="s">
        <v>335</v>
      </c>
      <c r="F39" s="8" t="s">
        <v>147</v>
      </c>
      <c r="G39" s="9">
        <v>45289</v>
      </c>
      <c r="H39" s="13">
        <v>45308</v>
      </c>
      <c r="I39" s="9">
        <f>+H39+120</f>
        <v>45428</v>
      </c>
      <c r="J39" s="10">
        <v>57696</v>
      </c>
      <c r="K39" s="18">
        <f t="shared" ca="1" si="11"/>
        <v>1471.41925182059</v>
      </c>
      <c r="L39" s="16">
        <f t="shared" ca="1" si="12"/>
        <v>-89</v>
      </c>
      <c r="M39" s="17">
        <f t="shared" ca="1" si="13"/>
        <v>59167.419251820589</v>
      </c>
      <c r="N39" s="19">
        <f ca="1">IFERROR(IF(TODAY()-I39-8&lt;=0,"",TODAY()-I39-8)*leyenda!$A$8*J39,"0.00")</f>
        <v>1471.41925182059</v>
      </c>
      <c r="O39" s="8"/>
      <c r="P39" s="13">
        <f t="shared" ca="1" si="14"/>
        <v>45517</v>
      </c>
      <c r="Q39" s="8" t="str">
        <f ca="1">IF(L39&lt;=0,leyenda!$E$8,IF(L39&lt;=leyenda!$D$5,leyenda!$E$7,leyenda!$E$6))</f>
        <v>VENCIDO</v>
      </c>
      <c r="R39" s="67">
        <v>45519</v>
      </c>
      <c r="S39" s="8" t="s">
        <v>36</v>
      </c>
      <c r="T39" s="15"/>
      <c r="U39" s="8" t="str" cm="1">
        <f t="array" aca="1" ref="U39" ca="1">_xlfn.IFS(L39&gt;=leyenda!$J$6,leyenda!$I$6,L39&gt;=leyenda!$J$7,leyenda!$I$7,L39&gt;=leyenda!$J$8,leyenda!$I$8,L39&gt;=leyenda!$J$9,leyenda!$I$9,L39&gt;=leyenda!$J$10,leyenda!$I$10,L39&lt;=leyenda!$J$11,leyenda!$I$11)</f>
        <v>A5 DE 61 A 90 DIAS</v>
      </c>
      <c r="V39" s="8" t="s">
        <v>145</v>
      </c>
      <c r="W39" s="8" t="s">
        <v>146</v>
      </c>
      <c r="X39" s="8" t="s">
        <v>48</v>
      </c>
      <c r="Y39" s="29" t="s">
        <v>357</v>
      </c>
      <c r="Z39" s="8" t="s">
        <v>392</v>
      </c>
    </row>
    <row r="40" spans="1:26" x14ac:dyDescent="0.25">
      <c r="A40" s="28" t="s">
        <v>351</v>
      </c>
      <c r="B40" s="8" t="s">
        <v>366</v>
      </c>
      <c r="C40" s="8" t="s">
        <v>33</v>
      </c>
      <c r="D40" s="8" t="s">
        <v>149</v>
      </c>
      <c r="E40" s="8" t="s">
        <v>336</v>
      </c>
      <c r="F40" s="8" t="s">
        <v>147</v>
      </c>
      <c r="G40" s="9">
        <v>45289</v>
      </c>
      <c r="H40" s="13">
        <v>45308</v>
      </c>
      <c r="I40" s="9">
        <f>+H40+90</f>
        <v>45398</v>
      </c>
      <c r="J40" s="10">
        <v>33287</v>
      </c>
      <c r="K40" s="18">
        <f t="shared" ca="1" si="11"/>
        <v>1163.3311170605725</v>
      </c>
      <c r="L40" s="16">
        <f t="shared" ca="1" si="12"/>
        <v>-119</v>
      </c>
      <c r="M40" s="17">
        <f t="shared" ca="1" si="13"/>
        <v>34450.331117060574</v>
      </c>
      <c r="N40" s="19">
        <f ca="1">IFERROR(IF(TODAY()-I40-8&lt;=0,"",TODAY()-I40-8)*leyenda!$A$8*J40,"0.00")</f>
        <v>1163.3311170605725</v>
      </c>
      <c r="O40" s="8"/>
      <c r="P40" s="13">
        <f t="shared" ca="1" si="14"/>
        <v>45517</v>
      </c>
      <c r="Q40" s="8" t="str">
        <f ca="1">IF(L40&lt;=0,leyenda!$E$8,IF(L40&lt;=leyenda!$D$5,leyenda!$E$7,leyenda!$E$6))</f>
        <v>VENCIDO</v>
      </c>
      <c r="R40" s="67">
        <v>45550</v>
      </c>
      <c r="S40" s="8" t="s">
        <v>36</v>
      </c>
      <c r="T40" s="15"/>
      <c r="U40" s="8" t="str" cm="1">
        <f t="array" aca="1" ref="U40" ca="1">_xlfn.IFS(L40&gt;=leyenda!$J$6,leyenda!$I$6,L40&gt;=leyenda!$J$7,leyenda!$I$7,L40&gt;=leyenda!$J$8,leyenda!$I$8,L40&gt;=leyenda!$J$9,leyenda!$I$9,L40&gt;=leyenda!$J$10,leyenda!$I$10,L40&lt;=leyenda!$J$11,leyenda!$I$11)</f>
        <v>A6 DE 91 A MÁS DIAS</v>
      </c>
      <c r="V40" s="8" t="s">
        <v>145</v>
      </c>
      <c r="W40" s="8" t="s">
        <v>146</v>
      </c>
      <c r="X40" s="8" t="s">
        <v>48</v>
      </c>
      <c r="Y40" s="29" t="s">
        <v>357</v>
      </c>
      <c r="Z40" s="8" t="s">
        <v>392</v>
      </c>
    </row>
    <row r="41" spans="1:26" x14ac:dyDescent="0.25">
      <c r="A41" s="28" t="s">
        <v>351</v>
      </c>
      <c r="B41" s="8" t="s">
        <v>366</v>
      </c>
      <c r="C41" s="8" t="s">
        <v>33</v>
      </c>
      <c r="D41" s="8" t="s">
        <v>149</v>
      </c>
      <c r="E41" s="8" t="s">
        <v>336</v>
      </c>
      <c r="F41" s="8" t="s">
        <v>147</v>
      </c>
      <c r="G41" s="9">
        <v>45289</v>
      </c>
      <c r="H41" s="13">
        <v>45308</v>
      </c>
      <c r="I41" s="9">
        <f>+H41+120</f>
        <v>45428</v>
      </c>
      <c r="J41" s="10">
        <v>33287</v>
      </c>
      <c r="K41" s="18">
        <f t="shared" ca="1" si="11"/>
        <v>848.91730163879606</v>
      </c>
      <c r="L41" s="16">
        <f t="shared" ca="1" si="12"/>
        <v>-89</v>
      </c>
      <c r="M41" s="17">
        <f t="shared" ca="1" si="13"/>
        <v>34135.917301638794</v>
      </c>
      <c r="N41" s="19">
        <f ca="1">IFERROR(IF(TODAY()-I41-8&lt;=0,"",TODAY()-I41-8)*leyenda!$A$8*J41,"0.00")</f>
        <v>848.91730163879606</v>
      </c>
      <c r="O41" s="8"/>
      <c r="P41" s="13">
        <f t="shared" ca="1" si="14"/>
        <v>45517</v>
      </c>
      <c r="Q41" s="8" t="str">
        <f ca="1">IF(L41&lt;=0,leyenda!$E$8,IF(L41&lt;=leyenda!$D$5,leyenda!$E$7,leyenda!$E$6))</f>
        <v>VENCIDO</v>
      </c>
      <c r="R41" s="67">
        <v>45550</v>
      </c>
      <c r="S41" s="8" t="s">
        <v>36</v>
      </c>
      <c r="T41" s="15"/>
      <c r="U41" s="8" t="str" cm="1">
        <f t="array" aca="1" ref="U41" ca="1">_xlfn.IFS(L41&gt;=leyenda!$J$6,leyenda!$I$6,L41&gt;=leyenda!$J$7,leyenda!$I$7,L41&gt;=leyenda!$J$8,leyenda!$I$8,L41&gt;=leyenda!$J$9,leyenda!$I$9,L41&gt;=leyenda!$J$10,leyenda!$I$10,L41&lt;=leyenda!$J$11,leyenda!$I$11)</f>
        <v>A5 DE 61 A 90 DIAS</v>
      </c>
      <c r="V41" s="8" t="s">
        <v>145</v>
      </c>
      <c r="W41" s="8" t="s">
        <v>146</v>
      </c>
      <c r="X41" s="8" t="s">
        <v>48</v>
      </c>
      <c r="Y41" s="29" t="s">
        <v>357</v>
      </c>
      <c r="Z41" s="8" t="s">
        <v>392</v>
      </c>
    </row>
    <row r="42" spans="1:26" x14ac:dyDescent="0.25">
      <c r="A42" s="28" t="s">
        <v>351</v>
      </c>
      <c r="B42" s="8" t="s">
        <v>366</v>
      </c>
      <c r="C42" s="8" t="s">
        <v>33</v>
      </c>
      <c r="D42" s="8" t="s">
        <v>150</v>
      </c>
      <c r="E42" s="8" t="s">
        <v>151</v>
      </c>
      <c r="F42" s="8" t="s">
        <v>152</v>
      </c>
      <c r="G42" s="9">
        <v>45372</v>
      </c>
      <c r="H42" s="13">
        <v>45378</v>
      </c>
      <c r="I42" s="9">
        <f>+H42+90</f>
        <v>45468</v>
      </c>
      <c r="J42" s="10">
        <v>135533</v>
      </c>
      <c r="K42" s="18">
        <f t="shared" ca="1" si="11"/>
        <v>1749.5832742191087</v>
      </c>
      <c r="L42" s="16">
        <f t="shared" ca="1" si="12"/>
        <v>-49</v>
      </c>
      <c r="M42" s="17">
        <f t="shared" ca="1" si="13"/>
        <v>137282.5832742191</v>
      </c>
      <c r="N42" s="19">
        <f ca="1">IFERROR(IF(TODAY()-I42-8&lt;=0,"",TODAY()-I42-8)*leyenda!$A$8*J42,"0.00")</f>
        <v>1749.5832742191087</v>
      </c>
      <c r="O42" s="8"/>
      <c r="P42" s="13">
        <f t="shared" ca="1" si="14"/>
        <v>45517</v>
      </c>
      <c r="Q42" s="8" t="str">
        <f ca="1">IF(L42&lt;=0,leyenda!$E$8,IF(L42&lt;=leyenda!$D$5,leyenda!$E$7,leyenda!$E$6))</f>
        <v>VENCIDO</v>
      </c>
      <c r="R42" s="67">
        <v>45519</v>
      </c>
      <c r="S42" s="8" t="s">
        <v>36</v>
      </c>
      <c r="T42" s="15"/>
      <c r="U42" s="8" t="str" cm="1">
        <f t="array" aca="1" ref="U42" ca="1">_xlfn.IFS(L42&gt;=leyenda!$J$6,leyenda!$I$6,L42&gt;=leyenda!$J$7,leyenda!$I$7,L42&gt;=leyenda!$J$8,leyenda!$I$8,L42&gt;=leyenda!$J$9,leyenda!$I$9,L42&gt;=leyenda!$J$10,leyenda!$I$10,L42&lt;=leyenda!$J$11,leyenda!$I$11)</f>
        <v>A4 DE 31 A 60 DIAS</v>
      </c>
      <c r="V42" s="8" t="s">
        <v>145</v>
      </c>
      <c r="W42" s="8" t="s">
        <v>146</v>
      </c>
      <c r="X42" s="8" t="s">
        <v>48</v>
      </c>
      <c r="Y42" s="29" t="s">
        <v>357</v>
      </c>
      <c r="Z42" s="8" t="s">
        <v>392</v>
      </c>
    </row>
    <row r="43" spans="1:26" x14ac:dyDescent="0.25">
      <c r="A43" s="28" t="s">
        <v>351</v>
      </c>
      <c r="B43" s="8" t="s">
        <v>366</v>
      </c>
      <c r="C43" s="8" t="s">
        <v>33</v>
      </c>
      <c r="D43" s="8" t="s">
        <v>153</v>
      </c>
      <c r="E43" s="8" t="s">
        <v>419</v>
      </c>
      <c r="F43" s="8" t="s">
        <v>142</v>
      </c>
      <c r="G43" s="9">
        <v>45411</v>
      </c>
      <c r="H43" s="13">
        <v>45415</v>
      </c>
      <c r="I43" s="9">
        <f>+H43+75</f>
        <v>45490</v>
      </c>
      <c r="J43" s="10">
        <v>69710</v>
      </c>
      <c r="K43" s="18">
        <f t="shared" ca="1" si="11"/>
        <v>417.01760886430992</v>
      </c>
      <c r="L43" s="16">
        <f t="shared" ca="1" si="12"/>
        <v>-27</v>
      </c>
      <c r="M43" s="17">
        <f t="shared" ca="1" si="13"/>
        <v>70127.017608864306</v>
      </c>
      <c r="N43" s="19">
        <f ca="1">IFERROR(IF(TODAY()-I43-8&lt;=0,"",TODAY()-I43-8)*leyenda!$A$8*J43,"0.00")</f>
        <v>417.01760886430992</v>
      </c>
      <c r="O43" s="8"/>
      <c r="P43" s="13">
        <f t="shared" ca="1" si="14"/>
        <v>45517</v>
      </c>
      <c r="Q43" s="8" t="str">
        <f ca="1">IF(L43&lt;=0,leyenda!$E$8,IF(L43&lt;=leyenda!$D$5,leyenda!$E$7,leyenda!$E$6))</f>
        <v>VENCIDO</v>
      </c>
      <c r="R43" s="67">
        <v>45550</v>
      </c>
      <c r="S43" s="8" t="s">
        <v>36</v>
      </c>
      <c r="T43" s="15"/>
      <c r="U43" s="8" t="str" cm="1">
        <f t="array" aca="1" ref="U43" ca="1">_xlfn.IFS(L43&gt;=leyenda!$J$6,leyenda!$I$6,L43&gt;=leyenda!$J$7,leyenda!$I$7,L43&gt;=leyenda!$J$8,leyenda!$I$8,L43&gt;=leyenda!$J$9,leyenda!$I$9,L43&gt;=leyenda!$J$10,leyenda!$I$10,L43&lt;=leyenda!$J$11,leyenda!$I$11)</f>
        <v>A3 DE 16 A 30 DIAS</v>
      </c>
      <c r="V43" s="8" t="s">
        <v>145</v>
      </c>
      <c r="W43" s="8" t="s">
        <v>146</v>
      </c>
      <c r="X43" s="8" t="s">
        <v>48</v>
      </c>
      <c r="Y43" s="29" t="s">
        <v>357</v>
      </c>
      <c r="Z43" s="8" t="s">
        <v>392</v>
      </c>
    </row>
    <row r="44" spans="1:26" x14ac:dyDescent="0.25">
      <c r="A44" s="28" t="s">
        <v>351</v>
      </c>
      <c r="B44" s="8" t="s">
        <v>366</v>
      </c>
      <c r="C44" s="8" t="s">
        <v>33</v>
      </c>
      <c r="D44" s="55" t="s">
        <v>352</v>
      </c>
      <c r="E44" s="8" t="s">
        <v>35</v>
      </c>
      <c r="F44" s="8" t="s">
        <v>37</v>
      </c>
      <c r="G44" s="9">
        <v>45492</v>
      </c>
      <c r="H44" s="9">
        <v>45492</v>
      </c>
      <c r="I44" s="9">
        <v>45492</v>
      </c>
      <c r="J44" s="10">
        <v>5257.8</v>
      </c>
      <c r="K44" s="18" t="str">
        <f t="shared" si="11"/>
        <v>0.00</v>
      </c>
      <c r="L44" s="16">
        <f t="shared" ca="1" si="12"/>
        <v>-25</v>
      </c>
      <c r="M44" s="17">
        <f t="shared" si="13"/>
        <v>5257.8</v>
      </c>
      <c r="N44" s="19">
        <f ca="1">IFERROR(IF(TODAY()-I44-8&lt;=0,"",TODAY()-I44-8)*leyenda!$A$8*J44,"0.00")</f>
        <v>28.142242014718928</v>
      </c>
      <c r="O44" s="13" t="s">
        <v>35</v>
      </c>
      <c r="P44" s="13">
        <f t="shared" ca="1" si="14"/>
        <v>45517</v>
      </c>
      <c r="Q44" s="8" t="str">
        <f ca="1">IF(L44&lt;=0,leyenda!$E$8,IF(L44&lt;=leyenda!$D$5,leyenda!$E$7,leyenda!$E$6))</f>
        <v>VENCIDO</v>
      </c>
      <c r="R44" s="67">
        <v>45519</v>
      </c>
      <c r="S44" s="8"/>
      <c r="T44" s="15"/>
      <c r="U44" s="8" t="str" cm="1">
        <f t="array" aca="1" ref="U44" ca="1">_xlfn.IFS(L44&gt;=leyenda!$J$6,leyenda!$I$6,L44&gt;=leyenda!$J$7,leyenda!$I$7,L44&gt;=leyenda!$J$8,leyenda!$I$8,L44&gt;=leyenda!$J$9,leyenda!$I$9,L44&gt;=leyenda!$J$10,leyenda!$I$10,L44&lt;=leyenda!$J$11,leyenda!$I$11)</f>
        <v>A3 DE 16 A 30 DIAS</v>
      </c>
      <c r="V44" s="8" t="s">
        <v>145</v>
      </c>
      <c r="W44" s="8" t="s">
        <v>146</v>
      </c>
      <c r="X44" s="8" t="s">
        <v>48</v>
      </c>
      <c r="Y44" s="29" t="s">
        <v>357</v>
      </c>
      <c r="Z44" s="8" t="s">
        <v>392</v>
      </c>
    </row>
    <row r="45" spans="1:26" x14ac:dyDescent="0.25">
      <c r="A45" s="28" t="s">
        <v>144</v>
      </c>
      <c r="B45" s="8" t="s">
        <v>366</v>
      </c>
      <c r="C45" s="8" t="s">
        <v>33</v>
      </c>
      <c r="D45" s="8" t="s">
        <v>307</v>
      </c>
      <c r="E45" s="8" t="s">
        <v>308</v>
      </c>
      <c r="F45" s="8" t="s">
        <v>309</v>
      </c>
      <c r="G45" s="9">
        <v>45446</v>
      </c>
      <c r="H45" s="9">
        <v>45450</v>
      </c>
      <c r="I45" s="9">
        <f>+BB_CXC_IN[[#This Row],[F. Embarque]]+90</f>
        <v>45540</v>
      </c>
      <c r="J45" s="10">
        <v>102386</v>
      </c>
      <c r="K45" s="18" t="str">
        <f t="shared" ca="1" si="11"/>
        <v>0.00</v>
      </c>
      <c r="L45" s="16">
        <f t="shared" ca="1" si="12"/>
        <v>23</v>
      </c>
      <c r="M45" s="17">
        <f t="shared" ca="1" si="13"/>
        <v>102386</v>
      </c>
      <c r="N45" s="19" t="str">
        <f ca="1">IFERROR(IF(TODAY()-I45-8&lt;=0,"",TODAY()-I45-8)*leyenda!$A$8*J45,"0.00")</f>
        <v>0.00</v>
      </c>
      <c r="O45" s="13"/>
      <c r="P45" s="13">
        <f t="shared" ca="1" si="14"/>
        <v>45517</v>
      </c>
      <c r="Q45" s="8" t="str">
        <f ca="1">IF(L45&lt;=0,leyenda!$E$8,IF(L45&lt;=leyenda!$D$5,leyenda!$E$7,leyenda!$E$6))</f>
        <v>VIGENTE</v>
      </c>
      <c r="R45" s="67">
        <v>45536</v>
      </c>
      <c r="S45" s="8" t="s">
        <v>36</v>
      </c>
      <c r="T45" s="15"/>
      <c r="U45" s="8" t="str" cm="1">
        <f t="array" aca="1" ref="U45" ca="1">_xlfn.IFS(L45&gt;=leyenda!$J$6,leyenda!$I$6,L45&gt;=leyenda!$J$7,leyenda!$I$7,L45&gt;=leyenda!$J$8,leyenda!$I$8,L45&gt;=leyenda!$J$9,leyenda!$I$9,L45&gt;=leyenda!$J$10,leyenda!$I$10,L45&lt;=leyenda!$J$11,leyenda!$I$11)</f>
        <v>A1 VIGENTE</v>
      </c>
      <c r="V45" s="8" t="s">
        <v>145</v>
      </c>
      <c r="W45" s="8" t="s">
        <v>146</v>
      </c>
      <c r="X45" s="8" t="s">
        <v>48</v>
      </c>
      <c r="Y45" s="29" t="s">
        <v>357</v>
      </c>
      <c r="Z45" s="8"/>
    </row>
    <row r="46" spans="1:26" x14ac:dyDescent="0.25">
      <c r="A46" s="28" t="s">
        <v>156</v>
      </c>
      <c r="B46" s="8" t="s">
        <v>154</v>
      </c>
      <c r="C46" s="8" t="s">
        <v>39</v>
      </c>
      <c r="D46" s="8" t="s">
        <v>40</v>
      </c>
      <c r="E46" s="8" t="s">
        <v>155</v>
      </c>
      <c r="F46" s="8" t="s">
        <v>70</v>
      </c>
      <c r="G46" s="9">
        <v>45432</v>
      </c>
      <c r="H46" s="13">
        <v>45432</v>
      </c>
      <c r="I46" s="9">
        <v>45432</v>
      </c>
      <c r="J46" s="10">
        <v>-7154.04</v>
      </c>
      <c r="K46" s="18" t="str">
        <f t="shared" si="11"/>
        <v>0.00</v>
      </c>
      <c r="L46" s="16">
        <f t="shared" ca="1" si="12"/>
        <v>-85</v>
      </c>
      <c r="M46" s="17">
        <f t="shared" si="13"/>
        <v>-7154.04</v>
      </c>
      <c r="N46" s="19">
        <f ca="1">IFERROR(IF(TODAY()-I46-8&lt;=0,"",TODAY()-I46-8)*leyenda!$A$8*J46,"0.00")</f>
        <v>-173.43941471661645</v>
      </c>
      <c r="O46" s="14" t="s">
        <v>39</v>
      </c>
      <c r="P46" s="13">
        <f t="shared" ca="1" si="14"/>
        <v>45517</v>
      </c>
      <c r="Q46" s="8" t="str">
        <f ca="1">IF(L46&lt;=0,leyenda!$E$8,IF(L46&lt;=leyenda!$D$5,leyenda!$E$7,leyenda!$E$6))</f>
        <v>VENCIDO</v>
      </c>
      <c r="R46" s="67">
        <v>45292</v>
      </c>
      <c r="S46" s="8" t="s">
        <v>36</v>
      </c>
      <c r="T46" s="15"/>
      <c r="U46" s="8" t="str" cm="1">
        <f t="array" aca="1" ref="U46" ca="1">_xlfn.IFS(L46&gt;=leyenda!$J$6,leyenda!$I$6,L46&gt;=leyenda!$J$7,leyenda!$I$7,L46&gt;=leyenda!$J$8,leyenda!$I$8,L46&gt;=leyenda!$J$9,leyenda!$I$9,L46&gt;=leyenda!$J$10,leyenda!$I$10,L46&lt;=leyenda!$J$11,leyenda!$I$11)</f>
        <v>A5 DE 61 A 90 DIAS</v>
      </c>
      <c r="V46" s="8" t="s">
        <v>157</v>
      </c>
      <c r="W46" s="8"/>
      <c r="X46" s="8"/>
      <c r="Y46" s="29" t="s">
        <v>403</v>
      </c>
      <c r="Z46" s="8"/>
    </row>
    <row r="47" spans="1:26" x14ac:dyDescent="0.25">
      <c r="A47" s="28" t="s">
        <v>161</v>
      </c>
      <c r="B47" s="8" t="s">
        <v>158</v>
      </c>
      <c r="C47" s="8" t="s">
        <v>39</v>
      </c>
      <c r="D47" s="8" t="s">
        <v>159</v>
      </c>
      <c r="E47" s="8" t="s">
        <v>160</v>
      </c>
      <c r="F47" s="8" t="s">
        <v>70</v>
      </c>
      <c r="G47" s="9">
        <v>41668</v>
      </c>
      <c r="H47" s="13">
        <v>41668</v>
      </c>
      <c r="I47" s="9">
        <v>41668</v>
      </c>
      <c r="J47" s="10">
        <v>-356.25</v>
      </c>
      <c r="K47" s="18" t="str">
        <f t="shared" si="11"/>
        <v>0.00</v>
      </c>
      <c r="L47" s="16">
        <f t="shared" ca="1" si="12"/>
        <v>-3849</v>
      </c>
      <c r="M47" s="17">
        <f t="shared" si="13"/>
        <v>-356.25</v>
      </c>
      <c r="N47" s="19">
        <f ca="1">IFERROR(IF(TODAY()-I47-8&lt;=0,"",TODAY()-I47-8)*leyenda!$A$8*J47,"0.00")</f>
        <v>-430.82896167546295</v>
      </c>
      <c r="O47" s="14" t="s">
        <v>39</v>
      </c>
      <c r="P47" s="13">
        <f t="shared" ca="1" si="14"/>
        <v>45517</v>
      </c>
      <c r="Q47" s="8" t="str">
        <f ca="1">IF(L47&lt;=0,leyenda!$E$8,IF(L47&lt;=leyenda!$D$5,leyenda!$E$7,leyenda!$E$6))</f>
        <v>VENCIDO</v>
      </c>
      <c r="R47" s="67">
        <v>45292</v>
      </c>
      <c r="S47" s="8" t="s">
        <v>36</v>
      </c>
      <c r="T47" s="15"/>
      <c r="U47" s="8" t="str" cm="1">
        <f t="array" aca="1" ref="U47" ca="1">_xlfn.IFS(L47&gt;=leyenda!$J$6,leyenda!$I$6,L47&gt;=leyenda!$J$7,leyenda!$I$7,L47&gt;=leyenda!$J$8,leyenda!$I$8,L47&gt;=leyenda!$J$9,leyenda!$I$9,L47&gt;=leyenda!$J$10,leyenda!$I$10,L47&lt;=leyenda!$J$11,leyenda!$I$11)</f>
        <v>A6 DE 91 A MÁS DIAS</v>
      </c>
      <c r="V47" s="8" t="s">
        <v>162</v>
      </c>
      <c r="W47" s="8" t="s">
        <v>163</v>
      </c>
      <c r="X47" s="8"/>
      <c r="Y47" s="29" t="s">
        <v>399</v>
      </c>
      <c r="Z47" s="8"/>
    </row>
    <row r="48" spans="1:26" x14ac:dyDescent="0.25">
      <c r="A48" s="28" t="s">
        <v>164</v>
      </c>
      <c r="B48" s="8" t="s">
        <v>367</v>
      </c>
      <c r="C48" s="8" t="s">
        <v>39</v>
      </c>
      <c r="D48" s="8" t="s">
        <v>40</v>
      </c>
      <c r="E48" s="8" t="s">
        <v>390</v>
      </c>
      <c r="F48" s="8" t="s">
        <v>165</v>
      </c>
      <c r="G48" s="9">
        <v>45497</v>
      </c>
      <c r="H48" s="9">
        <v>45497</v>
      </c>
      <c r="I48" s="9">
        <v>45497</v>
      </c>
      <c r="J48" s="10">
        <v>-1753.47</v>
      </c>
      <c r="K48" s="18" t="str">
        <f t="shared" ref="K48" si="18">IFERROR(IF(O48,"0.00",N48),"0.00")</f>
        <v>0.00</v>
      </c>
      <c r="L48" s="16">
        <f t="shared" ref="L48" ca="1" si="19">+I48-P48</f>
        <v>-20</v>
      </c>
      <c r="M48" s="17">
        <f t="shared" ref="M48" si="20">+J48+K48</f>
        <v>-1753.47</v>
      </c>
      <c r="N48" s="19">
        <f ca="1">IFERROR(IF(TODAY()-I48-8&lt;=0,"",TODAY()-I48-8)*leyenda!$A$8*J48,"0.00")</f>
        <v>-6.6249910526947113</v>
      </c>
      <c r="O48" s="14" t="s">
        <v>39</v>
      </c>
      <c r="P48" s="13">
        <f t="shared" ca="1" si="14"/>
        <v>45517</v>
      </c>
      <c r="Q48" s="8" t="str">
        <f ca="1">IF(L48&lt;=0,leyenda!$E$8,IF(L48&lt;=leyenda!$D$5,leyenda!$E$7,leyenda!$E$6))</f>
        <v>VENCIDO</v>
      </c>
      <c r="R48" s="67">
        <v>45627</v>
      </c>
      <c r="S48" s="8" t="s">
        <v>36</v>
      </c>
      <c r="T48" s="15"/>
      <c r="U48" s="8" t="str" cm="1">
        <f t="array" aca="1" ref="U48" ca="1">_xlfn.IFS(L48&gt;=leyenda!$J$6,leyenda!$I$6,L48&gt;=leyenda!$J$7,leyenda!$I$7,L48&gt;=leyenda!$J$8,leyenda!$I$8,L48&gt;=leyenda!$J$9,leyenda!$I$9,L48&gt;=leyenda!$J$10,leyenda!$I$10,L48&lt;=leyenda!$J$11,leyenda!$I$11)</f>
        <v>A3 DE 16 A 30 DIAS</v>
      </c>
      <c r="V48" s="8" t="s">
        <v>166</v>
      </c>
      <c r="W48" s="8" t="s">
        <v>167</v>
      </c>
      <c r="X48" s="8"/>
      <c r="Y48" s="29" t="s">
        <v>353</v>
      </c>
      <c r="Z48" s="8" t="s">
        <v>369</v>
      </c>
    </row>
    <row r="49" spans="1:26" x14ac:dyDescent="0.25">
      <c r="A49" s="28" t="s">
        <v>310</v>
      </c>
      <c r="B49" s="8" t="s">
        <v>311</v>
      </c>
      <c r="C49" s="8" t="s">
        <v>33</v>
      </c>
      <c r="D49" s="8" t="s">
        <v>312</v>
      </c>
      <c r="E49" s="8" t="s">
        <v>314</v>
      </c>
      <c r="F49" s="8" t="s">
        <v>313</v>
      </c>
      <c r="G49" s="9">
        <v>45454</v>
      </c>
      <c r="H49" s="13">
        <v>45457</v>
      </c>
      <c r="I49" s="9">
        <f>+BB_CXC_IN[[#This Row],[F. Embarque]]+45</f>
        <v>45502</v>
      </c>
      <c r="J49" s="10">
        <v>24246</v>
      </c>
      <c r="K49" s="18">
        <f t="shared" ca="1" si="11"/>
        <v>53.437219315863771</v>
      </c>
      <c r="L49" s="16">
        <f t="shared" ca="1" si="12"/>
        <v>-15</v>
      </c>
      <c r="M49" s="17">
        <f t="shared" ca="1" si="13"/>
        <v>24299.437219315863</v>
      </c>
      <c r="N49" s="19">
        <f ca="1">IFERROR(IF(TODAY()-I49-8&lt;=0,"",TODAY()-I49-8)*leyenda!$A$8*J49,"0.00")</f>
        <v>53.437219315863771</v>
      </c>
      <c r="O49" s="14"/>
      <c r="P49" s="13">
        <f t="shared" ca="1" si="14"/>
        <v>45517</v>
      </c>
      <c r="Q49" s="8" t="str">
        <f ca="1">IF(L49&lt;=0,leyenda!$E$8,IF(L49&lt;=leyenda!$D$5,leyenda!$E$7,leyenda!$E$6))</f>
        <v>VENCIDO</v>
      </c>
      <c r="R49" s="67">
        <v>45505</v>
      </c>
      <c r="S49" s="8" t="s">
        <v>36</v>
      </c>
      <c r="T49" s="15"/>
      <c r="U49" s="8" t="str" cm="1">
        <f t="array" aca="1" ref="U49" ca="1">_xlfn.IFS(L49&gt;=leyenda!$J$6,leyenda!$I$6,L49&gt;=leyenda!$J$7,leyenda!$I$7,L49&gt;=leyenda!$J$8,leyenda!$I$8,L49&gt;=leyenda!$J$9,leyenda!$I$9,L49&gt;=leyenda!$J$10,leyenda!$I$10,L49&lt;=leyenda!$J$11,leyenda!$I$11)</f>
        <v>A2 DE 1 A 15 DIAS</v>
      </c>
      <c r="V49" s="8" t="s">
        <v>315</v>
      </c>
      <c r="W49" s="8" t="s">
        <v>316</v>
      </c>
      <c r="X49" s="8" t="s">
        <v>317</v>
      </c>
      <c r="Y49" s="29" t="s">
        <v>356</v>
      </c>
      <c r="Z49" s="8" t="s">
        <v>393</v>
      </c>
    </row>
    <row r="50" spans="1:26" x14ac:dyDescent="0.25">
      <c r="A50" s="28" t="s">
        <v>170</v>
      </c>
      <c r="B50" s="8" t="s">
        <v>168</v>
      </c>
      <c r="C50" s="8" t="s">
        <v>33</v>
      </c>
      <c r="D50" s="8" t="s">
        <v>169</v>
      </c>
      <c r="E50" s="8" t="s">
        <v>424</v>
      </c>
      <c r="F50" s="8" t="s">
        <v>140</v>
      </c>
      <c r="G50" s="9">
        <v>45279</v>
      </c>
      <c r="H50" s="13">
        <v>45279</v>
      </c>
      <c r="I50" s="9">
        <v>45279</v>
      </c>
      <c r="J50" s="49">
        <v>103</v>
      </c>
      <c r="K50" s="18" t="str">
        <f t="shared" si="11"/>
        <v>0.00</v>
      </c>
      <c r="L50" s="16">
        <f t="shared" ca="1" si="12"/>
        <v>-238</v>
      </c>
      <c r="M50" s="17">
        <f t="shared" si="13"/>
        <v>103</v>
      </c>
      <c r="N50" s="19">
        <f ca="1">IFERROR(IF(TODAY()-I50-8&lt;=0,"",TODAY()-I50-8)*leyenda!$A$8*J50,"0.00")</f>
        <v>7.458831062518783</v>
      </c>
      <c r="O50" s="14" t="s">
        <v>85</v>
      </c>
      <c r="P50" s="13">
        <f t="shared" ca="1" si="14"/>
        <v>45517</v>
      </c>
      <c r="Q50" s="8" t="str">
        <f ca="1">IF(L50&lt;=0,leyenda!$E$8,IF(L50&lt;=leyenda!$D$5,leyenda!$E$7,leyenda!$E$6))</f>
        <v>VENCIDO</v>
      </c>
      <c r="R50" s="67">
        <v>45627</v>
      </c>
      <c r="S50" s="8" t="s">
        <v>36</v>
      </c>
      <c r="T50" s="15"/>
      <c r="U50" s="8" t="str" cm="1">
        <f t="array" aca="1" ref="U50" ca="1">_xlfn.IFS(L50&gt;=leyenda!$J$6,leyenda!$I$6,L50&gt;=leyenda!$J$7,leyenda!$I$7,L50&gt;=leyenda!$J$8,leyenda!$I$8,L50&gt;=leyenda!$J$9,leyenda!$I$9,L50&gt;=leyenda!$J$10,leyenda!$I$10,L50&lt;=leyenda!$J$11,leyenda!$I$11)</f>
        <v>A6 DE 91 A MÁS DIAS</v>
      </c>
      <c r="V50" s="8" t="s">
        <v>171</v>
      </c>
      <c r="W50" s="8"/>
      <c r="X50" s="8"/>
      <c r="Y50" s="29" t="s">
        <v>358</v>
      </c>
      <c r="Z50" s="8" t="s">
        <v>369</v>
      </c>
    </row>
    <row r="51" spans="1:26" x14ac:dyDescent="0.25">
      <c r="A51" s="28" t="s">
        <v>170</v>
      </c>
      <c r="B51" s="8" t="s">
        <v>168</v>
      </c>
      <c r="C51" s="8" t="s">
        <v>39</v>
      </c>
      <c r="D51" s="8" t="s">
        <v>40</v>
      </c>
      <c r="E51" s="8" t="s">
        <v>172</v>
      </c>
      <c r="F51" s="8" t="s">
        <v>70</v>
      </c>
      <c r="G51" s="9">
        <v>45337</v>
      </c>
      <c r="H51" s="13">
        <v>45337</v>
      </c>
      <c r="I51" s="9">
        <v>45337</v>
      </c>
      <c r="J51" s="10">
        <v>-61682.720000000001</v>
      </c>
      <c r="K51" s="18" t="str">
        <f t="shared" ref="K51:K76" si="21">IFERROR(IF(O51,"0.00",N51),"0.00")</f>
        <v>0.00</v>
      </c>
      <c r="L51" s="16">
        <f t="shared" ref="L51:L76" ca="1" si="22">+I51-P51</f>
        <v>-180</v>
      </c>
      <c r="M51" s="17">
        <f t="shared" ref="M51:M76" si="23">+J51+K51</f>
        <v>-61682.720000000001</v>
      </c>
      <c r="N51" s="19">
        <f ca="1">IFERROR(IF(TODAY()-I51-8&lt;=0,"",TODAY()-I51-8)*leyenda!$A$8*J51,"0.00")</f>
        <v>-3340.3938340457389</v>
      </c>
      <c r="O51" s="14" t="s">
        <v>39</v>
      </c>
      <c r="P51" s="13">
        <f t="shared" ref="P51:P76" ca="1" si="24">TODAY()</f>
        <v>45517</v>
      </c>
      <c r="Q51" s="8" t="str">
        <f ca="1">IF(L51&lt;=0,leyenda!$E$8,IF(L51&lt;=leyenda!$D$5,leyenda!$E$7,leyenda!$E$6))</f>
        <v>VENCIDO</v>
      </c>
      <c r="R51" s="67">
        <v>45292</v>
      </c>
      <c r="S51" s="8" t="s">
        <v>36</v>
      </c>
      <c r="T51" s="15"/>
      <c r="U51" s="8" t="str" cm="1">
        <f t="array" aca="1" ref="U51" ca="1">_xlfn.IFS(L51&gt;=leyenda!$J$6,leyenda!$I$6,L51&gt;=leyenda!$J$7,leyenda!$I$7,L51&gt;=leyenda!$J$8,leyenda!$I$8,L51&gt;=leyenda!$J$9,leyenda!$I$9,L51&gt;=leyenda!$J$10,leyenda!$I$10,L51&lt;=leyenda!$J$11,leyenda!$I$11)</f>
        <v>A6 DE 91 A MÁS DIAS</v>
      </c>
      <c r="V51" s="8" t="s">
        <v>171</v>
      </c>
      <c r="W51" s="8"/>
      <c r="X51" s="8"/>
      <c r="Y51" s="29" t="s">
        <v>358</v>
      </c>
      <c r="Z51" s="8"/>
    </row>
    <row r="52" spans="1:26" x14ac:dyDescent="0.25">
      <c r="A52" s="28" t="s">
        <v>170</v>
      </c>
      <c r="B52" s="8" t="s">
        <v>168</v>
      </c>
      <c r="C52" s="8" t="s">
        <v>39</v>
      </c>
      <c r="D52" s="8" t="s">
        <v>40</v>
      </c>
      <c r="E52" s="8" t="s">
        <v>173</v>
      </c>
      <c r="F52" s="8" t="s">
        <v>70</v>
      </c>
      <c r="G52" s="9">
        <v>45428</v>
      </c>
      <c r="H52" s="13">
        <v>45428</v>
      </c>
      <c r="I52" s="9">
        <v>45428</v>
      </c>
      <c r="J52" s="10">
        <v>-5540.94</v>
      </c>
      <c r="K52" s="18" t="str">
        <f t="shared" si="21"/>
        <v>0.00</v>
      </c>
      <c r="L52" s="16">
        <f t="shared" ca="1" si="22"/>
        <v>-89</v>
      </c>
      <c r="M52" s="17">
        <f t="shared" si="23"/>
        <v>-5540.94</v>
      </c>
      <c r="N52" s="19">
        <f ca="1">IFERROR(IF(TODAY()-I52-8&lt;=0,"",TODAY()-I52-8)*leyenda!$A$8*J52,"0.00")</f>
        <v>-141.31041647918019</v>
      </c>
      <c r="O52" s="14" t="s">
        <v>39</v>
      </c>
      <c r="P52" s="13">
        <f t="shared" ca="1" si="24"/>
        <v>45517</v>
      </c>
      <c r="Q52" s="8" t="str">
        <f ca="1">IF(L52&lt;=0,leyenda!$E$8,IF(L52&lt;=leyenda!$D$5,leyenda!$E$7,leyenda!$E$6))</f>
        <v>VENCIDO</v>
      </c>
      <c r="R52" s="67">
        <v>45292</v>
      </c>
      <c r="S52" s="8" t="s">
        <v>36</v>
      </c>
      <c r="T52" s="15"/>
      <c r="U52" s="8" t="str" cm="1">
        <f t="array" aca="1" ref="U52" ca="1">_xlfn.IFS(L52&gt;=leyenda!$J$6,leyenda!$I$6,L52&gt;=leyenda!$J$7,leyenda!$I$7,L52&gt;=leyenda!$J$8,leyenda!$I$8,L52&gt;=leyenda!$J$9,leyenda!$I$9,L52&gt;=leyenda!$J$10,leyenda!$I$10,L52&lt;=leyenda!$J$11,leyenda!$I$11)</f>
        <v>A5 DE 61 A 90 DIAS</v>
      </c>
      <c r="V52" s="8" t="s">
        <v>171</v>
      </c>
      <c r="W52" s="8"/>
      <c r="X52" s="8"/>
      <c r="Y52" s="29" t="s">
        <v>358</v>
      </c>
      <c r="Z52" s="8"/>
    </row>
    <row r="53" spans="1:26" x14ac:dyDescent="0.25">
      <c r="A53" s="28" t="s">
        <v>170</v>
      </c>
      <c r="B53" s="8" t="s">
        <v>168</v>
      </c>
      <c r="C53" s="8" t="s">
        <v>39</v>
      </c>
      <c r="D53" s="8" t="s">
        <v>40</v>
      </c>
      <c r="E53" s="8" t="s">
        <v>172</v>
      </c>
      <c r="F53" s="8" t="s">
        <v>70</v>
      </c>
      <c r="G53" s="9">
        <v>45478</v>
      </c>
      <c r="H53" s="9">
        <v>45478</v>
      </c>
      <c r="I53" s="9">
        <v>45478</v>
      </c>
      <c r="J53" s="10">
        <v>-61682.720000000001</v>
      </c>
      <c r="K53" s="18" t="str">
        <f t="shared" ref="K53" si="25">IFERROR(IF(O53,"0.00",N53),"0.00")</f>
        <v>0.00</v>
      </c>
      <c r="L53" s="16">
        <f t="shared" ref="L53" ca="1" si="26">+I53-P53</f>
        <v>-39</v>
      </c>
      <c r="M53" s="17">
        <f t="shared" ref="M53" si="27">+J53+K53</f>
        <v>-61682.720000000001</v>
      </c>
      <c r="N53" s="19">
        <f ca="1">IFERROR(IF(TODAY()-I53-8&lt;=0,"",TODAY()-I53-8)*leyenda!$A$8*J53,"0.00")</f>
        <v>-602.04772590359244</v>
      </c>
      <c r="O53" s="14" t="s">
        <v>39</v>
      </c>
      <c r="P53" s="13">
        <f t="shared" ca="1" si="24"/>
        <v>45517</v>
      </c>
      <c r="Q53" s="8" t="str">
        <f ca="1">IF(L53&lt;=0,leyenda!$E$8,IF(L53&lt;=leyenda!$D$5,leyenda!$E$7,leyenda!$E$6))</f>
        <v>VENCIDO</v>
      </c>
      <c r="R53" s="67">
        <v>45292</v>
      </c>
      <c r="S53" s="8" t="s">
        <v>36</v>
      </c>
      <c r="T53" s="15"/>
      <c r="U53" s="8" t="str" cm="1">
        <f t="array" aca="1" ref="U53" ca="1">_xlfn.IFS(L53&gt;=leyenda!$J$6,leyenda!$I$6,L53&gt;=leyenda!$J$7,leyenda!$I$7,L53&gt;=leyenda!$J$8,leyenda!$I$8,L53&gt;=leyenda!$J$9,leyenda!$I$9,L53&gt;=leyenda!$J$10,leyenda!$I$10,L53&lt;=leyenda!$J$11,leyenda!$I$11)</f>
        <v>A4 DE 31 A 60 DIAS</v>
      </c>
      <c r="V53" s="8" t="s">
        <v>171</v>
      </c>
      <c r="W53" s="8"/>
      <c r="X53" s="8"/>
      <c r="Y53" s="29" t="s">
        <v>358</v>
      </c>
      <c r="Z53" s="8"/>
    </row>
    <row r="54" spans="1:26" x14ac:dyDescent="0.25">
      <c r="A54" s="28" t="s">
        <v>176</v>
      </c>
      <c r="B54" s="8" t="s">
        <v>174</v>
      </c>
      <c r="C54" s="8" t="s">
        <v>39</v>
      </c>
      <c r="D54" s="8" t="s">
        <v>40</v>
      </c>
      <c r="E54" s="8" t="s">
        <v>175</v>
      </c>
      <c r="F54" s="8" t="s">
        <v>70</v>
      </c>
      <c r="G54" s="9">
        <v>45376</v>
      </c>
      <c r="H54" s="13">
        <v>45376</v>
      </c>
      <c r="I54" s="9">
        <v>45376</v>
      </c>
      <c r="J54" s="10">
        <v>-12957.85</v>
      </c>
      <c r="K54" s="18" t="str">
        <f t="shared" si="21"/>
        <v>0.00</v>
      </c>
      <c r="L54" s="16">
        <f t="shared" ca="1" si="22"/>
        <v>-141</v>
      </c>
      <c r="M54" s="17">
        <f t="shared" si="23"/>
        <v>-12957.85</v>
      </c>
      <c r="N54" s="19">
        <f ca="1">IFERROR(IF(TODAY()-I54-8&lt;=0,"",TODAY()-I54-8)*leyenda!$A$8*J54,"0.00")</f>
        <v>-542.61313098776054</v>
      </c>
      <c r="O54" s="14" t="s">
        <v>39</v>
      </c>
      <c r="P54" s="13">
        <f t="shared" ca="1" si="24"/>
        <v>45517</v>
      </c>
      <c r="Q54" s="8" t="str">
        <f ca="1">IF(L54&lt;=0,leyenda!$E$8,IF(L54&lt;=leyenda!$D$5,leyenda!$E$7,leyenda!$E$6))</f>
        <v>VENCIDO</v>
      </c>
      <c r="R54" s="67">
        <v>45292</v>
      </c>
      <c r="S54" s="8" t="s">
        <v>36</v>
      </c>
      <c r="T54" s="15"/>
      <c r="U54" s="8" t="str" cm="1">
        <f t="array" aca="1" ref="U54" ca="1">_xlfn.IFS(L54&gt;=leyenda!$J$6,leyenda!$I$6,L54&gt;=leyenda!$J$7,leyenda!$I$7,L54&gt;=leyenda!$J$8,leyenda!$I$8,L54&gt;=leyenda!$J$9,leyenda!$I$9,L54&gt;=leyenda!$J$10,leyenda!$I$10,L54&lt;=leyenda!$J$11,leyenda!$I$11)</f>
        <v>A6 DE 91 A MÁS DIAS</v>
      </c>
      <c r="V54" s="8" t="s">
        <v>177</v>
      </c>
      <c r="W54" s="8" t="s">
        <v>178</v>
      </c>
      <c r="X54" s="8" t="s">
        <v>48</v>
      </c>
      <c r="Y54" s="29" t="s">
        <v>359</v>
      </c>
      <c r="Z54" s="8"/>
    </row>
    <row r="55" spans="1:26" x14ac:dyDescent="0.25">
      <c r="A55" s="28" t="s">
        <v>181</v>
      </c>
      <c r="B55" s="8" t="s">
        <v>179</v>
      </c>
      <c r="C55" s="8" t="s">
        <v>39</v>
      </c>
      <c r="D55" s="8" t="s">
        <v>40</v>
      </c>
      <c r="E55" s="8" t="s">
        <v>180</v>
      </c>
      <c r="F55" s="8" t="s">
        <v>182</v>
      </c>
      <c r="G55" s="9">
        <v>45467</v>
      </c>
      <c r="H55" s="9">
        <v>45467</v>
      </c>
      <c r="I55" s="9">
        <v>45467</v>
      </c>
      <c r="J55" s="10">
        <v>-483.06</v>
      </c>
      <c r="K55" s="18" t="str">
        <f t="shared" si="21"/>
        <v>0.00</v>
      </c>
      <c r="L55" s="16">
        <f t="shared" ca="1" si="22"/>
        <v>-50</v>
      </c>
      <c r="M55" s="17">
        <f t="shared" si="23"/>
        <v>-483.06</v>
      </c>
      <c r="N55" s="19">
        <f ca="1">IFERROR(IF(TODAY()-I55-8&lt;=0,"",TODAY()-I55-8)*leyenda!$A$8*J55,"0.00")</f>
        <v>-6.3878701219305007</v>
      </c>
      <c r="O55" s="14" t="s">
        <v>39</v>
      </c>
      <c r="P55" s="13">
        <f t="shared" ca="1" si="24"/>
        <v>45517</v>
      </c>
      <c r="Q55" s="8" t="str">
        <f ca="1">IF(L55&lt;=0,leyenda!$E$8,IF(L55&lt;=leyenda!$D$5,leyenda!$E$7,leyenda!$E$6))</f>
        <v>VENCIDO</v>
      </c>
      <c r="R55" s="67">
        <v>45292</v>
      </c>
      <c r="S55" s="8" t="s">
        <v>36</v>
      </c>
      <c r="T55" s="15"/>
      <c r="U55" s="8" t="str" cm="1">
        <f t="array" aca="1" ref="U55" ca="1">_xlfn.IFS(L55&gt;=leyenda!$J$6,leyenda!$I$6,L55&gt;=leyenda!$J$7,leyenda!$I$7,L55&gt;=leyenda!$J$8,leyenda!$I$8,L55&gt;=leyenda!$J$9,leyenda!$I$9,L55&gt;=leyenda!$J$10,leyenda!$I$10,L55&lt;=leyenda!$J$11,leyenda!$I$11)</f>
        <v>A4 DE 31 A 60 DIAS</v>
      </c>
      <c r="V55" s="8" t="s">
        <v>183</v>
      </c>
      <c r="W55" s="8"/>
      <c r="X55" s="8" t="s">
        <v>48</v>
      </c>
      <c r="Y55" s="29" t="s">
        <v>407</v>
      </c>
      <c r="Z55" s="8"/>
    </row>
    <row r="56" spans="1:26" x14ac:dyDescent="0.25">
      <c r="A56" s="28" t="s">
        <v>185</v>
      </c>
      <c r="B56" s="8" t="s">
        <v>184</v>
      </c>
      <c r="C56" s="8" t="s">
        <v>33</v>
      </c>
      <c r="D56" s="8" t="s">
        <v>318</v>
      </c>
      <c r="E56" s="8" t="s">
        <v>319</v>
      </c>
      <c r="F56" s="8" t="s">
        <v>320</v>
      </c>
      <c r="G56" s="9">
        <v>45456</v>
      </c>
      <c r="H56" s="9">
        <v>45463</v>
      </c>
      <c r="I56" s="9">
        <f>+BB_CXC_IN[[#This Row],[F. Embarque]]+75</f>
        <v>45538</v>
      </c>
      <c r="J56" s="10">
        <v>40861</v>
      </c>
      <c r="K56" s="18" t="str">
        <f t="shared" ca="1" si="21"/>
        <v>0.00</v>
      </c>
      <c r="L56" s="16">
        <f t="shared" ca="1" si="22"/>
        <v>21</v>
      </c>
      <c r="M56" s="17">
        <f t="shared" ca="1" si="23"/>
        <v>40861</v>
      </c>
      <c r="N56" s="19" t="str">
        <f ca="1">IFERROR(IF(TODAY()-I56-8&lt;=0,"",TODAY()-I56-8)*leyenda!$A$8*J56,"0.00")</f>
        <v>0.00</v>
      </c>
      <c r="O56" s="13"/>
      <c r="P56" s="13">
        <f t="shared" ca="1" si="24"/>
        <v>45517</v>
      </c>
      <c r="Q56" s="8" t="str">
        <f ca="1">IF(L56&lt;=0,leyenda!$E$8,IF(L56&lt;=leyenda!$D$5,leyenda!$E$7,leyenda!$E$6))</f>
        <v>VIGENTE</v>
      </c>
      <c r="R56" s="67">
        <v>45536</v>
      </c>
      <c r="S56" s="8" t="s">
        <v>36</v>
      </c>
      <c r="T56" s="15"/>
      <c r="U56" s="8" t="str" cm="1">
        <f t="array" aca="1" ref="U56" ca="1">_xlfn.IFS(L56&gt;=leyenda!$J$6,leyenda!$I$6,L56&gt;=leyenda!$J$7,leyenda!$I$7,L56&gt;=leyenda!$J$8,leyenda!$I$8,L56&gt;=leyenda!$J$9,leyenda!$I$9,L56&gt;=leyenda!$J$10,leyenda!$I$10,L56&lt;=leyenda!$J$11,leyenda!$I$11)</f>
        <v>A1 VIGENTE</v>
      </c>
      <c r="V56" s="8" t="s">
        <v>186</v>
      </c>
      <c r="W56" s="8" t="s">
        <v>187</v>
      </c>
      <c r="X56" s="8" t="s">
        <v>188</v>
      </c>
      <c r="Y56" s="29" t="s">
        <v>188</v>
      </c>
      <c r="Z56" s="8"/>
    </row>
    <row r="57" spans="1:26" x14ac:dyDescent="0.25">
      <c r="A57" s="28" t="s">
        <v>191</v>
      </c>
      <c r="B57" s="8" t="s">
        <v>189</v>
      </c>
      <c r="C57" s="8" t="s">
        <v>33</v>
      </c>
      <c r="D57" s="8" t="s">
        <v>350</v>
      </c>
      <c r="E57" s="8" t="s">
        <v>190</v>
      </c>
      <c r="F57" s="8" t="s">
        <v>140</v>
      </c>
      <c r="G57" s="9">
        <v>45489</v>
      </c>
      <c r="H57" s="9">
        <v>45489</v>
      </c>
      <c r="I57" s="9">
        <v>45489</v>
      </c>
      <c r="J57" s="49">
        <v>30.1</v>
      </c>
      <c r="K57" s="18" t="str">
        <f t="shared" si="21"/>
        <v>0.00</v>
      </c>
      <c r="L57" s="16">
        <f t="shared" ca="1" si="22"/>
        <v>-28</v>
      </c>
      <c r="M57" s="17">
        <f t="shared" si="23"/>
        <v>30.1</v>
      </c>
      <c r="N57" s="19">
        <f ca="1">IFERROR(IF(TODAY()-I57-8&lt;=0,"",TODAY()-I57-8)*leyenda!$A$8*J57,"0.00")</f>
        <v>0.1895405782877293</v>
      </c>
      <c r="O57" s="14" t="s">
        <v>85</v>
      </c>
      <c r="P57" s="13">
        <f t="shared" ca="1" si="24"/>
        <v>45517</v>
      </c>
      <c r="Q57" s="8" t="str">
        <f ca="1">IF(L57&lt;=0,leyenda!$E$8,IF(L57&lt;=leyenda!$D$5,leyenda!$E$7,leyenda!$E$6))</f>
        <v>VENCIDO</v>
      </c>
      <c r="R57" s="67">
        <v>45627</v>
      </c>
      <c r="S57" s="8" t="s">
        <v>36</v>
      </c>
      <c r="T57" s="15"/>
      <c r="U57" s="8" t="str" cm="1">
        <f t="array" aca="1" ref="U57" ca="1">_xlfn.IFS(L57&gt;=leyenda!$J$6,leyenda!$I$6,L57&gt;=leyenda!$J$7,leyenda!$I$7,L57&gt;=leyenda!$J$8,leyenda!$I$8,L57&gt;=leyenda!$J$9,leyenda!$I$9,L57&gt;=leyenda!$J$10,leyenda!$I$10,L57&lt;=leyenda!$J$11,leyenda!$I$11)</f>
        <v>A3 DE 16 A 30 DIAS</v>
      </c>
      <c r="V57" s="8"/>
      <c r="W57" s="8"/>
      <c r="X57" s="8"/>
      <c r="Y57" s="29" t="s">
        <v>408</v>
      </c>
      <c r="Z57" s="8" t="s">
        <v>369</v>
      </c>
    </row>
    <row r="58" spans="1:26" x14ac:dyDescent="0.25">
      <c r="A58" s="28" t="s">
        <v>193</v>
      </c>
      <c r="B58" s="8" t="s">
        <v>192</v>
      </c>
      <c r="C58" s="8" t="s">
        <v>39</v>
      </c>
      <c r="D58" s="8" t="s">
        <v>40</v>
      </c>
      <c r="E58" s="8" t="s">
        <v>321</v>
      </c>
      <c r="F58" s="8" t="s">
        <v>41</v>
      </c>
      <c r="G58" s="9">
        <v>45448</v>
      </c>
      <c r="H58" s="9">
        <v>45448</v>
      </c>
      <c r="I58" s="9">
        <v>45448</v>
      </c>
      <c r="J58" s="10">
        <v>-5613.12</v>
      </c>
      <c r="K58" s="18" t="str">
        <f t="shared" si="21"/>
        <v>0.00</v>
      </c>
      <c r="L58" s="16">
        <f t="shared" ca="1" si="22"/>
        <v>-69</v>
      </c>
      <c r="M58" s="17">
        <f t="shared" si="23"/>
        <v>-5613.12</v>
      </c>
      <c r="N58" s="19">
        <f ca="1">IFERROR(IF(TODAY()-I58-8&lt;=0,"",TODAY()-I58-8)*leyenda!$A$8*J58,"0.00")</f>
        <v>-107.80524029684977</v>
      </c>
      <c r="O58" s="14" t="s">
        <v>39</v>
      </c>
      <c r="P58" s="13">
        <f t="shared" ca="1" si="24"/>
        <v>45517</v>
      </c>
      <c r="Q58" s="8" t="str">
        <f ca="1">IF(L58&lt;=0,leyenda!$E$8,IF(L58&lt;=leyenda!$D$5,leyenda!$E$7,leyenda!$E$6))</f>
        <v>VENCIDO</v>
      </c>
      <c r="R58" s="67">
        <v>45292</v>
      </c>
      <c r="S58" s="8" t="s">
        <v>36</v>
      </c>
      <c r="T58" s="15"/>
      <c r="U58" s="8" t="str" cm="1">
        <f t="array" aca="1" ref="U58" ca="1">_xlfn.IFS(L58&gt;=leyenda!$J$6,leyenda!$I$6,L58&gt;=leyenda!$J$7,leyenda!$I$7,L58&gt;=leyenda!$J$8,leyenda!$I$8,L58&gt;=leyenda!$J$9,leyenda!$I$9,L58&gt;=leyenda!$J$10,leyenda!$I$10,L58&lt;=leyenda!$J$11,leyenda!$I$11)</f>
        <v>A5 DE 61 A 90 DIAS</v>
      </c>
      <c r="V58" s="8" t="s">
        <v>194</v>
      </c>
      <c r="W58" s="8"/>
      <c r="X58" s="8" t="s">
        <v>195</v>
      </c>
      <c r="Y58" s="29" t="s">
        <v>409</v>
      </c>
      <c r="Z58" s="8"/>
    </row>
    <row r="59" spans="1:26" x14ac:dyDescent="0.25">
      <c r="A59" s="28" t="s">
        <v>199</v>
      </c>
      <c r="B59" s="8" t="s">
        <v>196</v>
      </c>
      <c r="C59" s="8" t="s">
        <v>39</v>
      </c>
      <c r="D59" s="8" t="s">
        <v>197</v>
      </c>
      <c r="E59" s="8" t="s">
        <v>198</v>
      </c>
      <c r="F59" s="8" t="s">
        <v>70</v>
      </c>
      <c r="G59" s="9">
        <v>43503</v>
      </c>
      <c r="H59" s="13">
        <v>43503</v>
      </c>
      <c r="I59" s="9">
        <f>+H59</f>
        <v>43503</v>
      </c>
      <c r="J59" s="10">
        <v>-13.59</v>
      </c>
      <c r="K59" s="18" t="str">
        <f t="shared" si="21"/>
        <v>0.00</v>
      </c>
      <c r="L59" s="16">
        <f t="shared" ca="1" si="22"/>
        <v>-2014</v>
      </c>
      <c r="M59" s="17">
        <f t="shared" si="23"/>
        <v>-13.59</v>
      </c>
      <c r="N59" s="19">
        <f ca="1">IFERROR(IF(TODAY()-I59-8&lt;=0,"",TODAY()-I59-8)*leyenda!$A$8*J59,"0.00")</f>
        <v>-8.5833356422160527</v>
      </c>
      <c r="O59" s="14" t="s">
        <v>39</v>
      </c>
      <c r="P59" s="13">
        <f t="shared" ca="1" si="24"/>
        <v>45517</v>
      </c>
      <c r="Q59" s="8" t="str">
        <f ca="1">IF(L59&lt;=0,leyenda!$E$8,IF(L59&lt;=leyenda!$D$5,leyenda!$E$7,leyenda!$E$6))</f>
        <v>VENCIDO</v>
      </c>
      <c r="R59" s="67">
        <v>45292</v>
      </c>
      <c r="S59" s="8" t="s">
        <v>36</v>
      </c>
      <c r="T59" s="15"/>
      <c r="U59" s="8" t="str" cm="1">
        <f t="array" aca="1" ref="U59" ca="1">_xlfn.IFS(L59&gt;=leyenda!$J$6,leyenda!$I$6,L59&gt;=leyenda!$J$7,leyenda!$I$7,L59&gt;=leyenda!$J$8,leyenda!$I$8,L59&gt;=leyenda!$J$9,leyenda!$I$9,L59&gt;=leyenda!$J$10,leyenda!$I$10,L59&lt;=leyenda!$J$11,leyenda!$I$11)</f>
        <v>A6 DE 91 A MÁS DIAS</v>
      </c>
      <c r="V59" s="8" t="s">
        <v>200</v>
      </c>
      <c r="W59" s="8" t="s">
        <v>200</v>
      </c>
      <c r="X59" s="8" t="s">
        <v>200</v>
      </c>
      <c r="Y59" s="29" t="s">
        <v>410</v>
      </c>
      <c r="Z59" s="8"/>
    </row>
    <row r="60" spans="1:26" x14ac:dyDescent="0.25">
      <c r="A60" s="28" t="s">
        <v>203</v>
      </c>
      <c r="B60" s="8" t="s">
        <v>201</v>
      </c>
      <c r="C60" s="8" t="s">
        <v>39</v>
      </c>
      <c r="D60" s="8" t="s">
        <v>40</v>
      </c>
      <c r="E60" s="8" t="s">
        <v>202</v>
      </c>
      <c r="F60" s="8" t="s">
        <v>70</v>
      </c>
      <c r="G60" s="9">
        <v>45369</v>
      </c>
      <c r="H60" s="13">
        <v>45369</v>
      </c>
      <c r="I60" s="9">
        <v>45369</v>
      </c>
      <c r="J60" s="10">
        <v>-18440.310000000001</v>
      </c>
      <c r="K60" s="18" t="str">
        <f t="shared" si="21"/>
        <v>0.00</v>
      </c>
      <c r="L60" s="16">
        <f t="shared" ca="1" si="22"/>
        <v>-148</v>
      </c>
      <c r="M60" s="17">
        <f t="shared" si="23"/>
        <v>-18440.310000000001</v>
      </c>
      <c r="N60" s="19">
        <f ca="1">IFERROR(IF(TODAY()-I60-8&lt;=0,"",TODAY()-I60-8)*leyenda!$A$8*J60,"0.00")</f>
        <v>-812.83419097790647</v>
      </c>
      <c r="O60" s="14" t="s">
        <v>39</v>
      </c>
      <c r="P60" s="13">
        <f t="shared" ca="1" si="24"/>
        <v>45517</v>
      </c>
      <c r="Q60" s="8" t="str">
        <f ca="1">IF(L60&lt;=0,leyenda!$E$8,IF(L60&lt;=leyenda!$D$5,leyenda!$E$7,leyenda!$E$6))</f>
        <v>VENCIDO</v>
      </c>
      <c r="R60" s="67">
        <v>45292</v>
      </c>
      <c r="S60" s="8" t="s">
        <v>36</v>
      </c>
      <c r="T60" s="15"/>
      <c r="U60" s="8" t="str" cm="1">
        <f t="array" aca="1" ref="U60" ca="1">_xlfn.IFS(L60&gt;=leyenda!$J$6,leyenda!$I$6,L60&gt;=leyenda!$J$7,leyenda!$I$7,L60&gt;=leyenda!$J$8,leyenda!$I$8,L60&gt;=leyenda!$J$9,leyenda!$I$9,L60&gt;=leyenda!$J$10,leyenda!$I$10,L60&lt;=leyenda!$J$11,leyenda!$I$11)</f>
        <v>A6 DE 91 A MÁS DIAS</v>
      </c>
      <c r="V60" s="8" t="s">
        <v>204</v>
      </c>
      <c r="W60" s="8" t="s">
        <v>48</v>
      </c>
      <c r="X60" s="8" t="s">
        <v>48</v>
      </c>
      <c r="Y60" s="29" t="s">
        <v>411</v>
      </c>
      <c r="Z60" s="8"/>
    </row>
    <row r="61" spans="1:26" x14ac:dyDescent="0.25">
      <c r="A61" s="28" t="s">
        <v>203</v>
      </c>
      <c r="B61" s="8" t="s">
        <v>201</v>
      </c>
      <c r="C61" s="8" t="s">
        <v>39</v>
      </c>
      <c r="D61" s="8" t="s">
        <v>40</v>
      </c>
      <c r="E61" s="8" t="s">
        <v>202</v>
      </c>
      <c r="F61" s="8" t="s">
        <v>70</v>
      </c>
      <c r="G61" s="9">
        <v>45345</v>
      </c>
      <c r="H61" s="13">
        <v>45345</v>
      </c>
      <c r="I61" s="9">
        <v>45345</v>
      </c>
      <c r="J61" s="10">
        <v>-10371.219999999999</v>
      </c>
      <c r="K61" s="18" t="str">
        <f t="shared" si="21"/>
        <v>0.00</v>
      </c>
      <c r="L61" s="16">
        <f t="shared" ca="1" si="22"/>
        <v>-172</v>
      </c>
      <c r="M61" s="17">
        <f t="shared" si="23"/>
        <v>-10371.219999999999</v>
      </c>
      <c r="N61" s="19">
        <f ca="1">IFERROR(IF(TODAY()-I61-8&lt;=0,"",TODAY()-I61-8)*leyenda!$A$8*J61,"0.00")</f>
        <v>-535.52457468651039</v>
      </c>
      <c r="O61" s="14" t="s">
        <v>39</v>
      </c>
      <c r="P61" s="13">
        <f t="shared" ca="1" si="24"/>
        <v>45517</v>
      </c>
      <c r="Q61" s="8" t="str">
        <f ca="1">IF(L61&lt;=0,leyenda!$E$8,IF(L61&lt;=leyenda!$D$5,leyenda!$E$7,leyenda!$E$6))</f>
        <v>VENCIDO</v>
      </c>
      <c r="R61" s="67">
        <v>45292</v>
      </c>
      <c r="S61" s="8" t="s">
        <v>36</v>
      </c>
      <c r="T61" s="15"/>
      <c r="U61" s="8" t="str" cm="1">
        <f t="array" aca="1" ref="U61" ca="1">_xlfn.IFS(L61&gt;=leyenda!$J$6,leyenda!$I$6,L61&gt;=leyenda!$J$7,leyenda!$I$7,L61&gt;=leyenda!$J$8,leyenda!$I$8,L61&gt;=leyenda!$J$9,leyenda!$I$9,L61&gt;=leyenda!$J$10,leyenda!$I$10,L61&lt;=leyenda!$J$11,leyenda!$I$11)</f>
        <v>A6 DE 91 A MÁS DIAS</v>
      </c>
      <c r="V61" s="8" t="s">
        <v>204</v>
      </c>
      <c r="W61" s="8" t="s">
        <v>48</v>
      </c>
      <c r="X61" s="8" t="s">
        <v>48</v>
      </c>
      <c r="Y61" s="29" t="s">
        <v>411</v>
      </c>
      <c r="Z61" s="8"/>
    </row>
    <row r="62" spans="1:26" x14ac:dyDescent="0.25">
      <c r="A62" s="28" t="s">
        <v>203</v>
      </c>
      <c r="B62" s="8" t="s">
        <v>201</v>
      </c>
      <c r="C62" s="8" t="s">
        <v>39</v>
      </c>
      <c r="D62" s="8" t="s">
        <v>40</v>
      </c>
      <c r="E62" s="8" t="s">
        <v>342</v>
      </c>
      <c r="F62" s="8" t="s">
        <v>70</v>
      </c>
      <c r="G62" s="9">
        <v>45483</v>
      </c>
      <c r="H62" s="9">
        <v>45483</v>
      </c>
      <c r="I62" s="9">
        <v>45483</v>
      </c>
      <c r="J62" s="10">
        <v>-685.9</v>
      </c>
      <c r="K62" s="18" t="str">
        <f t="shared" si="21"/>
        <v>0.00</v>
      </c>
      <c r="L62" s="16">
        <f t="shared" ca="1" si="22"/>
        <v>-34</v>
      </c>
      <c r="M62" s="17">
        <f t="shared" si="23"/>
        <v>-685.9</v>
      </c>
      <c r="N62" s="19">
        <f ca="1">IFERROR(IF(TODAY()-I62-8&lt;=0,"",TODAY()-I62-8)*leyenda!$A$8*J62,"0.00")</f>
        <v>-5.6148720080338732</v>
      </c>
      <c r="O62" s="14" t="s">
        <v>39</v>
      </c>
      <c r="P62" s="13">
        <f t="shared" ca="1" si="24"/>
        <v>45517</v>
      </c>
      <c r="Q62" s="8" t="str">
        <f ca="1">IF(L62&lt;=0,leyenda!$E$8,IF(L62&lt;=leyenda!$D$5,leyenda!$E$7,leyenda!$E$6))</f>
        <v>VENCIDO</v>
      </c>
      <c r="R62" s="67">
        <v>45292</v>
      </c>
      <c r="S62" s="8" t="s">
        <v>36</v>
      </c>
      <c r="T62" s="15"/>
      <c r="U62" s="8" t="str" cm="1">
        <f t="array" aca="1" ref="U62" ca="1">_xlfn.IFS(L62&gt;=leyenda!$J$6,leyenda!$I$6,L62&gt;=leyenda!$J$7,leyenda!$I$7,L62&gt;=leyenda!$J$8,leyenda!$I$8,L62&gt;=leyenda!$J$9,leyenda!$I$9,L62&gt;=leyenda!$J$10,leyenda!$I$10,L62&lt;=leyenda!$J$11,leyenda!$I$11)</f>
        <v>A4 DE 31 A 60 DIAS</v>
      </c>
      <c r="V62" s="8" t="s">
        <v>204</v>
      </c>
      <c r="W62" s="8" t="s">
        <v>48</v>
      </c>
      <c r="X62" s="8" t="s">
        <v>48</v>
      </c>
      <c r="Y62" s="29" t="s">
        <v>411</v>
      </c>
      <c r="Z62" s="8"/>
    </row>
    <row r="63" spans="1:26" x14ac:dyDescent="0.25">
      <c r="A63" s="28" t="s">
        <v>203</v>
      </c>
      <c r="B63" s="8" t="s">
        <v>201</v>
      </c>
      <c r="C63" s="8" t="s">
        <v>39</v>
      </c>
      <c r="D63" s="8" t="s">
        <v>40</v>
      </c>
      <c r="E63" s="8" t="s">
        <v>342</v>
      </c>
      <c r="F63" s="8" t="s">
        <v>70</v>
      </c>
      <c r="G63" s="9">
        <v>45482</v>
      </c>
      <c r="H63" s="9">
        <v>45482</v>
      </c>
      <c r="I63" s="9">
        <v>45482</v>
      </c>
      <c r="J63" s="10">
        <v>-19970</v>
      </c>
      <c r="K63" s="18" t="str">
        <f t="shared" si="21"/>
        <v>0.00</v>
      </c>
      <c r="L63" s="16">
        <f t="shared" ca="1" si="22"/>
        <v>-35</v>
      </c>
      <c r="M63" s="17">
        <f t="shared" si="23"/>
        <v>-19970</v>
      </c>
      <c r="N63" s="19">
        <f ca="1">IFERROR(IF(TODAY()-I63-8&lt;=0,"",TODAY()-I63-8)*leyenda!$A$8*J63,"0.00")</f>
        <v>-169.76475815109762</v>
      </c>
      <c r="O63" s="14" t="s">
        <v>39</v>
      </c>
      <c r="P63" s="13">
        <f t="shared" ca="1" si="24"/>
        <v>45517</v>
      </c>
      <c r="Q63" s="8" t="str">
        <f ca="1">IF(L63&lt;=0,leyenda!$E$8,IF(L63&lt;=leyenda!$D$5,leyenda!$E$7,leyenda!$E$6))</f>
        <v>VENCIDO</v>
      </c>
      <c r="R63" s="67">
        <v>45292</v>
      </c>
      <c r="S63" s="8" t="s">
        <v>36</v>
      </c>
      <c r="T63" s="15"/>
      <c r="U63" s="8" t="str" cm="1">
        <f t="array" aca="1" ref="U63" ca="1">_xlfn.IFS(L63&gt;=leyenda!$J$6,leyenda!$I$6,L63&gt;=leyenda!$J$7,leyenda!$I$7,L63&gt;=leyenda!$J$8,leyenda!$I$8,L63&gt;=leyenda!$J$9,leyenda!$I$9,L63&gt;=leyenda!$J$10,leyenda!$I$10,L63&lt;=leyenda!$J$11,leyenda!$I$11)</f>
        <v>A4 DE 31 A 60 DIAS</v>
      </c>
      <c r="V63" s="8" t="s">
        <v>204</v>
      </c>
      <c r="W63" s="8" t="s">
        <v>48</v>
      </c>
      <c r="X63" s="8" t="s">
        <v>48</v>
      </c>
      <c r="Y63" s="29" t="s">
        <v>411</v>
      </c>
      <c r="Z63" s="8"/>
    </row>
    <row r="64" spans="1:26" x14ac:dyDescent="0.25">
      <c r="A64" s="28" t="s">
        <v>207</v>
      </c>
      <c r="B64" s="8" t="s">
        <v>205</v>
      </c>
      <c r="C64" s="8" t="s">
        <v>33</v>
      </c>
      <c r="D64" s="8" t="s">
        <v>206</v>
      </c>
      <c r="E64" s="8" t="s">
        <v>420</v>
      </c>
      <c r="F64" s="8" t="s">
        <v>142</v>
      </c>
      <c r="G64" s="9">
        <v>45434</v>
      </c>
      <c r="H64" s="13">
        <v>45434</v>
      </c>
      <c r="I64" s="9">
        <f>+H64+75</f>
        <v>45509</v>
      </c>
      <c r="J64" s="10">
        <v>60</v>
      </c>
      <c r="K64" s="18" t="str">
        <f t="shared" si="21"/>
        <v>0.00</v>
      </c>
      <c r="L64" s="16">
        <f t="shared" ca="1" si="22"/>
        <v>-8</v>
      </c>
      <c r="M64" s="17">
        <f t="shared" si="23"/>
        <v>60</v>
      </c>
      <c r="N64" s="19" t="str">
        <f ca="1">IFERROR(IF(TODAY()-I64-8&lt;=0,"",TODAY()-I64-8)*leyenda!$A$8*J64,"0.00")</f>
        <v>0.00</v>
      </c>
      <c r="O64" s="13" t="s">
        <v>396</v>
      </c>
      <c r="P64" s="13">
        <f t="shared" ca="1" si="24"/>
        <v>45517</v>
      </c>
      <c r="Q64" s="8" t="str">
        <f ca="1">IF(L64&lt;=0,leyenda!$E$8,IF(L64&lt;=leyenda!$D$5,leyenda!$E$7,leyenda!$E$6))</f>
        <v>VENCIDO</v>
      </c>
      <c r="R64" s="67">
        <v>45536</v>
      </c>
      <c r="S64" s="8" t="s">
        <v>36</v>
      </c>
      <c r="T64" s="15"/>
      <c r="U64" s="8" t="str" cm="1">
        <f t="array" aca="1" ref="U64" ca="1">_xlfn.IFS(L64&gt;=leyenda!$J$6,leyenda!$I$6,L64&gt;=leyenda!$J$7,leyenda!$I$7,L64&gt;=leyenda!$J$8,leyenda!$I$8,L64&gt;=leyenda!$J$9,leyenda!$I$9,L64&gt;=leyenda!$J$10,leyenda!$I$10,L64&lt;=leyenda!$J$11,leyenda!$I$11)</f>
        <v>A2 DE 1 A 15 DIAS</v>
      </c>
      <c r="V64" s="8" t="s">
        <v>208</v>
      </c>
      <c r="W64" s="8" t="s">
        <v>209</v>
      </c>
      <c r="X64" s="8"/>
      <c r="Y64" s="29" t="s">
        <v>354</v>
      </c>
      <c r="Z64" s="8" t="s">
        <v>394</v>
      </c>
    </row>
    <row r="65" spans="1:26" x14ac:dyDescent="0.25">
      <c r="A65" s="28" t="s">
        <v>213</v>
      </c>
      <c r="B65" s="8" t="s">
        <v>210</v>
      </c>
      <c r="C65" s="8" t="s">
        <v>93</v>
      </c>
      <c r="D65" s="8" t="s">
        <v>211</v>
      </c>
      <c r="E65" s="8" t="s">
        <v>212</v>
      </c>
      <c r="F65" s="8" t="s">
        <v>70</v>
      </c>
      <c r="G65" s="9">
        <v>43894</v>
      </c>
      <c r="H65" s="13">
        <v>43894</v>
      </c>
      <c r="I65" s="9">
        <v>43894</v>
      </c>
      <c r="J65" s="10">
        <v>-1045</v>
      </c>
      <c r="K65" s="18" t="str">
        <f t="shared" si="21"/>
        <v>0.00</v>
      </c>
      <c r="L65" s="16">
        <f t="shared" ca="1" si="22"/>
        <v>-1623</v>
      </c>
      <c r="M65" s="17">
        <f t="shared" si="23"/>
        <v>-1045</v>
      </c>
      <c r="N65" s="19">
        <f ca="1">IFERROR(IF(TODAY()-I65-8&lt;=0,"",TODAY()-I65-8)*leyenda!$A$8*J65,"0.00")</f>
        <v>-531.36693598296267</v>
      </c>
      <c r="O65" s="14" t="s">
        <v>93</v>
      </c>
      <c r="P65" s="13">
        <f t="shared" ca="1" si="24"/>
        <v>45517</v>
      </c>
      <c r="Q65" s="8" t="str">
        <f ca="1">IF(L65&lt;=0,leyenda!$E$8,IF(L65&lt;=leyenda!$D$5,leyenda!$E$7,leyenda!$E$6))</f>
        <v>VENCIDO</v>
      </c>
      <c r="R65" s="67">
        <v>45292</v>
      </c>
      <c r="S65" s="8" t="s">
        <v>36</v>
      </c>
      <c r="T65" s="15"/>
      <c r="U65" s="8" t="str" cm="1">
        <f t="array" aca="1" ref="U65" ca="1">_xlfn.IFS(L65&gt;=leyenda!$J$6,leyenda!$I$6,L65&gt;=leyenda!$J$7,leyenda!$I$7,L65&gt;=leyenda!$J$8,leyenda!$I$8,L65&gt;=leyenda!$J$9,leyenda!$I$9,L65&gt;=leyenda!$J$10,leyenda!$I$10,L65&lt;=leyenda!$J$11,leyenda!$I$11)</f>
        <v>A6 DE 91 A MÁS DIAS</v>
      </c>
      <c r="V65" s="8" t="s">
        <v>214</v>
      </c>
      <c r="W65" s="8" t="s">
        <v>215</v>
      </c>
      <c r="X65" s="8"/>
      <c r="Y65" s="29" t="s">
        <v>412</v>
      </c>
      <c r="Z65" s="8"/>
    </row>
    <row r="66" spans="1:26" x14ac:dyDescent="0.25">
      <c r="A66" s="28" t="s">
        <v>213</v>
      </c>
      <c r="B66" s="8" t="s">
        <v>210</v>
      </c>
      <c r="C66" s="8" t="s">
        <v>93</v>
      </c>
      <c r="D66" s="8" t="s">
        <v>216</v>
      </c>
      <c r="E66" s="8" t="s">
        <v>212</v>
      </c>
      <c r="F66" s="8" t="s">
        <v>70</v>
      </c>
      <c r="G66" s="9">
        <v>43894</v>
      </c>
      <c r="H66" s="13">
        <v>43894</v>
      </c>
      <c r="I66" s="9">
        <v>43894</v>
      </c>
      <c r="J66" s="10">
        <v>-1090</v>
      </c>
      <c r="K66" s="18" t="str">
        <f t="shared" si="21"/>
        <v>0.00</v>
      </c>
      <c r="L66" s="16">
        <f t="shared" ca="1" si="22"/>
        <v>-1623</v>
      </c>
      <c r="M66" s="17">
        <f t="shared" si="23"/>
        <v>-1090</v>
      </c>
      <c r="N66" s="19">
        <f ca="1">IFERROR(IF(TODAY()-I66-8&lt;=0,"",TODAY()-I66-8)*leyenda!$A$8*J66,"0.00")</f>
        <v>-554.2487657621333</v>
      </c>
      <c r="O66" s="14" t="s">
        <v>93</v>
      </c>
      <c r="P66" s="13">
        <f t="shared" ca="1" si="24"/>
        <v>45517</v>
      </c>
      <c r="Q66" s="8" t="str">
        <f ca="1">IF(L66&lt;=0,leyenda!$E$8,IF(L66&lt;=leyenda!$D$5,leyenda!$E$7,leyenda!$E$6))</f>
        <v>VENCIDO</v>
      </c>
      <c r="R66" s="67">
        <v>45292</v>
      </c>
      <c r="S66" s="8" t="s">
        <v>36</v>
      </c>
      <c r="T66" s="15"/>
      <c r="U66" s="8" t="str" cm="1">
        <f t="array" aca="1" ref="U66" ca="1">_xlfn.IFS(L66&gt;=leyenda!$J$6,leyenda!$I$6,L66&gt;=leyenda!$J$7,leyenda!$I$7,L66&gt;=leyenda!$J$8,leyenda!$I$8,L66&gt;=leyenda!$J$9,leyenda!$I$9,L66&gt;=leyenda!$J$10,leyenda!$I$10,L66&lt;=leyenda!$J$11,leyenda!$I$11)</f>
        <v>A6 DE 91 A MÁS DIAS</v>
      </c>
      <c r="V66" s="8" t="s">
        <v>214</v>
      </c>
      <c r="W66" s="8" t="s">
        <v>215</v>
      </c>
      <c r="X66" s="8"/>
      <c r="Y66" s="29" t="s">
        <v>412</v>
      </c>
      <c r="Z66" s="8"/>
    </row>
    <row r="67" spans="1:26" x14ac:dyDescent="0.25">
      <c r="A67" s="28" t="s">
        <v>220</v>
      </c>
      <c r="B67" s="8" t="s">
        <v>217</v>
      </c>
      <c r="C67" s="8" t="s">
        <v>39</v>
      </c>
      <c r="D67" s="8" t="s">
        <v>218</v>
      </c>
      <c r="E67" s="8" t="s">
        <v>219</v>
      </c>
      <c r="F67" s="8" t="s">
        <v>41</v>
      </c>
      <c r="G67" s="9">
        <v>43444</v>
      </c>
      <c r="H67" s="13">
        <v>43444</v>
      </c>
      <c r="I67" s="9">
        <v>43444</v>
      </c>
      <c r="J67" s="10">
        <v>-135.80000000000001</v>
      </c>
      <c r="K67" s="18" t="str">
        <f t="shared" si="21"/>
        <v>0.00</v>
      </c>
      <c r="L67" s="16">
        <f t="shared" ca="1" si="22"/>
        <v>-2073</v>
      </c>
      <c r="M67" s="17">
        <f t="shared" si="23"/>
        <v>-135.80000000000001</v>
      </c>
      <c r="N67" s="19">
        <f ca="1">IFERROR(IF(TODAY()-I67-8&lt;=0,"",TODAY()-I67-8)*leyenda!$A$8*J67,"0.00")</f>
        <v>-88.292850078892144</v>
      </c>
      <c r="O67" s="14" t="s">
        <v>39</v>
      </c>
      <c r="P67" s="13">
        <f t="shared" ca="1" si="24"/>
        <v>45517</v>
      </c>
      <c r="Q67" s="8" t="str">
        <f ca="1">IF(L67&lt;=0,leyenda!$E$8,IF(L67&lt;=leyenda!$D$5,leyenda!$E$7,leyenda!$E$6))</f>
        <v>VENCIDO</v>
      </c>
      <c r="R67" s="67">
        <v>45292</v>
      </c>
      <c r="S67" s="8" t="s">
        <v>36</v>
      </c>
      <c r="T67" s="15"/>
      <c r="U67" s="8" t="str" cm="1">
        <f t="array" aca="1" ref="U67" ca="1">_xlfn.IFS(L67&gt;=leyenda!$J$6,leyenda!$I$6,L67&gt;=leyenda!$J$7,leyenda!$I$7,L67&gt;=leyenda!$J$8,leyenda!$I$8,L67&gt;=leyenda!$J$9,leyenda!$I$9,L67&gt;=leyenda!$J$10,leyenda!$I$10,L67&lt;=leyenda!$J$11,leyenda!$I$11)</f>
        <v>A6 DE 91 A MÁS DIAS</v>
      </c>
      <c r="V67" s="8"/>
      <c r="W67" s="8"/>
      <c r="X67" s="8" t="s">
        <v>221</v>
      </c>
      <c r="Y67" s="29" t="s">
        <v>412</v>
      </c>
      <c r="Z67" s="8"/>
    </row>
    <row r="68" spans="1:26" x14ac:dyDescent="0.25">
      <c r="A68" s="28" t="s">
        <v>224</v>
      </c>
      <c r="B68" s="8" t="s">
        <v>222</v>
      </c>
      <c r="C68" s="8" t="s">
        <v>33</v>
      </c>
      <c r="D68" s="8" t="s">
        <v>223</v>
      </c>
      <c r="E68" s="8" t="s">
        <v>421</v>
      </c>
      <c r="F68" s="8" t="s">
        <v>140</v>
      </c>
      <c r="G68" s="9">
        <v>44648</v>
      </c>
      <c r="H68" s="13">
        <v>44648</v>
      </c>
      <c r="I68" s="9">
        <v>44648</v>
      </c>
      <c r="J68" s="49">
        <v>61.6</v>
      </c>
      <c r="K68" s="18" t="str">
        <f t="shared" si="21"/>
        <v>0.00</v>
      </c>
      <c r="L68" s="16">
        <f t="shared" ca="1" si="22"/>
        <v>-869</v>
      </c>
      <c r="M68" s="17">
        <f t="shared" si="23"/>
        <v>61.6</v>
      </c>
      <c r="N68" s="19">
        <f ca="1">IFERROR(IF(TODAY()-I68-8&lt;=0,"",TODAY()-I68-8)*leyenda!$A$8*J68,"0.00")</f>
        <v>16.698965739191483</v>
      </c>
      <c r="O68" s="14" t="s">
        <v>85</v>
      </c>
      <c r="P68" s="13">
        <f t="shared" ca="1" si="24"/>
        <v>45517</v>
      </c>
      <c r="Q68" s="8" t="str">
        <f ca="1">IF(L68&lt;=0,leyenda!$E$8,IF(L68&lt;=leyenda!$D$5,leyenda!$E$7,leyenda!$E$6))</f>
        <v>VENCIDO</v>
      </c>
      <c r="R68" s="67">
        <v>45627</v>
      </c>
      <c r="S68" s="8" t="s">
        <v>36</v>
      </c>
      <c r="T68" s="15"/>
      <c r="U68" s="8" t="str" cm="1">
        <f t="array" aca="1" ref="U68" ca="1">_xlfn.IFS(L68&gt;=leyenda!$J$6,leyenda!$I$6,L68&gt;=leyenda!$J$7,leyenda!$I$7,L68&gt;=leyenda!$J$8,leyenda!$I$8,L68&gt;=leyenda!$J$9,leyenda!$I$9,L68&gt;=leyenda!$J$10,leyenda!$I$10,L68&lt;=leyenda!$J$11,leyenda!$I$11)</f>
        <v>A6 DE 91 A MÁS DIAS</v>
      </c>
      <c r="V68" s="8" t="s">
        <v>225</v>
      </c>
      <c r="W68" s="8"/>
      <c r="X68" s="8"/>
      <c r="Y68" s="29" t="s">
        <v>413</v>
      </c>
      <c r="Z68" s="8" t="s">
        <v>369</v>
      </c>
    </row>
    <row r="69" spans="1:26" x14ac:dyDescent="0.25">
      <c r="A69" s="28" t="s">
        <v>229</v>
      </c>
      <c r="B69" s="8" t="s">
        <v>226</v>
      </c>
      <c r="C69" s="8" t="s">
        <v>39</v>
      </c>
      <c r="D69" s="8" t="s">
        <v>227</v>
      </c>
      <c r="E69" s="8" t="s">
        <v>228</v>
      </c>
      <c r="F69" s="8" t="s">
        <v>70</v>
      </c>
      <c r="G69" s="9">
        <v>42516</v>
      </c>
      <c r="H69" s="13">
        <v>42516</v>
      </c>
      <c r="I69" s="9">
        <v>42516</v>
      </c>
      <c r="J69" s="10">
        <v>-2913.12</v>
      </c>
      <c r="K69" s="18" t="str">
        <f t="shared" si="21"/>
        <v>0.00</v>
      </c>
      <c r="L69" s="16">
        <f t="shared" ca="1" si="22"/>
        <v>-3001</v>
      </c>
      <c r="M69" s="17">
        <f t="shared" si="23"/>
        <v>-2913.12</v>
      </c>
      <c r="N69" s="19">
        <f ca="1">IFERROR(IF(TODAY()-I69-8&lt;=0,"",TODAY()-I69-8)*leyenda!$A$8*J69,"0.00")</f>
        <v>-2745.1798457121245</v>
      </c>
      <c r="O69" s="14" t="s">
        <v>39</v>
      </c>
      <c r="P69" s="13">
        <f t="shared" ca="1" si="24"/>
        <v>45517</v>
      </c>
      <c r="Q69" s="8" t="str">
        <f ca="1">IF(L69&lt;=0,leyenda!$E$8,IF(L69&lt;=leyenda!$D$5,leyenda!$E$7,leyenda!$E$6))</f>
        <v>VENCIDO</v>
      </c>
      <c r="R69" s="67">
        <v>45292</v>
      </c>
      <c r="S69" s="8" t="s">
        <v>36</v>
      </c>
      <c r="T69" s="15"/>
      <c r="U69" s="8" t="str" cm="1">
        <f t="array" aca="1" ref="U69" ca="1">_xlfn.IFS(L69&gt;=leyenda!$J$6,leyenda!$I$6,L69&gt;=leyenda!$J$7,leyenda!$I$7,L69&gt;=leyenda!$J$8,leyenda!$I$8,L69&gt;=leyenda!$J$9,leyenda!$I$9,L69&gt;=leyenda!$J$10,leyenda!$I$10,L69&lt;=leyenda!$J$11,leyenda!$I$11)</f>
        <v>A6 DE 91 A MÁS DIAS</v>
      </c>
      <c r="V69" s="8" t="s">
        <v>230</v>
      </c>
      <c r="W69" s="8" t="s">
        <v>231</v>
      </c>
      <c r="X69" s="8" t="s">
        <v>48</v>
      </c>
      <c r="Y69" s="29" t="s">
        <v>380</v>
      </c>
      <c r="Z69" s="8"/>
    </row>
    <row r="70" spans="1:26" x14ac:dyDescent="0.25">
      <c r="A70" s="28" t="s">
        <v>243</v>
      </c>
      <c r="B70" s="8" t="s">
        <v>241</v>
      </c>
      <c r="C70" s="8" t="s">
        <v>39</v>
      </c>
      <c r="D70" s="8" t="s">
        <v>40</v>
      </c>
      <c r="E70" s="8" t="s">
        <v>242</v>
      </c>
      <c r="F70" s="8" t="s">
        <v>70</v>
      </c>
      <c r="G70" s="9">
        <v>45495</v>
      </c>
      <c r="H70" s="9">
        <v>45495</v>
      </c>
      <c r="I70" s="9">
        <v>45495</v>
      </c>
      <c r="J70" s="10">
        <v>-991.06</v>
      </c>
      <c r="K70" s="18" t="str">
        <f t="shared" si="21"/>
        <v>0.00</v>
      </c>
      <c r="L70" s="16">
        <f t="shared" ca="1" si="22"/>
        <v>-22</v>
      </c>
      <c r="M70" s="17">
        <f t="shared" si="23"/>
        <v>-991.06</v>
      </c>
      <c r="N70" s="19">
        <f ca="1">IFERROR(IF(TODAY()-I70-8&lt;=0,"",TODAY()-I70-8)*leyenda!$A$8*J70,"0.00")</f>
        <v>-4.3685136166938836</v>
      </c>
      <c r="O70" s="14" t="s">
        <v>39</v>
      </c>
      <c r="P70" s="13">
        <f t="shared" ca="1" si="24"/>
        <v>45517</v>
      </c>
      <c r="Q70" s="8" t="str">
        <f ca="1">IF(L70&lt;=0,leyenda!$E$8,IF(L70&lt;=leyenda!$D$5,leyenda!$E$7,leyenda!$E$6))</f>
        <v>VENCIDO</v>
      </c>
      <c r="R70" s="67">
        <v>45292</v>
      </c>
      <c r="S70" s="8" t="s">
        <v>36</v>
      </c>
      <c r="T70" s="15"/>
      <c r="U70" s="8" t="str" cm="1">
        <f t="array" aca="1" ref="U70" ca="1">_xlfn.IFS(L70&gt;=leyenda!$J$6,leyenda!$I$6,L70&gt;=leyenda!$J$7,leyenda!$I$7,L70&gt;=leyenda!$J$8,leyenda!$I$8,L70&gt;=leyenda!$J$9,leyenda!$I$9,L70&gt;=leyenda!$J$10,leyenda!$I$10,L70&lt;=leyenda!$J$11,leyenda!$I$11)</f>
        <v>A3 DE 16 A 30 DIAS</v>
      </c>
      <c r="V70" s="8" t="s">
        <v>244</v>
      </c>
      <c r="W70" s="8"/>
      <c r="X70" s="8"/>
      <c r="Y70" s="29" t="s">
        <v>414</v>
      </c>
      <c r="Z70" s="8"/>
    </row>
    <row r="71" spans="1:26" x14ac:dyDescent="0.25">
      <c r="A71" s="28" t="s">
        <v>235</v>
      </c>
      <c r="B71" s="8" t="s">
        <v>232</v>
      </c>
      <c r="C71" s="8" t="s">
        <v>39</v>
      </c>
      <c r="D71" s="8" t="s">
        <v>233</v>
      </c>
      <c r="E71" s="8" t="s">
        <v>234</v>
      </c>
      <c r="F71" s="8" t="s">
        <v>70</v>
      </c>
      <c r="G71" s="9">
        <v>43734</v>
      </c>
      <c r="H71" s="13">
        <v>43734</v>
      </c>
      <c r="I71" s="9">
        <v>43734</v>
      </c>
      <c r="J71" s="10">
        <v>-139.47</v>
      </c>
      <c r="K71" s="18" t="str">
        <f t="shared" si="21"/>
        <v>0.00</v>
      </c>
      <c r="L71" s="16">
        <f t="shared" ca="1" si="22"/>
        <v>-1783</v>
      </c>
      <c r="M71" s="17">
        <f t="shared" si="23"/>
        <v>-139.47</v>
      </c>
      <c r="N71" s="19">
        <f ca="1">IFERROR(IF(TODAY()-I71-8&lt;=0,"",TODAY()-I71-8)*leyenda!$A$8*J71,"0.00")</f>
        <v>-77.944391038997594</v>
      </c>
      <c r="O71" s="14" t="s">
        <v>39</v>
      </c>
      <c r="P71" s="13">
        <f t="shared" ca="1" si="24"/>
        <v>45517</v>
      </c>
      <c r="Q71" s="8" t="str">
        <f ca="1">IF(L71&lt;=0,leyenda!$E$8,IF(L71&lt;=leyenda!$D$5,leyenda!$E$7,leyenda!$E$6))</f>
        <v>VENCIDO</v>
      </c>
      <c r="R71" s="67">
        <v>45292</v>
      </c>
      <c r="S71" s="8" t="s">
        <v>36</v>
      </c>
      <c r="T71" s="15"/>
      <c r="U71" s="8" t="str" cm="1">
        <f t="array" aca="1" ref="U71" ca="1">_xlfn.IFS(L71&gt;=leyenda!$J$6,leyenda!$I$6,L71&gt;=leyenda!$J$7,leyenda!$I$7,L71&gt;=leyenda!$J$8,leyenda!$I$8,L71&gt;=leyenda!$J$9,leyenda!$I$9,L71&gt;=leyenda!$J$10,leyenda!$I$10,L71&lt;=leyenda!$J$11,leyenda!$I$11)</f>
        <v>A6 DE 91 A MÁS DIAS</v>
      </c>
      <c r="V71" s="8" t="s">
        <v>236</v>
      </c>
      <c r="W71" s="8" t="s">
        <v>237</v>
      </c>
      <c r="X71" s="8" t="s">
        <v>238</v>
      </c>
      <c r="Y71" s="29" t="s">
        <v>415</v>
      </c>
      <c r="Z71" s="8"/>
    </row>
    <row r="72" spans="1:26" x14ac:dyDescent="0.25">
      <c r="A72" s="28" t="s">
        <v>235</v>
      </c>
      <c r="B72" s="8" t="s">
        <v>232</v>
      </c>
      <c r="C72" s="8" t="s">
        <v>39</v>
      </c>
      <c r="D72" s="8" t="s">
        <v>239</v>
      </c>
      <c r="E72" s="8" t="s">
        <v>240</v>
      </c>
      <c r="F72" s="8" t="s">
        <v>70</v>
      </c>
      <c r="G72" s="9">
        <v>43756</v>
      </c>
      <c r="H72" s="13">
        <v>43756</v>
      </c>
      <c r="I72" s="9">
        <v>43756</v>
      </c>
      <c r="J72" s="10">
        <v>-991.7</v>
      </c>
      <c r="K72" s="18" t="str">
        <f t="shared" si="21"/>
        <v>0.00</v>
      </c>
      <c r="L72" s="16">
        <f t="shared" ca="1" si="22"/>
        <v>-1761</v>
      </c>
      <c r="M72" s="17">
        <f t="shared" si="23"/>
        <v>-991.7</v>
      </c>
      <c r="N72" s="19">
        <f ca="1">IFERROR(IF(TODAY()-I72-8&lt;=0,"",TODAY()-I72-8)*leyenda!$A$8*J72,"0.00")</f>
        <v>-547.35355029628045</v>
      </c>
      <c r="O72" s="14" t="s">
        <v>39</v>
      </c>
      <c r="P72" s="13">
        <f t="shared" ca="1" si="24"/>
        <v>45517</v>
      </c>
      <c r="Q72" s="8" t="str">
        <f ca="1">IF(L72&lt;=0,leyenda!$E$8,IF(L72&lt;=leyenda!$D$5,leyenda!$E$7,leyenda!$E$6))</f>
        <v>VENCIDO</v>
      </c>
      <c r="R72" s="67">
        <v>45292</v>
      </c>
      <c r="S72" s="8" t="s">
        <v>36</v>
      </c>
      <c r="T72" s="15"/>
      <c r="U72" s="8" t="str" cm="1">
        <f t="array" aca="1" ref="U72" ca="1">_xlfn.IFS(L72&gt;=leyenda!$J$6,leyenda!$I$6,L72&gt;=leyenda!$J$7,leyenda!$I$7,L72&gt;=leyenda!$J$8,leyenda!$I$8,L72&gt;=leyenda!$J$9,leyenda!$I$9,L72&gt;=leyenda!$J$10,leyenda!$I$10,L72&lt;=leyenda!$J$11,leyenda!$I$11)</f>
        <v>A6 DE 91 A MÁS DIAS</v>
      </c>
      <c r="V72" s="8" t="s">
        <v>236</v>
      </c>
      <c r="W72" s="8" t="s">
        <v>237</v>
      </c>
      <c r="X72" s="8" t="s">
        <v>238</v>
      </c>
      <c r="Y72" s="29" t="s">
        <v>415</v>
      </c>
      <c r="Z72" s="8"/>
    </row>
    <row r="73" spans="1:26" x14ac:dyDescent="0.25">
      <c r="A73" s="28" t="s">
        <v>246</v>
      </c>
      <c r="B73" s="8" t="s">
        <v>368</v>
      </c>
      <c r="C73" s="8" t="s">
        <v>33</v>
      </c>
      <c r="D73" s="8" t="s">
        <v>245</v>
      </c>
      <c r="E73" s="8" t="s">
        <v>334</v>
      </c>
      <c r="F73" s="8" t="s">
        <v>247</v>
      </c>
      <c r="G73" s="9">
        <v>45289</v>
      </c>
      <c r="H73" s="13">
        <v>45308</v>
      </c>
      <c r="I73" s="9">
        <f>+H73+150</f>
        <v>45458</v>
      </c>
      <c r="J73" s="10">
        <v>90960.6</v>
      </c>
      <c r="K73" s="18">
        <f t="shared" ca="1" si="21"/>
        <v>1460.5929584640205</v>
      </c>
      <c r="L73" s="16">
        <f t="shared" ca="1" si="22"/>
        <v>-59</v>
      </c>
      <c r="M73" s="17">
        <f t="shared" ca="1" si="23"/>
        <v>92421.192958464031</v>
      </c>
      <c r="N73" s="19">
        <f ca="1">IFERROR(IF(TODAY()-I73-8&lt;=0,"",TODAY()-I73-8)*leyenda!$A$8*J73,"0.00")</f>
        <v>1460.5929584640205</v>
      </c>
      <c r="O73" s="13"/>
      <c r="P73" s="13">
        <f t="shared" ca="1" si="24"/>
        <v>45517</v>
      </c>
      <c r="Q73" s="8" t="str">
        <f ca="1">IF(L73&lt;=0,leyenda!$E$8,IF(L73&lt;=leyenda!$D$5,leyenda!$E$7,leyenda!$E$6))</f>
        <v>VENCIDO</v>
      </c>
      <c r="R73" s="67">
        <v>45536</v>
      </c>
      <c r="S73" s="8" t="s">
        <v>36</v>
      </c>
      <c r="T73" s="15"/>
      <c r="U73" s="8" t="str" cm="1">
        <f t="array" aca="1" ref="U73" ca="1">_xlfn.IFS(L73&gt;=leyenda!$J$6,leyenda!$I$6,L73&gt;=leyenda!$J$7,leyenda!$I$7,L73&gt;=leyenda!$J$8,leyenda!$I$8,L73&gt;=leyenda!$J$9,leyenda!$I$9,L73&gt;=leyenda!$J$10,leyenda!$I$10,L73&lt;=leyenda!$J$11,leyenda!$I$11)</f>
        <v>A4 DE 31 A 60 DIAS</v>
      </c>
      <c r="V73" s="8" t="s">
        <v>248</v>
      </c>
      <c r="W73" s="8"/>
      <c r="X73" s="8" t="s">
        <v>48</v>
      </c>
      <c r="Y73" s="29" t="s">
        <v>355</v>
      </c>
      <c r="Z73" s="8" t="s">
        <v>370</v>
      </c>
    </row>
    <row r="74" spans="1:26" x14ac:dyDescent="0.25">
      <c r="A74" s="28" t="s">
        <v>246</v>
      </c>
      <c r="B74" s="8" t="s">
        <v>368</v>
      </c>
      <c r="C74" s="8" t="s">
        <v>33</v>
      </c>
      <c r="D74" s="8" t="s">
        <v>250</v>
      </c>
      <c r="E74" s="8" t="s">
        <v>422</v>
      </c>
      <c r="F74" s="8" t="s">
        <v>249</v>
      </c>
      <c r="G74" s="9">
        <v>45421</v>
      </c>
      <c r="H74" s="13">
        <v>45433</v>
      </c>
      <c r="I74" s="9">
        <f>+H74+105</f>
        <v>45538</v>
      </c>
      <c r="J74" s="10">
        <v>124121.5</v>
      </c>
      <c r="K74" s="18" t="str">
        <f t="shared" ca="1" si="21"/>
        <v>0.00</v>
      </c>
      <c r="L74" s="16">
        <f t="shared" ca="1" si="22"/>
        <v>21</v>
      </c>
      <c r="M74" s="17">
        <f t="shared" ca="1" si="23"/>
        <v>124121.5</v>
      </c>
      <c r="N74" s="19" t="str">
        <f ca="1">IFERROR(IF(TODAY()-I74-8&lt;=0,"",TODAY()-I74-8)*leyenda!$A$8*J74,"0.00")</f>
        <v>0.00</v>
      </c>
      <c r="O74" s="13"/>
      <c r="P74" s="13">
        <f t="shared" ca="1" si="24"/>
        <v>45517</v>
      </c>
      <c r="Q74" s="8" t="str">
        <f ca="1">IF(L74&lt;=0,leyenda!$E$8,IF(L74&lt;=leyenda!$D$5,leyenda!$E$7,leyenda!$E$6))</f>
        <v>VIGENTE</v>
      </c>
      <c r="R74" s="67">
        <v>45536</v>
      </c>
      <c r="S74" s="8" t="s">
        <v>36</v>
      </c>
      <c r="T74" s="15"/>
      <c r="U74" s="8" t="str" cm="1">
        <f t="array" aca="1" ref="U74" ca="1">_xlfn.IFS(L74&gt;=leyenda!$J$6,leyenda!$I$6,L74&gt;=leyenda!$J$7,leyenda!$I$7,L74&gt;=leyenda!$J$8,leyenda!$I$8,L74&gt;=leyenda!$J$9,leyenda!$I$9,L74&gt;=leyenda!$J$10,leyenda!$I$10,L74&lt;=leyenda!$J$11,leyenda!$I$11)</f>
        <v>A1 VIGENTE</v>
      </c>
      <c r="V74" s="8" t="s">
        <v>248</v>
      </c>
      <c r="W74" s="8"/>
      <c r="X74" s="8" t="s">
        <v>48</v>
      </c>
      <c r="Y74" s="29" t="s">
        <v>355</v>
      </c>
      <c r="Z74" s="8"/>
    </row>
    <row r="75" spans="1:26" x14ac:dyDescent="0.25">
      <c r="A75" s="28" t="s">
        <v>246</v>
      </c>
      <c r="B75" s="8" t="s">
        <v>368</v>
      </c>
      <c r="C75" s="8" t="s">
        <v>33</v>
      </c>
      <c r="D75" s="8" t="s">
        <v>250</v>
      </c>
      <c r="E75" s="8" t="s">
        <v>422</v>
      </c>
      <c r="F75" s="8" t="s">
        <v>249</v>
      </c>
      <c r="G75" s="9">
        <v>45421</v>
      </c>
      <c r="H75" s="13">
        <v>45433</v>
      </c>
      <c r="I75" s="9">
        <f>+H75+120</f>
        <v>45553</v>
      </c>
      <c r="J75" s="10">
        <v>124121.5</v>
      </c>
      <c r="K75" s="18" t="str">
        <f t="shared" ca="1" si="21"/>
        <v>0.00</v>
      </c>
      <c r="L75" s="16">
        <f t="shared" ca="1" si="22"/>
        <v>36</v>
      </c>
      <c r="M75" s="17">
        <f t="shared" ca="1" si="23"/>
        <v>124121.5</v>
      </c>
      <c r="N75" s="19" t="str">
        <f ca="1">IFERROR(IF(TODAY()-I75-8&lt;=0,"",TODAY()-I75-8)*leyenda!$A$8*J75,"0.00")</f>
        <v>0.00</v>
      </c>
      <c r="O75" s="13"/>
      <c r="P75" s="13">
        <f t="shared" ca="1" si="24"/>
        <v>45517</v>
      </c>
      <c r="Q75" s="8" t="str">
        <f ca="1">IF(L75&lt;=0,leyenda!$E$8,IF(L75&lt;=leyenda!$D$5,leyenda!$E$7,leyenda!$E$6))</f>
        <v>VIGENTE</v>
      </c>
      <c r="R75" s="67">
        <v>45536</v>
      </c>
      <c r="S75" s="8" t="s">
        <v>36</v>
      </c>
      <c r="T75" s="15"/>
      <c r="U75" s="8" t="str" cm="1">
        <f t="array" aca="1" ref="U75" ca="1">_xlfn.IFS(L75&gt;=leyenda!$J$6,leyenda!$I$6,L75&gt;=leyenda!$J$7,leyenda!$I$7,L75&gt;=leyenda!$J$8,leyenda!$I$8,L75&gt;=leyenda!$J$9,leyenda!$I$9,L75&gt;=leyenda!$J$10,leyenda!$I$10,L75&lt;=leyenda!$J$11,leyenda!$I$11)</f>
        <v>A1 VIGENTE</v>
      </c>
      <c r="V75" s="8" t="s">
        <v>248</v>
      </c>
      <c r="W75" s="8"/>
      <c r="X75" s="8" t="s">
        <v>48</v>
      </c>
      <c r="Y75" s="29" t="s">
        <v>355</v>
      </c>
      <c r="Z75" s="8"/>
    </row>
    <row r="76" spans="1:26" x14ac:dyDescent="0.25">
      <c r="A76" s="28" t="s">
        <v>246</v>
      </c>
      <c r="B76" s="8" t="s">
        <v>368</v>
      </c>
      <c r="C76" s="8" t="s">
        <v>33</v>
      </c>
      <c r="D76" s="8" t="s">
        <v>298</v>
      </c>
      <c r="E76" s="8" t="s">
        <v>35</v>
      </c>
      <c r="F76" s="8" t="s">
        <v>249</v>
      </c>
      <c r="G76" s="9">
        <v>45503</v>
      </c>
      <c r="H76" s="9">
        <v>45503</v>
      </c>
      <c r="I76" s="9">
        <v>45503</v>
      </c>
      <c r="J76" s="10">
        <v>1914.37</v>
      </c>
      <c r="K76" s="18" t="str">
        <f t="shared" si="21"/>
        <v>0.00</v>
      </c>
      <c r="L76" s="16">
        <f t="shared" ca="1" si="22"/>
        <v>-14</v>
      </c>
      <c r="M76" s="17">
        <f t="shared" si="23"/>
        <v>1914.37</v>
      </c>
      <c r="N76" s="19">
        <f ca="1">IFERROR(IF(TODAY()-I76-8&lt;=0,"",TODAY()-I76-8)*leyenda!$A$8*J76,"0.00")</f>
        <v>3.6164531248174119</v>
      </c>
      <c r="O76" s="13" t="s">
        <v>35</v>
      </c>
      <c r="P76" s="13">
        <f t="shared" ca="1" si="24"/>
        <v>45517</v>
      </c>
      <c r="Q76" s="8" t="str">
        <f ca="1">IF(L76&lt;=0,leyenda!$E$8,IF(L76&lt;=leyenda!$D$5,leyenda!$E$7,leyenda!$E$6))</f>
        <v>VENCIDO</v>
      </c>
      <c r="R76" s="67">
        <v>45536</v>
      </c>
      <c r="S76" s="8" t="s">
        <v>36</v>
      </c>
      <c r="T76" s="15"/>
      <c r="U76" s="8" t="str" cm="1">
        <f t="array" aca="1" ref="U76" ca="1">_xlfn.IFS(L76&gt;=leyenda!$J$6,leyenda!$I$6,L76&gt;=leyenda!$J$7,leyenda!$I$7,L76&gt;=leyenda!$J$8,leyenda!$I$8,L76&gt;=leyenda!$J$9,leyenda!$I$9,L76&gt;=leyenda!$J$10,leyenda!$I$10,L76&lt;=leyenda!$J$11,leyenda!$I$11)</f>
        <v>A2 DE 1 A 15 DIAS</v>
      </c>
      <c r="V76" s="8" t="s">
        <v>248</v>
      </c>
      <c r="W76" s="8"/>
      <c r="X76" s="8" t="s">
        <v>48</v>
      </c>
      <c r="Y76" s="29" t="s">
        <v>355</v>
      </c>
      <c r="Z76" s="8" t="s">
        <v>370</v>
      </c>
    </row>
    <row r="77" spans="1:26" ht="15" x14ac:dyDescent="0.25">
      <c r="A77" s="28" t="s">
        <v>246</v>
      </c>
      <c r="B77" s="8" t="s">
        <v>368</v>
      </c>
      <c r="C77" s="8" t="s">
        <v>33</v>
      </c>
      <c r="D77" s="8" t="s">
        <v>298</v>
      </c>
      <c r="E77" s="8" t="s">
        <v>35</v>
      </c>
      <c r="F77" s="8" t="s">
        <v>249</v>
      </c>
      <c r="G77" s="9">
        <v>45503</v>
      </c>
      <c r="H77" s="9">
        <v>45503</v>
      </c>
      <c r="I77" s="9">
        <v>45503</v>
      </c>
      <c r="J77" s="54">
        <v>105.92591082946646</v>
      </c>
      <c r="K77" s="18" t="str">
        <f t="shared" ref="K77" si="28">IFERROR(IF(O77,"0.00",N77),"0.00")</f>
        <v>0.00</v>
      </c>
      <c r="L77" s="16">
        <f t="shared" ref="L77" ca="1" si="29">+I77-P77</f>
        <v>-14</v>
      </c>
      <c r="M77" s="17">
        <f t="shared" ref="M77" si="30">+J77+K77</f>
        <v>105.92591082946646</v>
      </c>
      <c r="N77" s="19">
        <f ca="1">IFERROR(IF(TODAY()-I77-8&lt;=0,"",TODAY()-I77-8)*leyenda!$A$8*J77,"0.00")</f>
        <v>0.2001055653914105</v>
      </c>
      <c r="O77" s="13" t="s">
        <v>35</v>
      </c>
      <c r="P77" s="13">
        <f t="shared" ref="P77" ca="1" si="31">TODAY()</f>
        <v>45517</v>
      </c>
      <c r="Q77" s="8" t="str">
        <f ca="1">IF(L77&lt;=0,leyenda!$E$8,IF(L77&lt;=leyenda!$D$5,leyenda!$E$7,leyenda!$E$6))</f>
        <v>VENCIDO</v>
      </c>
      <c r="R77" s="67">
        <v>45536</v>
      </c>
      <c r="S77" s="8" t="s">
        <v>36</v>
      </c>
      <c r="T77" s="15"/>
      <c r="U77" s="8" t="str" cm="1">
        <f t="array" aca="1" ref="U77" ca="1">_xlfn.IFS(L77&gt;=leyenda!$J$6,leyenda!$I$6,L77&gt;=leyenda!$J$7,leyenda!$I$7,L77&gt;=leyenda!$J$8,leyenda!$I$8,L77&gt;=leyenda!$J$9,leyenda!$I$9,L77&gt;=leyenda!$J$10,leyenda!$I$10,L77&lt;=leyenda!$J$11,leyenda!$I$11)</f>
        <v>A2 DE 1 A 15 DIAS</v>
      </c>
      <c r="V77" s="8" t="s">
        <v>248</v>
      </c>
      <c r="W77" s="8"/>
      <c r="X77" s="8" t="s">
        <v>48</v>
      </c>
      <c r="Y77" s="29" t="s">
        <v>355</v>
      </c>
      <c r="Z77" s="8" t="s">
        <v>370</v>
      </c>
    </row>
    <row r="78" spans="1:26" x14ac:dyDescent="0.25">
      <c r="A78" s="28" t="s">
        <v>254</v>
      </c>
      <c r="B78" s="8" t="s">
        <v>251</v>
      </c>
      <c r="C78" s="8" t="s">
        <v>39</v>
      </c>
      <c r="D78" s="8" t="s">
        <v>252</v>
      </c>
      <c r="E78" s="8" t="s">
        <v>253</v>
      </c>
      <c r="F78" s="8" t="s">
        <v>41</v>
      </c>
      <c r="G78" s="9">
        <v>44256</v>
      </c>
      <c r="H78" s="13">
        <v>44256</v>
      </c>
      <c r="I78" s="9">
        <v>44256</v>
      </c>
      <c r="J78" s="10">
        <v>-2795.8</v>
      </c>
      <c r="K78" s="18" t="str">
        <f t="shared" ref="K78:K101" si="32">IFERROR(IF(O78,"0.00",N78),"0.00")</f>
        <v>0.00</v>
      </c>
      <c r="L78" s="16">
        <f t="shared" ref="L78:L101" ca="1" si="33">+I78-P78</f>
        <v>-1261</v>
      </c>
      <c r="M78" s="17">
        <f t="shared" ref="M78:M101" si="34">+J78+K78</f>
        <v>-2795.8</v>
      </c>
      <c r="N78" s="19">
        <f ca="1">IFERROR(IF(TODAY()-I78-8&lt;=0,"",TODAY()-I78-8)*leyenda!$A$8*J78,"0.00")</f>
        <v>-1102.9679212913165</v>
      </c>
      <c r="O78" s="14" t="s">
        <v>39</v>
      </c>
      <c r="P78" s="13">
        <f t="shared" ref="P78:P101" ca="1" si="35">TODAY()</f>
        <v>45517</v>
      </c>
      <c r="Q78" s="8" t="str">
        <f ca="1">IF(L78&lt;=0,leyenda!$E$8,IF(L78&lt;=leyenda!$D$5,leyenda!$E$7,leyenda!$E$6))</f>
        <v>VENCIDO</v>
      </c>
      <c r="R78" s="67">
        <v>45292</v>
      </c>
      <c r="S78" s="8" t="s">
        <v>36</v>
      </c>
      <c r="T78" s="15"/>
      <c r="U78" s="8" t="str" cm="1">
        <f t="array" aca="1" ref="U78" ca="1">_xlfn.IFS(L78&gt;=leyenda!$J$6,leyenda!$I$6,L78&gt;=leyenda!$J$7,leyenda!$I$7,L78&gt;=leyenda!$J$8,leyenda!$I$8,L78&gt;=leyenda!$J$9,leyenda!$I$9,L78&gt;=leyenda!$J$10,leyenda!$I$10,L78&lt;=leyenda!$J$11,leyenda!$I$11)</f>
        <v>A6 DE 91 A MÁS DIAS</v>
      </c>
      <c r="V78" s="8" t="s">
        <v>255</v>
      </c>
      <c r="W78" s="8" t="s">
        <v>48</v>
      </c>
      <c r="X78" s="8" t="s">
        <v>48</v>
      </c>
      <c r="Y78" s="29" t="s">
        <v>416</v>
      </c>
      <c r="Z78" s="8"/>
    </row>
    <row r="79" spans="1:26" x14ac:dyDescent="0.25">
      <c r="A79" s="28" t="s">
        <v>258</v>
      </c>
      <c r="B79" s="8" t="s">
        <v>256</v>
      </c>
      <c r="C79" s="8" t="s">
        <v>39</v>
      </c>
      <c r="D79" s="8" t="s">
        <v>40</v>
      </c>
      <c r="E79" s="8" t="s">
        <v>257</v>
      </c>
      <c r="F79" s="8" t="s">
        <v>37</v>
      </c>
      <c r="G79" s="9">
        <v>45308</v>
      </c>
      <c r="H79" s="13">
        <v>45308</v>
      </c>
      <c r="I79" s="9">
        <v>45308</v>
      </c>
      <c r="J79" s="10">
        <v>-21000.32</v>
      </c>
      <c r="K79" s="18" t="str">
        <f t="shared" si="32"/>
        <v>0.00</v>
      </c>
      <c r="L79" s="16">
        <f t="shared" ca="1" si="33"/>
        <v>-209</v>
      </c>
      <c r="M79" s="17">
        <f t="shared" si="34"/>
        <v>-21000.32</v>
      </c>
      <c r="N79" s="19">
        <f ca="1">IFERROR(IF(TODAY()-I79-8&lt;=0,"",TODAY()-I79-8)*leyenda!$A$8*J79,"0.00")</f>
        <v>-1329.0082594725927</v>
      </c>
      <c r="O79" s="14" t="s">
        <v>39</v>
      </c>
      <c r="P79" s="13">
        <f t="shared" ca="1" si="35"/>
        <v>45517</v>
      </c>
      <c r="Q79" s="8" t="str">
        <f ca="1">IF(L79&lt;=0,leyenda!$E$8,IF(L79&lt;=leyenda!$D$5,leyenda!$E$7,leyenda!$E$6))</f>
        <v>VENCIDO</v>
      </c>
      <c r="R79" s="67">
        <v>45292</v>
      </c>
      <c r="S79" s="8" t="s">
        <v>36</v>
      </c>
      <c r="T79" s="15"/>
      <c r="U79" s="8" t="str" cm="1">
        <f t="array" aca="1" ref="U79" ca="1">_xlfn.IFS(L79&gt;=leyenda!$J$6,leyenda!$I$6,L79&gt;=leyenda!$J$7,leyenda!$I$7,L79&gt;=leyenda!$J$8,leyenda!$I$8,L79&gt;=leyenda!$J$9,leyenda!$I$9,L79&gt;=leyenda!$J$10,leyenda!$I$10,L79&lt;=leyenda!$J$11,leyenda!$I$11)</f>
        <v>A6 DE 91 A MÁS DIAS</v>
      </c>
      <c r="V79" s="8" t="s">
        <v>259</v>
      </c>
      <c r="W79" s="8" t="s">
        <v>48</v>
      </c>
      <c r="X79" s="8" t="s">
        <v>48</v>
      </c>
      <c r="Y79" s="29" t="s">
        <v>353</v>
      </c>
      <c r="Z79" s="8"/>
    </row>
    <row r="80" spans="1:26" x14ac:dyDescent="0.25">
      <c r="A80" s="28" t="s">
        <v>258</v>
      </c>
      <c r="B80" s="8" t="s">
        <v>256</v>
      </c>
      <c r="C80" s="8" t="s">
        <v>33</v>
      </c>
      <c r="D80" s="8" t="s">
        <v>329</v>
      </c>
      <c r="E80" s="8" t="s">
        <v>35</v>
      </c>
      <c r="F80" s="8" t="s">
        <v>37</v>
      </c>
      <c r="G80" s="9">
        <v>45476</v>
      </c>
      <c r="H80" s="13">
        <v>45476</v>
      </c>
      <c r="I80" s="9">
        <v>45476</v>
      </c>
      <c r="J80" s="10">
        <v>57.15</v>
      </c>
      <c r="K80" s="18" t="str">
        <f t="shared" si="32"/>
        <v>0.00</v>
      </c>
      <c r="L80" s="16">
        <f t="shared" ca="1" si="33"/>
        <v>-41</v>
      </c>
      <c r="M80" s="17">
        <f t="shared" si="34"/>
        <v>57.15</v>
      </c>
      <c r="N80" s="19">
        <f ca="1">IFERROR(IF(TODAY()-I80-8&lt;=0,"",TODAY()-I80-8)*leyenda!$A$8*J80,"0.00")</f>
        <v>0.59379410900621776</v>
      </c>
      <c r="O80" s="13" t="s">
        <v>35</v>
      </c>
      <c r="P80" s="13">
        <f t="shared" ca="1" si="35"/>
        <v>45517</v>
      </c>
      <c r="Q80" s="8" t="str">
        <f ca="1">IF(L80&lt;=0,leyenda!$E$8,IF(L80&lt;=leyenda!$D$5,leyenda!$E$7,leyenda!$E$6))</f>
        <v>VENCIDO</v>
      </c>
      <c r="R80" s="67">
        <v>45536</v>
      </c>
      <c r="S80" s="8" t="s">
        <v>36</v>
      </c>
      <c r="T80" s="15"/>
      <c r="U80" s="8" t="str" cm="1">
        <f t="array" aca="1" ref="U80" ca="1">_xlfn.IFS(L80&gt;=leyenda!$J$6,leyenda!$I$6,L80&gt;=leyenda!$J$7,leyenda!$I$7,L80&gt;=leyenda!$J$8,leyenda!$I$8,L80&gt;=leyenda!$J$9,leyenda!$I$9,L80&gt;=leyenda!$J$10,leyenda!$I$10,L80&lt;=leyenda!$J$11,leyenda!$I$11)</f>
        <v>A4 DE 31 A 60 DIAS</v>
      </c>
      <c r="V80" s="8" t="s">
        <v>259</v>
      </c>
      <c r="W80" s="8"/>
      <c r="X80" s="8"/>
      <c r="Y80" s="29" t="s">
        <v>353</v>
      </c>
      <c r="Z80" s="8" t="s">
        <v>371</v>
      </c>
    </row>
    <row r="81" spans="1:26" x14ac:dyDescent="0.25">
      <c r="A81" s="28" t="s">
        <v>258</v>
      </c>
      <c r="B81" s="8" t="s">
        <v>256</v>
      </c>
      <c r="C81" s="8" t="s">
        <v>33</v>
      </c>
      <c r="D81" s="8" t="s">
        <v>260</v>
      </c>
      <c r="E81" s="8" t="s">
        <v>35</v>
      </c>
      <c r="F81" s="8" t="s">
        <v>37</v>
      </c>
      <c r="G81" s="9">
        <v>45443</v>
      </c>
      <c r="H81" s="13">
        <v>45443</v>
      </c>
      <c r="I81" s="9">
        <v>45443</v>
      </c>
      <c r="J81" s="10">
        <v>11.46</v>
      </c>
      <c r="K81" s="18" t="str">
        <f t="shared" si="32"/>
        <v>0.00</v>
      </c>
      <c r="L81" s="16">
        <f t="shared" ca="1" si="33"/>
        <v>-74</v>
      </c>
      <c r="M81" s="17">
        <f t="shared" si="34"/>
        <v>11.46</v>
      </c>
      <c r="N81" s="19">
        <f ca="1">IFERROR(IF(TODAY()-I81-8&lt;=0,"",TODAY()-I81-8)*leyenda!$A$8*J81,"0.00")</f>
        <v>0.23814104949120754</v>
      </c>
      <c r="O81" s="13" t="s">
        <v>35</v>
      </c>
      <c r="P81" s="13">
        <f t="shared" ca="1" si="35"/>
        <v>45517</v>
      </c>
      <c r="Q81" s="8" t="str">
        <f ca="1">IF(L81&lt;=0,leyenda!$E$8,IF(L81&lt;=leyenda!$D$5,leyenda!$E$7,leyenda!$E$6))</f>
        <v>VENCIDO</v>
      </c>
      <c r="R81" s="67">
        <v>45536</v>
      </c>
      <c r="S81" s="8" t="s">
        <v>36</v>
      </c>
      <c r="T81" s="15"/>
      <c r="U81" s="8" t="str" cm="1">
        <f t="array" aca="1" ref="U81" ca="1">_xlfn.IFS(L81&gt;=leyenda!$J$6,leyenda!$I$6,L81&gt;=leyenda!$J$7,leyenda!$I$7,L81&gt;=leyenda!$J$8,leyenda!$I$8,L81&gt;=leyenda!$J$9,leyenda!$I$9,L81&gt;=leyenda!$J$10,leyenda!$I$10,L81&lt;=leyenda!$J$11,leyenda!$I$11)</f>
        <v>A5 DE 61 A 90 DIAS</v>
      </c>
      <c r="V81" s="8" t="s">
        <v>259</v>
      </c>
      <c r="W81" s="8"/>
      <c r="X81" s="8"/>
      <c r="Y81" s="29" t="s">
        <v>353</v>
      </c>
      <c r="Z81" s="8" t="s">
        <v>371</v>
      </c>
    </row>
    <row r="82" spans="1:26" x14ac:dyDescent="0.25">
      <c r="A82" s="28" t="s">
        <v>258</v>
      </c>
      <c r="B82" s="8" t="s">
        <v>256</v>
      </c>
      <c r="C82" s="8" t="s">
        <v>33</v>
      </c>
      <c r="D82" s="8" t="s">
        <v>261</v>
      </c>
      <c r="E82" s="8" t="s">
        <v>35</v>
      </c>
      <c r="F82" s="8" t="s">
        <v>37</v>
      </c>
      <c r="G82" s="9">
        <v>45448</v>
      </c>
      <c r="H82" s="9">
        <v>45448</v>
      </c>
      <c r="I82" s="9">
        <v>45448</v>
      </c>
      <c r="J82" s="10">
        <v>40.93</v>
      </c>
      <c r="K82" s="18" t="str">
        <f t="shared" si="32"/>
        <v>0.00</v>
      </c>
      <c r="L82" s="16">
        <f t="shared" ca="1" si="33"/>
        <v>-69</v>
      </c>
      <c r="M82" s="17">
        <f t="shared" si="34"/>
        <v>40.93</v>
      </c>
      <c r="N82" s="19">
        <f ca="1">IFERROR(IF(TODAY()-I82-8&lt;=0,"",TODAY()-I82-8)*leyenda!$A$8*J82,"0.00")</f>
        <v>0.7860990831035255</v>
      </c>
      <c r="O82" s="13" t="s">
        <v>35</v>
      </c>
      <c r="P82" s="13">
        <f t="shared" ca="1" si="35"/>
        <v>45517</v>
      </c>
      <c r="Q82" s="8" t="str">
        <f ca="1">IF(L82&lt;=0,leyenda!$E$8,IF(L82&lt;=leyenda!$D$5,leyenda!$E$7,leyenda!$E$6))</f>
        <v>VENCIDO</v>
      </c>
      <c r="R82" s="67">
        <v>45536</v>
      </c>
      <c r="S82" s="8" t="s">
        <v>36</v>
      </c>
      <c r="T82" s="15"/>
      <c r="U82" s="8" t="str" cm="1">
        <f t="array" aca="1" ref="U82" ca="1">_xlfn.IFS(L82&gt;=leyenda!$J$6,leyenda!$I$6,L82&gt;=leyenda!$J$7,leyenda!$I$7,L82&gt;=leyenda!$J$8,leyenda!$I$8,L82&gt;=leyenda!$J$9,leyenda!$I$9,L82&gt;=leyenda!$J$10,leyenda!$I$10,L82&lt;=leyenda!$J$11,leyenda!$I$11)</f>
        <v>A5 DE 61 A 90 DIAS</v>
      </c>
      <c r="V82" s="8" t="s">
        <v>259</v>
      </c>
      <c r="W82" s="8"/>
      <c r="X82" s="8"/>
      <c r="Y82" s="29" t="s">
        <v>353</v>
      </c>
      <c r="Z82" s="8" t="s">
        <v>371</v>
      </c>
    </row>
    <row r="83" spans="1:26" x14ac:dyDescent="0.25">
      <c r="A83" s="28" t="s">
        <v>258</v>
      </c>
      <c r="B83" s="8" t="s">
        <v>256</v>
      </c>
      <c r="C83" s="8" t="s">
        <v>33</v>
      </c>
      <c r="D83" s="8" t="s">
        <v>262</v>
      </c>
      <c r="E83" s="8" t="s">
        <v>35</v>
      </c>
      <c r="F83" s="8" t="s">
        <v>37</v>
      </c>
      <c r="G83" s="9">
        <v>45448</v>
      </c>
      <c r="H83" s="9">
        <v>45448</v>
      </c>
      <c r="I83" s="9">
        <v>45448</v>
      </c>
      <c r="J83" s="10">
        <v>44.08</v>
      </c>
      <c r="K83" s="18" t="str">
        <f t="shared" si="32"/>
        <v>0.00</v>
      </c>
      <c r="L83" s="16">
        <f t="shared" ca="1" si="33"/>
        <v>-69</v>
      </c>
      <c r="M83" s="17">
        <f t="shared" si="34"/>
        <v>44.08</v>
      </c>
      <c r="N83" s="19">
        <f ca="1">IFERROR(IF(TODAY()-I83-8&lt;=0,"",TODAY()-I83-8)*leyenda!$A$8*J83,"0.00")</f>
        <v>0.84659779094071352</v>
      </c>
      <c r="O83" s="13" t="s">
        <v>35</v>
      </c>
      <c r="P83" s="13">
        <f t="shared" ca="1" si="35"/>
        <v>45517</v>
      </c>
      <c r="Q83" s="8" t="str">
        <f ca="1">IF(L83&lt;=0,leyenda!$E$8,IF(L83&lt;=leyenda!$D$5,leyenda!$E$7,leyenda!$E$6))</f>
        <v>VENCIDO</v>
      </c>
      <c r="R83" s="67">
        <v>45536</v>
      </c>
      <c r="S83" s="8" t="s">
        <v>36</v>
      </c>
      <c r="T83" s="15"/>
      <c r="U83" s="8" t="str" cm="1">
        <f t="array" aca="1" ref="U83" ca="1">_xlfn.IFS(L83&gt;=leyenda!$J$6,leyenda!$I$6,L83&gt;=leyenda!$J$7,leyenda!$I$7,L83&gt;=leyenda!$J$8,leyenda!$I$8,L83&gt;=leyenda!$J$9,leyenda!$I$9,L83&gt;=leyenda!$J$10,leyenda!$I$10,L83&lt;=leyenda!$J$11,leyenda!$I$11)</f>
        <v>A5 DE 61 A 90 DIAS</v>
      </c>
      <c r="V83" s="8" t="s">
        <v>259</v>
      </c>
      <c r="W83" s="8"/>
      <c r="X83" s="8"/>
      <c r="Y83" s="29" t="s">
        <v>353</v>
      </c>
      <c r="Z83" s="8" t="s">
        <v>371</v>
      </c>
    </row>
    <row r="84" spans="1:26" x14ac:dyDescent="0.25">
      <c r="A84" s="28" t="s">
        <v>258</v>
      </c>
      <c r="B84" s="8" t="s">
        <v>256</v>
      </c>
      <c r="C84" s="8" t="s">
        <v>33</v>
      </c>
      <c r="D84" s="8" t="s">
        <v>297</v>
      </c>
      <c r="E84" s="8" t="s">
        <v>35</v>
      </c>
      <c r="F84" s="8" t="s">
        <v>37</v>
      </c>
      <c r="G84" s="9">
        <v>45449</v>
      </c>
      <c r="H84" s="9">
        <v>45449</v>
      </c>
      <c r="I84" s="9">
        <v>45449</v>
      </c>
      <c r="J84" s="10">
        <v>44.08</v>
      </c>
      <c r="K84" s="18" t="str">
        <f t="shared" si="32"/>
        <v>0.00</v>
      </c>
      <c r="L84" s="16">
        <f t="shared" ca="1" si="33"/>
        <v>-68</v>
      </c>
      <c r="M84" s="17">
        <f t="shared" si="34"/>
        <v>44.08</v>
      </c>
      <c r="N84" s="19">
        <f ca="1">IFERROR(IF(TODAY()-I84-8&lt;=0,"",TODAY()-I84-8)*leyenda!$A$8*J84,"0.00")</f>
        <v>0.83271913863021008</v>
      </c>
      <c r="O84" s="13" t="s">
        <v>35</v>
      </c>
      <c r="P84" s="13">
        <f t="shared" ca="1" si="35"/>
        <v>45517</v>
      </c>
      <c r="Q84" s="8" t="str">
        <f ca="1">IF(L84&lt;=0,leyenda!$E$8,IF(L84&lt;=leyenda!$D$5,leyenda!$E$7,leyenda!$E$6))</f>
        <v>VENCIDO</v>
      </c>
      <c r="R84" s="67">
        <v>45536</v>
      </c>
      <c r="S84" s="8" t="s">
        <v>36</v>
      </c>
      <c r="T84" s="15"/>
      <c r="U84" s="8" t="str" cm="1">
        <f t="array" aca="1" ref="U84" ca="1">_xlfn.IFS(L84&gt;=leyenda!$J$6,leyenda!$I$6,L84&gt;=leyenda!$J$7,leyenda!$I$7,L84&gt;=leyenda!$J$8,leyenda!$I$8,L84&gt;=leyenda!$J$9,leyenda!$I$9,L84&gt;=leyenda!$J$10,leyenda!$I$10,L84&lt;=leyenda!$J$11,leyenda!$I$11)</f>
        <v>A5 DE 61 A 90 DIAS</v>
      </c>
      <c r="V84" s="8" t="s">
        <v>259</v>
      </c>
      <c r="W84" s="8"/>
      <c r="X84" s="8"/>
      <c r="Y84" s="29" t="s">
        <v>353</v>
      </c>
      <c r="Z84" s="8" t="s">
        <v>371</v>
      </c>
    </row>
    <row r="85" spans="1:26" x14ac:dyDescent="0.25">
      <c r="A85" s="28" t="s">
        <v>258</v>
      </c>
      <c r="B85" s="8" t="s">
        <v>256</v>
      </c>
      <c r="C85" s="8" t="s">
        <v>33</v>
      </c>
      <c r="D85" s="8" t="s">
        <v>299</v>
      </c>
      <c r="E85" s="8" t="s">
        <v>35</v>
      </c>
      <c r="F85" s="8" t="s">
        <v>37</v>
      </c>
      <c r="G85" s="9">
        <v>45454</v>
      </c>
      <c r="H85" s="9">
        <v>45454</v>
      </c>
      <c r="I85" s="9">
        <v>45454</v>
      </c>
      <c r="J85" s="10">
        <v>47.23</v>
      </c>
      <c r="K85" s="18" t="str">
        <f t="shared" si="32"/>
        <v>0.00</v>
      </c>
      <c r="L85" s="16">
        <f t="shared" ca="1" si="33"/>
        <v>-63</v>
      </c>
      <c r="M85" s="17">
        <f t="shared" si="34"/>
        <v>47.23</v>
      </c>
      <c r="N85" s="19">
        <f ca="1">IFERROR(IF(TODAY()-I85-8&lt;=0,"",TODAY()-I85-8)*leyenda!$A$8*J85,"0.00")</f>
        <v>0.81787389234073082</v>
      </c>
      <c r="O85" s="13" t="s">
        <v>35</v>
      </c>
      <c r="P85" s="13">
        <f t="shared" ca="1" si="35"/>
        <v>45517</v>
      </c>
      <c r="Q85" s="8" t="str">
        <f ca="1">IF(L85&lt;=0,leyenda!$E$8,IF(L85&lt;=leyenda!$D$5,leyenda!$E$7,leyenda!$E$6))</f>
        <v>VENCIDO</v>
      </c>
      <c r="R85" s="67">
        <v>45536</v>
      </c>
      <c r="S85" s="8" t="s">
        <v>36</v>
      </c>
      <c r="T85" s="15"/>
      <c r="U85" s="8" t="str" cm="1">
        <f t="array" aca="1" ref="U85" ca="1">_xlfn.IFS(L85&gt;=leyenda!$J$6,leyenda!$I$6,L85&gt;=leyenda!$J$7,leyenda!$I$7,L85&gt;=leyenda!$J$8,leyenda!$I$8,L85&gt;=leyenda!$J$9,leyenda!$I$9,L85&gt;=leyenda!$J$10,leyenda!$I$10,L85&lt;=leyenda!$J$11,leyenda!$I$11)</f>
        <v>A5 DE 61 A 90 DIAS</v>
      </c>
      <c r="V85" s="8" t="s">
        <v>259</v>
      </c>
      <c r="W85" s="8"/>
      <c r="X85" s="8"/>
      <c r="Y85" s="29" t="s">
        <v>353</v>
      </c>
      <c r="Z85" s="8" t="s">
        <v>371</v>
      </c>
    </row>
    <row r="86" spans="1:26" x14ac:dyDescent="0.25">
      <c r="A86" s="28" t="s">
        <v>258</v>
      </c>
      <c r="B86" s="8" t="s">
        <v>256</v>
      </c>
      <c r="C86" s="8" t="s">
        <v>33</v>
      </c>
      <c r="D86" s="8" t="s">
        <v>300</v>
      </c>
      <c r="E86" s="8" t="s">
        <v>35</v>
      </c>
      <c r="F86" s="8" t="s">
        <v>37</v>
      </c>
      <c r="G86" s="9">
        <v>45454</v>
      </c>
      <c r="H86" s="9">
        <v>45454</v>
      </c>
      <c r="I86" s="9">
        <v>45454</v>
      </c>
      <c r="J86" s="10">
        <v>62.97</v>
      </c>
      <c r="K86" s="18" t="str">
        <f t="shared" si="32"/>
        <v>0.00</v>
      </c>
      <c r="L86" s="16">
        <f t="shared" ca="1" si="33"/>
        <v>-63</v>
      </c>
      <c r="M86" s="17">
        <f t="shared" si="34"/>
        <v>62.97</v>
      </c>
      <c r="N86" s="19">
        <f ca="1">IFERROR(IF(TODAY()-I86-8&lt;=0,"",TODAY()-I86-8)*leyenda!$A$8*J86,"0.00")</f>
        <v>1.0904408003535004</v>
      </c>
      <c r="O86" s="13" t="s">
        <v>35</v>
      </c>
      <c r="P86" s="13">
        <f t="shared" ca="1" si="35"/>
        <v>45517</v>
      </c>
      <c r="Q86" s="8" t="str">
        <f ca="1">IF(L86&lt;=0,leyenda!$E$8,IF(L86&lt;=leyenda!$D$5,leyenda!$E$7,leyenda!$E$6))</f>
        <v>VENCIDO</v>
      </c>
      <c r="R86" s="67">
        <v>45536</v>
      </c>
      <c r="S86" s="8" t="s">
        <v>36</v>
      </c>
      <c r="T86" s="15"/>
      <c r="U86" s="8" t="str" cm="1">
        <f t="array" aca="1" ref="U86" ca="1">_xlfn.IFS(L86&gt;=leyenda!$J$6,leyenda!$I$6,L86&gt;=leyenda!$J$7,leyenda!$I$7,L86&gt;=leyenda!$J$8,leyenda!$I$8,L86&gt;=leyenda!$J$9,leyenda!$I$9,L86&gt;=leyenda!$J$10,leyenda!$I$10,L86&lt;=leyenda!$J$11,leyenda!$I$11)</f>
        <v>A5 DE 61 A 90 DIAS</v>
      </c>
      <c r="V86" s="8" t="s">
        <v>259</v>
      </c>
      <c r="W86" s="8"/>
      <c r="X86" s="8"/>
      <c r="Y86" s="29" t="s">
        <v>353</v>
      </c>
      <c r="Z86" s="8" t="s">
        <v>371</v>
      </c>
    </row>
    <row r="87" spans="1:26" x14ac:dyDescent="0.25">
      <c r="A87" s="28" t="s">
        <v>258</v>
      </c>
      <c r="B87" s="8" t="s">
        <v>256</v>
      </c>
      <c r="C87" s="8" t="s">
        <v>33</v>
      </c>
      <c r="D87" s="8" t="s">
        <v>301</v>
      </c>
      <c r="E87" s="8" t="s">
        <v>35</v>
      </c>
      <c r="F87" s="8" t="s">
        <v>37</v>
      </c>
      <c r="G87" s="9">
        <v>45461</v>
      </c>
      <c r="H87" s="9">
        <v>45461</v>
      </c>
      <c r="I87" s="9">
        <v>45461</v>
      </c>
      <c r="J87" s="10">
        <v>66.12</v>
      </c>
      <c r="K87" s="18" t="str">
        <f t="shared" si="32"/>
        <v>0.00</v>
      </c>
      <c r="L87" s="16">
        <f t="shared" ca="1" si="33"/>
        <v>-56</v>
      </c>
      <c r="M87" s="17">
        <f t="shared" si="34"/>
        <v>66.12</v>
      </c>
      <c r="N87" s="19">
        <f ca="1">IFERROR(IF(TODAY()-I87-8&lt;=0,"",TODAY()-I87-8)*leyenda!$A$8*J87,"0.00")</f>
        <v>0.99926296635625211</v>
      </c>
      <c r="O87" s="13" t="s">
        <v>35</v>
      </c>
      <c r="P87" s="13">
        <f t="shared" ca="1" si="35"/>
        <v>45517</v>
      </c>
      <c r="Q87" s="8" t="str">
        <f ca="1">IF(L87&lt;=0,leyenda!$E$8,IF(L87&lt;=leyenda!$D$5,leyenda!$E$7,leyenda!$E$6))</f>
        <v>VENCIDO</v>
      </c>
      <c r="R87" s="67">
        <v>45536</v>
      </c>
      <c r="S87" s="8" t="s">
        <v>36</v>
      </c>
      <c r="T87" s="15"/>
      <c r="U87" s="8" t="str" cm="1">
        <f t="array" aca="1" ref="U87" ca="1">_xlfn.IFS(L87&gt;=leyenda!$J$6,leyenda!$I$6,L87&gt;=leyenda!$J$7,leyenda!$I$7,L87&gt;=leyenda!$J$8,leyenda!$I$8,L87&gt;=leyenda!$J$9,leyenda!$I$9,L87&gt;=leyenda!$J$10,leyenda!$I$10,L87&lt;=leyenda!$J$11,leyenda!$I$11)</f>
        <v>A4 DE 31 A 60 DIAS</v>
      </c>
      <c r="V87" s="8" t="s">
        <v>259</v>
      </c>
      <c r="W87" s="8"/>
      <c r="X87" s="8"/>
      <c r="Y87" s="29" t="s">
        <v>353</v>
      </c>
      <c r="Z87" s="8" t="s">
        <v>371</v>
      </c>
    </row>
    <row r="88" spans="1:26" x14ac:dyDescent="0.25">
      <c r="A88" s="28" t="s">
        <v>258</v>
      </c>
      <c r="B88" s="8" t="s">
        <v>256</v>
      </c>
      <c r="C88" s="8" t="s">
        <v>33</v>
      </c>
      <c r="D88" s="8" t="s">
        <v>325</v>
      </c>
      <c r="E88" s="8" t="s">
        <v>35</v>
      </c>
      <c r="F88" s="8" t="s">
        <v>37</v>
      </c>
      <c r="G88" s="9">
        <v>45463</v>
      </c>
      <c r="H88" s="9">
        <v>45463</v>
      </c>
      <c r="I88" s="9">
        <v>45463</v>
      </c>
      <c r="J88" s="10">
        <v>290.38</v>
      </c>
      <c r="K88" s="18" t="str">
        <f t="shared" si="32"/>
        <v>0.00</v>
      </c>
      <c r="L88" s="16">
        <f t="shared" ca="1" si="33"/>
        <v>-54</v>
      </c>
      <c r="M88" s="17">
        <f t="shared" si="34"/>
        <v>290.38</v>
      </c>
      <c r="N88" s="19">
        <f ca="1">IFERROR(IF(TODAY()-I88-8&lt;=0,"",TODAY()-I88-8)*leyenda!$A$8*J88,"0.00")</f>
        <v>4.2056220658916583</v>
      </c>
      <c r="O88" s="13" t="s">
        <v>35</v>
      </c>
      <c r="P88" s="13">
        <f t="shared" ca="1" si="35"/>
        <v>45517</v>
      </c>
      <c r="Q88" s="8" t="str">
        <f ca="1">IF(L88&lt;=0,leyenda!$E$8,IF(L88&lt;=leyenda!$D$5,leyenda!$E$7,leyenda!$E$6))</f>
        <v>VENCIDO</v>
      </c>
      <c r="R88" s="67">
        <v>45536</v>
      </c>
      <c r="S88" s="8" t="s">
        <v>36</v>
      </c>
      <c r="T88" s="15"/>
      <c r="U88" s="8" t="str" cm="1">
        <f t="array" aca="1" ref="U88" ca="1">_xlfn.IFS(L88&gt;=leyenda!$J$6,leyenda!$I$6,L88&gt;=leyenda!$J$7,leyenda!$I$7,L88&gt;=leyenda!$J$8,leyenda!$I$8,L88&gt;=leyenda!$J$9,leyenda!$I$9,L88&gt;=leyenda!$J$10,leyenda!$I$10,L88&lt;=leyenda!$J$11,leyenda!$I$11)</f>
        <v>A4 DE 31 A 60 DIAS</v>
      </c>
      <c r="V88" s="8" t="s">
        <v>259</v>
      </c>
      <c r="W88" s="8"/>
      <c r="X88" s="8"/>
      <c r="Y88" s="29" t="s">
        <v>353</v>
      </c>
      <c r="Z88" s="8" t="s">
        <v>371</v>
      </c>
    </row>
    <row r="89" spans="1:26" x14ac:dyDescent="0.25">
      <c r="A89" s="28" t="s">
        <v>258</v>
      </c>
      <c r="B89" s="8" t="s">
        <v>256</v>
      </c>
      <c r="C89" s="8" t="s">
        <v>33</v>
      </c>
      <c r="D89" s="8" t="s">
        <v>343</v>
      </c>
      <c r="E89" s="8" t="s">
        <v>344</v>
      </c>
      <c r="F89" s="8" t="s">
        <v>346</v>
      </c>
      <c r="G89" s="9">
        <v>45477</v>
      </c>
      <c r="H89" s="9">
        <v>45489</v>
      </c>
      <c r="I89" s="9">
        <f>+BB_CXC_IN[[#This Row],[F. Embarque]]+105</f>
        <v>45594</v>
      </c>
      <c r="J89" s="10">
        <v>188350.12</v>
      </c>
      <c r="K89" s="18" t="str">
        <f t="shared" ca="1" si="32"/>
        <v>0.00</v>
      </c>
      <c r="L89" s="16">
        <f t="shared" ca="1" si="33"/>
        <v>77</v>
      </c>
      <c r="M89" s="17">
        <f t="shared" ca="1" si="34"/>
        <v>188350.12</v>
      </c>
      <c r="N89" s="19" t="str">
        <f ca="1">IFERROR(IF(TODAY()-I89-8&lt;=0,"",TODAY()-I89-8)*leyenda!$A$8*J89,"0.00")</f>
        <v>0.00</v>
      </c>
      <c r="O89" s="13"/>
      <c r="P89" s="13">
        <f t="shared" ca="1" si="35"/>
        <v>45517</v>
      </c>
      <c r="Q89" s="8" t="str">
        <f ca="1">IF(L89&lt;=0,leyenda!$E$8,IF(L89&lt;=leyenda!$D$5,leyenda!$E$7,leyenda!$E$6))</f>
        <v>VIGENTE</v>
      </c>
      <c r="R89" s="67">
        <v>45566</v>
      </c>
      <c r="S89" s="8" t="s">
        <v>36</v>
      </c>
      <c r="T89" s="15"/>
      <c r="U89" s="8" t="str" cm="1">
        <f t="array" aca="1" ref="U89" ca="1">_xlfn.IFS(L89&gt;=leyenda!$J$6,leyenda!$I$6,L89&gt;=leyenda!$J$7,leyenda!$I$7,L89&gt;=leyenda!$J$8,leyenda!$I$8,L89&gt;=leyenda!$J$9,leyenda!$I$9,L89&gt;=leyenda!$J$10,leyenda!$I$10,L89&lt;=leyenda!$J$11,leyenda!$I$11)</f>
        <v>A1 VIGENTE</v>
      </c>
      <c r="V89" s="8" t="s">
        <v>259</v>
      </c>
      <c r="W89" s="8"/>
      <c r="X89" s="8"/>
      <c r="Y89" s="29" t="s">
        <v>353</v>
      </c>
      <c r="Z89" s="8"/>
    </row>
    <row r="90" spans="1:26" x14ac:dyDescent="0.25">
      <c r="A90" s="28" t="s">
        <v>258</v>
      </c>
      <c r="B90" s="8" t="s">
        <v>256</v>
      </c>
      <c r="C90" s="8" t="s">
        <v>33</v>
      </c>
      <c r="D90" s="8" t="s">
        <v>343</v>
      </c>
      <c r="E90" s="8" t="s">
        <v>344</v>
      </c>
      <c r="F90" s="8" t="s">
        <v>346</v>
      </c>
      <c r="G90" s="9">
        <v>45477</v>
      </c>
      <c r="H90" s="9">
        <v>45489</v>
      </c>
      <c r="I90" s="9">
        <f>+BB_CXC_IN[[#This Row],[F. Embarque]]+120</f>
        <v>45609</v>
      </c>
      <c r="J90" s="10">
        <v>188350.12</v>
      </c>
      <c r="K90" s="18" t="str">
        <f t="shared" ca="1" si="32"/>
        <v>0.00</v>
      </c>
      <c r="L90" s="16">
        <f t="shared" ca="1" si="33"/>
        <v>92</v>
      </c>
      <c r="M90" s="17">
        <f t="shared" ca="1" si="34"/>
        <v>188350.12</v>
      </c>
      <c r="N90" s="19" t="str">
        <f ca="1">IFERROR(IF(TODAY()-I90-8&lt;=0,"",TODAY()-I90-8)*leyenda!$A$8*J90,"0.00")</f>
        <v>0.00</v>
      </c>
      <c r="O90" s="13"/>
      <c r="P90" s="13">
        <f t="shared" ca="1" si="35"/>
        <v>45517</v>
      </c>
      <c r="Q90" s="8" t="str">
        <f ca="1">IF(L90&lt;=0,leyenda!$E$8,IF(L90&lt;=leyenda!$D$5,leyenda!$E$7,leyenda!$E$6))</f>
        <v>VIGENTE</v>
      </c>
      <c r="R90" s="67">
        <v>45597</v>
      </c>
      <c r="S90" s="8" t="s">
        <v>36</v>
      </c>
      <c r="T90" s="15"/>
      <c r="U90" s="8" t="str" cm="1">
        <f t="array" aca="1" ref="U90" ca="1">_xlfn.IFS(L90&gt;=leyenda!$J$6,leyenda!$I$6,L90&gt;=leyenda!$J$7,leyenda!$I$7,L90&gt;=leyenda!$J$8,leyenda!$I$8,L90&gt;=leyenda!$J$9,leyenda!$I$9,L90&gt;=leyenda!$J$10,leyenda!$I$10,L90&lt;=leyenda!$J$11,leyenda!$I$11)</f>
        <v>A1 VIGENTE</v>
      </c>
      <c r="V90" s="8" t="s">
        <v>259</v>
      </c>
      <c r="W90" s="8"/>
      <c r="X90" s="8"/>
      <c r="Y90" s="29" t="s">
        <v>353</v>
      </c>
      <c r="Z90" s="8"/>
    </row>
    <row r="91" spans="1:26" x14ac:dyDescent="0.25">
      <c r="A91" s="28" t="s">
        <v>258</v>
      </c>
      <c r="B91" s="8" t="s">
        <v>256</v>
      </c>
      <c r="C91" s="8" t="s">
        <v>39</v>
      </c>
      <c r="D91" s="8" t="s">
        <v>40</v>
      </c>
      <c r="E91" s="8" t="s">
        <v>345</v>
      </c>
      <c r="F91" s="8" t="s">
        <v>37</v>
      </c>
      <c r="G91" s="9">
        <v>45463</v>
      </c>
      <c r="H91" s="9">
        <v>45463</v>
      </c>
      <c r="I91" s="9">
        <v>45463</v>
      </c>
      <c r="J91" s="10">
        <v>-69494.880000000005</v>
      </c>
      <c r="K91" s="18" t="str">
        <f t="shared" si="32"/>
        <v>0.00</v>
      </c>
      <c r="L91" s="16">
        <f t="shared" ca="1" si="33"/>
        <v>-54</v>
      </c>
      <c r="M91" s="17">
        <f t="shared" si="34"/>
        <v>-69494.880000000005</v>
      </c>
      <c r="N91" s="19">
        <f ca="1">IFERROR(IF(TODAY()-I91-8&lt;=0,"",TODAY()-I91-8)*leyenda!$A$8*J91,"0.00")</f>
        <v>-1006.5059604466317</v>
      </c>
      <c r="O91" s="13" t="s">
        <v>39</v>
      </c>
      <c r="P91" s="13">
        <f t="shared" ca="1" si="35"/>
        <v>45517</v>
      </c>
      <c r="Q91" s="8" t="str">
        <f ca="1">IF(L91&lt;=0,leyenda!$E$8,IF(L91&lt;=leyenda!$D$5,leyenda!$E$7,leyenda!$E$6))</f>
        <v>VENCIDO</v>
      </c>
      <c r="R91" s="67">
        <v>45292</v>
      </c>
      <c r="S91" s="8" t="s">
        <v>36</v>
      </c>
      <c r="T91" s="15"/>
      <c r="U91" s="8" t="str" cm="1">
        <f t="array" aca="1" ref="U91" ca="1">_xlfn.IFS(L91&gt;=leyenda!$J$6,leyenda!$I$6,L91&gt;=leyenda!$J$7,leyenda!$I$7,L91&gt;=leyenda!$J$8,leyenda!$I$8,L91&gt;=leyenda!$J$9,leyenda!$I$9,L91&gt;=leyenda!$J$10,leyenda!$I$10,L91&lt;=leyenda!$J$11,leyenda!$I$11)</f>
        <v>A4 DE 31 A 60 DIAS</v>
      </c>
      <c r="V91" s="8" t="s">
        <v>259</v>
      </c>
      <c r="W91" s="8"/>
      <c r="X91" s="8"/>
      <c r="Y91" s="29" t="s">
        <v>353</v>
      </c>
      <c r="Z91" s="8"/>
    </row>
    <row r="92" spans="1:26" x14ac:dyDescent="0.25">
      <c r="A92" s="28" t="s">
        <v>264</v>
      </c>
      <c r="B92" s="8" t="s">
        <v>263</v>
      </c>
      <c r="C92" s="8" t="s">
        <v>33</v>
      </c>
      <c r="D92" s="8" t="s">
        <v>267</v>
      </c>
      <c r="E92" s="8" t="s">
        <v>331</v>
      </c>
      <c r="F92" s="8" t="s">
        <v>268</v>
      </c>
      <c r="G92" s="9">
        <v>45254</v>
      </c>
      <c r="H92" s="13">
        <v>45265</v>
      </c>
      <c r="I92" s="9">
        <f>+H92+105</f>
        <v>45370</v>
      </c>
      <c r="J92" s="53">
        <v>6.65</v>
      </c>
      <c r="K92" s="18">
        <f t="shared" ca="1" si="32"/>
        <v>0.29103294608017038</v>
      </c>
      <c r="L92" s="16">
        <f t="shared" ca="1" si="33"/>
        <v>-147</v>
      </c>
      <c r="M92" s="17">
        <f t="shared" ca="1" si="34"/>
        <v>6.9410329460801705</v>
      </c>
      <c r="N92" s="19">
        <f ca="1">IFERROR(IF(TODAY()-I92-8&lt;=0,"",TODAY()-I92-8)*leyenda!$A$8*J92,"0.00")</f>
        <v>0.29103294608017038</v>
      </c>
      <c r="O92" s="13"/>
      <c r="P92" s="13">
        <f t="shared" ca="1" si="35"/>
        <v>45517</v>
      </c>
      <c r="Q92" s="8" t="str">
        <f ca="1">IF(L92&lt;=0,leyenda!$E$8,IF(L92&lt;=leyenda!$D$5,leyenda!$E$7,leyenda!$E$6))</f>
        <v>VENCIDO</v>
      </c>
      <c r="R92" s="67">
        <v>45519</v>
      </c>
      <c r="S92" s="8" t="s">
        <v>36</v>
      </c>
      <c r="T92" s="15"/>
      <c r="U92" s="8" t="str" cm="1">
        <f t="array" aca="1" ref="U92" ca="1">_xlfn.IFS(L92&gt;=leyenda!$J$6,leyenda!$I$6,L92&gt;=leyenda!$J$7,leyenda!$I$7,L92&gt;=leyenda!$J$8,leyenda!$I$8,L92&gt;=leyenda!$J$9,leyenda!$I$9,L92&gt;=leyenda!$J$10,leyenda!$I$10,L92&lt;=leyenda!$J$11,leyenda!$I$11)</f>
        <v>A6 DE 91 A MÁS DIAS</v>
      </c>
      <c r="V92" s="8" t="s">
        <v>265</v>
      </c>
      <c r="W92" s="8" t="s">
        <v>266</v>
      </c>
      <c r="X92" s="8" t="s">
        <v>266</v>
      </c>
      <c r="Y92" s="29" t="s">
        <v>379</v>
      </c>
      <c r="Z92" s="8" t="s">
        <v>372</v>
      </c>
    </row>
    <row r="93" spans="1:26" x14ac:dyDescent="0.25">
      <c r="A93" s="28" t="s">
        <v>264</v>
      </c>
      <c r="B93" s="8" t="s">
        <v>263</v>
      </c>
      <c r="C93" s="8" t="s">
        <v>33</v>
      </c>
      <c r="D93" s="8" t="s">
        <v>267</v>
      </c>
      <c r="E93" s="8" t="s">
        <v>331</v>
      </c>
      <c r="F93" s="8" t="s">
        <v>268</v>
      </c>
      <c r="G93" s="9">
        <v>45254</v>
      </c>
      <c r="H93" s="13">
        <v>45265</v>
      </c>
      <c r="I93" s="9">
        <f>+H93+120</f>
        <v>45385</v>
      </c>
      <c r="J93" s="53">
        <v>106133</v>
      </c>
      <c r="K93" s="18">
        <f t="shared" ca="1" si="32"/>
        <v>4143.6001066960716</v>
      </c>
      <c r="L93" s="16">
        <f t="shared" ca="1" si="33"/>
        <v>-132</v>
      </c>
      <c r="M93" s="17">
        <f t="shared" ca="1" si="34"/>
        <v>110276.60010669607</v>
      </c>
      <c r="N93" s="19">
        <f ca="1">IFERROR(IF(TODAY()-I93-8&lt;=0,"",TODAY()-I93-8)*leyenda!$A$8*J93,"0.00")</f>
        <v>4143.6001066960716</v>
      </c>
      <c r="O93" s="13"/>
      <c r="P93" s="13">
        <f t="shared" ca="1" si="35"/>
        <v>45517</v>
      </c>
      <c r="Q93" s="8" t="str">
        <f ca="1">IF(L93&lt;=0,leyenda!$E$8,IF(L93&lt;=leyenda!$D$5,leyenda!$E$7,leyenda!$E$6))</f>
        <v>VENCIDO</v>
      </c>
      <c r="R93" s="67">
        <v>45519</v>
      </c>
      <c r="S93" s="8" t="s">
        <v>36</v>
      </c>
      <c r="T93" s="15"/>
      <c r="U93" s="8" t="str" cm="1">
        <f t="array" aca="1" ref="U93" ca="1">_xlfn.IFS(L93&gt;=leyenda!$J$6,leyenda!$I$6,L93&gt;=leyenda!$J$7,leyenda!$I$7,L93&gt;=leyenda!$J$8,leyenda!$I$8,L93&gt;=leyenda!$J$9,leyenda!$I$9,L93&gt;=leyenda!$J$10,leyenda!$I$10,L93&lt;=leyenda!$J$11,leyenda!$I$11)</f>
        <v>A6 DE 91 A MÁS DIAS</v>
      </c>
      <c r="V93" s="8" t="s">
        <v>265</v>
      </c>
      <c r="W93" s="8" t="s">
        <v>266</v>
      </c>
      <c r="X93" s="8" t="s">
        <v>266</v>
      </c>
      <c r="Y93" s="29" t="s">
        <v>379</v>
      </c>
      <c r="Z93" s="8" t="s">
        <v>372</v>
      </c>
    </row>
    <row r="94" spans="1:26" x14ac:dyDescent="0.25">
      <c r="A94" s="28" t="s">
        <v>264</v>
      </c>
      <c r="B94" s="8" t="s">
        <v>263</v>
      </c>
      <c r="C94" s="8" t="s">
        <v>33</v>
      </c>
      <c r="D94" s="8" t="s">
        <v>269</v>
      </c>
      <c r="E94" s="8" t="s">
        <v>332</v>
      </c>
      <c r="F94" s="8" t="s">
        <v>270</v>
      </c>
      <c r="G94" s="9">
        <v>45279</v>
      </c>
      <c r="H94" s="13">
        <v>45286</v>
      </c>
      <c r="I94" s="9">
        <f>+H94+75</f>
        <v>45361</v>
      </c>
      <c r="J94" s="53">
        <v>70560</v>
      </c>
      <c r="K94" s="18">
        <f t="shared" ca="1" si="32"/>
        <v>3287.9560036368148</v>
      </c>
      <c r="L94" s="16">
        <f t="shared" ca="1" si="33"/>
        <v>-156</v>
      </c>
      <c r="M94" s="17">
        <f t="shared" ca="1" si="34"/>
        <v>73847.95600363682</v>
      </c>
      <c r="N94" s="19">
        <f ca="1">IFERROR(IF(TODAY()-I94-8&lt;=0,"",TODAY()-I94-8)*leyenda!$A$8*J94,"0.00")</f>
        <v>3287.9560036368148</v>
      </c>
      <c r="O94" s="13"/>
      <c r="P94" s="13">
        <f t="shared" ca="1" si="35"/>
        <v>45517</v>
      </c>
      <c r="Q94" s="8" t="str">
        <f ca="1">IF(L94&lt;=0,leyenda!$E$8,IF(L94&lt;=leyenda!$D$5,leyenda!$E$7,leyenda!$E$6))</f>
        <v>VENCIDO</v>
      </c>
      <c r="R94" s="67">
        <v>45519</v>
      </c>
      <c r="S94" s="8" t="s">
        <v>36</v>
      </c>
      <c r="T94" s="15"/>
      <c r="U94" s="8" t="str" cm="1">
        <f t="array" aca="1" ref="U94" ca="1">_xlfn.IFS(L94&gt;=leyenda!$J$6,leyenda!$I$6,L94&gt;=leyenda!$J$7,leyenda!$I$7,L94&gt;=leyenda!$J$8,leyenda!$I$8,L94&gt;=leyenda!$J$9,leyenda!$I$9,L94&gt;=leyenda!$J$10,leyenda!$I$10,L94&lt;=leyenda!$J$11,leyenda!$I$11)</f>
        <v>A6 DE 91 A MÁS DIAS</v>
      </c>
      <c r="V94" s="8" t="s">
        <v>265</v>
      </c>
      <c r="W94" s="8" t="s">
        <v>266</v>
      </c>
      <c r="X94" s="8" t="s">
        <v>266</v>
      </c>
      <c r="Y94" s="29" t="s">
        <v>379</v>
      </c>
      <c r="Z94" s="8" t="s">
        <v>372</v>
      </c>
    </row>
    <row r="95" spans="1:26" x14ac:dyDescent="0.25">
      <c r="A95" s="28" t="s">
        <v>264</v>
      </c>
      <c r="B95" s="8" t="s">
        <v>263</v>
      </c>
      <c r="C95" s="8" t="s">
        <v>33</v>
      </c>
      <c r="D95" s="8" t="s">
        <v>348</v>
      </c>
      <c r="E95" s="8" t="s">
        <v>35</v>
      </c>
      <c r="F95" s="8" t="s">
        <v>37</v>
      </c>
      <c r="G95" s="9">
        <v>45498</v>
      </c>
      <c r="H95" s="9">
        <v>45498</v>
      </c>
      <c r="I95" s="9">
        <v>45498</v>
      </c>
      <c r="J95" s="53">
        <v>102.83</v>
      </c>
      <c r="K95" s="18" t="str">
        <f t="shared" si="32"/>
        <v>0.00</v>
      </c>
      <c r="L95" s="16">
        <f t="shared" ca="1" si="33"/>
        <v>-19</v>
      </c>
      <c r="M95" s="17">
        <f t="shared" si="34"/>
        <v>102.83</v>
      </c>
      <c r="N95" s="19">
        <f ca="1">IFERROR(IF(TODAY()-I95-8&lt;=0,"",TODAY()-I95-8)*leyenda!$A$8*J95,"0.00")</f>
        <v>0.35613793076179273</v>
      </c>
      <c r="O95" s="13" t="s">
        <v>35</v>
      </c>
      <c r="P95" s="13">
        <f t="shared" ca="1" si="35"/>
        <v>45517</v>
      </c>
      <c r="Q95" s="8" t="str">
        <f ca="1">IF(L95&lt;=0,leyenda!$E$8,IF(L95&lt;=leyenda!$D$5,leyenda!$E$7,leyenda!$E$6))</f>
        <v>VENCIDO</v>
      </c>
      <c r="R95" s="67">
        <v>45519</v>
      </c>
      <c r="S95" s="8" t="s">
        <v>36</v>
      </c>
      <c r="T95" s="15"/>
      <c r="U95" s="8" t="str" cm="1">
        <f t="array" aca="1" ref="U95" ca="1">_xlfn.IFS(L95&gt;=leyenda!$J$6,leyenda!$I$6,L95&gt;=leyenda!$J$7,leyenda!$I$7,L95&gt;=leyenda!$J$8,leyenda!$I$8,L95&gt;=leyenda!$J$9,leyenda!$I$9,L95&gt;=leyenda!$J$10,leyenda!$I$10,L95&lt;=leyenda!$J$11,leyenda!$I$11)</f>
        <v>A3 DE 16 A 30 DIAS</v>
      </c>
      <c r="V95" s="8" t="s">
        <v>265</v>
      </c>
      <c r="W95" s="8" t="s">
        <v>266</v>
      </c>
      <c r="X95" s="8" t="s">
        <v>266</v>
      </c>
      <c r="Y95" s="29" t="s">
        <v>379</v>
      </c>
      <c r="Z95" s="8" t="s">
        <v>372</v>
      </c>
    </row>
    <row r="96" spans="1:26" x14ac:dyDescent="0.25">
      <c r="A96" s="28" t="s">
        <v>264</v>
      </c>
      <c r="B96" s="8" t="s">
        <v>263</v>
      </c>
      <c r="C96" s="8" t="s">
        <v>33</v>
      </c>
      <c r="D96" s="8" t="s">
        <v>349</v>
      </c>
      <c r="E96" s="8" t="s">
        <v>35</v>
      </c>
      <c r="F96" s="8" t="s">
        <v>37</v>
      </c>
      <c r="G96" s="9">
        <v>45498</v>
      </c>
      <c r="H96" s="9">
        <v>45498</v>
      </c>
      <c r="I96" s="9">
        <v>45498</v>
      </c>
      <c r="J96" s="53">
        <v>3715.97</v>
      </c>
      <c r="K96" s="18" t="str">
        <f t="shared" si="32"/>
        <v>0.00</v>
      </c>
      <c r="L96" s="16">
        <f t="shared" ca="1" si="33"/>
        <v>-19</v>
      </c>
      <c r="M96" s="17">
        <f t="shared" si="34"/>
        <v>3715.97</v>
      </c>
      <c r="N96" s="19">
        <f ca="1">IFERROR(IF(TODAY()-I96-8&lt;=0,"",TODAY()-I96-8)*leyenda!$A$8*J96,"0.00")</f>
        <v>12.869764335047154</v>
      </c>
      <c r="O96" s="13" t="s">
        <v>35</v>
      </c>
      <c r="P96" s="13">
        <f t="shared" ca="1" si="35"/>
        <v>45517</v>
      </c>
      <c r="Q96" s="8" t="str">
        <f ca="1">IF(L96&lt;=0,leyenda!$E$8,IF(L96&lt;=leyenda!$D$5,leyenda!$E$7,leyenda!$E$6))</f>
        <v>VENCIDO</v>
      </c>
      <c r="R96" s="67">
        <v>45519</v>
      </c>
      <c r="S96" s="8" t="s">
        <v>36</v>
      </c>
      <c r="T96" s="15"/>
      <c r="U96" s="8" t="str" cm="1">
        <f t="array" aca="1" ref="U96" ca="1">_xlfn.IFS(L96&gt;=leyenda!$J$6,leyenda!$I$6,L96&gt;=leyenda!$J$7,leyenda!$I$7,L96&gt;=leyenda!$J$8,leyenda!$I$8,L96&gt;=leyenda!$J$9,leyenda!$I$9,L96&gt;=leyenda!$J$10,leyenda!$I$10,L96&lt;=leyenda!$J$11,leyenda!$I$11)</f>
        <v>A3 DE 16 A 30 DIAS</v>
      </c>
      <c r="V96" s="8" t="s">
        <v>265</v>
      </c>
      <c r="W96" s="8" t="s">
        <v>266</v>
      </c>
      <c r="X96" s="8" t="s">
        <v>266</v>
      </c>
      <c r="Y96" s="29" t="s">
        <v>379</v>
      </c>
      <c r="Z96" s="8" t="s">
        <v>372</v>
      </c>
    </row>
    <row r="97" spans="1:26" x14ac:dyDescent="0.25">
      <c r="A97" s="28" t="s">
        <v>273</v>
      </c>
      <c r="B97" s="8" t="s">
        <v>271</v>
      </c>
      <c r="C97" s="8" t="s">
        <v>33</v>
      </c>
      <c r="D97" s="8" t="s">
        <v>272</v>
      </c>
      <c r="E97" s="8" t="s">
        <v>423</v>
      </c>
      <c r="F97" s="8" t="s">
        <v>140</v>
      </c>
      <c r="G97" s="9">
        <v>45289</v>
      </c>
      <c r="H97" s="13">
        <v>45289</v>
      </c>
      <c r="I97" s="9">
        <v>45289</v>
      </c>
      <c r="J97" s="49">
        <v>35.4</v>
      </c>
      <c r="K97" s="18" t="str">
        <f t="shared" si="32"/>
        <v>0.00</v>
      </c>
      <c r="L97" s="16">
        <f t="shared" ca="1" si="33"/>
        <v>-228</v>
      </c>
      <c r="M97" s="17">
        <f t="shared" si="34"/>
        <v>35.4</v>
      </c>
      <c r="N97" s="19">
        <f ca="1">IFERROR(IF(TODAY()-I97-8&lt;=0,"",TODAY()-I97-8)*leyenda!$A$8*J97,"0.00")</f>
        <v>2.4520631623003917</v>
      </c>
      <c r="O97" s="14" t="s">
        <v>85</v>
      </c>
      <c r="P97" s="13">
        <f t="shared" ca="1" si="35"/>
        <v>45517</v>
      </c>
      <c r="Q97" s="8" t="str">
        <f ca="1">IF(L97&lt;=0,leyenda!$E$8,IF(L97&lt;=leyenda!$D$5,leyenda!$E$7,leyenda!$E$6))</f>
        <v>VENCIDO</v>
      </c>
      <c r="R97" s="67">
        <v>45627</v>
      </c>
      <c r="S97" s="8" t="s">
        <v>36</v>
      </c>
      <c r="T97" s="15"/>
      <c r="U97" s="8" t="str" cm="1">
        <f t="array" aca="1" ref="U97" ca="1">_xlfn.IFS(L97&gt;=leyenda!$J$6,leyenda!$I$6,L97&gt;=leyenda!$J$7,leyenda!$I$7,L97&gt;=leyenda!$J$8,leyenda!$I$8,L97&gt;=leyenda!$J$9,leyenda!$I$9,L97&gt;=leyenda!$J$10,leyenda!$I$10,L97&lt;=leyenda!$J$11,leyenda!$I$11)</f>
        <v>A6 DE 91 A MÁS DIAS</v>
      </c>
      <c r="V97" s="8" t="s">
        <v>274</v>
      </c>
      <c r="W97" s="8"/>
      <c r="X97" s="8"/>
      <c r="Y97" s="29" t="s">
        <v>380</v>
      </c>
      <c r="Z97" s="8" t="s">
        <v>369</v>
      </c>
    </row>
    <row r="98" spans="1:26" x14ac:dyDescent="0.25">
      <c r="A98" s="28" t="s">
        <v>273</v>
      </c>
      <c r="B98" s="8" t="s">
        <v>271</v>
      </c>
      <c r="C98" s="8" t="s">
        <v>62</v>
      </c>
      <c r="D98" s="8" t="s">
        <v>275</v>
      </c>
      <c r="E98" s="8" t="s">
        <v>143</v>
      </c>
      <c r="F98" s="8" t="s">
        <v>140</v>
      </c>
      <c r="G98" s="9">
        <v>45415</v>
      </c>
      <c r="H98" s="13">
        <v>45415</v>
      </c>
      <c r="I98" s="9">
        <v>45415</v>
      </c>
      <c r="J98" s="49">
        <v>136</v>
      </c>
      <c r="K98" s="18" t="str">
        <f t="shared" si="32"/>
        <v>0.00</v>
      </c>
      <c r="L98" s="16">
        <f t="shared" ca="1" si="33"/>
        <v>-102</v>
      </c>
      <c r="M98" s="17">
        <f t="shared" si="34"/>
        <v>136</v>
      </c>
      <c r="N98" s="19">
        <f ca="1">IFERROR(IF(TODAY()-I98-8&lt;=0,"",TODAY()-I98-8)*leyenda!$A$8*J98,"0.00")</f>
        <v>4.025061051213175</v>
      </c>
      <c r="O98" s="14" t="s">
        <v>85</v>
      </c>
      <c r="P98" s="13">
        <f t="shared" ca="1" si="35"/>
        <v>45517</v>
      </c>
      <c r="Q98" s="8" t="str">
        <f ca="1">IF(L98&lt;=0,leyenda!$E$8,IF(L98&lt;=leyenda!$D$5,leyenda!$E$7,leyenda!$E$6))</f>
        <v>VENCIDO</v>
      </c>
      <c r="R98" s="67">
        <v>45627</v>
      </c>
      <c r="S98" s="8" t="s">
        <v>36</v>
      </c>
      <c r="T98" s="15"/>
      <c r="U98" s="8" t="str" cm="1">
        <f t="array" aca="1" ref="U98" ca="1">_xlfn.IFS(L98&gt;=leyenda!$J$6,leyenda!$I$6,L98&gt;=leyenda!$J$7,leyenda!$I$7,L98&gt;=leyenda!$J$8,leyenda!$I$8,L98&gt;=leyenda!$J$9,leyenda!$I$9,L98&gt;=leyenda!$J$10,leyenda!$I$10,L98&lt;=leyenda!$J$11,leyenda!$I$11)</f>
        <v>A6 DE 91 A MÁS DIAS</v>
      </c>
      <c r="V98" s="8" t="s">
        <v>274</v>
      </c>
      <c r="W98" s="8"/>
      <c r="X98" s="8"/>
      <c r="Y98" s="29" t="s">
        <v>380</v>
      </c>
      <c r="Z98" s="8" t="s">
        <v>369</v>
      </c>
    </row>
    <row r="99" spans="1:26" x14ac:dyDescent="0.25">
      <c r="A99" s="28" t="s">
        <v>278</v>
      </c>
      <c r="B99" s="8" t="s">
        <v>276</v>
      </c>
      <c r="C99" s="8" t="s">
        <v>39</v>
      </c>
      <c r="D99" s="8" t="s">
        <v>40</v>
      </c>
      <c r="E99" s="8" t="s">
        <v>277</v>
      </c>
      <c r="F99" s="8" t="s">
        <v>41</v>
      </c>
      <c r="G99" s="9">
        <v>45406</v>
      </c>
      <c r="H99" s="13">
        <v>45406</v>
      </c>
      <c r="I99" s="9">
        <v>45406</v>
      </c>
      <c r="J99" s="10">
        <v>-31711.3</v>
      </c>
      <c r="K99" s="18" t="str">
        <f t="shared" si="32"/>
        <v>0.00</v>
      </c>
      <c r="L99" s="16">
        <f t="shared" ca="1" si="33"/>
        <v>-111</v>
      </c>
      <c r="M99" s="17">
        <f t="shared" si="34"/>
        <v>-31711.3</v>
      </c>
      <c r="N99" s="19">
        <f ca="1">IFERROR(IF(TODAY()-I99-8&lt;=0,"",TODAY()-I99-8)*leyenda!$A$8*J99,"0.00")</f>
        <v>-1028.3879542297907</v>
      </c>
      <c r="O99" s="14" t="s">
        <v>39</v>
      </c>
      <c r="P99" s="13">
        <f t="shared" ca="1" si="35"/>
        <v>45517</v>
      </c>
      <c r="Q99" s="8" t="str">
        <f ca="1">IF(L99&lt;=0,leyenda!$E$8,IF(L99&lt;=leyenda!$D$5,leyenda!$E$7,leyenda!$E$6))</f>
        <v>VENCIDO</v>
      </c>
      <c r="R99" s="67">
        <v>45292</v>
      </c>
      <c r="S99" s="8" t="s">
        <v>36</v>
      </c>
      <c r="T99" s="15"/>
      <c r="U99" s="8" t="str" cm="1">
        <f t="array" aca="1" ref="U99" ca="1">_xlfn.IFS(L99&gt;=leyenda!$J$6,leyenda!$I$6,L99&gt;=leyenda!$J$7,leyenda!$I$7,L99&gt;=leyenda!$J$8,leyenda!$I$8,L99&gt;=leyenda!$J$9,leyenda!$I$9,L99&gt;=leyenda!$J$10,leyenda!$I$10,L99&lt;=leyenda!$J$11,leyenda!$I$11)</f>
        <v>A6 DE 91 A MÁS DIAS</v>
      </c>
      <c r="V99" s="8" t="s">
        <v>279</v>
      </c>
      <c r="W99" s="8"/>
      <c r="X99" s="8"/>
      <c r="Y99" s="29" t="s">
        <v>353</v>
      </c>
      <c r="Z99" s="8"/>
    </row>
    <row r="100" spans="1:26" x14ac:dyDescent="0.25">
      <c r="A100" s="28" t="s">
        <v>281</v>
      </c>
      <c r="B100" s="8" t="s">
        <v>280</v>
      </c>
      <c r="C100" s="8" t="s">
        <v>33</v>
      </c>
      <c r="D100" s="8" t="s">
        <v>301</v>
      </c>
      <c r="E100" s="8" t="s">
        <v>35</v>
      </c>
      <c r="F100" s="8" t="s">
        <v>41</v>
      </c>
      <c r="G100" s="9">
        <v>45094</v>
      </c>
      <c r="H100" s="9">
        <v>45094</v>
      </c>
      <c r="I100" s="9">
        <v>45094</v>
      </c>
      <c r="J100" s="10">
        <v>168.84</v>
      </c>
      <c r="K100" s="18" t="str">
        <f t="shared" si="32"/>
        <v>0.00</v>
      </c>
      <c r="L100" s="16">
        <f t="shared" ca="1" si="33"/>
        <v>-423</v>
      </c>
      <c r="M100" s="17">
        <f t="shared" si="34"/>
        <v>168.84</v>
      </c>
      <c r="N100" s="19">
        <f ca="1">IFERROR(IF(TODAY()-I100-8&lt;=0,"",TODAY()-I100-8)*leyenda!$A$8*J100,"0.00")</f>
        <v>22.061200936564102</v>
      </c>
      <c r="O100" s="13" t="s">
        <v>35</v>
      </c>
      <c r="P100" s="13">
        <f t="shared" ca="1" si="35"/>
        <v>45517</v>
      </c>
      <c r="Q100" s="8" t="str">
        <f ca="1">IF(L100&lt;=0,leyenda!$E$8,IF(L100&lt;=leyenda!$D$5,leyenda!$E$7,leyenda!$E$6))</f>
        <v>VENCIDO</v>
      </c>
      <c r="R100" s="67">
        <v>45505</v>
      </c>
      <c r="S100" s="8" t="s">
        <v>36</v>
      </c>
      <c r="T100" s="15"/>
      <c r="U100" s="8" t="str" cm="1">
        <f t="array" aca="1" ref="U100" ca="1">_xlfn.IFS(L100&gt;=leyenda!$J$6,leyenda!$I$6,L100&gt;=leyenda!$J$7,leyenda!$I$7,L100&gt;=leyenda!$J$8,leyenda!$I$8,L100&gt;=leyenda!$J$9,leyenda!$I$9,L100&gt;=leyenda!$J$10,leyenda!$I$10,L100&lt;=leyenda!$J$11,leyenda!$I$11)</f>
        <v>A6 DE 91 A MÁS DIAS</v>
      </c>
      <c r="V100" s="8" t="s">
        <v>282</v>
      </c>
      <c r="W100" s="8" t="s">
        <v>283</v>
      </c>
      <c r="X100" s="8" t="s">
        <v>48</v>
      </c>
      <c r="Y100" s="29" t="s">
        <v>378</v>
      </c>
      <c r="Z100" s="8" t="s">
        <v>395</v>
      </c>
    </row>
    <row r="101" spans="1:26" x14ac:dyDescent="0.25">
      <c r="A101" s="38" t="s">
        <v>281</v>
      </c>
      <c r="B101" s="39" t="s">
        <v>280</v>
      </c>
      <c r="C101" s="39" t="s">
        <v>33</v>
      </c>
      <c r="D101" s="39" t="s">
        <v>284</v>
      </c>
      <c r="E101" s="39" t="s">
        <v>333</v>
      </c>
      <c r="F101" s="39" t="s">
        <v>270</v>
      </c>
      <c r="G101" s="40">
        <v>45289</v>
      </c>
      <c r="H101" s="41">
        <v>45319</v>
      </c>
      <c r="I101" s="40">
        <f>+H101+76</f>
        <v>45395</v>
      </c>
      <c r="J101" s="42">
        <v>46710.47</v>
      </c>
      <c r="K101" s="43">
        <f t="shared" ca="1" si="32"/>
        <v>1676.5819975608736</v>
      </c>
      <c r="L101" s="44">
        <f t="shared" ca="1" si="33"/>
        <v>-122</v>
      </c>
      <c r="M101" s="45">
        <f t="shared" ca="1" si="34"/>
        <v>48387.051997560877</v>
      </c>
      <c r="N101" s="46">
        <f ca="1">IFERROR(IF(TODAY()-I101-8&lt;=0,"",TODAY()-I101-8)*leyenda!$A$8*J101,"0.00")</f>
        <v>1676.5819975608736</v>
      </c>
      <c r="O101" s="47"/>
      <c r="P101" s="41">
        <f t="shared" ca="1" si="35"/>
        <v>45517</v>
      </c>
      <c r="Q101" s="39" t="str">
        <f ca="1">IF(L101&lt;=0,leyenda!$E$8,IF(L101&lt;=leyenda!$D$5,leyenda!$E$7,leyenda!$E$6))</f>
        <v>VENCIDO</v>
      </c>
      <c r="R101" s="67">
        <v>45505</v>
      </c>
      <c r="S101" s="39" t="s">
        <v>36</v>
      </c>
      <c r="T101" s="48"/>
      <c r="U101" s="39" t="str" cm="1">
        <f t="array" aca="1" ref="U101" ca="1">_xlfn.IFS(L101&gt;=leyenda!$J$6,leyenda!$I$6,L101&gt;=leyenda!$J$7,leyenda!$I$7,L101&gt;=leyenda!$J$8,leyenda!$I$8,L101&gt;=leyenda!$J$9,leyenda!$I$9,L101&gt;=leyenda!$J$10,leyenda!$I$10,L101&lt;=leyenda!$J$11,leyenda!$I$11)</f>
        <v>A6 DE 91 A MÁS DIAS</v>
      </c>
      <c r="V101" s="39" t="s">
        <v>282</v>
      </c>
      <c r="W101" s="39" t="s">
        <v>283</v>
      </c>
      <c r="X101" s="39" t="s">
        <v>48</v>
      </c>
      <c r="Y101" s="29" t="s">
        <v>378</v>
      </c>
      <c r="Z101" s="8" t="s">
        <v>395</v>
      </c>
    </row>
    <row r="104" spans="1:26" x14ac:dyDescent="0.25">
      <c r="M104" s="51"/>
    </row>
    <row r="105" spans="1:26" x14ac:dyDescent="0.25">
      <c r="N105" s="4"/>
    </row>
    <row r="106" spans="1:26" x14ac:dyDescent="0.25">
      <c r="M106" s="4"/>
    </row>
  </sheetData>
  <pageMargins left="0.7" right="0.7" top="0.75" bottom="0.75" header="0.3" footer="0.3"/>
  <ignoredErrors>
    <ignoredError sqref="R4:R6 R29 R34 R38:R39 R56 R73:R77 R80:R90 R92:R96 R14:R16 R18 R42 R44:R45" calculatedColumn="1"/>
  </ignoredErrors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2" id="{00000000-000E-0000-0100-000023000000}">
            <x14:iconSet>
              <x14:cfvo type="percent">
                <xm:f>0</xm:f>
              </x14:cfvo>
              <x14:cfvo type="num" gte="0">
                <xm:f>0</xm:f>
              </x14:cfvo>
              <x14:cfvo type="num" gte="0">
                <xm:f>leyenda!$S$6</xm:f>
              </x14:cfvo>
            </x14:iconSet>
          </x14:cfRule>
          <xm:sqref>L2:L101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8F6B8-572D-4568-BD0C-6ED5DBAB7468}">
  <dimension ref="A1:Y14"/>
  <sheetViews>
    <sheetView workbookViewId="0">
      <selection activeCell="D17" sqref="D17"/>
    </sheetView>
  </sheetViews>
  <sheetFormatPr baseColWidth="10" defaultRowHeight="15" x14ac:dyDescent="0.25"/>
  <cols>
    <col min="1" max="1" width="15.5703125" customWidth="1"/>
    <col min="4" max="4" width="15.140625" customWidth="1"/>
  </cols>
  <sheetData>
    <row r="1" spans="1:25" s="1" customFormat="1" ht="13.5" x14ac:dyDescent="0.25"/>
    <row r="2" spans="1:25" s="1" customFormat="1" ht="13.5" x14ac:dyDescent="0.25">
      <c r="A2" s="22" t="s">
        <v>295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5" s="1" customFormat="1" ht="13.5" x14ac:dyDescent="0.25">
      <c r="A3" s="22" t="s">
        <v>296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5" s="1" customFormat="1" ht="13.5" x14ac:dyDescent="0.25"/>
    <row r="5" spans="1:25" s="1" customFormat="1" ht="13.5" x14ac:dyDescent="0.25">
      <c r="C5" s="22" t="s">
        <v>2</v>
      </c>
      <c r="D5" s="22">
        <v>0</v>
      </c>
      <c r="I5" s="27" t="s">
        <v>3</v>
      </c>
      <c r="M5" s="3"/>
      <c r="N5" s="4"/>
      <c r="W5" s="5"/>
      <c r="X5" s="5"/>
    </row>
    <row r="6" spans="1:25" s="1" customFormat="1" ht="13.5" x14ac:dyDescent="0.25">
      <c r="A6" s="23" t="s">
        <v>286</v>
      </c>
      <c r="C6" s="24" t="s">
        <v>0</v>
      </c>
      <c r="D6" s="24" t="s">
        <v>1</v>
      </c>
      <c r="E6" s="1" t="s">
        <v>4</v>
      </c>
      <c r="F6" s="4"/>
      <c r="I6" s="15" t="s">
        <v>5</v>
      </c>
      <c r="J6" s="8">
        <v>1</v>
      </c>
      <c r="M6" s="3"/>
      <c r="N6" s="4"/>
      <c r="W6" s="5"/>
    </row>
    <row r="7" spans="1:25" s="1" customFormat="1" ht="13.5" x14ac:dyDescent="0.25">
      <c r="A7" s="20">
        <v>0.12</v>
      </c>
      <c r="C7" s="8" t="s">
        <v>4</v>
      </c>
      <c r="D7" s="11">
        <f ca="1">SUMIFS('CXC IN'!J2:J54,'CXC IN'!C2:C54,"FACTURA",'CXC IN'!Q2:Q54,"VIGENTE")</f>
        <v>483665.3</v>
      </c>
      <c r="E7" s="1" t="s">
        <v>7</v>
      </c>
      <c r="F7" s="4"/>
      <c r="I7" s="8" t="s">
        <v>8</v>
      </c>
      <c r="J7" s="8">
        <v>-15</v>
      </c>
      <c r="M7" s="3"/>
      <c r="N7" s="4"/>
      <c r="W7" s="5"/>
    </row>
    <row r="8" spans="1:25" s="1" customFormat="1" ht="13.5" x14ac:dyDescent="0.25">
      <c r="A8" s="21">
        <f>+(1+A7)^(1/360)-1</f>
        <v>3.1485145894971645E-4</v>
      </c>
      <c r="C8" s="8" t="s">
        <v>6</v>
      </c>
      <c r="D8" s="11">
        <f ca="1">SUMIFS('CXC IN'!J2:J54,'CXC IN'!C2:C54,"FACTURA",'CXC IN'!Q2:Q54,"FINANCIADO")</f>
        <v>0</v>
      </c>
      <c r="E8" s="1" t="s">
        <v>9</v>
      </c>
      <c r="F8" s="4"/>
      <c r="I8" s="12" t="s">
        <v>10</v>
      </c>
      <c r="J8" s="8">
        <v>-30</v>
      </c>
      <c r="M8" s="3"/>
      <c r="N8" s="4"/>
      <c r="W8" s="5"/>
    </row>
    <row r="9" spans="1:25" s="1" customFormat="1" ht="13.5" x14ac:dyDescent="0.25">
      <c r="C9" s="8" t="s">
        <v>9</v>
      </c>
      <c r="D9" s="11">
        <f ca="1">SUMIFS('CXC IN'!J2:J54,'CXC IN'!C2:C54,"FACTURA",'CXC IN'!Q2:Q54,"VENCIDO")</f>
        <v>1360686.84</v>
      </c>
      <c r="E9" s="22" t="s">
        <v>294</v>
      </c>
      <c r="F9" s="4"/>
      <c r="I9" s="13" t="s">
        <v>11</v>
      </c>
      <c r="J9" s="8">
        <v>-60</v>
      </c>
      <c r="M9" s="3"/>
      <c r="N9" s="4"/>
      <c r="W9" s="5"/>
    </row>
    <row r="10" spans="1:25" s="1" customFormat="1" ht="13.5" x14ac:dyDescent="0.25">
      <c r="C10" s="8" t="s">
        <v>7</v>
      </c>
      <c r="D10" s="11">
        <f ca="1">SUMIFS('CXC IN'!J2:J54,'CXC IN'!C2:C54,"FACTURA",'CXC IN'!Q2:Q54,"POR VENCER")</f>
        <v>0</v>
      </c>
      <c r="I10" s="13" t="s">
        <v>13</v>
      </c>
      <c r="J10" s="8">
        <v>-90</v>
      </c>
      <c r="M10" s="3"/>
      <c r="N10" s="6"/>
      <c r="W10" s="5"/>
    </row>
    <row r="11" spans="1:25" s="1" customFormat="1" ht="13.5" x14ac:dyDescent="0.25">
      <c r="C11" s="25" t="s">
        <v>12</v>
      </c>
      <c r="D11" s="26">
        <f ca="1">SUM(D7:D10)</f>
        <v>1844352.1400000001</v>
      </c>
      <c r="I11" s="8" t="s">
        <v>14</v>
      </c>
      <c r="J11" s="8">
        <v>-91</v>
      </c>
      <c r="M11" s="3"/>
      <c r="N11" s="4"/>
      <c r="V11" s="4"/>
      <c r="W11" s="5"/>
    </row>
    <row r="12" spans="1:25" s="1" customFormat="1" ht="13.5" x14ac:dyDescent="0.25">
      <c r="J12" s="2"/>
      <c r="K12" s="3"/>
      <c r="L12" s="52"/>
      <c r="M12" s="51"/>
      <c r="Q12" s="7"/>
      <c r="V12" s="4"/>
      <c r="W12" s="5"/>
    </row>
    <row r="13" spans="1:25" s="1" customFormat="1" ht="13.5" x14ac:dyDescent="0.25">
      <c r="J13" s="2"/>
      <c r="L13" s="2"/>
      <c r="M13" s="51"/>
      <c r="N13" s="2"/>
      <c r="P13" s="4"/>
      <c r="Q13" s="7"/>
      <c r="V13" s="4"/>
      <c r="W13" s="5"/>
      <c r="X13" s="5"/>
    </row>
    <row r="14" spans="1:25" s="1" customFormat="1" ht="13.5" x14ac:dyDescent="0.25">
      <c r="H14" s="2"/>
      <c r="I14" s="51"/>
      <c r="J14" s="2"/>
      <c r="K14" s="3"/>
      <c r="L14" s="3"/>
      <c r="M14" s="3"/>
      <c r="N14" s="4"/>
      <c r="O14" s="2"/>
      <c r="P14" s="2"/>
      <c r="W14" s="5"/>
      <c r="X1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B7879-3046-463A-BCFD-B1DE29B66B43}">
  <dimension ref="A1:P367"/>
  <sheetViews>
    <sheetView tabSelected="1" workbookViewId="0">
      <selection activeCell="A355" sqref="A2:A355"/>
    </sheetView>
  </sheetViews>
  <sheetFormatPr baseColWidth="10" defaultRowHeight="12.75" x14ac:dyDescent="0.2"/>
  <cols>
    <col min="1" max="1" width="12.7109375" style="82" customWidth="1"/>
    <col min="2" max="2" width="14.7109375" style="72" customWidth="1"/>
    <col min="3" max="3" width="12.42578125" style="70" customWidth="1"/>
    <col min="4" max="4" width="16.5703125" style="70" customWidth="1"/>
    <col min="5" max="5" width="17.85546875" style="70" customWidth="1"/>
    <col min="6" max="6" width="42.85546875" style="70" customWidth="1"/>
    <col min="7" max="7" width="17.85546875" style="70" customWidth="1"/>
    <col min="8" max="8" width="11.42578125" style="70"/>
    <col min="9" max="9" width="18.85546875" style="70" customWidth="1"/>
    <col min="10" max="10" width="17.140625" style="70" customWidth="1"/>
    <col min="11" max="11" width="12.7109375" style="70" customWidth="1"/>
    <col min="12" max="12" width="13.5703125" style="70" customWidth="1"/>
    <col min="13" max="13" width="13" style="70" customWidth="1"/>
    <col min="14" max="14" width="17.85546875" style="70" customWidth="1"/>
    <col min="15" max="16384" width="11.42578125" style="70"/>
  </cols>
  <sheetData>
    <row r="1" spans="1:14" s="77" customFormat="1" ht="19.5" customHeight="1" x14ac:dyDescent="0.25">
      <c r="A1" s="76" t="s">
        <v>425</v>
      </c>
      <c r="B1" s="76" t="s">
        <v>426</v>
      </c>
      <c r="C1" s="77" t="s">
        <v>1047</v>
      </c>
      <c r="D1" s="77" t="s">
        <v>1046</v>
      </c>
      <c r="E1" s="77" t="s">
        <v>1048</v>
      </c>
      <c r="F1" s="77" t="s">
        <v>1049</v>
      </c>
      <c r="G1" s="77" t="s">
        <v>31</v>
      </c>
      <c r="H1" s="77" t="s">
        <v>427</v>
      </c>
      <c r="I1" s="77" t="s">
        <v>428</v>
      </c>
      <c r="J1" s="77" t="s">
        <v>429</v>
      </c>
      <c r="K1" s="77" t="s">
        <v>430</v>
      </c>
      <c r="L1" s="77" t="s">
        <v>431</v>
      </c>
      <c r="M1" s="77" t="s">
        <v>285</v>
      </c>
      <c r="N1" s="77" t="s">
        <v>432</v>
      </c>
    </row>
    <row r="2" spans="1:14" x14ac:dyDescent="0.2">
      <c r="A2" s="82">
        <v>2023</v>
      </c>
      <c r="B2" s="72" t="s">
        <v>433</v>
      </c>
      <c r="C2" s="73">
        <v>44957</v>
      </c>
      <c r="D2" s="73">
        <v>44957</v>
      </c>
      <c r="E2" s="70" t="s">
        <v>144</v>
      </c>
      <c r="F2" s="70" t="s">
        <v>434</v>
      </c>
      <c r="G2" s="70" t="s">
        <v>1050</v>
      </c>
      <c r="H2" s="70">
        <v>230000297</v>
      </c>
      <c r="I2" s="70" t="s">
        <v>435</v>
      </c>
      <c r="J2" s="70" t="s">
        <v>436</v>
      </c>
      <c r="K2" s="74">
        <v>46308</v>
      </c>
      <c r="L2" s="70">
        <v>0</v>
      </c>
      <c r="M2" s="74">
        <v>46308</v>
      </c>
      <c r="N2" s="70" t="s">
        <v>437</v>
      </c>
    </row>
    <row r="3" spans="1:14" x14ac:dyDescent="0.2">
      <c r="A3" s="82">
        <v>2023</v>
      </c>
      <c r="B3" s="72" t="s">
        <v>438</v>
      </c>
      <c r="C3" s="73">
        <v>44959</v>
      </c>
      <c r="D3" s="73">
        <v>44959</v>
      </c>
      <c r="E3" s="70" t="s">
        <v>104</v>
      </c>
      <c r="F3" s="70" t="s">
        <v>102</v>
      </c>
      <c r="H3" s="70">
        <v>230000254</v>
      </c>
      <c r="I3" s="70" t="s">
        <v>439</v>
      </c>
      <c r="J3" s="70" t="s">
        <v>440</v>
      </c>
      <c r="K3" s="74">
        <v>22849.42</v>
      </c>
      <c r="L3" s="70">
        <v>0</v>
      </c>
      <c r="M3" s="74">
        <v>22849.42</v>
      </c>
      <c r="N3" s="70" t="s">
        <v>437</v>
      </c>
    </row>
    <row r="4" spans="1:14" x14ac:dyDescent="0.2">
      <c r="A4" s="82">
        <v>2023</v>
      </c>
      <c r="B4" s="72" t="s">
        <v>438</v>
      </c>
      <c r="C4" s="73">
        <v>44964</v>
      </c>
      <c r="D4" s="73">
        <v>44964</v>
      </c>
      <c r="E4" s="70" t="s">
        <v>258</v>
      </c>
      <c r="F4" s="70" t="s">
        <v>256</v>
      </c>
      <c r="G4" s="70" t="s">
        <v>1054</v>
      </c>
      <c r="H4" s="70">
        <v>230000401</v>
      </c>
      <c r="I4" s="70" t="s">
        <v>441</v>
      </c>
      <c r="J4" s="70" t="s">
        <v>442</v>
      </c>
      <c r="K4" s="74">
        <v>99342.19</v>
      </c>
      <c r="L4" s="70">
        <v>0</v>
      </c>
      <c r="M4" s="74">
        <v>99342.19</v>
      </c>
      <c r="N4" s="70" t="s">
        <v>437</v>
      </c>
    </row>
    <row r="5" spans="1:14" x14ac:dyDescent="0.2">
      <c r="A5" s="82">
        <v>2023</v>
      </c>
      <c r="B5" s="72" t="s">
        <v>438</v>
      </c>
      <c r="C5" s="73">
        <v>44964</v>
      </c>
      <c r="D5" s="73">
        <v>44964</v>
      </c>
      <c r="E5" s="70" t="s">
        <v>258</v>
      </c>
      <c r="F5" s="70" t="s">
        <v>256</v>
      </c>
      <c r="G5" s="70" t="s">
        <v>1054</v>
      </c>
      <c r="H5" s="70">
        <v>220004746</v>
      </c>
      <c r="I5" s="70" t="s">
        <v>443</v>
      </c>
      <c r="J5" s="70" t="s">
        <v>444</v>
      </c>
      <c r="K5" s="74">
        <v>132456.26</v>
      </c>
      <c r="L5" s="70">
        <v>0</v>
      </c>
      <c r="M5" s="74">
        <v>132456.26</v>
      </c>
      <c r="N5" s="70" t="s">
        <v>437</v>
      </c>
    </row>
    <row r="6" spans="1:14" x14ac:dyDescent="0.2">
      <c r="A6" s="82">
        <v>2023</v>
      </c>
      <c r="B6" s="72" t="s">
        <v>438</v>
      </c>
      <c r="C6" s="73">
        <v>44966</v>
      </c>
      <c r="D6" s="73">
        <v>45071</v>
      </c>
      <c r="E6" s="70" t="s">
        <v>43</v>
      </c>
      <c r="F6" s="70" t="s">
        <v>445</v>
      </c>
      <c r="G6" s="70" t="s">
        <v>1051</v>
      </c>
      <c r="H6" s="70">
        <v>230000485</v>
      </c>
      <c r="I6" s="70" t="s">
        <v>446</v>
      </c>
      <c r="J6" s="70" t="s">
        <v>447</v>
      </c>
      <c r="K6" s="74">
        <v>234494.9</v>
      </c>
      <c r="L6" s="70">
        <v>0</v>
      </c>
      <c r="M6" s="74">
        <v>234494.9</v>
      </c>
      <c r="N6" s="70" t="s">
        <v>437</v>
      </c>
    </row>
    <row r="7" spans="1:14" x14ac:dyDescent="0.2">
      <c r="A7" s="82">
        <v>2023</v>
      </c>
      <c r="B7" s="72" t="s">
        <v>438</v>
      </c>
      <c r="C7" s="73">
        <v>44966</v>
      </c>
      <c r="D7" s="73">
        <v>44966</v>
      </c>
      <c r="E7" s="70" t="s">
        <v>135</v>
      </c>
      <c r="F7" s="70" t="s">
        <v>133</v>
      </c>
      <c r="G7" s="70" t="s">
        <v>1057</v>
      </c>
      <c r="H7" s="70">
        <v>220004409</v>
      </c>
      <c r="I7" s="70" t="s">
        <v>448</v>
      </c>
      <c r="J7" s="70" t="s">
        <v>449</v>
      </c>
      <c r="K7" s="74">
        <v>787102.14</v>
      </c>
      <c r="L7" s="70">
        <v>0</v>
      </c>
      <c r="M7" s="74">
        <v>787102.14</v>
      </c>
      <c r="N7" s="70" t="s">
        <v>437</v>
      </c>
    </row>
    <row r="8" spans="1:14" x14ac:dyDescent="0.2">
      <c r="A8" s="82">
        <v>2023</v>
      </c>
      <c r="B8" s="72" t="s">
        <v>438</v>
      </c>
      <c r="C8" s="73">
        <v>44966</v>
      </c>
      <c r="D8" s="73">
        <v>45071</v>
      </c>
      <c r="E8" s="70" t="s">
        <v>43</v>
      </c>
      <c r="F8" s="70" t="s">
        <v>445</v>
      </c>
      <c r="G8" s="70" t="s">
        <v>1051</v>
      </c>
      <c r="H8" s="70">
        <v>230000485</v>
      </c>
      <c r="I8" s="70" t="s">
        <v>446</v>
      </c>
      <c r="J8" s="70" t="s">
        <v>450</v>
      </c>
      <c r="K8" s="74">
        <v>234494.9</v>
      </c>
      <c r="L8" s="70">
        <v>0</v>
      </c>
      <c r="M8" s="74">
        <v>234494.9</v>
      </c>
      <c r="N8" s="70" t="s">
        <v>437</v>
      </c>
    </row>
    <row r="9" spans="1:14" x14ac:dyDescent="0.2">
      <c r="A9" s="82">
        <v>2023</v>
      </c>
      <c r="B9" s="72" t="s">
        <v>438</v>
      </c>
      <c r="C9" s="73">
        <v>44972</v>
      </c>
      <c r="D9" s="73">
        <v>44972</v>
      </c>
      <c r="E9" s="70" t="s">
        <v>135</v>
      </c>
      <c r="F9" s="70" t="s">
        <v>133</v>
      </c>
      <c r="G9" s="70" t="s">
        <v>1057</v>
      </c>
      <c r="H9" s="70">
        <v>230000557</v>
      </c>
      <c r="I9" s="70" t="s">
        <v>451</v>
      </c>
      <c r="J9" s="70" t="s">
        <v>452</v>
      </c>
      <c r="K9" s="74">
        <v>1729.73</v>
      </c>
      <c r="L9" s="70">
        <v>0</v>
      </c>
      <c r="M9" s="74">
        <v>1729.73</v>
      </c>
      <c r="N9" s="70" t="s">
        <v>437</v>
      </c>
    </row>
    <row r="10" spans="1:14" x14ac:dyDescent="0.2">
      <c r="A10" s="82">
        <v>2023</v>
      </c>
      <c r="B10" s="72" t="s">
        <v>438</v>
      </c>
      <c r="C10" s="73">
        <v>44974</v>
      </c>
      <c r="D10" s="73">
        <v>44975</v>
      </c>
      <c r="E10" s="70" t="s">
        <v>139</v>
      </c>
      <c r="F10" s="70" t="s">
        <v>138</v>
      </c>
      <c r="H10" s="70">
        <v>220004542</v>
      </c>
      <c r="I10" s="70" t="s">
        <v>453</v>
      </c>
      <c r="J10" s="70" t="s">
        <v>454</v>
      </c>
      <c r="K10" s="74">
        <v>111707.84</v>
      </c>
      <c r="L10" s="70">
        <v>0</v>
      </c>
      <c r="M10" s="74">
        <v>111707.84</v>
      </c>
      <c r="N10" s="70" t="s">
        <v>437</v>
      </c>
    </row>
    <row r="11" spans="1:14" x14ac:dyDescent="0.2">
      <c r="A11" s="82">
        <v>2023</v>
      </c>
      <c r="B11" s="72" t="s">
        <v>438</v>
      </c>
      <c r="C11" s="73">
        <v>44979</v>
      </c>
      <c r="D11" s="73">
        <v>44980</v>
      </c>
      <c r="E11" s="70" t="s">
        <v>273</v>
      </c>
      <c r="F11" s="70" t="s">
        <v>271</v>
      </c>
      <c r="H11" s="70">
        <v>220004491</v>
      </c>
      <c r="I11" s="70" t="s">
        <v>455</v>
      </c>
      <c r="J11" s="70" t="s">
        <v>456</v>
      </c>
      <c r="K11" s="74">
        <v>81025.14</v>
      </c>
      <c r="L11" s="70">
        <v>0</v>
      </c>
      <c r="M11" s="74">
        <v>81025.14</v>
      </c>
      <c r="N11" s="70" t="s">
        <v>437</v>
      </c>
    </row>
    <row r="12" spans="1:14" x14ac:dyDescent="0.2">
      <c r="A12" s="82">
        <v>2023</v>
      </c>
      <c r="B12" s="72" t="s">
        <v>438</v>
      </c>
      <c r="C12" s="73">
        <v>44984</v>
      </c>
      <c r="D12" s="73">
        <v>44985</v>
      </c>
      <c r="E12" s="70" t="s">
        <v>84</v>
      </c>
      <c r="F12" s="70" t="s">
        <v>81</v>
      </c>
      <c r="H12" s="70">
        <v>220004434</v>
      </c>
      <c r="I12" s="70" t="s">
        <v>457</v>
      </c>
      <c r="J12" s="70" t="s">
        <v>458</v>
      </c>
      <c r="K12" s="74">
        <v>42519.47</v>
      </c>
      <c r="L12" s="70">
        <v>0</v>
      </c>
      <c r="M12" s="74">
        <v>42519.47</v>
      </c>
      <c r="N12" s="70" t="s">
        <v>437</v>
      </c>
    </row>
    <row r="13" spans="1:14" x14ac:dyDescent="0.2">
      <c r="A13" s="82">
        <v>2023</v>
      </c>
      <c r="B13" s="72" t="s">
        <v>438</v>
      </c>
      <c r="C13" s="73">
        <v>44985</v>
      </c>
      <c r="D13" s="73">
        <v>45030</v>
      </c>
      <c r="E13" s="70" t="s">
        <v>119</v>
      </c>
      <c r="F13" s="70" t="s">
        <v>116</v>
      </c>
      <c r="G13" s="70" t="s">
        <v>1056</v>
      </c>
      <c r="H13" s="70">
        <v>220002977</v>
      </c>
      <c r="I13" s="70" t="s">
        <v>459</v>
      </c>
      <c r="J13" s="70" t="s">
        <v>460</v>
      </c>
      <c r="K13" s="74">
        <v>278873.28000000003</v>
      </c>
      <c r="L13" s="70">
        <v>0</v>
      </c>
      <c r="M13" s="74">
        <v>278873.28000000003</v>
      </c>
      <c r="N13" s="70" t="s">
        <v>437</v>
      </c>
    </row>
    <row r="14" spans="1:14" x14ac:dyDescent="0.2">
      <c r="A14" s="82">
        <v>2023</v>
      </c>
      <c r="B14" s="72" t="s">
        <v>461</v>
      </c>
      <c r="C14" s="73">
        <v>44993</v>
      </c>
      <c r="D14" s="73">
        <v>44993</v>
      </c>
      <c r="E14" s="70" t="s">
        <v>462</v>
      </c>
      <c r="F14" s="70" t="s">
        <v>463</v>
      </c>
      <c r="G14" s="70" t="s">
        <v>1053</v>
      </c>
      <c r="H14" s="70">
        <v>220002740</v>
      </c>
      <c r="I14" s="70" t="s">
        <v>464</v>
      </c>
      <c r="J14" s="70" t="s">
        <v>465</v>
      </c>
      <c r="K14" s="74">
        <v>1031325.06</v>
      </c>
      <c r="L14" s="70">
        <v>0</v>
      </c>
      <c r="M14" s="74">
        <v>1031325.06</v>
      </c>
      <c r="N14" s="70" t="s">
        <v>437</v>
      </c>
    </row>
    <row r="15" spans="1:14" x14ac:dyDescent="0.2">
      <c r="A15" s="82">
        <v>2023</v>
      </c>
      <c r="B15" s="72" t="s">
        <v>461</v>
      </c>
      <c r="C15" s="73">
        <v>44993</v>
      </c>
      <c r="D15" s="73">
        <v>45068</v>
      </c>
      <c r="E15" s="70" t="s">
        <v>68</v>
      </c>
      <c r="F15" s="70" t="s">
        <v>65</v>
      </c>
      <c r="H15" s="70">
        <v>220004355</v>
      </c>
      <c r="I15" s="70" t="s">
        <v>466</v>
      </c>
      <c r="J15" s="70" t="s">
        <v>467</v>
      </c>
      <c r="K15" s="74">
        <v>304484.03999999998</v>
      </c>
      <c r="L15" s="70">
        <v>0</v>
      </c>
      <c r="M15" s="74">
        <v>304484.03999999998</v>
      </c>
      <c r="N15" s="70" t="s">
        <v>437</v>
      </c>
    </row>
    <row r="16" spans="1:14" x14ac:dyDescent="0.2">
      <c r="A16" s="82">
        <v>2023</v>
      </c>
      <c r="B16" s="72" t="s">
        <v>461</v>
      </c>
      <c r="C16" s="73">
        <v>44993</v>
      </c>
      <c r="D16" s="73">
        <v>44993</v>
      </c>
      <c r="E16" s="70" t="s">
        <v>462</v>
      </c>
      <c r="F16" s="70" t="s">
        <v>463</v>
      </c>
      <c r="G16" s="70" t="s">
        <v>1053</v>
      </c>
      <c r="H16" s="70">
        <v>220002740</v>
      </c>
      <c r="I16" s="70" t="s">
        <v>464</v>
      </c>
      <c r="J16" s="70" t="s">
        <v>468</v>
      </c>
      <c r="K16" s="74">
        <v>1031325.06</v>
      </c>
      <c r="L16" s="70">
        <v>0</v>
      </c>
      <c r="M16" s="74">
        <v>1031325.06</v>
      </c>
      <c r="N16" s="70" t="s">
        <v>437</v>
      </c>
    </row>
    <row r="17" spans="1:14" x14ac:dyDescent="0.2">
      <c r="A17" s="82">
        <v>2023</v>
      </c>
      <c r="B17" s="72" t="s">
        <v>461</v>
      </c>
      <c r="C17" s="73">
        <v>44995</v>
      </c>
      <c r="D17" s="73">
        <v>45070</v>
      </c>
      <c r="E17" s="70" t="s">
        <v>469</v>
      </c>
      <c r="F17" s="70" t="s">
        <v>470</v>
      </c>
      <c r="H17" s="70">
        <v>220004419</v>
      </c>
      <c r="I17" s="70" t="s">
        <v>471</v>
      </c>
      <c r="J17" s="70" t="s">
        <v>472</v>
      </c>
      <c r="K17" s="74">
        <v>204360.55</v>
      </c>
      <c r="L17" s="70">
        <v>0</v>
      </c>
      <c r="M17" s="74">
        <v>204360.55</v>
      </c>
      <c r="N17" s="70" t="s">
        <v>437</v>
      </c>
    </row>
    <row r="18" spans="1:14" x14ac:dyDescent="0.2">
      <c r="A18" s="82">
        <v>2023</v>
      </c>
      <c r="B18" s="72" t="s">
        <v>461</v>
      </c>
      <c r="C18" s="73">
        <v>44995</v>
      </c>
      <c r="D18" s="73">
        <v>45070</v>
      </c>
      <c r="E18" s="70" t="s">
        <v>469</v>
      </c>
      <c r="F18" s="70" t="s">
        <v>470</v>
      </c>
      <c r="H18" s="70">
        <v>220004419</v>
      </c>
      <c r="I18" s="70" t="s">
        <v>471</v>
      </c>
      <c r="J18" s="70" t="s">
        <v>473</v>
      </c>
      <c r="K18" s="74">
        <v>204360.55</v>
      </c>
      <c r="L18" s="70">
        <v>0</v>
      </c>
      <c r="M18" s="74">
        <v>204360.55</v>
      </c>
      <c r="N18" s="70" t="s">
        <v>437</v>
      </c>
    </row>
    <row r="19" spans="1:14" x14ac:dyDescent="0.2">
      <c r="A19" s="82">
        <v>2023</v>
      </c>
      <c r="B19" s="72" t="s">
        <v>461</v>
      </c>
      <c r="C19" s="73">
        <v>45001</v>
      </c>
      <c r="D19" s="73">
        <v>45001</v>
      </c>
      <c r="E19" s="70" t="s">
        <v>100</v>
      </c>
      <c r="F19" s="70" t="s">
        <v>98</v>
      </c>
      <c r="H19" s="70">
        <v>230001034</v>
      </c>
      <c r="I19" s="70" t="s">
        <v>474</v>
      </c>
      <c r="J19" s="70" t="s">
        <v>475</v>
      </c>
      <c r="K19" s="74">
        <v>3809.33</v>
      </c>
      <c r="L19" s="70">
        <v>0</v>
      </c>
      <c r="M19" s="74">
        <v>3809.33</v>
      </c>
      <c r="N19" s="70" t="s">
        <v>437</v>
      </c>
    </row>
    <row r="20" spans="1:14" x14ac:dyDescent="0.2">
      <c r="A20" s="82">
        <v>2023</v>
      </c>
      <c r="B20" s="72" t="s">
        <v>461</v>
      </c>
      <c r="C20" s="73">
        <v>45001</v>
      </c>
      <c r="D20" s="73">
        <v>45001</v>
      </c>
      <c r="E20" s="70" t="s">
        <v>100</v>
      </c>
      <c r="F20" s="70" t="s">
        <v>98</v>
      </c>
      <c r="H20" s="70">
        <v>230001033</v>
      </c>
      <c r="I20" s="70" t="s">
        <v>476</v>
      </c>
      <c r="J20" s="70" t="s">
        <v>477</v>
      </c>
      <c r="K20" s="74">
        <v>12940.15</v>
      </c>
      <c r="L20" s="70">
        <v>0</v>
      </c>
      <c r="M20" s="74">
        <v>12940.15</v>
      </c>
      <c r="N20" s="70" t="s">
        <v>437</v>
      </c>
    </row>
    <row r="21" spans="1:14" x14ac:dyDescent="0.2">
      <c r="A21" s="82">
        <v>2023</v>
      </c>
      <c r="B21" s="72" t="s">
        <v>461</v>
      </c>
      <c r="C21" s="73">
        <v>45005</v>
      </c>
      <c r="D21" s="73">
        <v>45065</v>
      </c>
      <c r="E21" s="70" t="s">
        <v>258</v>
      </c>
      <c r="F21" s="70" t="s">
        <v>256</v>
      </c>
      <c r="G21" s="70" t="s">
        <v>1054</v>
      </c>
      <c r="H21" s="70">
        <v>230001053</v>
      </c>
      <c r="I21" s="70" t="s">
        <v>478</v>
      </c>
      <c r="J21" s="70" t="s">
        <v>479</v>
      </c>
      <c r="K21" s="74">
        <v>290557.33</v>
      </c>
      <c r="L21" s="70">
        <v>0</v>
      </c>
      <c r="M21" s="74">
        <v>290557.33</v>
      </c>
      <c r="N21" s="70" t="s">
        <v>437</v>
      </c>
    </row>
    <row r="22" spans="1:14" x14ac:dyDescent="0.2">
      <c r="A22" s="82">
        <v>2023</v>
      </c>
      <c r="B22" s="72" t="s">
        <v>461</v>
      </c>
      <c r="C22" s="73">
        <v>45005</v>
      </c>
      <c r="D22" s="73">
        <v>45005</v>
      </c>
      <c r="E22" s="70" t="s">
        <v>462</v>
      </c>
      <c r="F22" s="70" t="s">
        <v>463</v>
      </c>
      <c r="G22" s="70" t="s">
        <v>1053</v>
      </c>
      <c r="H22" s="70">
        <v>220002783</v>
      </c>
      <c r="I22" s="70" t="s">
        <v>480</v>
      </c>
      <c r="J22" s="70" t="s">
        <v>481</v>
      </c>
      <c r="K22" s="74">
        <v>900336.81</v>
      </c>
      <c r="L22" s="70">
        <v>0</v>
      </c>
      <c r="M22" s="74">
        <v>900336.81</v>
      </c>
      <c r="N22" s="70" t="s">
        <v>437</v>
      </c>
    </row>
    <row r="23" spans="1:14" x14ac:dyDescent="0.2">
      <c r="A23" s="82">
        <v>2023</v>
      </c>
      <c r="B23" s="72" t="s">
        <v>461</v>
      </c>
      <c r="C23" s="73">
        <v>45005</v>
      </c>
      <c r="D23" s="73">
        <v>45065</v>
      </c>
      <c r="E23" s="70" t="s">
        <v>258</v>
      </c>
      <c r="F23" s="70" t="s">
        <v>256</v>
      </c>
      <c r="G23" s="70" t="s">
        <v>1054</v>
      </c>
      <c r="H23" s="70">
        <v>230001053</v>
      </c>
      <c r="I23" s="70" t="s">
        <v>478</v>
      </c>
      <c r="J23" s="70" t="s">
        <v>482</v>
      </c>
      <c r="K23" s="74">
        <v>290557.33</v>
      </c>
      <c r="L23" s="70">
        <v>0</v>
      </c>
      <c r="M23" s="74">
        <v>290557.33</v>
      </c>
      <c r="N23" s="70" t="s">
        <v>437</v>
      </c>
    </row>
    <row r="24" spans="1:14" x14ac:dyDescent="0.2">
      <c r="A24" s="82">
        <v>2023</v>
      </c>
      <c r="B24" s="72" t="s">
        <v>461</v>
      </c>
      <c r="C24" s="73">
        <v>45005</v>
      </c>
      <c r="D24" s="73">
        <v>45005</v>
      </c>
      <c r="E24" s="70" t="s">
        <v>462</v>
      </c>
      <c r="F24" s="70" t="s">
        <v>463</v>
      </c>
      <c r="G24" s="70" t="s">
        <v>1053</v>
      </c>
      <c r="H24" s="70">
        <v>220002783</v>
      </c>
      <c r="I24" s="70" t="s">
        <v>480</v>
      </c>
      <c r="J24" s="70" t="s">
        <v>483</v>
      </c>
      <c r="K24" s="74">
        <v>900336.81</v>
      </c>
      <c r="L24" s="70">
        <v>0</v>
      </c>
      <c r="M24" s="74">
        <v>900336.81</v>
      </c>
      <c r="N24" s="70" t="s">
        <v>437</v>
      </c>
    </row>
    <row r="25" spans="1:14" x14ac:dyDescent="0.2">
      <c r="A25" s="82">
        <v>2023</v>
      </c>
      <c r="B25" s="72" t="s">
        <v>461</v>
      </c>
      <c r="C25" s="73">
        <v>45005</v>
      </c>
      <c r="D25" s="73">
        <v>45005</v>
      </c>
      <c r="E25" s="70" t="s">
        <v>462</v>
      </c>
      <c r="F25" s="70" t="s">
        <v>463</v>
      </c>
      <c r="G25" s="70" t="s">
        <v>1053</v>
      </c>
      <c r="H25" s="70">
        <v>220002783</v>
      </c>
      <c r="I25" s="70" t="s">
        <v>480</v>
      </c>
      <c r="J25" s="70" t="s">
        <v>484</v>
      </c>
      <c r="K25" s="74">
        <v>900336.81</v>
      </c>
      <c r="L25" s="70">
        <v>0</v>
      </c>
      <c r="M25" s="74">
        <v>900336.81</v>
      </c>
      <c r="N25" s="70" t="s">
        <v>437</v>
      </c>
    </row>
    <row r="26" spans="1:14" x14ac:dyDescent="0.2">
      <c r="A26" s="82">
        <v>2023</v>
      </c>
      <c r="B26" s="72" t="s">
        <v>461</v>
      </c>
      <c r="C26" s="73">
        <v>45008</v>
      </c>
      <c r="D26" s="73">
        <v>45068</v>
      </c>
      <c r="E26" s="70" t="s">
        <v>185</v>
      </c>
      <c r="F26" s="70" t="s">
        <v>485</v>
      </c>
      <c r="H26" s="70">
        <v>220003582</v>
      </c>
      <c r="I26" s="70" t="s">
        <v>486</v>
      </c>
      <c r="J26" s="70" t="s">
        <v>487</v>
      </c>
      <c r="K26" s="74">
        <v>52843.54</v>
      </c>
      <c r="L26" s="70">
        <v>0</v>
      </c>
      <c r="M26" s="74">
        <v>52843.54</v>
      </c>
      <c r="N26" s="70" t="s">
        <v>437</v>
      </c>
    </row>
    <row r="27" spans="1:14" x14ac:dyDescent="0.2">
      <c r="A27" s="82">
        <v>2023</v>
      </c>
      <c r="B27" s="72" t="s">
        <v>461</v>
      </c>
      <c r="C27" s="73">
        <v>45008</v>
      </c>
      <c r="D27" s="73">
        <v>45083</v>
      </c>
      <c r="E27" s="70" t="s">
        <v>351</v>
      </c>
      <c r="F27" s="70" t="s">
        <v>488</v>
      </c>
      <c r="G27" s="70" t="s">
        <v>1052</v>
      </c>
      <c r="H27" s="70">
        <v>230000958</v>
      </c>
      <c r="I27" s="70" t="s">
        <v>489</v>
      </c>
      <c r="J27" s="70" t="s">
        <v>490</v>
      </c>
      <c r="K27" s="74">
        <v>369478.41</v>
      </c>
      <c r="L27" s="70">
        <v>0</v>
      </c>
      <c r="M27" s="74">
        <v>369478.41</v>
      </c>
      <c r="N27" s="70" t="s">
        <v>437</v>
      </c>
    </row>
    <row r="28" spans="1:14" x14ac:dyDescent="0.2">
      <c r="A28" s="82">
        <v>2023</v>
      </c>
      <c r="B28" s="72" t="s">
        <v>461</v>
      </c>
      <c r="C28" s="73">
        <v>45008</v>
      </c>
      <c r="D28" s="73">
        <v>45083</v>
      </c>
      <c r="E28" s="70" t="s">
        <v>351</v>
      </c>
      <c r="F28" s="70" t="s">
        <v>488</v>
      </c>
      <c r="G28" s="70" t="s">
        <v>1052</v>
      </c>
      <c r="H28" s="70">
        <v>230000958</v>
      </c>
      <c r="I28" s="70" t="s">
        <v>489</v>
      </c>
      <c r="J28" s="70" t="s">
        <v>491</v>
      </c>
      <c r="K28" s="74">
        <v>369478.41</v>
      </c>
      <c r="L28" s="70">
        <v>0</v>
      </c>
      <c r="M28" s="74">
        <v>369478.41</v>
      </c>
      <c r="N28" s="70" t="s">
        <v>437</v>
      </c>
    </row>
    <row r="29" spans="1:14" x14ac:dyDescent="0.2">
      <c r="A29" s="82">
        <v>2023</v>
      </c>
      <c r="B29" s="72" t="s">
        <v>461</v>
      </c>
      <c r="C29" s="73">
        <v>45009</v>
      </c>
      <c r="D29" s="73">
        <v>45009</v>
      </c>
      <c r="E29" s="70" t="s">
        <v>181</v>
      </c>
      <c r="F29" s="70" t="s">
        <v>179</v>
      </c>
      <c r="H29" s="70">
        <v>220004806</v>
      </c>
      <c r="I29" s="70" t="s">
        <v>492</v>
      </c>
      <c r="J29" s="70" t="s">
        <v>493</v>
      </c>
      <c r="K29" s="74">
        <v>76032</v>
      </c>
      <c r="L29" s="70">
        <v>0</v>
      </c>
      <c r="M29" s="74">
        <v>76032</v>
      </c>
      <c r="N29" s="70" t="s">
        <v>437</v>
      </c>
    </row>
    <row r="30" spans="1:14" x14ac:dyDescent="0.2">
      <c r="A30" s="82">
        <v>2023</v>
      </c>
      <c r="B30" s="72" t="s">
        <v>461</v>
      </c>
      <c r="C30" s="73">
        <v>45009</v>
      </c>
      <c r="D30" s="73">
        <v>45069</v>
      </c>
      <c r="E30" s="70" t="s">
        <v>185</v>
      </c>
      <c r="F30" s="70" t="s">
        <v>485</v>
      </c>
      <c r="H30" s="70">
        <v>220004534</v>
      </c>
      <c r="I30" s="70" t="s">
        <v>494</v>
      </c>
      <c r="J30" s="70" t="s">
        <v>495</v>
      </c>
      <c r="K30" s="74">
        <v>135596.93</v>
      </c>
      <c r="L30" s="70">
        <v>0</v>
      </c>
      <c r="M30" s="74">
        <v>135596.93</v>
      </c>
      <c r="N30" s="70" t="s">
        <v>437</v>
      </c>
    </row>
    <row r="31" spans="1:14" x14ac:dyDescent="0.2">
      <c r="A31" s="82">
        <v>2023</v>
      </c>
      <c r="B31" s="72" t="s">
        <v>461</v>
      </c>
      <c r="C31" s="73">
        <v>45016</v>
      </c>
      <c r="D31" s="73">
        <v>45166</v>
      </c>
      <c r="E31" s="70" t="s">
        <v>144</v>
      </c>
      <c r="F31" s="70" t="s">
        <v>434</v>
      </c>
      <c r="G31" s="70" t="s">
        <v>1050</v>
      </c>
      <c r="H31" s="70">
        <v>230000869</v>
      </c>
      <c r="I31" s="70" t="s">
        <v>496</v>
      </c>
      <c r="J31" s="70" t="s">
        <v>497</v>
      </c>
      <c r="K31" s="74">
        <v>3732816.55</v>
      </c>
      <c r="L31" s="70">
        <v>0</v>
      </c>
      <c r="M31" s="74">
        <v>3732816.55</v>
      </c>
      <c r="N31" s="70" t="s">
        <v>437</v>
      </c>
    </row>
    <row r="32" spans="1:14" x14ac:dyDescent="0.2">
      <c r="A32" s="82">
        <v>2023</v>
      </c>
      <c r="B32" s="72" t="s">
        <v>461</v>
      </c>
      <c r="C32" s="73">
        <v>45016</v>
      </c>
      <c r="D32" s="73">
        <v>45166</v>
      </c>
      <c r="E32" s="70" t="s">
        <v>144</v>
      </c>
      <c r="F32" s="70" t="s">
        <v>434</v>
      </c>
      <c r="G32" s="70" t="s">
        <v>1050</v>
      </c>
      <c r="H32" s="70">
        <v>230000869</v>
      </c>
      <c r="I32" s="70" t="s">
        <v>496</v>
      </c>
      <c r="J32" s="70" t="s">
        <v>498</v>
      </c>
      <c r="K32" s="74">
        <v>3732816.55</v>
      </c>
      <c r="L32" s="70">
        <v>0</v>
      </c>
      <c r="M32" s="74">
        <v>3732816.55</v>
      </c>
      <c r="N32" s="70" t="s">
        <v>437</v>
      </c>
    </row>
    <row r="33" spans="1:14" x14ac:dyDescent="0.2">
      <c r="A33" s="82">
        <v>2023</v>
      </c>
      <c r="B33" s="72" t="s">
        <v>461</v>
      </c>
      <c r="C33" s="73">
        <v>45016</v>
      </c>
      <c r="D33" s="73">
        <v>45166</v>
      </c>
      <c r="E33" s="70" t="s">
        <v>144</v>
      </c>
      <c r="F33" s="70" t="s">
        <v>434</v>
      </c>
      <c r="G33" s="70" t="s">
        <v>1050</v>
      </c>
      <c r="H33" s="70">
        <v>230000869</v>
      </c>
      <c r="I33" s="70" t="s">
        <v>496</v>
      </c>
      <c r="J33" s="70" t="s">
        <v>499</v>
      </c>
      <c r="K33" s="74">
        <v>3732816.55</v>
      </c>
      <c r="L33" s="70">
        <v>0</v>
      </c>
      <c r="M33" s="74">
        <v>3732816.55</v>
      </c>
      <c r="N33" s="70" t="s">
        <v>437</v>
      </c>
    </row>
    <row r="34" spans="1:14" x14ac:dyDescent="0.2">
      <c r="A34" s="82">
        <v>2023</v>
      </c>
      <c r="B34" s="72" t="s">
        <v>500</v>
      </c>
      <c r="C34" s="73">
        <v>45027</v>
      </c>
      <c r="D34" s="73">
        <v>45102</v>
      </c>
      <c r="E34" s="70" t="s">
        <v>258</v>
      </c>
      <c r="F34" s="70" t="s">
        <v>256</v>
      </c>
      <c r="G34" s="70" t="s">
        <v>1054</v>
      </c>
      <c r="H34" s="70">
        <v>230000167</v>
      </c>
      <c r="I34" s="70" t="s">
        <v>501</v>
      </c>
      <c r="J34" s="70" t="s">
        <v>502</v>
      </c>
      <c r="K34" s="74">
        <v>327966.89</v>
      </c>
      <c r="L34" s="70">
        <v>0</v>
      </c>
      <c r="M34" s="74">
        <v>327966.89</v>
      </c>
      <c r="N34" s="70" t="s">
        <v>437</v>
      </c>
    </row>
    <row r="35" spans="1:14" x14ac:dyDescent="0.2">
      <c r="A35" s="82">
        <v>2023</v>
      </c>
      <c r="B35" s="72" t="s">
        <v>500</v>
      </c>
      <c r="C35" s="73">
        <v>45028</v>
      </c>
      <c r="D35" s="73">
        <v>45118</v>
      </c>
      <c r="E35" s="70" t="s">
        <v>246</v>
      </c>
      <c r="F35" s="70" t="s">
        <v>503</v>
      </c>
      <c r="G35" s="70" t="s">
        <v>1058</v>
      </c>
      <c r="H35" s="70">
        <v>230000121</v>
      </c>
      <c r="I35" s="70" t="s">
        <v>504</v>
      </c>
      <c r="J35" s="70" t="s">
        <v>505</v>
      </c>
      <c r="K35" s="74">
        <v>549792.87</v>
      </c>
      <c r="L35" s="70">
        <v>0</v>
      </c>
      <c r="M35" s="74">
        <v>549792.87</v>
      </c>
      <c r="N35" s="70" t="s">
        <v>437</v>
      </c>
    </row>
    <row r="36" spans="1:14" x14ac:dyDescent="0.2">
      <c r="A36" s="82">
        <v>2023</v>
      </c>
      <c r="B36" s="72" t="s">
        <v>500</v>
      </c>
      <c r="C36" s="73">
        <v>45029</v>
      </c>
      <c r="D36" s="73">
        <v>45074</v>
      </c>
      <c r="E36" s="70" t="s">
        <v>119</v>
      </c>
      <c r="F36" s="70" t="s">
        <v>116</v>
      </c>
      <c r="G36" s="70" t="s">
        <v>1056</v>
      </c>
      <c r="H36" s="70">
        <v>230001460</v>
      </c>
      <c r="I36" s="70" t="s">
        <v>506</v>
      </c>
      <c r="J36" s="70" t="s">
        <v>507</v>
      </c>
      <c r="K36" s="74">
        <v>44452.800000000003</v>
      </c>
      <c r="L36" s="70">
        <v>0</v>
      </c>
      <c r="M36" s="74">
        <v>44452.800000000003</v>
      </c>
      <c r="N36" s="70" t="s">
        <v>437</v>
      </c>
    </row>
    <row r="37" spans="1:14" x14ac:dyDescent="0.2">
      <c r="A37" s="82">
        <v>2023</v>
      </c>
      <c r="B37" s="72" t="s">
        <v>500</v>
      </c>
      <c r="C37" s="73">
        <v>45030</v>
      </c>
      <c r="D37" s="73">
        <v>45030</v>
      </c>
      <c r="E37" s="70" t="s">
        <v>164</v>
      </c>
      <c r="F37" s="70" t="s">
        <v>508</v>
      </c>
      <c r="G37" s="70" t="s">
        <v>1054</v>
      </c>
      <c r="H37" s="70">
        <v>230000329</v>
      </c>
      <c r="I37" s="70" t="s">
        <v>509</v>
      </c>
      <c r="J37" s="70" t="s">
        <v>510</v>
      </c>
      <c r="K37" s="74">
        <v>248461.46</v>
      </c>
      <c r="L37" s="70">
        <v>0</v>
      </c>
      <c r="M37" s="74">
        <v>248461.46</v>
      </c>
      <c r="N37" s="70" t="s">
        <v>437</v>
      </c>
    </row>
    <row r="38" spans="1:14" x14ac:dyDescent="0.2">
      <c r="A38" s="82">
        <v>2023</v>
      </c>
      <c r="B38" s="72" t="s">
        <v>500</v>
      </c>
      <c r="C38" s="73">
        <v>45030</v>
      </c>
      <c r="D38" s="73">
        <v>45090</v>
      </c>
      <c r="E38" s="70" t="s">
        <v>185</v>
      </c>
      <c r="F38" s="70" t="s">
        <v>485</v>
      </c>
      <c r="H38" s="70">
        <v>230001080</v>
      </c>
      <c r="I38" s="70" t="s">
        <v>511</v>
      </c>
      <c r="J38" s="70" t="s">
        <v>512</v>
      </c>
      <c r="K38" s="74">
        <v>4532.3999999999996</v>
      </c>
      <c r="L38" s="70">
        <v>0</v>
      </c>
      <c r="M38" s="74">
        <v>4532.3999999999996</v>
      </c>
      <c r="N38" s="70" t="s">
        <v>437</v>
      </c>
    </row>
    <row r="39" spans="1:14" x14ac:dyDescent="0.2">
      <c r="A39" s="82">
        <v>2023</v>
      </c>
      <c r="B39" s="72" t="s">
        <v>500</v>
      </c>
      <c r="C39" s="73">
        <v>45033</v>
      </c>
      <c r="D39" s="73">
        <v>45034</v>
      </c>
      <c r="E39" s="70" t="s">
        <v>513</v>
      </c>
      <c r="F39" s="70" t="s">
        <v>514</v>
      </c>
      <c r="G39" s="70" t="s">
        <v>1059</v>
      </c>
      <c r="H39" s="70">
        <v>220004489</v>
      </c>
      <c r="I39" s="70" t="s">
        <v>515</v>
      </c>
      <c r="J39" s="70" t="s">
        <v>516</v>
      </c>
      <c r="K39" s="74">
        <v>385920.85</v>
      </c>
      <c r="L39" s="70">
        <v>0</v>
      </c>
      <c r="M39" s="74">
        <v>385920.85</v>
      </c>
      <c r="N39" s="70" t="s">
        <v>437</v>
      </c>
    </row>
    <row r="40" spans="1:14" x14ac:dyDescent="0.2">
      <c r="A40" s="82">
        <v>2023</v>
      </c>
      <c r="B40" s="72" t="s">
        <v>500</v>
      </c>
      <c r="C40" s="73">
        <v>45033</v>
      </c>
      <c r="D40" s="73">
        <v>45034</v>
      </c>
      <c r="E40" s="70" t="s">
        <v>513</v>
      </c>
      <c r="F40" s="70" t="s">
        <v>514</v>
      </c>
      <c r="G40" s="70" t="s">
        <v>1059</v>
      </c>
      <c r="H40" s="70">
        <v>220004489</v>
      </c>
      <c r="I40" s="70" t="s">
        <v>515</v>
      </c>
      <c r="J40" s="70" t="s">
        <v>517</v>
      </c>
      <c r="K40" s="74">
        <v>385920.85</v>
      </c>
      <c r="L40" s="70">
        <v>0</v>
      </c>
      <c r="M40" s="74">
        <v>385920.85</v>
      </c>
      <c r="N40" s="70" t="s">
        <v>437</v>
      </c>
    </row>
    <row r="41" spans="1:14" x14ac:dyDescent="0.2">
      <c r="A41" s="82">
        <v>2023</v>
      </c>
      <c r="B41" s="72" t="s">
        <v>500</v>
      </c>
      <c r="C41" s="73">
        <v>45034</v>
      </c>
      <c r="D41" s="73">
        <v>45154</v>
      </c>
      <c r="E41" s="70" t="s">
        <v>351</v>
      </c>
      <c r="F41" s="70" t="s">
        <v>488</v>
      </c>
      <c r="G41" s="70" t="s">
        <v>1052</v>
      </c>
      <c r="H41" s="70">
        <v>230001405</v>
      </c>
      <c r="I41" s="70" t="s">
        <v>518</v>
      </c>
      <c r="J41" s="70" t="s">
        <v>519</v>
      </c>
      <c r="K41" s="74">
        <v>1009069.65</v>
      </c>
      <c r="L41" s="70">
        <v>0</v>
      </c>
      <c r="M41" s="74">
        <v>1009069.65</v>
      </c>
      <c r="N41" s="70" t="s">
        <v>437</v>
      </c>
    </row>
    <row r="42" spans="1:14" x14ac:dyDescent="0.2">
      <c r="A42" s="82">
        <v>2023</v>
      </c>
      <c r="B42" s="72" t="s">
        <v>500</v>
      </c>
      <c r="C42" s="73">
        <v>45034</v>
      </c>
      <c r="D42" s="73">
        <v>45154</v>
      </c>
      <c r="E42" s="70" t="s">
        <v>351</v>
      </c>
      <c r="F42" s="70" t="s">
        <v>488</v>
      </c>
      <c r="G42" s="70" t="s">
        <v>1052</v>
      </c>
      <c r="H42" s="70">
        <v>230001405</v>
      </c>
      <c r="I42" s="70" t="s">
        <v>518</v>
      </c>
      <c r="J42" s="70" t="s">
        <v>520</v>
      </c>
      <c r="K42" s="74">
        <v>1009069.65</v>
      </c>
      <c r="L42" s="70">
        <v>0</v>
      </c>
      <c r="M42" s="74">
        <v>1009069.65</v>
      </c>
      <c r="N42" s="70" t="s">
        <v>437</v>
      </c>
    </row>
    <row r="43" spans="1:14" x14ac:dyDescent="0.2">
      <c r="A43" s="82">
        <v>2023</v>
      </c>
      <c r="B43" s="72" t="s">
        <v>500</v>
      </c>
      <c r="C43" s="73">
        <v>45035</v>
      </c>
      <c r="D43" s="73">
        <v>45036</v>
      </c>
      <c r="E43" s="70" t="s">
        <v>170</v>
      </c>
      <c r="F43" s="70" t="s">
        <v>168</v>
      </c>
      <c r="H43" s="70">
        <v>220003929</v>
      </c>
      <c r="I43" s="70" t="s">
        <v>521</v>
      </c>
      <c r="J43" s="70" t="s">
        <v>522</v>
      </c>
      <c r="K43" s="74">
        <v>87801.63</v>
      </c>
      <c r="L43" s="70">
        <v>0</v>
      </c>
      <c r="M43" s="74">
        <v>87801.63</v>
      </c>
      <c r="N43" s="70" t="s">
        <v>437</v>
      </c>
    </row>
    <row r="44" spans="1:14" x14ac:dyDescent="0.2">
      <c r="A44" s="82">
        <v>2023</v>
      </c>
      <c r="B44" s="72" t="s">
        <v>500</v>
      </c>
      <c r="C44" s="73">
        <v>45035</v>
      </c>
      <c r="D44" s="73">
        <v>45036</v>
      </c>
      <c r="E44" s="70" t="s">
        <v>170</v>
      </c>
      <c r="F44" s="70" t="s">
        <v>168</v>
      </c>
      <c r="H44" s="70">
        <v>220003927</v>
      </c>
      <c r="I44" s="70" t="s">
        <v>523</v>
      </c>
      <c r="J44" s="70" t="s">
        <v>524</v>
      </c>
      <c r="K44" s="74">
        <v>167902.11</v>
      </c>
      <c r="L44" s="70">
        <v>0</v>
      </c>
      <c r="M44" s="74">
        <v>167902.11</v>
      </c>
      <c r="N44" s="70" t="s">
        <v>437</v>
      </c>
    </row>
    <row r="45" spans="1:14" x14ac:dyDescent="0.2">
      <c r="A45" s="82">
        <v>2023</v>
      </c>
      <c r="B45" s="72" t="s">
        <v>500</v>
      </c>
      <c r="C45" s="73">
        <v>45035</v>
      </c>
      <c r="D45" s="73">
        <v>45035</v>
      </c>
      <c r="E45" s="70" t="s">
        <v>462</v>
      </c>
      <c r="F45" s="70" t="s">
        <v>463</v>
      </c>
      <c r="G45" s="70" t="s">
        <v>1053</v>
      </c>
      <c r="H45" s="70">
        <v>230000125</v>
      </c>
      <c r="I45" s="70" t="s">
        <v>525</v>
      </c>
      <c r="J45" s="70" t="s">
        <v>526</v>
      </c>
      <c r="K45" s="74">
        <v>914089.64</v>
      </c>
      <c r="L45" s="70">
        <v>0</v>
      </c>
      <c r="M45" s="74">
        <v>914089.64</v>
      </c>
      <c r="N45" s="70" t="s">
        <v>437</v>
      </c>
    </row>
    <row r="46" spans="1:14" x14ac:dyDescent="0.2">
      <c r="A46" s="82">
        <v>2023</v>
      </c>
      <c r="B46" s="72" t="s">
        <v>500</v>
      </c>
      <c r="C46" s="73">
        <v>45042</v>
      </c>
      <c r="D46" s="73">
        <v>45043</v>
      </c>
      <c r="E46" s="70" t="s">
        <v>527</v>
      </c>
      <c r="F46" s="70" t="s">
        <v>528</v>
      </c>
      <c r="H46" s="70">
        <v>220003804</v>
      </c>
      <c r="I46" s="70" t="s">
        <v>529</v>
      </c>
      <c r="J46" s="70" t="s">
        <v>530</v>
      </c>
      <c r="K46" s="74">
        <v>204548.59</v>
      </c>
      <c r="L46" s="70">
        <v>0</v>
      </c>
      <c r="M46" s="74">
        <v>204548.59</v>
      </c>
      <c r="N46" s="70" t="s">
        <v>437</v>
      </c>
    </row>
    <row r="47" spans="1:14" x14ac:dyDescent="0.2">
      <c r="A47" s="82">
        <v>2023</v>
      </c>
      <c r="B47" s="72" t="s">
        <v>500</v>
      </c>
      <c r="C47" s="73">
        <v>45042</v>
      </c>
      <c r="D47" s="73">
        <v>45043</v>
      </c>
      <c r="E47" s="70" t="s">
        <v>527</v>
      </c>
      <c r="F47" s="70" t="s">
        <v>528</v>
      </c>
      <c r="H47" s="70">
        <v>220003804</v>
      </c>
      <c r="I47" s="70" t="s">
        <v>529</v>
      </c>
      <c r="J47" s="70" t="s">
        <v>531</v>
      </c>
      <c r="K47" s="74">
        <v>204548.59</v>
      </c>
      <c r="L47" s="70">
        <v>0</v>
      </c>
      <c r="M47" s="74">
        <v>204548.59</v>
      </c>
      <c r="N47" s="70" t="s">
        <v>437</v>
      </c>
    </row>
    <row r="48" spans="1:14" x14ac:dyDescent="0.2">
      <c r="A48" s="82">
        <v>2023</v>
      </c>
      <c r="B48" s="72" t="s">
        <v>500</v>
      </c>
      <c r="C48" s="73">
        <v>45043</v>
      </c>
      <c r="D48" s="73">
        <v>45044</v>
      </c>
      <c r="E48" s="70" t="s">
        <v>170</v>
      </c>
      <c r="F48" s="70" t="s">
        <v>168</v>
      </c>
      <c r="H48" s="70">
        <v>220004902</v>
      </c>
      <c r="I48" s="70" t="s">
        <v>532</v>
      </c>
      <c r="J48" s="70" t="s">
        <v>533</v>
      </c>
      <c r="K48" s="74">
        <v>208534.5</v>
      </c>
      <c r="L48" s="70">
        <v>0</v>
      </c>
      <c r="M48" s="74">
        <v>208534.5</v>
      </c>
      <c r="N48" s="70" t="s">
        <v>437</v>
      </c>
    </row>
    <row r="49" spans="1:14" x14ac:dyDescent="0.2">
      <c r="A49" s="82">
        <v>2023</v>
      </c>
      <c r="B49" s="72" t="s">
        <v>534</v>
      </c>
      <c r="C49" s="73">
        <v>45056</v>
      </c>
      <c r="D49" s="73">
        <v>45101</v>
      </c>
      <c r="E49" s="70" t="s">
        <v>68</v>
      </c>
      <c r="F49" s="70" t="s">
        <v>65</v>
      </c>
      <c r="H49" s="70">
        <v>220004298</v>
      </c>
      <c r="I49" s="70" t="s">
        <v>535</v>
      </c>
      <c r="J49" s="70" t="s">
        <v>536</v>
      </c>
      <c r="K49" s="74">
        <v>74132.539999999994</v>
      </c>
      <c r="L49" s="70">
        <v>0</v>
      </c>
      <c r="M49" s="74">
        <v>74132.539999999994</v>
      </c>
      <c r="N49" s="70" t="s">
        <v>437</v>
      </c>
    </row>
    <row r="50" spans="1:14" x14ac:dyDescent="0.2">
      <c r="A50" s="82">
        <v>2023</v>
      </c>
      <c r="B50" s="72" t="s">
        <v>534</v>
      </c>
      <c r="C50" s="73">
        <v>45057</v>
      </c>
      <c r="D50" s="73">
        <v>45162</v>
      </c>
      <c r="E50" s="70" t="s">
        <v>43</v>
      </c>
      <c r="F50" s="70" t="s">
        <v>445</v>
      </c>
      <c r="G50" s="70" t="s">
        <v>1051</v>
      </c>
      <c r="H50" s="70">
        <v>230001728</v>
      </c>
      <c r="I50" s="70" t="s">
        <v>537</v>
      </c>
      <c r="J50" s="70" t="s">
        <v>538</v>
      </c>
      <c r="K50" s="74">
        <v>243027.53</v>
      </c>
      <c r="L50" s="70">
        <v>0</v>
      </c>
      <c r="M50" s="74">
        <v>243027.53</v>
      </c>
      <c r="N50" s="70" t="s">
        <v>437</v>
      </c>
    </row>
    <row r="51" spans="1:14" x14ac:dyDescent="0.2">
      <c r="A51" s="82">
        <v>2023</v>
      </c>
      <c r="B51" s="72" t="s">
        <v>534</v>
      </c>
      <c r="C51" s="73">
        <v>45057</v>
      </c>
      <c r="D51" s="73">
        <v>45162</v>
      </c>
      <c r="E51" s="70" t="s">
        <v>43</v>
      </c>
      <c r="F51" s="70" t="s">
        <v>445</v>
      </c>
      <c r="G51" s="70" t="s">
        <v>1051</v>
      </c>
      <c r="H51" s="70">
        <v>230001728</v>
      </c>
      <c r="I51" s="70" t="s">
        <v>537</v>
      </c>
      <c r="J51" s="70" t="s">
        <v>539</v>
      </c>
      <c r="K51" s="74">
        <v>243027.53</v>
      </c>
      <c r="L51" s="70">
        <v>0</v>
      </c>
      <c r="M51" s="74">
        <v>243027.53</v>
      </c>
      <c r="N51" s="70" t="s">
        <v>437</v>
      </c>
    </row>
    <row r="52" spans="1:14" x14ac:dyDescent="0.2">
      <c r="A52" s="82">
        <v>2023</v>
      </c>
      <c r="B52" s="72" t="s">
        <v>534</v>
      </c>
      <c r="C52" s="73">
        <v>45058</v>
      </c>
      <c r="D52" s="73">
        <v>45059</v>
      </c>
      <c r="E52" s="70" t="s">
        <v>278</v>
      </c>
      <c r="F52" s="70" t="s">
        <v>276</v>
      </c>
      <c r="H52" s="70">
        <v>220004169</v>
      </c>
      <c r="I52" s="70" t="s">
        <v>540</v>
      </c>
      <c r="J52" s="70" t="s">
        <v>541</v>
      </c>
      <c r="K52" s="74">
        <v>650653.15</v>
      </c>
      <c r="L52" s="70">
        <v>0</v>
      </c>
      <c r="M52" s="74">
        <v>650653.15</v>
      </c>
      <c r="N52" s="70" t="s">
        <v>437</v>
      </c>
    </row>
    <row r="53" spans="1:14" x14ac:dyDescent="0.2">
      <c r="A53" s="82">
        <v>2023</v>
      </c>
      <c r="B53" s="72" t="s">
        <v>534</v>
      </c>
      <c r="C53" s="73">
        <v>45058</v>
      </c>
      <c r="D53" s="73">
        <v>45059</v>
      </c>
      <c r="E53" s="70" t="s">
        <v>278</v>
      </c>
      <c r="F53" s="70" t="s">
        <v>276</v>
      </c>
      <c r="H53" s="70">
        <v>220004169</v>
      </c>
      <c r="I53" s="70" t="s">
        <v>540</v>
      </c>
      <c r="J53" s="70" t="s">
        <v>542</v>
      </c>
      <c r="K53" s="74">
        <v>650653.15</v>
      </c>
      <c r="L53" s="70">
        <v>0</v>
      </c>
      <c r="M53" s="74">
        <v>650653.15</v>
      </c>
      <c r="N53" s="70" t="s">
        <v>437</v>
      </c>
    </row>
    <row r="54" spans="1:14" x14ac:dyDescent="0.2">
      <c r="A54" s="82">
        <v>2023</v>
      </c>
      <c r="B54" s="72" t="s">
        <v>534</v>
      </c>
      <c r="C54" s="73">
        <v>45062</v>
      </c>
      <c r="D54" s="73">
        <v>45107</v>
      </c>
      <c r="E54" s="70" t="s">
        <v>68</v>
      </c>
      <c r="F54" s="70" t="s">
        <v>65</v>
      </c>
      <c r="H54" s="70">
        <v>230002001</v>
      </c>
      <c r="I54" s="70" t="s">
        <v>543</v>
      </c>
      <c r="J54" s="70" t="s">
        <v>544</v>
      </c>
      <c r="K54" s="74">
        <v>2838.26</v>
      </c>
      <c r="L54" s="70">
        <v>0</v>
      </c>
      <c r="M54" s="74">
        <v>2838.26</v>
      </c>
      <c r="N54" s="70" t="s">
        <v>437</v>
      </c>
    </row>
    <row r="55" spans="1:14" x14ac:dyDescent="0.2">
      <c r="A55" s="82">
        <v>2023</v>
      </c>
      <c r="B55" s="72" t="s">
        <v>534</v>
      </c>
      <c r="C55" s="73">
        <v>45063</v>
      </c>
      <c r="D55" s="73">
        <v>45063</v>
      </c>
      <c r="E55" s="70" t="s">
        <v>545</v>
      </c>
      <c r="F55" s="70" t="s">
        <v>546</v>
      </c>
      <c r="H55" s="70">
        <v>230000631</v>
      </c>
      <c r="I55" s="70" t="s">
        <v>547</v>
      </c>
      <c r="J55" s="70" t="s">
        <v>548</v>
      </c>
      <c r="K55" s="74">
        <v>845126.96</v>
      </c>
      <c r="L55" s="70">
        <v>0</v>
      </c>
      <c r="M55" s="74">
        <v>845126.96</v>
      </c>
      <c r="N55" s="70" t="s">
        <v>437</v>
      </c>
    </row>
    <row r="56" spans="1:14" x14ac:dyDescent="0.2">
      <c r="A56" s="82">
        <v>2023</v>
      </c>
      <c r="B56" s="72" t="s">
        <v>534</v>
      </c>
      <c r="C56" s="73">
        <v>45064</v>
      </c>
      <c r="D56" s="73">
        <v>45139</v>
      </c>
      <c r="E56" s="70" t="s">
        <v>351</v>
      </c>
      <c r="F56" s="70" t="s">
        <v>488</v>
      </c>
      <c r="G56" s="70" t="s">
        <v>1052</v>
      </c>
      <c r="H56" s="70">
        <v>230001612</v>
      </c>
      <c r="I56" s="70" t="s">
        <v>549</v>
      </c>
      <c r="J56" s="70" t="s">
        <v>550</v>
      </c>
      <c r="K56" s="74">
        <v>325432.14</v>
      </c>
      <c r="L56" s="70">
        <v>0</v>
      </c>
      <c r="M56" s="74">
        <v>325432.14</v>
      </c>
      <c r="N56" s="70" t="s">
        <v>437</v>
      </c>
    </row>
    <row r="57" spans="1:14" x14ac:dyDescent="0.2">
      <c r="A57" s="82">
        <v>2023</v>
      </c>
      <c r="B57" s="72" t="s">
        <v>534</v>
      </c>
      <c r="C57" s="73">
        <v>45065</v>
      </c>
      <c r="D57" s="73">
        <v>45155</v>
      </c>
      <c r="E57" s="70" t="s">
        <v>258</v>
      </c>
      <c r="F57" s="70" t="s">
        <v>256</v>
      </c>
      <c r="G57" s="70" t="s">
        <v>1054</v>
      </c>
      <c r="H57" s="70">
        <v>230002000</v>
      </c>
      <c r="I57" s="70" t="s">
        <v>551</v>
      </c>
      <c r="J57" s="70" t="s">
        <v>552</v>
      </c>
      <c r="K57" s="74">
        <v>693419.24</v>
      </c>
      <c r="L57" s="70">
        <v>0</v>
      </c>
      <c r="M57" s="74">
        <v>693419.24</v>
      </c>
      <c r="N57" s="70" t="s">
        <v>437</v>
      </c>
    </row>
    <row r="58" spans="1:14" x14ac:dyDescent="0.2">
      <c r="A58" s="82">
        <v>2023</v>
      </c>
      <c r="B58" s="72" t="s">
        <v>534</v>
      </c>
      <c r="C58" s="73">
        <v>45065</v>
      </c>
      <c r="D58" s="73">
        <v>45155</v>
      </c>
      <c r="E58" s="70" t="s">
        <v>258</v>
      </c>
      <c r="F58" s="70" t="s">
        <v>256</v>
      </c>
      <c r="G58" s="70" t="s">
        <v>1054</v>
      </c>
      <c r="H58" s="70">
        <v>230002000</v>
      </c>
      <c r="I58" s="70" t="s">
        <v>551</v>
      </c>
      <c r="J58" s="70" t="s">
        <v>553</v>
      </c>
      <c r="K58" s="74">
        <v>693419.24</v>
      </c>
      <c r="L58" s="70">
        <v>0</v>
      </c>
      <c r="M58" s="74">
        <v>693419.24</v>
      </c>
      <c r="N58" s="70" t="s">
        <v>437</v>
      </c>
    </row>
    <row r="59" spans="1:14" x14ac:dyDescent="0.2">
      <c r="A59" s="82">
        <v>2023</v>
      </c>
      <c r="B59" s="72" t="s">
        <v>534</v>
      </c>
      <c r="C59" s="73">
        <v>45068</v>
      </c>
      <c r="D59" s="73">
        <v>45069</v>
      </c>
      <c r="E59" s="70" t="s">
        <v>181</v>
      </c>
      <c r="F59" s="70" t="s">
        <v>179</v>
      </c>
      <c r="H59" s="70">
        <v>230000928</v>
      </c>
      <c r="I59" s="70" t="s">
        <v>554</v>
      </c>
      <c r="J59" s="70" t="s">
        <v>555</v>
      </c>
      <c r="K59" s="74">
        <v>87520.17</v>
      </c>
      <c r="L59" s="70">
        <v>0</v>
      </c>
      <c r="M59" s="74">
        <v>87520.17</v>
      </c>
      <c r="N59" s="70" t="s">
        <v>437</v>
      </c>
    </row>
    <row r="60" spans="1:14" x14ac:dyDescent="0.2">
      <c r="A60" s="82">
        <v>2023</v>
      </c>
      <c r="B60" s="72" t="s">
        <v>534</v>
      </c>
      <c r="C60" s="73">
        <v>45069</v>
      </c>
      <c r="D60" s="73">
        <v>45070</v>
      </c>
      <c r="E60" s="70" t="s">
        <v>513</v>
      </c>
      <c r="F60" s="70" t="s">
        <v>514</v>
      </c>
      <c r="G60" s="70" t="s">
        <v>1059</v>
      </c>
      <c r="H60" s="70">
        <v>230000954</v>
      </c>
      <c r="I60" s="70" t="s">
        <v>556</v>
      </c>
      <c r="J60" s="70" t="s">
        <v>557</v>
      </c>
      <c r="K60" s="74">
        <v>101997.33</v>
      </c>
      <c r="L60" s="70">
        <v>0</v>
      </c>
      <c r="M60" s="74">
        <v>101997.33</v>
      </c>
      <c r="N60" s="70" t="s">
        <v>437</v>
      </c>
    </row>
    <row r="61" spans="1:14" x14ac:dyDescent="0.2">
      <c r="A61" s="82">
        <v>2023</v>
      </c>
      <c r="B61" s="72" t="s">
        <v>534</v>
      </c>
      <c r="C61" s="73">
        <v>45069</v>
      </c>
      <c r="D61" s="73">
        <v>45070</v>
      </c>
      <c r="E61" s="70" t="s">
        <v>513</v>
      </c>
      <c r="F61" s="70" t="s">
        <v>514</v>
      </c>
      <c r="G61" s="70" t="s">
        <v>1059</v>
      </c>
      <c r="H61" s="70">
        <v>230000514</v>
      </c>
      <c r="I61" s="70" t="s">
        <v>558</v>
      </c>
      <c r="J61" s="70" t="s">
        <v>559</v>
      </c>
      <c r="K61" s="74">
        <v>594067.68999999994</v>
      </c>
      <c r="L61" s="70">
        <v>0</v>
      </c>
      <c r="M61" s="74">
        <v>594067.68999999994</v>
      </c>
      <c r="N61" s="70" t="s">
        <v>437</v>
      </c>
    </row>
    <row r="62" spans="1:14" x14ac:dyDescent="0.2">
      <c r="A62" s="82">
        <v>2023</v>
      </c>
      <c r="B62" s="72" t="s">
        <v>534</v>
      </c>
      <c r="C62" s="73">
        <v>45072</v>
      </c>
      <c r="D62" s="73">
        <v>45162</v>
      </c>
      <c r="E62" s="70" t="s">
        <v>469</v>
      </c>
      <c r="F62" s="70" t="s">
        <v>470</v>
      </c>
      <c r="H62" s="70">
        <v>230002085</v>
      </c>
      <c r="I62" s="70" t="s">
        <v>560</v>
      </c>
      <c r="J62" s="70" t="s">
        <v>561</v>
      </c>
      <c r="K62" s="74">
        <v>486390.54</v>
      </c>
      <c r="L62" s="70">
        <v>0</v>
      </c>
      <c r="M62" s="74">
        <v>486390.54</v>
      </c>
      <c r="N62" s="70" t="s">
        <v>437</v>
      </c>
    </row>
    <row r="63" spans="1:14" x14ac:dyDescent="0.2">
      <c r="A63" s="82">
        <v>2023</v>
      </c>
      <c r="B63" s="72" t="s">
        <v>534</v>
      </c>
      <c r="C63" s="73">
        <v>45072</v>
      </c>
      <c r="D63" s="73">
        <v>45162</v>
      </c>
      <c r="E63" s="70" t="s">
        <v>469</v>
      </c>
      <c r="F63" s="70" t="s">
        <v>470</v>
      </c>
      <c r="H63" s="70">
        <v>230002085</v>
      </c>
      <c r="I63" s="70" t="s">
        <v>560</v>
      </c>
      <c r="J63" s="70" t="s">
        <v>562</v>
      </c>
      <c r="K63" s="74">
        <v>486390.54</v>
      </c>
      <c r="L63" s="70">
        <v>0</v>
      </c>
      <c r="M63" s="74">
        <v>486390.54</v>
      </c>
      <c r="N63" s="70" t="s">
        <v>437</v>
      </c>
    </row>
    <row r="64" spans="1:14" x14ac:dyDescent="0.2">
      <c r="A64" s="82">
        <v>2023</v>
      </c>
      <c r="B64" s="72" t="s">
        <v>534</v>
      </c>
      <c r="C64" s="73">
        <v>45072</v>
      </c>
      <c r="D64" s="73">
        <v>45177</v>
      </c>
      <c r="E64" s="70" t="s">
        <v>43</v>
      </c>
      <c r="F64" s="70" t="s">
        <v>445</v>
      </c>
      <c r="G64" s="70" t="s">
        <v>1051</v>
      </c>
      <c r="H64" s="70">
        <v>230001729</v>
      </c>
      <c r="I64" s="70" t="s">
        <v>563</v>
      </c>
      <c r="J64" s="70" t="s">
        <v>564</v>
      </c>
      <c r="K64" s="74">
        <v>600329.6</v>
      </c>
      <c r="L64" s="70">
        <v>0</v>
      </c>
      <c r="M64" s="74">
        <v>600329.6</v>
      </c>
      <c r="N64" s="70" t="s">
        <v>437</v>
      </c>
    </row>
    <row r="65" spans="1:14" x14ac:dyDescent="0.2">
      <c r="A65" s="82">
        <v>2023</v>
      </c>
      <c r="B65" s="72" t="s">
        <v>534</v>
      </c>
      <c r="C65" s="73">
        <v>45072</v>
      </c>
      <c r="D65" s="73">
        <v>45177</v>
      </c>
      <c r="E65" s="70" t="s">
        <v>43</v>
      </c>
      <c r="F65" s="70" t="s">
        <v>445</v>
      </c>
      <c r="G65" s="70" t="s">
        <v>1051</v>
      </c>
      <c r="H65" s="70">
        <v>230001729</v>
      </c>
      <c r="I65" s="70" t="s">
        <v>563</v>
      </c>
      <c r="J65" s="70" t="s">
        <v>565</v>
      </c>
      <c r="K65" s="74">
        <v>600329.6</v>
      </c>
      <c r="L65" s="70">
        <v>0</v>
      </c>
      <c r="M65" s="74">
        <v>600329.6</v>
      </c>
      <c r="N65" s="70" t="s">
        <v>437</v>
      </c>
    </row>
    <row r="66" spans="1:14" x14ac:dyDescent="0.2">
      <c r="A66" s="82">
        <v>2023</v>
      </c>
      <c r="B66" s="72" t="s">
        <v>534</v>
      </c>
      <c r="C66" s="73">
        <v>45072</v>
      </c>
      <c r="D66" s="73">
        <v>45162</v>
      </c>
      <c r="E66" s="70" t="s">
        <v>43</v>
      </c>
      <c r="F66" s="70" t="s">
        <v>445</v>
      </c>
      <c r="G66" s="70" t="s">
        <v>1051</v>
      </c>
      <c r="H66" s="70">
        <v>230002188</v>
      </c>
      <c r="I66" s="70" t="s">
        <v>566</v>
      </c>
      <c r="J66" s="70" t="s">
        <v>567</v>
      </c>
      <c r="K66" s="74">
        <v>92671.88</v>
      </c>
      <c r="L66" s="70">
        <v>0</v>
      </c>
      <c r="M66" s="74">
        <v>92671.88</v>
      </c>
      <c r="N66" s="70" t="s">
        <v>437</v>
      </c>
    </row>
    <row r="67" spans="1:14" x14ac:dyDescent="0.2">
      <c r="A67" s="82">
        <v>2023</v>
      </c>
      <c r="B67" s="72" t="s">
        <v>534</v>
      </c>
      <c r="C67" s="73">
        <v>45072</v>
      </c>
      <c r="D67" s="73">
        <v>45177</v>
      </c>
      <c r="E67" s="70" t="s">
        <v>43</v>
      </c>
      <c r="F67" s="70" t="s">
        <v>445</v>
      </c>
      <c r="G67" s="70" t="s">
        <v>1051</v>
      </c>
      <c r="H67" s="70">
        <v>230001729</v>
      </c>
      <c r="I67" s="70" t="s">
        <v>563</v>
      </c>
      <c r="J67" s="70" t="s">
        <v>568</v>
      </c>
      <c r="K67" s="74">
        <v>600329.6</v>
      </c>
      <c r="L67" s="70">
        <v>0</v>
      </c>
      <c r="M67" s="74">
        <v>600329.6</v>
      </c>
      <c r="N67" s="70" t="s">
        <v>437</v>
      </c>
    </row>
    <row r="68" spans="1:14" x14ac:dyDescent="0.2">
      <c r="A68" s="82">
        <v>2023</v>
      </c>
      <c r="B68" s="72" t="s">
        <v>534</v>
      </c>
      <c r="C68" s="73">
        <v>45075</v>
      </c>
      <c r="D68" s="73">
        <v>45076</v>
      </c>
      <c r="E68" s="70" t="s">
        <v>527</v>
      </c>
      <c r="F68" s="70" t="s">
        <v>528</v>
      </c>
      <c r="H68" s="70">
        <v>220003805</v>
      </c>
      <c r="I68" s="70" t="s">
        <v>569</v>
      </c>
      <c r="J68" s="70" t="s">
        <v>570</v>
      </c>
      <c r="K68" s="74">
        <v>173619.88</v>
      </c>
      <c r="L68" s="70">
        <v>0</v>
      </c>
      <c r="M68" s="74">
        <v>173619.88</v>
      </c>
      <c r="N68" s="70" t="s">
        <v>437</v>
      </c>
    </row>
    <row r="69" spans="1:14" x14ac:dyDescent="0.2">
      <c r="A69" s="82">
        <v>2023</v>
      </c>
      <c r="B69" s="72" t="s">
        <v>571</v>
      </c>
      <c r="C69" s="73">
        <v>45079</v>
      </c>
      <c r="D69" s="73">
        <v>45080</v>
      </c>
      <c r="E69" s="70" t="s">
        <v>139</v>
      </c>
      <c r="F69" s="70" t="s">
        <v>138</v>
      </c>
      <c r="H69" s="70">
        <v>230000208</v>
      </c>
      <c r="I69" s="70" t="s">
        <v>572</v>
      </c>
      <c r="J69" s="70" t="s">
        <v>573</v>
      </c>
      <c r="K69" s="74">
        <v>158960.92000000001</v>
      </c>
      <c r="L69" s="70">
        <v>0</v>
      </c>
      <c r="M69" s="74">
        <v>158960.92000000001</v>
      </c>
      <c r="N69" s="70" t="s">
        <v>437</v>
      </c>
    </row>
    <row r="70" spans="1:14" x14ac:dyDescent="0.2">
      <c r="A70" s="82">
        <v>2023</v>
      </c>
      <c r="B70" s="72" t="s">
        <v>571</v>
      </c>
      <c r="C70" s="73">
        <v>45082</v>
      </c>
      <c r="D70" s="73">
        <v>45083</v>
      </c>
      <c r="E70" s="70" t="s">
        <v>139</v>
      </c>
      <c r="F70" s="70" t="s">
        <v>138</v>
      </c>
      <c r="H70" s="70">
        <v>220004257</v>
      </c>
      <c r="I70" s="70" t="s">
        <v>574</v>
      </c>
      <c r="J70" s="70" t="s">
        <v>575</v>
      </c>
      <c r="K70" s="74">
        <v>252395.82</v>
      </c>
      <c r="L70" s="70">
        <v>0</v>
      </c>
      <c r="M70" s="74">
        <v>252395.82</v>
      </c>
      <c r="N70" s="70" t="s">
        <v>437</v>
      </c>
    </row>
    <row r="71" spans="1:14" x14ac:dyDescent="0.2">
      <c r="A71" s="82">
        <v>2023</v>
      </c>
      <c r="B71" s="72" t="s">
        <v>571</v>
      </c>
      <c r="C71" s="73">
        <v>45083</v>
      </c>
      <c r="D71" s="73">
        <v>45173</v>
      </c>
      <c r="E71" s="70" t="s">
        <v>246</v>
      </c>
      <c r="F71" s="70" t="s">
        <v>503</v>
      </c>
      <c r="G71" s="70" t="s">
        <v>1058</v>
      </c>
      <c r="H71" s="70">
        <v>230000463</v>
      </c>
      <c r="I71" s="70" t="s">
        <v>576</v>
      </c>
      <c r="J71" s="70" t="s">
        <v>577</v>
      </c>
      <c r="K71" s="74">
        <v>462587.04</v>
      </c>
      <c r="L71" s="70">
        <v>0</v>
      </c>
      <c r="M71" s="74">
        <v>462587.04</v>
      </c>
      <c r="N71" s="70" t="s">
        <v>437</v>
      </c>
    </row>
    <row r="72" spans="1:14" x14ac:dyDescent="0.2">
      <c r="A72" s="82">
        <v>2023</v>
      </c>
      <c r="B72" s="72" t="s">
        <v>571</v>
      </c>
      <c r="C72" s="73">
        <v>45083</v>
      </c>
      <c r="D72" s="73">
        <v>45173</v>
      </c>
      <c r="E72" s="70" t="s">
        <v>246</v>
      </c>
      <c r="F72" s="70" t="s">
        <v>503</v>
      </c>
      <c r="G72" s="70" t="s">
        <v>1058</v>
      </c>
      <c r="H72" s="70">
        <v>230000463</v>
      </c>
      <c r="I72" s="70" t="s">
        <v>576</v>
      </c>
      <c r="J72" s="70" t="s">
        <v>578</v>
      </c>
      <c r="K72" s="74">
        <v>462587.04</v>
      </c>
      <c r="L72" s="70">
        <v>0</v>
      </c>
      <c r="M72" s="74">
        <v>462587.04</v>
      </c>
      <c r="N72" s="70" t="s">
        <v>437</v>
      </c>
    </row>
    <row r="73" spans="1:14" x14ac:dyDescent="0.2">
      <c r="A73" s="82">
        <v>2023</v>
      </c>
      <c r="B73" s="72" t="s">
        <v>571</v>
      </c>
      <c r="C73" s="73">
        <v>45084</v>
      </c>
      <c r="D73" s="73">
        <v>45174</v>
      </c>
      <c r="E73" s="70" t="s">
        <v>34</v>
      </c>
      <c r="F73" s="70" t="s">
        <v>32</v>
      </c>
      <c r="H73" s="70">
        <v>220004752</v>
      </c>
      <c r="I73" s="70" t="s">
        <v>579</v>
      </c>
      <c r="J73" s="70" t="s">
        <v>580</v>
      </c>
      <c r="K73" s="74">
        <v>1351853.83</v>
      </c>
      <c r="L73" s="70">
        <v>0</v>
      </c>
      <c r="M73" s="74">
        <v>1351853.83</v>
      </c>
      <c r="N73" s="70" t="s">
        <v>437</v>
      </c>
    </row>
    <row r="74" spans="1:14" x14ac:dyDescent="0.2">
      <c r="A74" s="82">
        <v>2023</v>
      </c>
      <c r="B74" s="72" t="s">
        <v>571</v>
      </c>
      <c r="C74" s="73">
        <v>45084</v>
      </c>
      <c r="D74" s="73">
        <v>45174</v>
      </c>
      <c r="E74" s="70" t="s">
        <v>34</v>
      </c>
      <c r="F74" s="70" t="s">
        <v>32</v>
      </c>
      <c r="H74" s="70">
        <v>220004752</v>
      </c>
      <c r="I74" s="70" t="s">
        <v>579</v>
      </c>
      <c r="J74" s="70" t="s">
        <v>581</v>
      </c>
      <c r="K74" s="74">
        <v>1351853.83</v>
      </c>
      <c r="L74" s="70">
        <v>0</v>
      </c>
      <c r="M74" s="74">
        <v>1351853.83</v>
      </c>
      <c r="N74" s="70" t="s">
        <v>437</v>
      </c>
    </row>
    <row r="75" spans="1:14" x14ac:dyDescent="0.2">
      <c r="A75" s="82">
        <v>2023</v>
      </c>
      <c r="B75" s="72" t="s">
        <v>571</v>
      </c>
      <c r="C75" s="73">
        <v>45084</v>
      </c>
      <c r="D75" s="73">
        <v>45174</v>
      </c>
      <c r="E75" s="70" t="s">
        <v>34</v>
      </c>
      <c r="F75" s="70" t="s">
        <v>32</v>
      </c>
      <c r="H75" s="70">
        <v>220004752</v>
      </c>
      <c r="I75" s="70" t="s">
        <v>579</v>
      </c>
      <c r="J75" s="70" t="s">
        <v>582</v>
      </c>
      <c r="K75" s="74">
        <v>1351853.83</v>
      </c>
      <c r="L75" s="70">
        <v>0</v>
      </c>
      <c r="M75" s="74">
        <v>1351853.83</v>
      </c>
      <c r="N75" s="70" t="s">
        <v>437</v>
      </c>
    </row>
    <row r="76" spans="1:14" x14ac:dyDescent="0.2">
      <c r="A76" s="82">
        <v>2023</v>
      </c>
      <c r="B76" s="72" t="s">
        <v>571</v>
      </c>
      <c r="C76" s="73">
        <v>45086</v>
      </c>
      <c r="D76" s="73">
        <v>45131</v>
      </c>
      <c r="E76" s="70" t="s">
        <v>462</v>
      </c>
      <c r="F76" s="70" t="s">
        <v>463</v>
      </c>
      <c r="G76" s="70" t="s">
        <v>1053</v>
      </c>
      <c r="H76" s="70">
        <v>230002224</v>
      </c>
      <c r="I76" s="70" t="s">
        <v>583</v>
      </c>
      <c r="J76" s="70" t="s">
        <v>584</v>
      </c>
      <c r="K76" s="74">
        <v>46736.33</v>
      </c>
      <c r="L76" s="70">
        <v>0</v>
      </c>
      <c r="M76" s="74">
        <v>46736.33</v>
      </c>
      <c r="N76" s="70" t="s">
        <v>437</v>
      </c>
    </row>
    <row r="77" spans="1:14" x14ac:dyDescent="0.2">
      <c r="A77" s="82">
        <v>2023</v>
      </c>
      <c r="B77" s="72" t="s">
        <v>571</v>
      </c>
      <c r="C77" s="73">
        <v>45086</v>
      </c>
      <c r="D77" s="73">
        <v>45086</v>
      </c>
      <c r="E77" s="70" t="s">
        <v>462</v>
      </c>
      <c r="F77" s="70" t="s">
        <v>463</v>
      </c>
      <c r="G77" s="70" t="s">
        <v>1053</v>
      </c>
      <c r="H77" s="70">
        <v>230002180</v>
      </c>
      <c r="I77" s="70" t="s">
        <v>585</v>
      </c>
      <c r="J77" s="70" t="s">
        <v>586</v>
      </c>
      <c r="K77" s="74">
        <v>907895.88</v>
      </c>
      <c r="L77" s="70">
        <v>0</v>
      </c>
      <c r="M77" s="74">
        <v>907895.88</v>
      </c>
      <c r="N77" s="70" t="s">
        <v>437</v>
      </c>
    </row>
    <row r="78" spans="1:14" x14ac:dyDescent="0.2">
      <c r="A78" s="82">
        <v>2023</v>
      </c>
      <c r="B78" s="72" t="s">
        <v>571</v>
      </c>
      <c r="C78" s="73">
        <v>45086</v>
      </c>
      <c r="D78" s="73">
        <v>45086</v>
      </c>
      <c r="E78" s="70" t="s">
        <v>462</v>
      </c>
      <c r="F78" s="70" t="s">
        <v>463</v>
      </c>
      <c r="G78" s="70" t="s">
        <v>1053</v>
      </c>
      <c r="H78" s="70">
        <v>230002180</v>
      </c>
      <c r="I78" s="70" t="s">
        <v>585</v>
      </c>
      <c r="J78" s="70" t="s">
        <v>587</v>
      </c>
      <c r="K78" s="74">
        <v>907895.88</v>
      </c>
      <c r="L78" s="70">
        <v>0</v>
      </c>
      <c r="M78" s="74">
        <v>907895.88</v>
      </c>
      <c r="N78" s="70" t="s">
        <v>437</v>
      </c>
    </row>
    <row r="79" spans="1:14" x14ac:dyDescent="0.2">
      <c r="A79" s="82">
        <v>2023</v>
      </c>
      <c r="B79" s="72" t="s">
        <v>571</v>
      </c>
      <c r="C79" s="73">
        <v>45086</v>
      </c>
      <c r="D79" s="73">
        <v>45086</v>
      </c>
      <c r="E79" s="70" t="s">
        <v>100</v>
      </c>
      <c r="F79" s="70" t="s">
        <v>98</v>
      </c>
      <c r="H79" s="70">
        <v>230002329</v>
      </c>
      <c r="I79" s="70" t="s">
        <v>588</v>
      </c>
      <c r="J79" s="70" t="s">
        <v>589</v>
      </c>
      <c r="K79" s="74">
        <v>223395.69</v>
      </c>
      <c r="L79" s="70">
        <v>0</v>
      </c>
      <c r="M79" s="74">
        <v>223395.69</v>
      </c>
      <c r="N79" s="70" t="s">
        <v>437</v>
      </c>
    </row>
    <row r="80" spans="1:14" x14ac:dyDescent="0.2">
      <c r="A80" s="82">
        <v>2023</v>
      </c>
      <c r="B80" s="72" t="s">
        <v>571</v>
      </c>
      <c r="C80" s="73">
        <v>45086</v>
      </c>
      <c r="D80" s="73">
        <v>45176</v>
      </c>
      <c r="E80" s="70" t="s">
        <v>144</v>
      </c>
      <c r="F80" s="70" t="s">
        <v>434</v>
      </c>
      <c r="G80" s="70" t="s">
        <v>1050</v>
      </c>
      <c r="H80" s="70">
        <v>230002401</v>
      </c>
      <c r="I80" s="70" t="s">
        <v>590</v>
      </c>
      <c r="J80" s="70" t="s">
        <v>591</v>
      </c>
      <c r="K80" s="74">
        <v>676757.81</v>
      </c>
      <c r="L80" s="70">
        <v>0</v>
      </c>
      <c r="M80" s="74">
        <v>676757.81</v>
      </c>
      <c r="N80" s="70" t="s">
        <v>437</v>
      </c>
    </row>
    <row r="81" spans="1:14" x14ac:dyDescent="0.2">
      <c r="A81" s="82">
        <v>2023</v>
      </c>
      <c r="B81" s="72" t="s">
        <v>571</v>
      </c>
      <c r="C81" s="73">
        <v>45086</v>
      </c>
      <c r="D81" s="73">
        <v>45086</v>
      </c>
      <c r="E81" s="70" t="s">
        <v>462</v>
      </c>
      <c r="F81" s="70" t="s">
        <v>463</v>
      </c>
      <c r="G81" s="70" t="s">
        <v>1053</v>
      </c>
      <c r="H81" s="70">
        <v>230002180</v>
      </c>
      <c r="I81" s="70" t="s">
        <v>585</v>
      </c>
      <c r="J81" s="70" t="s">
        <v>592</v>
      </c>
      <c r="K81" s="74">
        <v>907895.88</v>
      </c>
      <c r="L81" s="70">
        <v>0</v>
      </c>
      <c r="M81" s="74">
        <v>907895.88</v>
      </c>
      <c r="N81" s="70" t="s">
        <v>437</v>
      </c>
    </row>
    <row r="82" spans="1:14" x14ac:dyDescent="0.2">
      <c r="A82" s="82">
        <v>2023</v>
      </c>
      <c r="B82" s="72" t="s">
        <v>571</v>
      </c>
      <c r="C82" s="73">
        <v>45090</v>
      </c>
      <c r="D82" s="73">
        <v>45165</v>
      </c>
      <c r="E82" s="70" t="s">
        <v>469</v>
      </c>
      <c r="F82" s="70" t="s">
        <v>470</v>
      </c>
      <c r="H82" s="70">
        <v>230001665</v>
      </c>
      <c r="I82" s="70" t="s">
        <v>593</v>
      </c>
      <c r="J82" s="70" t="s">
        <v>594</v>
      </c>
      <c r="K82" s="74">
        <v>231712.35</v>
      </c>
      <c r="L82" s="70">
        <v>0</v>
      </c>
      <c r="M82" s="74">
        <v>231712.35</v>
      </c>
      <c r="N82" s="70" t="s">
        <v>437</v>
      </c>
    </row>
    <row r="83" spans="1:14" x14ac:dyDescent="0.2">
      <c r="A83" s="82">
        <v>2023</v>
      </c>
      <c r="B83" s="72" t="s">
        <v>571</v>
      </c>
      <c r="C83" s="73">
        <v>45096</v>
      </c>
      <c r="D83" s="73">
        <v>45097</v>
      </c>
      <c r="E83" s="70" t="s">
        <v>595</v>
      </c>
      <c r="F83" s="70" t="s">
        <v>596</v>
      </c>
      <c r="H83" s="70">
        <v>230000968</v>
      </c>
      <c r="I83" s="70" t="s">
        <v>597</v>
      </c>
      <c r="J83" s="70" t="s">
        <v>598</v>
      </c>
      <c r="K83" s="74">
        <v>409611.68</v>
      </c>
      <c r="L83" s="70">
        <v>0</v>
      </c>
      <c r="M83" s="74">
        <v>409611.68</v>
      </c>
      <c r="N83" s="70" t="s">
        <v>437</v>
      </c>
    </row>
    <row r="84" spans="1:14" x14ac:dyDescent="0.2">
      <c r="A84" s="82">
        <v>2023</v>
      </c>
      <c r="B84" s="72" t="s">
        <v>571</v>
      </c>
      <c r="C84" s="73">
        <v>45099</v>
      </c>
      <c r="D84" s="73">
        <v>45144</v>
      </c>
      <c r="E84" s="70" t="s">
        <v>119</v>
      </c>
      <c r="F84" s="70" t="s">
        <v>116</v>
      </c>
      <c r="G84" s="70" t="s">
        <v>1056</v>
      </c>
      <c r="H84" s="70">
        <v>230000944</v>
      </c>
      <c r="I84" s="70" t="s">
        <v>599</v>
      </c>
      <c r="J84" s="70" t="s">
        <v>600</v>
      </c>
      <c r="K84" s="74">
        <v>353900.34</v>
      </c>
      <c r="L84" s="70">
        <v>0</v>
      </c>
      <c r="M84" s="74">
        <v>353900.34</v>
      </c>
      <c r="N84" s="70" t="s">
        <v>437</v>
      </c>
    </row>
    <row r="85" spans="1:14" x14ac:dyDescent="0.2">
      <c r="A85" s="82">
        <v>2023</v>
      </c>
      <c r="B85" s="72" t="s">
        <v>571</v>
      </c>
      <c r="C85" s="73">
        <v>45103</v>
      </c>
      <c r="D85" s="73">
        <v>45193</v>
      </c>
      <c r="E85" s="70" t="s">
        <v>469</v>
      </c>
      <c r="F85" s="70" t="s">
        <v>470</v>
      </c>
      <c r="I85" s="70" t="s">
        <v>601</v>
      </c>
      <c r="K85" s="70">
        <v>11.05</v>
      </c>
      <c r="L85" s="70">
        <v>0</v>
      </c>
      <c r="M85" s="70">
        <v>11.05</v>
      </c>
      <c r="N85" s="70" t="s">
        <v>437</v>
      </c>
    </row>
    <row r="86" spans="1:14" x14ac:dyDescent="0.2">
      <c r="A86" s="82">
        <v>2023</v>
      </c>
      <c r="B86" s="72" t="s">
        <v>602</v>
      </c>
      <c r="C86" s="73">
        <v>45111</v>
      </c>
      <c r="D86" s="73">
        <v>45216</v>
      </c>
      <c r="E86" s="70" t="s">
        <v>144</v>
      </c>
      <c r="F86" s="70" t="s">
        <v>434</v>
      </c>
      <c r="G86" s="70" t="s">
        <v>1050</v>
      </c>
      <c r="H86" s="70">
        <v>220003926</v>
      </c>
      <c r="I86" s="70" t="s">
        <v>603</v>
      </c>
      <c r="J86" s="70" t="s">
        <v>604</v>
      </c>
      <c r="K86" s="74">
        <v>92267.34</v>
      </c>
      <c r="L86" s="70">
        <v>0</v>
      </c>
      <c r="M86" s="74">
        <v>92267.34</v>
      </c>
      <c r="N86" s="70" t="s">
        <v>437</v>
      </c>
    </row>
    <row r="87" spans="1:14" x14ac:dyDescent="0.2">
      <c r="A87" s="82">
        <v>2023</v>
      </c>
      <c r="B87" s="72" t="s">
        <v>602</v>
      </c>
      <c r="C87" s="73">
        <v>45111</v>
      </c>
      <c r="D87" s="73">
        <v>45111</v>
      </c>
      <c r="E87" s="70" t="s">
        <v>144</v>
      </c>
      <c r="F87" s="70" t="s">
        <v>434</v>
      </c>
      <c r="G87" s="70" t="s">
        <v>1050</v>
      </c>
      <c r="H87" s="70">
        <v>230000638</v>
      </c>
      <c r="I87" s="70" t="s">
        <v>605</v>
      </c>
      <c r="J87" s="70" t="s">
        <v>606</v>
      </c>
      <c r="K87" s="74">
        <v>779658.66</v>
      </c>
      <c r="L87" s="70">
        <v>0</v>
      </c>
      <c r="M87" s="74">
        <v>779658.66</v>
      </c>
      <c r="N87" s="70" t="s">
        <v>437</v>
      </c>
    </row>
    <row r="88" spans="1:14" x14ac:dyDescent="0.2">
      <c r="A88" s="82">
        <v>2023</v>
      </c>
      <c r="B88" s="72" t="s">
        <v>602</v>
      </c>
      <c r="C88" s="73">
        <v>45120</v>
      </c>
      <c r="D88" s="73">
        <v>45121</v>
      </c>
      <c r="E88" s="70" t="s">
        <v>193</v>
      </c>
      <c r="F88" s="70" t="s">
        <v>192</v>
      </c>
      <c r="H88" s="70">
        <v>230002994</v>
      </c>
      <c r="I88" s="70" t="s">
        <v>607</v>
      </c>
      <c r="J88" s="70" t="s">
        <v>608</v>
      </c>
      <c r="K88" s="74">
        <v>63067.33</v>
      </c>
      <c r="L88" s="70">
        <v>0</v>
      </c>
      <c r="M88" s="74">
        <v>63067.33</v>
      </c>
      <c r="N88" s="70" t="s">
        <v>437</v>
      </c>
    </row>
    <row r="89" spans="1:14" x14ac:dyDescent="0.2">
      <c r="A89" s="82">
        <v>2023</v>
      </c>
      <c r="B89" s="72" t="s">
        <v>602</v>
      </c>
      <c r="C89" s="73">
        <v>45121</v>
      </c>
      <c r="D89" s="73">
        <v>45121</v>
      </c>
      <c r="E89" s="70" t="s">
        <v>462</v>
      </c>
      <c r="F89" s="70" t="s">
        <v>463</v>
      </c>
      <c r="G89" s="70" t="s">
        <v>1053</v>
      </c>
      <c r="H89" s="70">
        <v>220004475</v>
      </c>
      <c r="I89" s="70" t="s">
        <v>609</v>
      </c>
      <c r="J89" s="70" t="s">
        <v>610</v>
      </c>
      <c r="K89" s="74">
        <v>100889.37</v>
      </c>
      <c r="L89" s="70">
        <v>0</v>
      </c>
      <c r="M89" s="74">
        <v>100889.37</v>
      </c>
      <c r="N89" s="70" t="s">
        <v>437</v>
      </c>
    </row>
    <row r="90" spans="1:14" x14ac:dyDescent="0.2">
      <c r="A90" s="82">
        <v>2023</v>
      </c>
      <c r="B90" s="72" t="s">
        <v>602</v>
      </c>
      <c r="C90" s="73">
        <v>45121</v>
      </c>
      <c r="D90" s="73">
        <v>45166</v>
      </c>
      <c r="E90" s="70" t="s">
        <v>469</v>
      </c>
      <c r="F90" s="70" t="s">
        <v>470</v>
      </c>
      <c r="H90" s="70">
        <v>230003018</v>
      </c>
      <c r="I90" s="70" t="s">
        <v>611</v>
      </c>
      <c r="J90" s="70" t="s">
        <v>612</v>
      </c>
      <c r="K90" s="74">
        <v>6302.77</v>
      </c>
      <c r="L90" s="70">
        <v>0</v>
      </c>
      <c r="M90" s="74">
        <v>6302.77</v>
      </c>
      <c r="N90" s="70" t="s">
        <v>437</v>
      </c>
    </row>
    <row r="91" spans="1:14" x14ac:dyDescent="0.2">
      <c r="A91" s="82">
        <v>2023</v>
      </c>
      <c r="B91" s="72" t="s">
        <v>602</v>
      </c>
      <c r="C91" s="73">
        <v>45126</v>
      </c>
      <c r="D91" s="73">
        <v>45231</v>
      </c>
      <c r="E91" s="70" t="s">
        <v>43</v>
      </c>
      <c r="F91" s="70" t="s">
        <v>445</v>
      </c>
      <c r="G91" s="70" t="s">
        <v>1051</v>
      </c>
      <c r="H91" s="70">
        <v>230003091</v>
      </c>
      <c r="I91" s="70" t="s">
        <v>53</v>
      </c>
      <c r="J91" s="70" t="s">
        <v>613</v>
      </c>
      <c r="K91" s="74">
        <v>260080.75</v>
      </c>
      <c r="L91" s="70">
        <v>0</v>
      </c>
      <c r="M91" s="74">
        <v>260080.75</v>
      </c>
      <c r="N91" s="70" t="s">
        <v>437</v>
      </c>
    </row>
    <row r="92" spans="1:14" x14ac:dyDescent="0.2">
      <c r="A92" s="82">
        <v>2023</v>
      </c>
      <c r="B92" s="72" t="s">
        <v>602</v>
      </c>
      <c r="C92" s="73">
        <v>45126</v>
      </c>
      <c r="D92" s="73">
        <v>45231</v>
      </c>
      <c r="E92" s="70" t="s">
        <v>43</v>
      </c>
      <c r="F92" s="70" t="s">
        <v>445</v>
      </c>
      <c r="G92" s="70" t="s">
        <v>1051</v>
      </c>
      <c r="H92" s="70">
        <v>230003091</v>
      </c>
      <c r="I92" s="70" t="s">
        <v>53</v>
      </c>
      <c r="J92" s="70" t="s">
        <v>614</v>
      </c>
      <c r="K92" s="74">
        <v>260080.75</v>
      </c>
      <c r="L92" s="70">
        <v>0</v>
      </c>
      <c r="M92" s="74">
        <v>260080.75</v>
      </c>
      <c r="N92" s="70" t="s">
        <v>437</v>
      </c>
    </row>
    <row r="93" spans="1:14" x14ac:dyDescent="0.2">
      <c r="A93" s="82">
        <v>2023</v>
      </c>
      <c r="B93" s="72" t="s">
        <v>602</v>
      </c>
      <c r="C93" s="73">
        <v>45131</v>
      </c>
      <c r="D93" s="73">
        <v>45206</v>
      </c>
      <c r="E93" s="70" t="s">
        <v>185</v>
      </c>
      <c r="F93" s="70" t="s">
        <v>485</v>
      </c>
      <c r="H93" s="70">
        <v>230003044</v>
      </c>
      <c r="I93" s="70" t="s">
        <v>615</v>
      </c>
      <c r="J93" s="70" t="s">
        <v>616</v>
      </c>
      <c r="K93" s="74">
        <v>195687.97</v>
      </c>
      <c r="L93" s="70">
        <v>0</v>
      </c>
      <c r="M93" s="74">
        <v>195687.97</v>
      </c>
      <c r="N93" s="70" t="s">
        <v>437</v>
      </c>
    </row>
    <row r="94" spans="1:14" x14ac:dyDescent="0.2">
      <c r="A94" s="82">
        <v>2023</v>
      </c>
      <c r="B94" s="72" t="s">
        <v>602</v>
      </c>
      <c r="C94" s="73">
        <v>45131</v>
      </c>
      <c r="D94" s="73">
        <v>45206</v>
      </c>
      <c r="E94" s="70" t="s">
        <v>185</v>
      </c>
      <c r="F94" s="70" t="s">
        <v>485</v>
      </c>
      <c r="H94" s="70">
        <v>230003044</v>
      </c>
      <c r="I94" s="70" t="s">
        <v>615</v>
      </c>
      <c r="J94" s="70" t="s">
        <v>617</v>
      </c>
      <c r="K94" s="74">
        <v>195687.97</v>
      </c>
      <c r="L94" s="70">
        <v>0</v>
      </c>
      <c r="M94" s="74">
        <v>195687.97</v>
      </c>
      <c r="N94" s="70" t="s">
        <v>437</v>
      </c>
    </row>
    <row r="95" spans="1:14" x14ac:dyDescent="0.2">
      <c r="A95" s="82">
        <v>2023</v>
      </c>
      <c r="B95" s="72" t="s">
        <v>618</v>
      </c>
      <c r="C95" s="73">
        <v>45140</v>
      </c>
      <c r="D95" s="73">
        <v>45215</v>
      </c>
      <c r="E95" s="70" t="s">
        <v>135</v>
      </c>
      <c r="F95" s="70" t="s">
        <v>133</v>
      </c>
      <c r="G95" s="70" t="s">
        <v>1057</v>
      </c>
      <c r="H95" s="70">
        <v>230003221</v>
      </c>
      <c r="I95" s="70" t="s">
        <v>619</v>
      </c>
      <c r="J95" s="70" t="s">
        <v>620</v>
      </c>
      <c r="K95" s="74">
        <v>54844.33</v>
      </c>
      <c r="L95" s="70">
        <v>0</v>
      </c>
      <c r="M95" s="74">
        <v>54844.33</v>
      </c>
      <c r="N95" s="70" t="s">
        <v>437</v>
      </c>
    </row>
    <row r="96" spans="1:14" x14ac:dyDescent="0.2">
      <c r="A96" s="82">
        <v>2023</v>
      </c>
      <c r="B96" s="72" t="s">
        <v>618</v>
      </c>
      <c r="C96" s="73">
        <v>45140</v>
      </c>
      <c r="D96" s="73">
        <v>45215</v>
      </c>
      <c r="E96" s="70" t="s">
        <v>135</v>
      </c>
      <c r="F96" s="70" t="s">
        <v>133</v>
      </c>
      <c r="G96" s="70" t="s">
        <v>1057</v>
      </c>
      <c r="H96" s="70">
        <v>230002616</v>
      </c>
      <c r="I96" s="70" t="s">
        <v>621</v>
      </c>
      <c r="J96" s="70" t="s">
        <v>622</v>
      </c>
      <c r="K96" s="74">
        <v>341988.47</v>
      </c>
      <c r="L96" s="70">
        <v>0</v>
      </c>
      <c r="M96" s="74">
        <v>341988.47</v>
      </c>
      <c r="N96" s="70" t="s">
        <v>437</v>
      </c>
    </row>
    <row r="97" spans="1:14" x14ac:dyDescent="0.2">
      <c r="A97" s="82">
        <v>2023</v>
      </c>
      <c r="B97" s="72" t="s">
        <v>618</v>
      </c>
      <c r="C97" s="73">
        <v>45145</v>
      </c>
      <c r="D97" s="73">
        <v>45146</v>
      </c>
      <c r="E97" s="70" t="s">
        <v>100</v>
      </c>
      <c r="F97" s="70" t="s">
        <v>98</v>
      </c>
      <c r="H97" s="70">
        <v>230003026</v>
      </c>
      <c r="I97" s="70" t="s">
        <v>623</v>
      </c>
      <c r="J97" s="70" t="s">
        <v>624</v>
      </c>
      <c r="K97" s="74">
        <v>113464.4</v>
      </c>
      <c r="L97" s="70">
        <v>0</v>
      </c>
      <c r="M97" s="74">
        <v>113464.4</v>
      </c>
      <c r="N97" s="70" t="s">
        <v>437</v>
      </c>
    </row>
    <row r="98" spans="1:14" x14ac:dyDescent="0.2">
      <c r="A98" s="82">
        <v>2023</v>
      </c>
      <c r="B98" s="72" t="s">
        <v>618</v>
      </c>
      <c r="C98" s="73">
        <v>45146</v>
      </c>
      <c r="D98" s="73">
        <v>45236</v>
      </c>
      <c r="E98" s="70" t="s">
        <v>258</v>
      </c>
      <c r="F98" s="70" t="s">
        <v>256</v>
      </c>
      <c r="G98" s="70" t="s">
        <v>1054</v>
      </c>
      <c r="H98" s="70">
        <v>230003258</v>
      </c>
      <c r="I98" s="70" t="s">
        <v>625</v>
      </c>
      <c r="J98" s="70" t="s">
        <v>626</v>
      </c>
      <c r="K98" s="74">
        <v>630603.18999999994</v>
      </c>
      <c r="L98" s="70">
        <v>0</v>
      </c>
      <c r="M98" s="74">
        <v>630603.18999999994</v>
      </c>
      <c r="N98" s="70" t="s">
        <v>437</v>
      </c>
    </row>
    <row r="99" spans="1:14" x14ac:dyDescent="0.2">
      <c r="A99" s="82">
        <v>2023</v>
      </c>
      <c r="B99" s="72" t="s">
        <v>618</v>
      </c>
      <c r="C99" s="73">
        <v>45146</v>
      </c>
      <c r="D99" s="73">
        <v>45236</v>
      </c>
      <c r="E99" s="70" t="s">
        <v>258</v>
      </c>
      <c r="F99" s="70" t="s">
        <v>256</v>
      </c>
      <c r="G99" s="70" t="s">
        <v>1054</v>
      </c>
      <c r="H99" s="70">
        <v>230003258</v>
      </c>
      <c r="I99" s="70" t="s">
        <v>625</v>
      </c>
      <c r="J99" s="70" t="s">
        <v>627</v>
      </c>
      <c r="K99" s="74">
        <v>630603.18999999994</v>
      </c>
      <c r="L99" s="70">
        <v>0</v>
      </c>
      <c r="M99" s="74">
        <v>630603.18999999994</v>
      </c>
      <c r="N99" s="70" t="s">
        <v>437</v>
      </c>
    </row>
    <row r="100" spans="1:14" x14ac:dyDescent="0.2">
      <c r="A100" s="82">
        <v>2023</v>
      </c>
      <c r="B100" s="72" t="s">
        <v>618</v>
      </c>
      <c r="C100" s="73">
        <v>45147</v>
      </c>
      <c r="D100" s="73">
        <v>45148</v>
      </c>
      <c r="E100" s="70" t="s">
        <v>527</v>
      </c>
      <c r="F100" s="70" t="s">
        <v>528</v>
      </c>
      <c r="H100" s="70">
        <v>220003806</v>
      </c>
      <c r="I100" s="70" t="s">
        <v>628</v>
      </c>
      <c r="J100" s="70" t="s">
        <v>629</v>
      </c>
      <c r="K100" s="74">
        <v>229288.48</v>
      </c>
      <c r="L100" s="70">
        <v>0</v>
      </c>
      <c r="M100" s="74">
        <v>229288.48</v>
      </c>
      <c r="N100" s="70" t="s">
        <v>437</v>
      </c>
    </row>
    <row r="101" spans="1:14" x14ac:dyDescent="0.2">
      <c r="A101" s="82">
        <v>2023</v>
      </c>
      <c r="B101" s="72" t="s">
        <v>618</v>
      </c>
      <c r="C101" s="73">
        <v>45149</v>
      </c>
      <c r="D101" s="73">
        <v>45150</v>
      </c>
      <c r="E101" s="70" t="s">
        <v>170</v>
      </c>
      <c r="F101" s="70" t="s">
        <v>168</v>
      </c>
      <c r="H101" s="70">
        <v>230000814</v>
      </c>
      <c r="I101" s="70" t="s">
        <v>630</v>
      </c>
      <c r="J101" s="70" t="s">
        <v>631</v>
      </c>
      <c r="K101" s="74">
        <v>269940.18</v>
      </c>
      <c r="L101" s="70">
        <v>0</v>
      </c>
      <c r="M101" s="74">
        <v>269940.18</v>
      </c>
      <c r="N101" s="70" t="s">
        <v>437</v>
      </c>
    </row>
    <row r="102" spans="1:14" x14ac:dyDescent="0.2">
      <c r="A102" s="82">
        <v>2023</v>
      </c>
      <c r="B102" s="72" t="s">
        <v>618</v>
      </c>
      <c r="C102" s="73">
        <v>45149</v>
      </c>
      <c r="D102" s="73">
        <v>45150</v>
      </c>
      <c r="E102" s="70" t="s">
        <v>632</v>
      </c>
      <c r="F102" s="70" t="s">
        <v>633</v>
      </c>
      <c r="H102" s="70">
        <v>230002035</v>
      </c>
      <c r="I102" s="70" t="s">
        <v>634</v>
      </c>
      <c r="J102" s="70" t="s">
        <v>635</v>
      </c>
      <c r="K102" s="74">
        <v>80252.490000000005</v>
      </c>
      <c r="L102" s="70">
        <v>0</v>
      </c>
      <c r="M102" s="74">
        <v>80252.490000000005</v>
      </c>
      <c r="N102" s="70" t="s">
        <v>437</v>
      </c>
    </row>
    <row r="103" spans="1:14" x14ac:dyDescent="0.2">
      <c r="A103" s="82">
        <v>2023</v>
      </c>
      <c r="B103" s="72" t="s">
        <v>618</v>
      </c>
      <c r="C103" s="73">
        <v>45152</v>
      </c>
      <c r="D103" s="73">
        <v>45302</v>
      </c>
      <c r="E103" s="70" t="s">
        <v>351</v>
      </c>
      <c r="F103" s="70" t="s">
        <v>488</v>
      </c>
      <c r="G103" s="70" t="s">
        <v>1052</v>
      </c>
      <c r="H103" s="70">
        <v>220004407</v>
      </c>
      <c r="I103" s="70" t="s">
        <v>636</v>
      </c>
      <c r="J103" s="70" t="s">
        <v>637</v>
      </c>
      <c r="K103" s="74">
        <v>202532.43</v>
      </c>
      <c r="L103" s="70">
        <v>0</v>
      </c>
      <c r="M103" s="74">
        <v>202532.43</v>
      </c>
      <c r="N103" s="70" t="s">
        <v>437</v>
      </c>
    </row>
    <row r="104" spans="1:14" x14ac:dyDescent="0.2">
      <c r="A104" s="82">
        <v>2023</v>
      </c>
      <c r="B104" s="72" t="s">
        <v>618</v>
      </c>
      <c r="C104" s="73">
        <v>45152</v>
      </c>
      <c r="D104" s="73">
        <v>45302</v>
      </c>
      <c r="E104" s="70" t="s">
        <v>351</v>
      </c>
      <c r="F104" s="70" t="s">
        <v>488</v>
      </c>
      <c r="G104" s="70" t="s">
        <v>1052</v>
      </c>
      <c r="H104" s="70">
        <v>220004404</v>
      </c>
      <c r="I104" s="70" t="s">
        <v>638</v>
      </c>
      <c r="J104" s="70" t="s">
        <v>639</v>
      </c>
      <c r="K104" s="74">
        <v>1242790.02</v>
      </c>
      <c r="L104" s="70">
        <v>0</v>
      </c>
      <c r="M104" s="74">
        <v>1242790.02</v>
      </c>
      <c r="N104" s="70" t="s">
        <v>437</v>
      </c>
    </row>
    <row r="105" spans="1:14" x14ac:dyDescent="0.2">
      <c r="A105" s="82">
        <v>2023</v>
      </c>
      <c r="B105" s="72" t="s">
        <v>618</v>
      </c>
      <c r="C105" s="73">
        <v>45152</v>
      </c>
      <c r="D105" s="73">
        <v>45302</v>
      </c>
      <c r="E105" s="70" t="s">
        <v>351</v>
      </c>
      <c r="F105" s="70" t="s">
        <v>488</v>
      </c>
      <c r="G105" s="70" t="s">
        <v>1052</v>
      </c>
      <c r="H105" s="70">
        <v>220004650</v>
      </c>
      <c r="I105" s="70" t="s">
        <v>640</v>
      </c>
      <c r="J105" s="70" t="s">
        <v>641</v>
      </c>
      <c r="K105" s="74">
        <v>90258</v>
      </c>
      <c r="L105" s="70">
        <v>0</v>
      </c>
      <c r="M105" s="74">
        <v>90258</v>
      </c>
      <c r="N105" s="70" t="s">
        <v>437</v>
      </c>
    </row>
    <row r="106" spans="1:14" x14ac:dyDescent="0.2">
      <c r="A106" s="82">
        <v>2023</v>
      </c>
      <c r="B106" s="72" t="s">
        <v>618</v>
      </c>
      <c r="C106" s="73">
        <v>45152</v>
      </c>
      <c r="D106" s="73">
        <v>45152</v>
      </c>
      <c r="E106" s="70" t="s">
        <v>462</v>
      </c>
      <c r="F106" s="70" t="s">
        <v>463</v>
      </c>
      <c r="G106" s="70" t="s">
        <v>1053</v>
      </c>
      <c r="H106" s="70">
        <v>230003449</v>
      </c>
      <c r="I106" s="70" t="s">
        <v>642</v>
      </c>
      <c r="J106" s="70" t="s">
        <v>643</v>
      </c>
      <c r="K106" s="74">
        <v>343386.38</v>
      </c>
      <c r="L106" s="70">
        <v>0</v>
      </c>
      <c r="M106" s="74">
        <v>343386.38</v>
      </c>
      <c r="N106" s="70" t="s">
        <v>437</v>
      </c>
    </row>
    <row r="107" spans="1:14" x14ac:dyDescent="0.2">
      <c r="A107" s="82">
        <v>2023</v>
      </c>
      <c r="B107" s="72" t="s">
        <v>618</v>
      </c>
      <c r="C107" s="73">
        <v>45152</v>
      </c>
      <c r="D107" s="73">
        <v>45302</v>
      </c>
      <c r="E107" s="70" t="s">
        <v>351</v>
      </c>
      <c r="F107" s="70" t="s">
        <v>488</v>
      </c>
      <c r="G107" s="70" t="s">
        <v>1052</v>
      </c>
      <c r="H107" s="70">
        <v>220004404</v>
      </c>
      <c r="I107" s="70" t="s">
        <v>638</v>
      </c>
      <c r="J107" s="70" t="s">
        <v>644</v>
      </c>
      <c r="K107" s="74">
        <v>1242790.02</v>
      </c>
      <c r="L107" s="70">
        <v>0</v>
      </c>
      <c r="M107" s="74">
        <v>1242790.02</v>
      </c>
      <c r="N107" s="70" t="s">
        <v>437</v>
      </c>
    </row>
    <row r="108" spans="1:14" x14ac:dyDescent="0.2">
      <c r="A108" s="82">
        <v>2023</v>
      </c>
      <c r="B108" s="72" t="s">
        <v>618</v>
      </c>
      <c r="C108" s="73">
        <v>45152</v>
      </c>
      <c r="D108" s="73">
        <v>45302</v>
      </c>
      <c r="E108" s="70" t="s">
        <v>351</v>
      </c>
      <c r="F108" s="70" t="s">
        <v>488</v>
      </c>
      <c r="G108" s="70" t="s">
        <v>1052</v>
      </c>
      <c r="H108" s="70">
        <v>230000119</v>
      </c>
      <c r="I108" s="70" t="s">
        <v>645</v>
      </c>
      <c r="J108" s="70" t="s">
        <v>646</v>
      </c>
      <c r="K108" s="74">
        <v>198825.48</v>
      </c>
      <c r="L108" s="70">
        <v>0</v>
      </c>
      <c r="M108" s="74">
        <v>198825.48</v>
      </c>
      <c r="N108" s="70" t="s">
        <v>437</v>
      </c>
    </row>
    <row r="109" spans="1:14" x14ac:dyDescent="0.2">
      <c r="A109" s="82">
        <v>2023</v>
      </c>
      <c r="B109" s="72" t="s">
        <v>618</v>
      </c>
      <c r="C109" s="73">
        <v>45152</v>
      </c>
      <c r="D109" s="73">
        <v>45302</v>
      </c>
      <c r="E109" s="70" t="s">
        <v>351</v>
      </c>
      <c r="F109" s="70" t="s">
        <v>488</v>
      </c>
      <c r="G109" s="70" t="s">
        <v>1052</v>
      </c>
      <c r="H109" s="70">
        <v>230000120</v>
      </c>
      <c r="I109" s="70" t="s">
        <v>647</v>
      </c>
      <c r="J109" s="70" t="s">
        <v>648</v>
      </c>
      <c r="K109" s="74">
        <v>276528.40999999997</v>
      </c>
      <c r="L109" s="70">
        <v>0</v>
      </c>
      <c r="M109" s="74">
        <v>276528.40999999997</v>
      </c>
      <c r="N109" s="70" t="s">
        <v>437</v>
      </c>
    </row>
    <row r="110" spans="1:14" x14ac:dyDescent="0.2">
      <c r="A110" s="82">
        <v>2023</v>
      </c>
      <c r="B110" s="72" t="s">
        <v>618</v>
      </c>
      <c r="C110" s="73">
        <v>45153</v>
      </c>
      <c r="D110" s="73">
        <v>45303</v>
      </c>
      <c r="E110" s="70" t="s">
        <v>351</v>
      </c>
      <c r="F110" s="70" t="s">
        <v>488</v>
      </c>
      <c r="G110" s="70" t="s">
        <v>1052</v>
      </c>
      <c r="H110" s="70">
        <v>230003209</v>
      </c>
      <c r="I110" s="70" t="s">
        <v>649</v>
      </c>
      <c r="J110" s="70" t="s">
        <v>650</v>
      </c>
      <c r="K110" s="74">
        <v>36837.440000000002</v>
      </c>
      <c r="L110" s="70">
        <v>0</v>
      </c>
      <c r="M110" s="74">
        <v>36837.440000000002</v>
      </c>
      <c r="N110" s="70" t="s">
        <v>437</v>
      </c>
    </row>
    <row r="111" spans="1:14" x14ac:dyDescent="0.2">
      <c r="A111" s="82">
        <v>2023</v>
      </c>
      <c r="B111" s="72" t="s">
        <v>618</v>
      </c>
      <c r="C111" s="73">
        <v>45153</v>
      </c>
      <c r="D111" s="73">
        <v>45303</v>
      </c>
      <c r="E111" s="70" t="s">
        <v>351</v>
      </c>
      <c r="F111" s="70" t="s">
        <v>488</v>
      </c>
      <c r="G111" s="70" t="s">
        <v>1052</v>
      </c>
      <c r="H111" s="70">
        <v>230000879</v>
      </c>
      <c r="I111" s="70" t="s">
        <v>651</v>
      </c>
      <c r="J111" s="70" t="s">
        <v>652</v>
      </c>
      <c r="K111" s="74">
        <v>11071.98</v>
      </c>
      <c r="L111" s="70">
        <v>0</v>
      </c>
      <c r="M111" s="74">
        <v>11071.98</v>
      </c>
      <c r="N111" s="70" t="s">
        <v>437</v>
      </c>
    </row>
    <row r="112" spans="1:14" x14ac:dyDescent="0.2">
      <c r="A112" s="82">
        <v>2023</v>
      </c>
      <c r="B112" s="72" t="s">
        <v>618</v>
      </c>
      <c r="C112" s="73">
        <v>45153</v>
      </c>
      <c r="D112" s="73">
        <v>45154</v>
      </c>
      <c r="E112" s="70" t="s">
        <v>527</v>
      </c>
      <c r="F112" s="70" t="s">
        <v>528</v>
      </c>
      <c r="H112" s="70">
        <v>230003512</v>
      </c>
      <c r="I112" s="70" t="s">
        <v>653</v>
      </c>
      <c r="J112" s="70" t="s">
        <v>654</v>
      </c>
      <c r="K112" s="74">
        <v>1104.5999999999999</v>
      </c>
      <c r="L112" s="70">
        <v>0</v>
      </c>
      <c r="M112" s="74">
        <v>1104.5999999999999</v>
      </c>
      <c r="N112" s="70" t="s">
        <v>437</v>
      </c>
    </row>
    <row r="113" spans="1:14" x14ac:dyDescent="0.2">
      <c r="A113" s="82">
        <v>2023</v>
      </c>
      <c r="B113" s="72" t="s">
        <v>618</v>
      </c>
      <c r="C113" s="73">
        <v>45154</v>
      </c>
      <c r="D113" s="73">
        <v>45154</v>
      </c>
      <c r="E113" s="70" t="s">
        <v>164</v>
      </c>
      <c r="F113" s="70" t="s">
        <v>508</v>
      </c>
      <c r="G113" s="70" t="s">
        <v>1054</v>
      </c>
      <c r="H113" s="70">
        <v>230000330</v>
      </c>
      <c r="I113" s="70" t="s">
        <v>655</v>
      </c>
      <c r="J113" s="70" t="s">
        <v>656</v>
      </c>
      <c r="K113" s="74">
        <v>225938.56</v>
      </c>
      <c r="L113" s="70">
        <v>0</v>
      </c>
      <c r="M113" s="74">
        <v>225938.56</v>
      </c>
      <c r="N113" s="70" t="s">
        <v>437</v>
      </c>
    </row>
    <row r="114" spans="1:14" x14ac:dyDescent="0.2">
      <c r="A114" s="82">
        <v>2023</v>
      </c>
      <c r="B114" s="72" t="s">
        <v>618</v>
      </c>
      <c r="C114" s="73">
        <v>45154</v>
      </c>
      <c r="D114" s="73">
        <v>45304</v>
      </c>
      <c r="E114" s="70" t="s">
        <v>351</v>
      </c>
      <c r="F114" s="70" t="s">
        <v>488</v>
      </c>
      <c r="G114" s="70" t="s">
        <v>1052</v>
      </c>
      <c r="H114" s="70">
        <v>230003459</v>
      </c>
      <c r="I114" s="70" t="s">
        <v>657</v>
      </c>
      <c r="J114" s="70" t="s">
        <v>658</v>
      </c>
      <c r="K114" s="74">
        <v>327368.69</v>
      </c>
      <c r="L114" s="70">
        <v>0</v>
      </c>
      <c r="M114" s="74">
        <v>327368.69</v>
      </c>
      <c r="N114" s="70" t="s">
        <v>437</v>
      </c>
    </row>
    <row r="115" spans="1:14" x14ac:dyDescent="0.2">
      <c r="A115" s="82">
        <v>2023</v>
      </c>
      <c r="B115" s="72" t="s">
        <v>618</v>
      </c>
      <c r="C115" s="73">
        <v>45154</v>
      </c>
      <c r="D115" s="73">
        <v>45155</v>
      </c>
      <c r="E115" s="70" t="s">
        <v>191</v>
      </c>
      <c r="F115" s="70" t="s">
        <v>189</v>
      </c>
      <c r="H115" s="70">
        <v>230001413</v>
      </c>
      <c r="I115" s="70" t="s">
        <v>659</v>
      </c>
      <c r="J115" s="70" t="s">
        <v>660</v>
      </c>
      <c r="K115" s="74">
        <v>151896.42000000001</v>
      </c>
      <c r="L115" s="70">
        <v>0</v>
      </c>
      <c r="M115" s="74">
        <v>151896.42000000001</v>
      </c>
      <c r="N115" s="70" t="s">
        <v>437</v>
      </c>
    </row>
    <row r="116" spans="1:14" x14ac:dyDescent="0.2">
      <c r="A116" s="82">
        <v>2023</v>
      </c>
      <c r="B116" s="72" t="s">
        <v>618</v>
      </c>
      <c r="C116" s="73">
        <v>45154</v>
      </c>
      <c r="D116" s="73">
        <v>45244</v>
      </c>
      <c r="E116" s="70" t="s">
        <v>43</v>
      </c>
      <c r="F116" s="70" t="s">
        <v>445</v>
      </c>
      <c r="G116" s="70" t="s">
        <v>1051</v>
      </c>
      <c r="H116" s="70">
        <v>230002861</v>
      </c>
      <c r="I116" s="70" t="s">
        <v>661</v>
      </c>
      <c r="J116" s="70" t="s">
        <v>662</v>
      </c>
      <c r="K116" s="74">
        <v>129376.59</v>
      </c>
      <c r="L116" s="70">
        <v>0</v>
      </c>
      <c r="M116" s="74">
        <v>129376.59</v>
      </c>
      <c r="N116" s="70" t="s">
        <v>437</v>
      </c>
    </row>
    <row r="117" spans="1:14" x14ac:dyDescent="0.2">
      <c r="A117" s="82">
        <v>2023</v>
      </c>
      <c r="B117" s="72" t="s">
        <v>618</v>
      </c>
      <c r="C117" s="73">
        <v>45155</v>
      </c>
      <c r="D117" s="73">
        <v>45305</v>
      </c>
      <c r="E117" s="70" t="s">
        <v>351</v>
      </c>
      <c r="F117" s="70" t="s">
        <v>488</v>
      </c>
      <c r="G117" s="70" t="s">
        <v>1052</v>
      </c>
      <c r="H117" s="70">
        <v>230000134</v>
      </c>
      <c r="I117" s="70" t="s">
        <v>663</v>
      </c>
      <c r="J117" s="70" t="s">
        <v>664</v>
      </c>
      <c r="K117" s="74">
        <v>26286.63</v>
      </c>
      <c r="L117" s="70">
        <v>0</v>
      </c>
      <c r="M117" s="74">
        <v>26286.63</v>
      </c>
      <c r="N117" s="70" t="s">
        <v>437</v>
      </c>
    </row>
    <row r="118" spans="1:14" x14ac:dyDescent="0.2">
      <c r="A118" s="82">
        <v>2023</v>
      </c>
      <c r="B118" s="72" t="s">
        <v>618</v>
      </c>
      <c r="C118" s="73">
        <v>45155</v>
      </c>
      <c r="D118" s="73">
        <v>45156</v>
      </c>
      <c r="E118" s="70" t="s">
        <v>84</v>
      </c>
      <c r="F118" s="70" t="s">
        <v>81</v>
      </c>
      <c r="H118" s="70">
        <v>230001957</v>
      </c>
      <c r="I118" s="70" t="s">
        <v>665</v>
      </c>
      <c r="J118" s="70" t="s">
        <v>666</v>
      </c>
      <c r="K118" s="74">
        <v>30675.5</v>
      </c>
      <c r="L118" s="70">
        <v>0</v>
      </c>
      <c r="M118" s="74">
        <v>30675.5</v>
      </c>
      <c r="N118" s="70" t="s">
        <v>437</v>
      </c>
    </row>
    <row r="119" spans="1:14" x14ac:dyDescent="0.2">
      <c r="A119" s="82">
        <v>2023</v>
      </c>
      <c r="B119" s="72" t="s">
        <v>618</v>
      </c>
      <c r="C119" s="73">
        <v>45155</v>
      </c>
      <c r="D119" s="73">
        <v>45305</v>
      </c>
      <c r="E119" s="70" t="s">
        <v>351</v>
      </c>
      <c r="F119" s="70" t="s">
        <v>488</v>
      </c>
      <c r="G119" s="70" t="s">
        <v>1052</v>
      </c>
      <c r="H119" s="70">
        <v>220004408</v>
      </c>
      <c r="I119" s="70" t="s">
        <v>667</v>
      </c>
      <c r="J119" s="70" t="s">
        <v>668</v>
      </c>
      <c r="K119" s="74">
        <v>470906.76</v>
      </c>
      <c r="L119" s="70">
        <v>0</v>
      </c>
      <c r="M119" s="74">
        <v>470906.76</v>
      </c>
      <c r="N119" s="70" t="s">
        <v>437</v>
      </c>
    </row>
    <row r="120" spans="1:14" x14ac:dyDescent="0.2">
      <c r="A120" s="82">
        <v>2023</v>
      </c>
      <c r="B120" s="72" t="s">
        <v>618</v>
      </c>
      <c r="C120" s="73">
        <v>45155</v>
      </c>
      <c r="D120" s="73">
        <v>45305</v>
      </c>
      <c r="E120" s="70" t="s">
        <v>351</v>
      </c>
      <c r="F120" s="70" t="s">
        <v>488</v>
      </c>
      <c r="G120" s="70" t="s">
        <v>1052</v>
      </c>
      <c r="H120" s="70">
        <v>220004408</v>
      </c>
      <c r="I120" s="70" t="s">
        <v>667</v>
      </c>
      <c r="J120" s="70" t="s">
        <v>669</v>
      </c>
      <c r="K120" s="74">
        <v>470906.76</v>
      </c>
      <c r="L120" s="70">
        <v>0</v>
      </c>
      <c r="M120" s="74">
        <v>470906.76</v>
      </c>
      <c r="N120" s="70" t="s">
        <v>437</v>
      </c>
    </row>
    <row r="121" spans="1:14" x14ac:dyDescent="0.2">
      <c r="A121" s="82">
        <v>2023</v>
      </c>
      <c r="B121" s="72" t="s">
        <v>618</v>
      </c>
      <c r="C121" s="73">
        <v>45156</v>
      </c>
      <c r="D121" s="73">
        <v>45156</v>
      </c>
      <c r="E121" s="70" t="s">
        <v>670</v>
      </c>
      <c r="F121" s="70" t="s">
        <v>671</v>
      </c>
      <c r="H121" s="70">
        <v>230001335</v>
      </c>
      <c r="I121" s="70" t="s">
        <v>672</v>
      </c>
      <c r="J121" s="70" t="s">
        <v>673</v>
      </c>
      <c r="K121" s="74">
        <v>50131.199999999997</v>
      </c>
      <c r="L121" s="70">
        <v>0</v>
      </c>
      <c r="M121" s="74">
        <v>50131.199999999997</v>
      </c>
      <c r="N121" s="70" t="s">
        <v>437</v>
      </c>
    </row>
    <row r="122" spans="1:14" x14ac:dyDescent="0.2">
      <c r="A122" s="82">
        <v>2023</v>
      </c>
      <c r="B122" s="72" t="s">
        <v>618</v>
      </c>
      <c r="C122" s="73">
        <v>45159</v>
      </c>
      <c r="D122" s="73">
        <v>45159</v>
      </c>
      <c r="E122" s="70" t="s">
        <v>203</v>
      </c>
      <c r="F122" s="70" t="s">
        <v>201</v>
      </c>
      <c r="H122" s="70">
        <v>220004446</v>
      </c>
      <c r="I122" s="70" t="s">
        <v>674</v>
      </c>
      <c r="J122" s="70" t="s">
        <v>675</v>
      </c>
      <c r="K122" s="74">
        <v>433082.1</v>
      </c>
      <c r="L122" s="70">
        <v>0</v>
      </c>
      <c r="M122" s="74">
        <v>433082.1</v>
      </c>
      <c r="N122" s="70" t="s">
        <v>437</v>
      </c>
    </row>
    <row r="123" spans="1:14" x14ac:dyDescent="0.2">
      <c r="A123" s="82">
        <v>2023</v>
      </c>
      <c r="B123" s="72" t="s">
        <v>618</v>
      </c>
      <c r="C123" s="73">
        <v>45163</v>
      </c>
      <c r="D123" s="73">
        <v>45164</v>
      </c>
      <c r="E123" s="70" t="s">
        <v>513</v>
      </c>
      <c r="F123" s="70" t="s">
        <v>514</v>
      </c>
      <c r="G123" s="70" t="s">
        <v>1059</v>
      </c>
      <c r="H123" s="70">
        <v>220004490</v>
      </c>
      <c r="I123" s="70" t="s">
        <v>676</v>
      </c>
      <c r="J123" s="70" t="s">
        <v>677</v>
      </c>
      <c r="K123" s="74">
        <v>258658.89</v>
      </c>
      <c r="L123" s="70">
        <v>0</v>
      </c>
      <c r="M123" s="74">
        <v>258658.89</v>
      </c>
      <c r="N123" s="70" t="s">
        <v>437</v>
      </c>
    </row>
    <row r="124" spans="1:14" x14ac:dyDescent="0.2">
      <c r="A124" s="82">
        <v>2023</v>
      </c>
      <c r="B124" s="72" t="s">
        <v>618</v>
      </c>
      <c r="C124" s="73">
        <v>45167</v>
      </c>
      <c r="D124" s="73">
        <v>45257</v>
      </c>
      <c r="E124" s="70" t="s">
        <v>469</v>
      </c>
      <c r="F124" s="70" t="s">
        <v>470</v>
      </c>
      <c r="H124" s="70">
        <v>230000870</v>
      </c>
      <c r="I124" s="70" t="s">
        <v>678</v>
      </c>
      <c r="J124" s="70" t="s">
        <v>679</v>
      </c>
      <c r="K124" s="74">
        <v>556052.18000000005</v>
      </c>
      <c r="L124" s="70">
        <v>0</v>
      </c>
      <c r="M124" s="74">
        <v>556052.18000000005</v>
      </c>
      <c r="N124" s="70" t="s">
        <v>437</v>
      </c>
    </row>
    <row r="125" spans="1:14" x14ac:dyDescent="0.2">
      <c r="A125" s="82">
        <v>2023</v>
      </c>
      <c r="B125" s="72" t="s">
        <v>618</v>
      </c>
      <c r="C125" s="73">
        <v>45167</v>
      </c>
      <c r="D125" s="73">
        <v>45257</v>
      </c>
      <c r="E125" s="70" t="s">
        <v>469</v>
      </c>
      <c r="F125" s="70" t="s">
        <v>470</v>
      </c>
      <c r="H125" s="70">
        <v>230000870</v>
      </c>
      <c r="I125" s="70" t="s">
        <v>678</v>
      </c>
      <c r="J125" s="70" t="s">
        <v>680</v>
      </c>
      <c r="K125" s="74">
        <v>556052.18000000005</v>
      </c>
      <c r="L125" s="70">
        <v>0</v>
      </c>
      <c r="M125" s="74">
        <v>556052.18000000005</v>
      </c>
      <c r="N125" s="70" t="s">
        <v>437</v>
      </c>
    </row>
    <row r="126" spans="1:14" x14ac:dyDescent="0.2">
      <c r="A126" s="82">
        <v>2023</v>
      </c>
      <c r="B126" s="72" t="s">
        <v>618</v>
      </c>
      <c r="C126" s="73">
        <v>45169</v>
      </c>
      <c r="D126" s="73">
        <v>45169</v>
      </c>
      <c r="E126" s="70" t="s">
        <v>462</v>
      </c>
      <c r="F126" s="70" t="s">
        <v>463</v>
      </c>
      <c r="G126" s="70" t="s">
        <v>1053</v>
      </c>
      <c r="H126" s="70">
        <v>230002780</v>
      </c>
      <c r="I126" s="70" t="s">
        <v>681</v>
      </c>
      <c r="J126" s="70" t="s">
        <v>682</v>
      </c>
      <c r="K126" s="74">
        <v>604474.73</v>
      </c>
      <c r="L126" s="70">
        <v>0</v>
      </c>
      <c r="M126" s="74">
        <v>604474.73</v>
      </c>
      <c r="N126" s="70" t="s">
        <v>437</v>
      </c>
    </row>
    <row r="127" spans="1:14" x14ac:dyDescent="0.2">
      <c r="A127" s="82">
        <v>2023</v>
      </c>
      <c r="B127" s="72" t="s">
        <v>618</v>
      </c>
      <c r="C127" s="73">
        <v>45169</v>
      </c>
      <c r="D127" s="73">
        <v>45169</v>
      </c>
      <c r="E127" s="70" t="s">
        <v>462</v>
      </c>
      <c r="F127" s="70" t="s">
        <v>463</v>
      </c>
      <c r="G127" s="70" t="s">
        <v>1053</v>
      </c>
      <c r="H127" s="70">
        <v>230003836</v>
      </c>
      <c r="I127" s="70" t="s">
        <v>683</v>
      </c>
      <c r="J127" s="70" t="s">
        <v>684</v>
      </c>
      <c r="K127" s="74">
        <v>13335.72</v>
      </c>
      <c r="L127" s="70">
        <v>0</v>
      </c>
      <c r="M127" s="74">
        <v>13335.72</v>
      </c>
      <c r="N127" s="70" t="s">
        <v>437</v>
      </c>
    </row>
    <row r="128" spans="1:14" x14ac:dyDescent="0.2">
      <c r="A128" s="82">
        <v>2023</v>
      </c>
      <c r="B128" s="72" t="s">
        <v>618</v>
      </c>
      <c r="C128" s="73">
        <v>45169</v>
      </c>
      <c r="D128" s="73">
        <v>45169</v>
      </c>
      <c r="E128" s="70" t="s">
        <v>462</v>
      </c>
      <c r="F128" s="70" t="s">
        <v>463</v>
      </c>
      <c r="G128" s="70" t="s">
        <v>1053</v>
      </c>
      <c r="H128" s="70">
        <v>230002780</v>
      </c>
      <c r="I128" s="70" t="s">
        <v>681</v>
      </c>
      <c r="J128" s="70" t="s">
        <v>685</v>
      </c>
      <c r="K128" s="74">
        <v>604474.73</v>
      </c>
      <c r="L128" s="70">
        <v>0</v>
      </c>
      <c r="M128" s="74">
        <v>604474.73</v>
      </c>
      <c r="N128" s="70" t="s">
        <v>437</v>
      </c>
    </row>
    <row r="129" spans="1:14" x14ac:dyDescent="0.2">
      <c r="A129" s="82">
        <v>2023</v>
      </c>
      <c r="B129" s="72" t="s">
        <v>686</v>
      </c>
      <c r="C129" s="73">
        <v>45174</v>
      </c>
      <c r="D129" s="73">
        <v>45279</v>
      </c>
      <c r="E129" s="70" t="s">
        <v>43</v>
      </c>
      <c r="F129" s="70" t="s">
        <v>445</v>
      </c>
      <c r="G129" s="70" t="s">
        <v>1051</v>
      </c>
      <c r="H129" s="70">
        <v>230003804</v>
      </c>
      <c r="I129" s="70" t="s">
        <v>54</v>
      </c>
      <c r="J129" s="70" t="s">
        <v>687</v>
      </c>
      <c r="K129" s="74">
        <v>344302.29</v>
      </c>
      <c r="L129" s="70">
        <v>0</v>
      </c>
      <c r="M129" s="74">
        <v>344302.29</v>
      </c>
      <c r="N129" s="70" t="s">
        <v>437</v>
      </c>
    </row>
    <row r="130" spans="1:14" x14ac:dyDescent="0.2">
      <c r="A130" s="82">
        <v>2023</v>
      </c>
      <c r="B130" s="72" t="s">
        <v>686</v>
      </c>
      <c r="C130" s="73">
        <v>45174</v>
      </c>
      <c r="D130" s="73">
        <v>45279</v>
      </c>
      <c r="E130" s="70" t="s">
        <v>43</v>
      </c>
      <c r="F130" s="70" t="s">
        <v>445</v>
      </c>
      <c r="G130" s="70" t="s">
        <v>1051</v>
      </c>
      <c r="H130" s="70">
        <v>230003804</v>
      </c>
      <c r="I130" s="70" t="s">
        <v>54</v>
      </c>
      <c r="J130" s="70" t="s">
        <v>688</v>
      </c>
      <c r="K130" s="74">
        <v>344302.29</v>
      </c>
      <c r="L130" s="70">
        <v>0</v>
      </c>
      <c r="M130" s="74">
        <v>344302.29</v>
      </c>
      <c r="N130" s="70" t="s">
        <v>437</v>
      </c>
    </row>
    <row r="131" spans="1:14" x14ac:dyDescent="0.2">
      <c r="A131" s="82">
        <v>2023</v>
      </c>
      <c r="B131" s="72" t="s">
        <v>686</v>
      </c>
      <c r="C131" s="73">
        <v>45176</v>
      </c>
      <c r="D131" s="73">
        <v>45221</v>
      </c>
      <c r="E131" s="70" t="s">
        <v>527</v>
      </c>
      <c r="F131" s="70" t="s">
        <v>528</v>
      </c>
      <c r="H131" s="70">
        <v>230003890</v>
      </c>
      <c r="I131" s="70" t="s">
        <v>689</v>
      </c>
      <c r="J131" s="70" t="s">
        <v>690</v>
      </c>
      <c r="K131" s="74">
        <v>25726.1</v>
      </c>
      <c r="L131" s="70">
        <v>0</v>
      </c>
      <c r="M131" s="74">
        <v>25726.1</v>
      </c>
      <c r="N131" s="70" t="s">
        <v>437</v>
      </c>
    </row>
    <row r="132" spans="1:14" x14ac:dyDescent="0.2">
      <c r="A132" s="82">
        <v>2023</v>
      </c>
      <c r="B132" s="72" t="s">
        <v>686</v>
      </c>
      <c r="C132" s="73">
        <v>45181</v>
      </c>
      <c r="D132" s="73">
        <v>45286</v>
      </c>
      <c r="E132" s="70" t="s">
        <v>43</v>
      </c>
      <c r="F132" s="70" t="s">
        <v>445</v>
      </c>
      <c r="G132" s="70" t="s">
        <v>1051</v>
      </c>
      <c r="I132" s="70" t="s">
        <v>63</v>
      </c>
      <c r="K132" s="74">
        <v>1474.47</v>
      </c>
      <c r="L132" s="70">
        <v>0</v>
      </c>
      <c r="M132" s="74">
        <v>1474.47</v>
      </c>
      <c r="N132" s="70" t="s">
        <v>437</v>
      </c>
    </row>
    <row r="133" spans="1:14" x14ac:dyDescent="0.2">
      <c r="A133" s="82">
        <v>2023</v>
      </c>
      <c r="B133" s="72" t="s">
        <v>686</v>
      </c>
      <c r="C133" s="73">
        <v>45181</v>
      </c>
      <c r="D133" s="73">
        <v>45181</v>
      </c>
      <c r="E133" s="70" t="s">
        <v>193</v>
      </c>
      <c r="F133" s="70" t="s">
        <v>192</v>
      </c>
      <c r="H133" s="70">
        <v>230003889</v>
      </c>
      <c r="I133" s="70" t="s">
        <v>691</v>
      </c>
      <c r="J133" s="70" t="s">
        <v>692</v>
      </c>
      <c r="K133" s="74">
        <v>31735.45</v>
      </c>
      <c r="L133" s="70">
        <v>0</v>
      </c>
      <c r="M133" s="74">
        <v>31735.45</v>
      </c>
      <c r="N133" s="70" t="s">
        <v>437</v>
      </c>
    </row>
    <row r="134" spans="1:14" x14ac:dyDescent="0.2">
      <c r="A134" s="82">
        <v>2023</v>
      </c>
      <c r="B134" s="72" t="s">
        <v>686</v>
      </c>
      <c r="C134" s="73">
        <v>45183</v>
      </c>
      <c r="D134" s="73">
        <v>45258</v>
      </c>
      <c r="E134" s="70" t="s">
        <v>258</v>
      </c>
      <c r="F134" s="70" t="s">
        <v>256</v>
      </c>
      <c r="G134" s="70" t="s">
        <v>1054</v>
      </c>
      <c r="H134" s="70">
        <v>230003892</v>
      </c>
      <c r="I134" s="70" t="s">
        <v>693</v>
      </c>
      <c r="J134" s="70" t="s">
        <v>694</v>
      </c>
      <c r="K134" s="74">
        <v>533581.29</v>
      </c>
      <c r="L134" s="70">
        <v>0</v>
      </c>
      <c r="M134" s="74">
        <v>533581.29</v>
      </c>
      <c r="N134" s="70" t="s">
        <v>437</v>
      </c>
    </row>
    <row r="135" spans="1:14" x14ac:dyDescent="0.2">
      <c r="A135" s="82">
        <v>2023</v>
      </c>
      <c r="B135" s="72" t="s">
        <v>686</v>
      </c>
      <c r="C135" s="73">
        <v>45190</v>
      </c>
      <c r="D135" s="73">
        <v>45191</v>
      </c>
      <c r="E135" s="70" t="s">
        <v>104</v>
      </c>
      <c r="F135" s="70" t="s">
        <v>102</v>
      </c>
      <c r="H135" s="70">
        <v>230003184</v>
      </c>
      <c r="I135" s="70" t="s">
        <v>695</v>
      </c>
      <c r="J135" s="70" t="s">
        <v>696</v>
      </c>
      <c r="K135" s="74">
        <v>35823.339999999997</v>
      </c>
      <c r="L135" s="70">
        <v>0</v>
      </c>
      <c r="M135" s="74">
        <v>35823.339999999997</v>
      </c>
      <c r="N135" s="70" t="s">
        <v>437</v>
      </c>
    </row>
    <row r="136" spans="1:14" x14ac:dyDescent="0.2">
      <c r="A136" s="82">
        <v>2023</v>
      </c>
      <c r="B136" s="72" t="s">
        <v>686</v>
      </c>
      <c r="C136" s="73">
        <v>45191</v>
      </c>
      <c r="D136" s="73">
        <v>45192</v>
      </c>
      <c r="E136" s="70" t="s">
        <v>278</v>
      </c>
      <c r="F136" s="70" t="s">
        <v>276</v>
      </c>
      <c r="H136" s="70">
        <v>230000424</v>
      </c>
      <c r="I136" s="70" t="s">
        <v>697</v>
      </c>
      <c r="J136" s="70" t="s">
        <v>698</v>
      </c>
      <c r="K136" s="74">
        <v>192637.69</v>
      </c>
      <c r="L136" s="70">
        <v>0</v>
      </c>
      <c r="M136" s="74">
        <v>192637.69</v>
      </c>
      <c r="N136" s="70" t="s">
        <v>437</v>
      </c>
    </row>
    <row r="137" spans="1:14" x14ac:dyDescent="0.2">
      <c r="A137" s="82">
        <v>2023</v>
      </c>
      <c r="B137" s="72" t="s">
        <v>686</v>
      </c>
      <c r="C137" s="73">
        <v>45191</v>
      </c>
      <c r="D137" s="73">
        <v>45296</v>
      </c>
      <c r="E137" s="70" t="s">
        <v>43</v>
      </c>
      <c r="F137" s="70" t="s">
        <v>699</v>
      </c>
      <c r="G137" s="70" t="s">
        <v>1051</v>
      </c>
      <c r="H137" s="70">
        <v>230004118</v>
      </c>
      <c r="I137" s="70" t="s">
        <v>328</v>
      </c>
      <c r="J137" s="70" t="s">
        <v>700</v>
      </c>
      <c r="K137" s="74">
        <v>529540.12</v>
      </c>
      <c r="L137" s="70">
        <v>0</v>
      </c>
      <c r="M137" s="74">
        <v>529540.12</v>
      </c>
      <c r="N137" s="70" t="s">
        <v>437</v>
      </c>
    </row>
    <row r="138" spans="1:14" x14ac:dyDescent="0.2">
      <c r="A138" s="82">
        <v>2023</v>
      </c>
      <c r="B138" s="72" t="s">
        <v>686</v>
      </c>
      <c r="C138" s="73">
        <v>45191</v>
      </c>
      <c r="D138" s="73">
        <v>45296</v>
      </c>
      <c r="E138" s="70" t="s">
        <v>43</v>
      </c>
      <c r="F138" s="70" t="s">
        <v>699</v>
      </c>
      <c r="G138" s="70" t="s">
        <v>1051</v>
      </c>
      <c r="H138" s="70">
        <v>230004118</v>
      </c>
      <c r="I138" s="70" t="s">
        <v>328</v>
      </c>
      <c r="J138" s="70" t="s">
        <v>701</v>
      </c>
      <c r="K138" s="74">
        <v>529540.12</v>
      </c>
      <c r="L138" s="70">
        <v>0</v>
      </c>
      <c r="M138" s="74">
        <v>529540.12</v>
      </c>
      <c r="N138" s="70" t="s">
        <v>437</v>
      </c>
    </row>
    <row r="139" spans="1:14" x14ac:dyDescent="0.2">
      <c r="A139" s="82">
        <v>2023</v>
      </c>
      <c r="B139" s="72" t="s">
        <v>686</v>
      </c>
      <c r="C139" s="73">
        <v>45191</v>
      </c>
      <c r="D139" s="73">
        <v>45192</v>
      </c>
      <c r="E139" s="70" t="s">
        <v>278</v>
      </c>
      <c r="F139" s="70" t="s">
        <v>276</v>
      </c>
      <c r="H139" s="70">
        <v>230000424</v>
      </c>
      <c r="I139" s="70" t="s">
        <v>697</v>
      </c>
      <c r="J139" s="70" t="s">
        <v>702</v>
      </c>
      <c r="K139" s="74">
        <v>192637.69</v>
      </c>
      <c r="L139" s="70">
        <v>0</v>
      </c>
      <c r="M139" s="74">
        <v>192637.69</v>
      </c>
      <c r="N139" s="70" t="s">
        <v>437</v>
      </c>
    </row>
    <row r="140" spans="1:14" x14ac:dyDescent="0.2">
      <c r="A140" s="82">
        <v>2023</v>
      </c>
      <c r="B140" s="72" t="s">
        <v>686</v>
      </c>
      <c r="C140" s="73">
        <v>45191</v>
      </c>
      <c r="D140" s="73">
        <v>45296</v>
      </c>
      <c r="E140" s="70" t="s">
        <v>43</v>
      </c>
      <c r="F140" s="70" t="s">
        <v>699</v>
      </c>
      <c r="G140" s="70" t="s">
        <v>1051</v>
      </c>
      <c r="H140" s="70">
        <v>230004118</v>
      </c>
      <c r="I140" s="70" t="s">
        <v>328</v>
      </c>
      <c r="J140" s="70" t="s">
        <v>703</v>
      </c>
      <c r="K140" s="74">
        <v>529540.12</v>
      </c>
      <c r="L140" s="70">
        <v>0</v>
      </c>
      <c r="M140" s="74">
        <v>529540.12</v>
      </c>
      <c r="N140" s="70" t="s">
        <v>437</v>
      </c>
    </row>
    <row r="141" spans="1:14" x14ac:dyDescent="0.2">
      <c r="A141" s="82">
        <v>2023</v>
      </c>
      <c r="B141" s="72" t="s">
        <v>686</v>
      </c>
      <c r="C141" s="73">
        <v>45196</v>
      </c>
      <c r="D141" s="73">
        <v>45196</v>
      </c>
      <c r="E141" s="70" t="s">
        <v>246</v>
      </c>
      <c r="F141" s="70" t="s">
        <v>503</v>
      </c>
      <c r="G141" s="70" t="s">
        <v>1058</v>
      </c>
      <c r="H141" s="70">
        <v>230003919</v>
      </c>
      <c r="I141" s="70" t="s">
        <v>704</v>
      </c>
      <c r="J141" s="70" t="s">
        <v>705</v>
      </c>
      <c r="K141" s="74">
        <v>769541.13</v>
      </c>
      <c r="L141" s="70">
        <v>0</v>
      </c>
      <c r="M141" s="74">
        <v>769541.13</v>
      </c>
      <c r="N141" s="70" t="s">
        <v>437</v>
      </c>
    </row>
    <row r="142" spans="1:14" x14ac:dyDescent="0.2">
      <c r="A142" s="82">
        <v>2023</v>
      </c>
      <c r="B142" s="72" t="s">
        <v>686</v>
      </c>
      <c r="C142" s="73">
        <v>45196</v>
      </c>
      <c r="D142" s="73">
        <v>45241</v>
      </c>
      <c r="E142" s="70" t="s">
        <v>527</v>
      </c>
      <c r="F142" s="70" t="s">
        <v>528</v>
      </c>
      <c r="H142" s="70">
        <v>230003071</v>
      </c>
      <c r="I142" s="70" t="s">
        <v>706</v>
      </c>
      <c r="J142" s="70" t="s">
        <v>707</v>
      </c>
      <c r="K142" s="74">
        <v>135392.82999999999</v>
      </c>
      <c r="L142" s="70">
        <v>0</v>
      </c>
      <c r="M142" s="74">
        <v>135392.82999999999</v>
      </c>
      <c r="N142" s="70" t="s">
        <v>437</v>
      </c>
    </row>
    <row r="143" spans="1:14" x14ac:dyDescent="0.2">
      <c r="A143" s="82">
        <v>2023</v>
      </c>
      <c r="B143" s="72" t="s">
        <v>686</v>
      </c>
      <c r="C143" s="73">
        <v>45197</v>
      </c>
      <c r="D143" s="73">
        <v>45197</v>
      </c>
      <c r="E143" s="70" t="s">
        <v>462</v>
      </c>
      <c r="F143" s="70" t="s">
        <v>463</v>
      </c>
      <c r="G143" s="70" t="s">
        <v>1053</v>
      </c>
      <c r="H143" s="70">
        <v>230004132</v>
      </c>
      <c r="I143" s="70" t="s">
        <v>708</v>
      </c>
      <c r="J143" s="70" t="s">
        <v>709</v>
      </c>
      <c r="K143" s="74">
        <v>80012.649999999994</v>
      </c>
      <c r="L143" s="70">
        <v>0</v>
      </c>
      <c r="M143" s="74">
        <v>80012.649999999994</v>
      </c>
      <c r="N143" s="70" t="s">
        <v>437</v>
      </c>
    </row>
    <row r="144" spans="1:14" x14ac:dyDescent="0.2">
      <c r="A144" s="82">
        <v>2023</v>
      </c>
      <c r="B144" s="72" t="s">
        <v>686</v>
      </c>
      <c r="C144" s="73">
        <v>45198</v>
      </c>
      <c r="D144" s="73">
        <v>45198</v>
      </c>
      <c r="E144" s="70" t="s">
        <v>144</v>
      </c>
      <c r="F144" s="70" t="s">
        <v>434</v>
      </c>
      <c r="G144" s="70" t="s">
        <v>1050</v>
      </c>
      <c r="H144" s="70">
        <v>230000703</v>
      </c>
      <c r="I144" s="70" t="s">
        <v>710</v>
      </c>
      <c r="J144" s="70" t="s">
        <v>711</v>
      </c>
      <c r="K144" s="74">
        <v>2086339.97</v>
      </c>
      <c r="L144" s="70">
        <v>0</v>
      </c>
      <c r="M144" s="74">
        <v>2086339.97</v>
      </c>
      <c r="N144" s="70" t="s">
        <v>437</v>
      </c>
    </row>
    <row r="145" spans="1:14" x14ac:dyDescent="0.2">
      <c r="A145" s="82">
        <v>2023</v>
      </c>
      <c r="B145" s="72" t="s">
        <v>686</v>
      </c>
      <c r="C145" s="73">
        <v>45198</v>
      </c>
      <c r="D145" s="73">
        <v>45243</v>
      </c>
      <c r="E145" s="70" t="s">
        <v>135</v>
      </c>
      <c r="F145" s="70" t="s">
        <v>133</v>
      </c>
      <c r="G145" s="70" t="s">
        <v>1057</v>
      </c>
      <c r="H145" s="70">
        <v>230001365</v>
      </c>
      <c r="I145" s="70" t="s">
        <v>712</v>
      </c>
      <c r="J145" s="70" t="s">
        <v>713</v>
      </c>
      <c r="K145" s="74">
        <v>97387.93</v>
      </c>
      <c r="L145" s="70">
        <v>0</v>
      </c>
      <c r="M145" s="74">
        <v>97387.93</v>
      </c>
      <c r="N145" s="70" t="s">
        <v>437</v>
      </c>
    </row>
    <row r="146" spans="1:14" x14ac:dyDescent="0.2">
      <c r="A146" s="82">
        <v>2023</v>
      </c>
      <c r="B146" s="72" t="s">
        <v>686</v>
      </c>
      <c r="C146" s="73">
        <v>45198</v>
      </c>
      <c r="D146" s="73">
        <v>45198</v>
      </c>
      <c r="E146" s="70" t="s">
        <v>144</v>
      </c>
      <c r="F146" s="70" t="s">
        <v>434</v>
      </c>
      <c r="G146" s="70" t="s">
        <v>1050</v>
      </c>
      <c r="H146" s="70">
        <v>230000703</v>
      </c>
      <c r="I146" s="70" t="s">
        <v>710</v>
      </c>
      <c r="J146" s="70" t="s">
        <v>714</v>
      </c>
      <c r="K146" s="74">
        <v>2086339.97</v>
      </c>
      <c r="L146" s="70">
        <v>0</v>
      </c>
      <c r="M146" s="74">
        <v>2086339.97</v>
      </c>
      <c r="N146" s="70" t="s">
        <v>437</v>
      </c>
    </row>
    <row r="147" spans="1:14" x14ac:dyDescent="0.2">
      <c r="A147" s="82">
        <v>2023</v>
      </c>
      <c r="B147" s="72" t="s">
        <v>686</v>
      </c>
      <c r="C147" s="73">
        <v>45198</v>
      </c>
      <c r="D147" s="73">
        <v>45199</v>
      </c>
      <c r="E147" s="70" t="s">
        <v>176</v>
      </c>
      <c r="F147" s="70" t="s">
        <v>174</v>
      </c>
      <c r="H147" s="70">
        <v>230002782</v>
      </c>
      <c r="I147" s="70" t="s">
        <v>715</v>
      </c>
      <c r="J147" s="70" t="s">
        <v>716</v>
      </c>
      <c r="K147" s="74">
        <v>76251.5</v>
      </c>
      <c r="L147" s="70">
        <v>0</v>
      </c>
      <c r="M147" s="74">
        <v>76251.5</v>
      </c>
      <c r="N147" s="70" t="s">
        <v>437</v>
      </c>
    </row>
    <row r="148" spans="1:14" x14ac:dyDescent="0.2">
      <c r="A148" s="82">
        <v>2023</v>
      </c>
      <c r="B148" s="72" t="s">
        <v>686</v>
      </c>
      <c r="C148" s="73">
        <v>45199</v>
      </c>
      <c r="D148" s="73">
        <v>45199</v>
      </c>
      <c r="E148" s="70" t="s">
        <v>462</v>
      </c>
      <c r="F148" s="70" t="s">
        <v>463</v>
      </c>
      <c r="G148" s="70" t="s">
        <v>1053</v>
      </c>
      <c r="H148" s="70">
        <v>230004133</v>
      </c>
      <c r="I148" s="70" t="s">
        <v>717</v>
      </c>
      <c r="J148" s="70" t="s">
        <v>718</v>
      </c>
      <c r="K148" s="74">
        <v>1115218.8400000001</v>
      </c>
      <c r="L148" s="70">
        <v>0</v>
      </c>
      <c r="M148" s="74">
        <v>1115218.8400000001</v>
      </c>
      <c r="N148" s="70" t="s">
        <v>437</v>
      </c>
    </row>
    <row r="149" spans="1:14" x14ac:dyDescent="0.2">
      <c r="A149" s="82">
        <v>2023</v>
      </c>
      <c r="B149" s="72" t="s">
        <v>686</v>
      </c>
      <c r="C149" s="73">
        <v>45199</v>
      </c>
      <c r="D149" s="73">
        <v>45199</v>
      </c>
      <c r="E149" s="70" t="s">
        <v>462</v>
      </c>
      <c r="F149" s="70" t="s">
        <v>463</v>
      </c>
      <c r="G149" s="70" t="s">
        <v>1053</v>
      </c>
      <c r="H149" s="70">
        <v>230004133</v>
      </c>
      <c r="I149" s="70" t="s">
        <v>717</v>
      </c>
      <c r="J149" s="70" t="s">
        <v>719</v>
      </c>
      <c r="K149" s="74">
        <v>1115218.8400000001</v>
      </c>
      <c r="L149" s="70">
        <v>0</v>
      </c>
      <c r="M149" s="74">
        <v>1115218.8400000001</v>
      </c>
      <c r="N149" s="70" t="s">
        <v>437</v>
      </c>
    </row>
    <row r="150" spans="1:14" x14ac:dyDescent="0.2">
      <c r="A150" s="82">
        <v>2023</v>
      </c>
      <c r="B150" s="72" t="s">
        <v>720</v>
      </c>
      <c r="C150" s="73">
        <v>45216</v>
      </c>
      <c r="D150" s="73">
        <v>45261</v>
      </c>
      <c r="E150" s="70" t="s">
        <v>527</v>
      </c>
      <c r="F150" s="70" t="s">
        <v>528</v>
      </c>
      <c r="H150" s="70">
        <v>230004349</v>
      </c>
      <c r="I150" s="70" t="s">
        <v>721</v>
      </c>
      <c r="J150" s="70" t="s">
        <v>722</v>
      </c>
      <c r="K150" s="74">
        <v>33202.839999999997</v>
      </c>
      <c r="L150" s="70">
        <v>0</v>
      </c>
      <c r="M150" s="74">
        <v>33202.839999999997</v>
      </c>
      <c r="N150" s="70" t="s">
        <v>437</v>
      </c>
    </row>
    <row r="151" spans="1:14" x14ac:dyDescent="0.2">
      <c r="A151" s="82">
        <v>2023</v>
      </c>
      <c r="B151" s="72" t="s">
        <v>720</v>
      </c>
      <c r="C151" s="73">
        <v>45217</v>
      </c>
      <c r="D151" s="73">
        <v>45218</v>
      </c>
      <c r="E151" s="70" t="s">
        <v>273</v>
      </c>
      <c r="F151" s="70" t="s">
        <v>271</v>
      </c>
      <c r="H151" s="70">
        <v>230004348</v>
      </c>
      <c r="I151" s="70" t="s">
        <v>723</v>
      </c>
      <c r="J151" s="70" t="s">
        <v>724</v>
      </c>
      <c r="K151" s="74">
        <v>226815.04</v>
      </c>
      <c r="L151" s="70">
        <v>0</v>
      </c>
      <c r="M151" s="74">
        <v>226815.04</v>
      </c>
      <c r="N151" s="70" t="s">
        <v>437</v>
      </c>
    </row>
    <row r="152" spans="1:14" x14ac:dyDescent="0.2">
      <c r="A152" s="82">
        <v>2023</v>
      </c>
      <c r="B152" s="72" t="s">
        <v>720</v>
      </c>
      <c r="C152" s="73">
        <v>45218</v>
      </c>
      <c r="D152" s="73">
        <v>45368</v>
      </c>
      <c r="E152" s="70" t="s">
        <v>351</v>
      </c>
      <c r="F152" s="70" t="s">
        <v>488</v>
      </c>
      <c r="G152" s="70" t="s">
        <v>1052</v>
      </c>
      <c r="H152" s="70">
        <v>230004352</v>
      </c>
      <c r="I152" s="70" t="s">
        <v>725</v>
      </c>
      <c r="J152" s="70" t="s">
        <v>726</v>
      </c>
      <c r="K152" s="74">
        <v>205851.01</v>
      </c>
      <c r="L152" s="70">
        <v>0</v>
      </c>
      <c r="M152" s="74">
        <v>205851.01</v>
      </c>
      <c r="N152" s="70" t="s">
        <v>437</v>
      </c>
    </row>
    <row r="153" spans="1:14" x14ac:dyDescent="0.2">
      <c r="A153" s="82">
        <v>2023</v>
      </c>
      <c r="B153" s="72" t="s">
        <v>720</v>
      </c>
      <c r="C153" s="73">
        <v>45218</v>
      </c>
      <c r="D153" s="73">
        <v>45308</v>
      </c>
      <c r="E153" s="70" t="s">
        <v>351</v>
      </c>
      <c r="F153" s="70" t="s">
        <v>488</v>
      </c>
      <c r="G153" s="70" t="s">
        <v>1052</v>
      </c>
      <c r="H153" s="70">
        <v>230003408</v>
      </c>
      <c r="I153" s="70" t="s">
        <v>727</v>
      </c>
      <c r="J153" s="70" t="s">
        <v>728</v>
      </c>
      <c r="K153" s="74">
        <v>674512.66</v>
      </c>
      <c r="L153" s="70">
        <v>0</v>
      </c>
      <c r="M153" s="74">
        <v>674512.66</v>
      </c>
      <c r="N153" s="70" t="s">
        <v>437</v>
      </c>
    </row>
    <row r="154" spans="1:14" x14ac:dyDescent="0.2">
      <c r="A154" s="82">
        <v>2023</v>
      </c>
      <c r="B154" s="72" t="s">
        <v>720</v>
      </c>
      <c r="C154" s="73">
        <v>45218</v>
      </c>
      <c r="D154" s="73">
        <v>45218</v>
      </c>
      <c r="E154" s="70" t="s">
        <v>351</v>
      </c>
      <c r="F154" s="70" t="s">
        <v>488</v>
      </c>
      <c r="G154" s="70" t="s">
        <v>1052</v>
      </c>
      <c r="H154" s="70">
        <v>230003841</v>
      </c>
      <c r="I154" s="70" t="s">
        <v>729</v>
      </c>
      <c r="J154" s="70" t="s">
        <v>730</v>
      </c>
      <c r="K154" s="74">
        <v>116472.86</v>
      </c>
      <c r="L154" s="70">
        <v>0</v>
      </c>
      <c r="M154" s="74">
        <v>116472.86</v>
      </c>
      <c r="N154" s="70" t="s">
        <v>437</v>
      </c>
    </row>
    <row r="155" spans="1:14" x14ac:dyDescent="0.2">
      <c r="A155" s="82">
        <v>2023</v>
      </c>
      <c r="B155" s="72" t="s">
        <v>720</v>
      </c>
      <c r="C155" s="73">
        <v>45222</v>
      </c>
      <c r="D155" s="73">
        <v>45222</v>
      </c>
      <c r="E155" s="70" t="s">
        <v>185</v>
      </c>
      <c r="F155" s="70" t="s">
        <v>485</v>
      </c>
      <c r="H155" s="70">
        <v>230004356</v>
      </c>
      <c r="I155" s="70" t="s">
        <v>731</v>
      </c>
      <c r="J155" s="70" t="s">
        <v>732</v>
      </c>
      <c r="K155" s="74">
        <v>164579.62</v>
      </c>
      <c r="L155" s="70">
        <v>0</v>
      </c>
      <c r="M155" s="74">
        <v>164579.62</v>
      </c>
      <c r="N155" s="70" t="s">
        <v>437</v>
      </c>
    </row>
    <row r="156" spans="1:14" x14ac:dyDescent="0.2">
      <c r="A156" s="82">
        <v>2023</v>
      </c>
      <c r="B156" s="72" t="s">
        <v>720</v>
      </c>
      <c r="C156" s="73">
        <v>45222</v>
      </c>
      <c r="D156" s="73">
        <v>45223</v>
      </c>
      <c r="E156" s="70" t="s">
        <v>733</v>
      </c>
      <c r="F156" s="70" t="s">
        <v>65</v>
      </c>
      <c r="H156" s="70">
        <v>230001791</v>
      </c>
      <c r="I156" s="70" t="s">
        <v>734</v>
      </c>
      <c r="J156" s="70" t="s">
        <v>735</v>
      </c>
      <c r="K156" s="74">
        <v>120106.01</v>
      </c>
      <c r="L156" s="70">
        <v>0</v>
      </c>
      <c r="M156" s="74">
        <v>120106.01</v>
      </c>
      <c r="N156" s="70" t="s">
        <v>437</v>
      </c>
    </row>
    <row r="157" spans="1:14" x14ac:dyDescent="0.2">
      <c r="A157" s="82">
        <v>2023</v>
      </c>
      <c r="B157" s="72" t="s">
        <v>720</v>
      </c>
      <c r="C157" s="73">
        <v>45223</v>
      </c>
      <c r="D157" s="73">
        <v>45328</v>
      </c>
      <c r="E157" s="70" t="s">
        <v>43</v>
      </c>
      <c r="F157" s="70" t="s">
        <v>699</v>
      </c>
      <c r="G157" s="70" t="s">
        <v>1051</v>
      </c>
      <c r="H157" s="70">
        <v>230004350</v>
      </c>
      <c r="I157" s="70" t="s">
        <v>51</v>
      </c>
      <c r="J157" s="70" t="s">
        <v>736</v>
      </c>
      <c r="K157" s="74">
        <v>107454.93</v>
      </c>
      <c r="L157" s="70">
        <v>0</v>
      </c>
      <c r="M157" s="74">
        <v>107454.93</v>
      </c>
      <c r="N157" s="70" t="s">
        <v>437</v>
      </c>
    </row>
    <row r="158" spans="1:14" x14ac:dyDescent="0.2">
      <c r="A158" s="82">
        <v>2023</v>
      </c>
      <c r="B158" s="72" t="s">
        <v>720</v>
      </c>
      <c r="C158" s="73">
        <v>45223</v>
      </c>
      <c r="D158" s="73">
        <v>45328</v>
      </c>
      <c r="E158" s="70" t="s">
        <v>43</v>
      </c>
      <c r="F158" s="70" t="s">
        <v>699</v>
      </c>
      <c r="G158" s="70" t="s">
        <v>1051</v>
      </c>
      <c r="H158" s="70">
        <v>230004350</v>
      </c>
      <c r="I158" s="70" t="s">
        <v>51</v>
      </c>
      <c r="J158" s="70" t="s">
        <v>737</v>
      </c>
      <c r="K158" s="74">
        <v>107454.93</v>
      </c>
      <c r="L158" s="70">
        <v>0</v>
      </c>
      <c r="M158" s="74">
        <v>107454.93</v>
      </c>
      <c r="N158" s="70" t="s">
        <v>437</v>
      </c>
    </row>
    <row r="159" spans="1:14" x14ac:dyDescent="0.2">
      <c r="A159" s="82">
        <v>2023</v>
      </c>
      <c r="B159" s="72" t="s">
        <v>720</v>
      </c>
      <c r="C159" s="73">
        <v>45223</v>
      </c>
      <c r="D159" s="73">
        <v>45328</v>
      </c>
      <c r="E159" s="70" t="s">
        <v>43</v>
      </c>
      <c r="F159" s="70" t="s">
        <v>699</v>
      </c>
      <c r="G159" s="70" t="s">
        <v>1051</v>
      </c>
      <c r="H159" s="70">
        <v>230004350</v>
      </c>
      <c r="I159" s="70" t="s">
        <v>50</v>
      </c>
      <c r="J159" s="70" t="s">
        <v>738</v>
      </c>
      <c r="K159" s="74">
        <v>239125.63</v>
      </c>
      <c r="L159" s="70">
        <v>0</v>
      </c>
      <c r="M159" s="74">
        <v>239125.63</v>
      </c>
      <c r="N159" s="70" t="s">
        <v>437</v>
      </c>
    </row>
    <row r="160" spans="1:14" x14ac:dyDescent="0.2">
      <c r="A160" s="82">
        <v>2023</v>
      </c>
      <c r="B160" s="72" t="s">
        <v>720</v>
      </c>
      <c r="C160" s="73">
        <v>45223</v>
      </c>
      <c r="D160" s="73">
        <v>45328</v>
      </c>
      <c r="E160" s="70" t="s">
        <v>43</v>
      </c>
      <c r="F160" s="70" t="s">
        <v>699</v>
      </c>
      <c r="G160" s="70" t="s">
        <v>1051</v>
      </c>
      <c r="H160" s="70">
        <v>230004350</v>
      </c>
      <c r="I160" s="70" t="s">
        <v>49</v>
      </c>
      <c r="J160" s="70" t="s">
        <v>739</v>
      </c>
      <c r="K160" s="74">
        <v>186390.66</v>
      </c>
      <c r="L160" s="70">
        <v>0</v>
      </c>
      <c r="M160" s="74">
        <v>186390.66</v>
      </c>
      <c r="N160" s="70" t="s">
        <v>437</v>
      </c>
    </row>
    <row r="161" spans="1:14" x14ac:dyDescent="0.2">
      <c r="A161" s="82">
        <v>2023</v>
      </c>
      <c r="B161" s="72" t="s">
        <v>720</v>
      </c>
      <c r="C161" s="73">
        <v>45223</v>
      </c>
      <c r="D161" s="73">
        <v>45328</v>
      </c>
      <c r="E161" s="70" t="s">
        <v>43</v>
      </c>
      <c r="F161" s="70" t="s">
        <v>699</v>
      </c>
      <c r="G161" s="70" t="s">
        <v>1051</v>
      </c>
      <c r="I161" s="70" t="s">
        <v>49</v>
      </c>
      <c r="K161" s="74">
        <v>186390.66</v>
      </c>
      <c r="L161" s="70">
        <v>0</v>
      </c>
      <c r="M161" s="74">
        <v>186390.66</v>
      </c>
      <c r="N161" s="70" t="s">
        <v>437</v>
      </c>
    </row>
    <row r="162" spans="1:14" x14ac:dyDescent="0.2">
      <c r="A162" s="82">
        <v>2023</v>
      </c>
      <c r="B162" s="72" t="s">
        <v>720</v>
      </c>
      <c r="C162" s="73">
        <v>45223</v>
      </c>
      <c r="D162" s="73">
        <v>45328</v>
      </c>
      <c r="E162" s="70" t="s">
        <v>43</v>
      </c>
      <c r="F162" s="70" t="s">
        <v>699</v>
      </c>
      <c r="G162" s="70" t="s">
        <v>1051</v>
      </c>
      <c r="H162" s="70">
        <v>230004350</v>
      </c>
      <c r="I162" s="70" t="s">
        <v>51</v>
      </c>
      <c r="J162" s="70" t="s">
        <v>739</v>
      </c>
      <c r="K162" s="74">
        <v>107454.93</v>
      </c>
      <c r="L162" s="70">
        <v>0</v>
      </c>
      <c r="M162" s="74">
        <v>107454.93</v>
      </c>
      <c r="N162" s="70" t="s">
        <v>437</v>
      </c>
    </row>
    <row r="163" spans="1:14" x14ac:dyDescent="0.2">
      <c r="A163" s="82">
        <v>2023</v>
      </c>
      <c r="B163" s="72" t="s">
        <v>720</v>
      </c>
      <c r="C163" s="73">
        <v>45223</v>
      </c>
      <c r="D163" s="73">
        <v>45328</v>
      </c>
      <c r="E163" s="70" t="s">
        <v>43</v>
      </c>
      <c r="F163" s="70" t="s">
        <v>699</v>
      </c>
      <c r="G163" s="70" t="s">
        <v>1051</v>
      </c>
      <c r="H163" s="70">
        <v>230004350</v>
      </c>
      <c r="I163" s="70" t="s">
        <v>42</v>
      </c>
      <c r="J163" s="70" t="s">
        <v>737</v>
      </c>
      <c r="K163" s="74">
        <v>182296.58</v>
      </c>
      <c r="L163" s="70">
        <v>0</v>
      </c>
      <c r="M163" s="74">
        <v>182296.58</v>
      </c>
      <c r="N163" s="70" t="s">
        <v>437</v>
      </c>
    </row>
    <row r="164" spans="1:14" x14ac:dyDescent="0.2">
      <c r="A164" s="82">
        <v>2023</v>
      </c>
      <c r="B164" s="72" t="s">
        <v>720</v>
      </c>
      <c r="C164" s="73">
        <v>45223</v>
      </c>
      <c r="D164" s="73">
        <v>45328</v>
      </c>
      <c r="E164" s="70" t="s">
        <v>43</v>
      </c>
      <c r="F164" s="70" t="s">
        <v>699</v>
      </c>
      <c r="G164" s="70" t="s">
        <v>1051</v>
      </c>
      <c r="I164" s="70" t="s">
        <v>42</v>
      </c>
      <c r="K164" s="74">
        <v>182296.58</v>
      </c>
      <c r="L164" s="70">
        <v>0</v>
      </c>
      <c r="M164" s="74">
        <v>182296.58</v>
      </c>
      <c r="N164" s="70" t="s">
        <v>437</v>
      </c>
    </row>
    <row r="165" spans="1:14" x14ac:dyDescent="0.2">
      <c r="A165" s="82">
        <v>2023</v>
      </c>
      <c r="B165" s="72" t="s">
        <v>720</v>
      </c>
      <c r="C165" s="73">
        <v>45223</v>
      </c>
      <c r="D165" s="73">
        <v>45328</v>
      </c>
      <c r="E165" s="70" t="s">
        <v>43</v>
      </c>
      <c r="F165" s="70" t="s">
        <v>699</v>
      </c>
      <c r="G165" s="70" t="s">
        <v>1051</v>
      </c>
      <c r="I165" s="70" t="s">
        <v>51</v>
      </c>
      <c r="K165" s="74">
        <v>107454.93</v>
      </c>
      <c r="L165" s="70">
        <v>0</v>
      </c>
      <c r="M165" s="74">
        <v>107454.93</v>
      </c>
      <c r="N165" s="70" t="s">
        <v>437</v>
      </c>
    </row>
    <row r="166" spans="1:14" x14ac:dyDescent="0.2">
      <c r="A166" s="82">
        <v>2023</v>
      </c>
      <c r="B166" s="72" t="s">
        <v>720</v>
      </c>
      <c r="C166" s="73">
        <v>45223</v>
      </c>
      <c r="D166" s="73">
        <v>45328</v>
      </c>
      <c r="E166" s="70" t="s">
        <v>43</v>
      </c>
      <c r="F166" s="70" t="s">
        <v>699</v>
      </c>
      <c r="G166" s="70" t="s">
        <v>1051</v>
      </c>
      <c r="H166" s="70">
        <v>230004350</v>
      </c>
      <c r="I166" s="70" t="s">
        <v>51</v>
      </c>
      <c r="J166" s="70" t="s">
        <v>738</v>
      </c>
      <c r="K166" s="74">
        <v>107454.93</v>
      </c>
      <c r="L166" s="70">
        <v>0</v>
      </c>
      <c r="M166" s="74">
        <v>107454.93</v>
      </c>
      <c r="N166" s="70" t="s">
        <v>437</v>
      </c>
    </row>
    <row r="167" spans="1:14" x14ac:dyDescent="0.2">
      <c r="A167" s="82">
        <v>2023</v>
      </c>
      <c r="B167" s="72" t="s">
        <v>720</v>
      </c>
      <c r="C167" s="73">
        <v>45225</v>
      </c>
      <c r="D167" s="73">
        <v>45300</v>
      </c>
      <c r="E167" s="70" t="s">
        <v>34</v>
      </c>
      <c r="F167" s="70" t="s">
        <v>32</v>
      </c>
      <c r="H167" s="70">
        <v>220004754</v>
      </c>
      <c r="I167" s="70" t="s">
        <v>740</v>
      </c>
      <c r="J167" s="70" t="s">
        <v>741</v>
      </c>
      <c r="K167" s="74">
        <v>726270.35</v>
      </c>
      <c r="L167" s="70">
        <v>0</v>
      </c>
      <c r="M167" s="74">
        <v>726270.35</v>
      </c>
      <c r="N167" s="70" t="s">
        <v>437</v>
      </c>
    </row>
    <row r="168" spans="1:14" x14ac:dyDescent="0.2">
      <c r="A168" s="82">
        <v>2023</v>
      </c>
      <c r="B168" s="72" t="s">
        <v>720</v>
      </c>
      <c r="C168" s="73">
        <v>45225</v>
      </c>
      <c r="D168" s="73">
        <v>45300</v>
      </c>
      <c r="E168" s="70" t="s">
        <v>34</v>
      </c>
      <c r="F168" s="70" t="s">
        <v>32</v>
      </c>
      <c r="H168" s="70">
        <v>220004754</v>
      </c>
      <c r="I168" s="70" t="s">
        <v>740</v>
      </c>
      <c r="J168" s="70" t="s">
        <v>742</v>
      </c>
      <c r="K168" s="74">
        <v>726270.35</v>
      </c>
      <c r="L168" s="70">
        <v>0</v>
      </c>
      <c r="M168" s="74">
        <v>726270.35</v>
      </c>
      <c r="N168" s="70" t="s">
        <v>437</v>
      </c>
    </row>
    <row r="169" spans="1:14" x14ac:dyDescent="0.2">
      <c r="A169" s="82">
        <v>2023</v>
      </c>
      <c r="B169" s="72" t="s">
        <v>720</v>
      </c>
      <c r="C169" s="73">
        <v>45226</v>
      </c>
      <c r="D169" s="73">
        <v>45227</v>
      </c>
      <c r="E169" s="70" t="s">
        <v>68</v>
      </c>
      <c r="F169" s="70" t="s">
        <v>65</v>
      </c>
      <c r="H169" s="70">
        <v>230001603</v>
      </c>
      <c r="I169" s="70" t="s">
        <v>743</v>
      </c>
      <c r="J169" s="70" t="s">
        <v>744</v>
      </c>
      <c r="K169" s="74">
        <v>134408.75</v>
      </c>
      <c r="L169" s="70">
        <v>0</v>
      </c>
      <c r="M169" s="74">
        <v>134408.75</v>
      </c>
      <c r="N169" s="70" t="s">
        <v>437</v>
      </c>
    </row>
    <row r="170" spans="1:14" x14ac:dyDescent="0.2">
      <c r="A170" s="82">
        <v>2023</v>
      </c>
      <c r="B170" s="72" t="s">
        <v>720</v>
      </c>
      <c r="C170" s="73">
        <v>45226</v>
      </c>
      <c r="D170" s="73">
        <v>45226</v>
      </c>
      <c r="E170" s="70" t="s">
        <v>185</v>
      </c>
      <c r="F170" s="70" t="s">
        <v>485</v>
      </c>
      <c r="H170" s="70">
        <v>230004447</v>
      </c>
      <c r="I170" s="70" t="s">
        <v>745</v>
      </c>
      <c r="J170" s="70" t="s">
        <v>746</v>
      </c>
      <c r="K170" s="74">
        <v>146911.60999999999</v>
      </c>
      <c r="L170" s="70">
        <v>0</v>
      </c>
      <c r="M170" s="74">
        <v>146911.60999999999</v>
      </c>
      <c r="N170" s="70" t="s">
        <v>437</v>
      </c>
    </row>
    <row r="171" spans="1:14" x14ac:dyDescent="0.2">
      <c r="A171" s="82">
        <v>2023</v>
      </c>
      <c r="B171" s="72" t="s">
        <v>720</v>
      </c>
      <c r="C171" s="73">
        <v>45226</v>
      </c>
      <c r="D171" s="73">
        <v>45227</v>
      </c>
      <c r="E171" s="70" t="s">
        <v>68</v>
      </c>
      <c r="F171" s="70" t="s">
        <v>65</v>
      </c>
      <c r="H171" s="70">
        <v>230004258</v>
      </c>
      <c r="I171" s="70" t="s">
        <v>747</v>
      </c>
      <c r="J171" s="70" t="s">
        <v>748</v>
      </c>
      <c r="K171" s="74">
        <v>30151.89</v>
      </c>
      <c r="L171" s="70">
        <v>0</v>
      </c>
      <c r="M171" s="74">
        <v>30151.89</v>
      </c>
      <c r="N171" s="70" t="s">
        <v>437</v>
      </c>
    </row>
    <row r="172" spans="1:14" x14ac:dyDescent="0.2">
      <c r="A172" s="82">
        <v>2023</v>
      </c>
      <c r="B172" s="72" t="s">
        <v>749</v>
      </c>
      <c r="C172" s="73">
        <v>45232</v>
      </c>
      <c r="D172" s="73">
        <v>45233</v>
      </c>
      <c r="E172" s="70" t="s">
        <v>750</v>
      </c>
      <c r="F172" s="70" t="s">
        <v>751</v>
      </c>
      <c r="H172" s="70">
        <v>230002657</v>
      </c>
      <c r="I172" s="70" t="s">
        <v>752</v>
      </c>
      <c r="J172" s="70" t="s">
        <v>753</v>
      </c>
      <c r="K172" s="74">
        <v>311905.84000000003</v>
      </c>
      <c r="L172" s="70">
        <v>0</v>
      </c>
      <c r="M172" s="74">
        <v>311905.84000000003</v>
      </c>
      <c r="N172" s="70" t="s">
        <v>437</v>
      </c>
    </row>
    <row r="173" spans="1:14" x14ac:dyDescent="0.2">
      <c r="A173" s="82">
        <v>2023</v>
      </c>
      <c r="B173" s="72" t="s">
        <v>749</v>
      </c>
      <c r="C173" s="73">
        <v>45236</v>
      </c>
      <c r="D173" s="73">
        <v>45236</v>
      </c>
      <c r="E173" s="70" t="s">
        <v>164</v>
      </c>
      <c r="F173" s="70" t="s">
        <v>508</v>
      </c>
      <c r="G173" s="70" t="s">
        <v>1054</v>
      </c>
      <c r="H173" s="70">
        <v>230001969</v>
      </c>
      <c r="I173" s="70" t="s">
        <v>754</v>
      </c>
      <c r="J173" s="70" t="s">
        <v>755</v>
      </c>
      <c r="K173" s="74">
        <v>171917.49</v>
      </c>
      <c r="L173" s="70">
        <v>0</v>
      </c>
      <c r="M173" s="74">
        <v>171917.49</v>
      </c>
      <c r="N173" s="70" t="s">
        <v>437</v>
      </c>
    </row>
    <row r="174" spans="1:14" x14ac:dyDescent="0.2">
      <c r="A174" s="82">
        <v>2023</v>
      </c>
      <c r="B174" s="72" t="s">
        <v>749</v>
      </c>
      <c r="C174" s="73">
        <v>45237</v>
      </c>
      <c r="D174" s="73">
        <v>45238</v>
      </c>
      <c r="E174" s="70" t="s">
        <v>104</v>
      </c>
      <c r="F174" s="70" t="s">
        <v>102</v>
      </c>
      <c r="H174" s="70">
        <v>230004495</v>
      </c>
      <c r="I174" s="70" t="s">
        <v>756</v>
      </c>
      <c r="J174" s="70" t="s">
        <v>757</v>
      </c>
      <c r="K174" s="74">
        <v>43476.11</v>
      </c>
      <c r="L174" s="70">
        <v>0</v>
      </c>
      <c r="M174" s="74">
        <v>43476.11</v>
      </c>
      <c r="N174" s="70" t="s">
        <v>437</v>
      </c>
    </row>
    <row r="175" spans="1:14" x14ac:dyDescent="0.2">
      <c r="A175" s="82">
        <v>2023</v>
      </c>
      <c r="B175" s="72" t="s">
        <v>749</v>
      </c>
      <c r="C175" s="73">
        <v>45245</v>
      </c>
      <c r="D175" s="73">
        <v>45245</v>
      </c>
      <c r="E175" s="70" t="s">
        <v>513</v>
      </c>
      <c r="F175" s="70" t="s">
        <v>514</v>
      </c>
      <c r="G175" s="70" t="s">
        <v>1059</v>
      </c>
      <c r="H175" s="70">
        <v>230003231</v>
      </c>
      <c r="I175" s="70" t="s">
        <v>758</v>
      </c>
      <c r="J175" s="70" t="s">
        <v>759</v>
      </c>
      <c r="K175" s="74">
        <v>576615.47</v>
      </c>
      <c r="L175" s="70">
        <v>0</v>
      </c>
      <c r="M175" s="74">
        <v>576615.47</v>
      </c>
      <c r="N175" s="70" t="s">
        <v>437</v>
      </c>
    </row>
    <row r="176" spans="1:14" x14ac:dyDescent="0.2">
      <c r="A176" s="82">
        <v>2023</v>
      </c>
      <c r="B176" s="72" t="s">
        <v>749</v>
      </c>
      <c r="C176" s="73">
        <v>45246</v>
      </c>
      <c r="D176" s="73">
        <v>45247</v>
      </c>
      <c r="E176" s="70" t="s">
        <v>100</v>
      </c>
      <c r="F176" s="70" t="s">
        <v>98</v>
      </c>
      <c r="H176" s="70">
        <v>230003552</v>
      </c>
      <c r="I176" s="70" t="s">
        <v>760</v>
      </c>
      <c r="J176" s="70" t="s">
        <v>761</v>
      </c>
      <c r="K176" s="74">
        <v>113974.61</v>
      </c>
      <c r="L176" s="70">
        <v>0</v>
      </c>
      <c r="M176" s="74">
        <v>113974.61</v>
      </c>
      <c r="N176" s="70" t="s">
        <v>437</v>
      </c>
    </row>
    <row r="177" spans="1:14" x14ac:dyDescent="0.2">
      <c r="A177" s="82">
        <v>2023</v>
      </c>
      <c r="B177" s="72" t="s">
        <v>749</v>
      </c>
      <c r="C177" s="73">
        <v>45247</v>
      </c>
      <c r="D177" s="73">
        <v>45292</v>
      </c>
      <c r="E177" s="70" t="s">
        <v>185</v>
      </c>
      <c r="F177" s="70" t="s">
        <v>485</v>
      </c>
      <c r="H177" s="70">
        <v>230004450</v>
      </c>
      <c r="I177" s="70" t="s">
        <v>762</v>
      </c>
      <c r="J177" s="70" t="s">
        <v>763</v>
      </c>
      <c r="K177" s="74">
        <v>76941.259999999995</v>
      </c>
      <c r="L177" s="70">
        <v>0</v>
      </c>
      <c r="M177" s="74">
        <v>76941.259999999995</v>
      </c>
      <c r="N177" s="70" t="s">
        <v>437</v>
      </c>
    </row>
    <row r="178" spans="1:14" x14ac:dyDescent="0.2">
      <c r="A178" s="82">
        <v>2023</v>
      </c>
      <c r="B178" s="72" t="s">
        <v>749</v>
      </c>
      <c r="C178" s="73">
        <v>45251</v>
      </c>
      <c r="D178" s="73">
        <v>45251</v>
      </c>
      <c r="E178" s="70" t="s">
        <v>144</v>
      </c>
      <c r="F178" s="70" t="s">
        <v>434</v>
      </c>
      <c r="G178" s="70" t="s">
        <v>1050</v>
      </c>
      <c r="H178" s="70">
        <v>230004560</v>
      </c>
      <c r="I178" s="70" t="s">
        <v>764</v>
      </c>
      <c r="J178" s="70" t="s">
        <v>765</v>
      </c>
      <c r="K178" s="74">
        <v>1286548.08</v>
      </c>
      <c r="L178" s="70">
        <v>0</v>
      </c>
      <c r="M178" s="74">
        <v>1286548.08</v>
      </c>
      <c r="N178" s="70" t="s">
        <v>437</v>
      </c>
    </row>
    <row r="179" spans="1:14" x14ac:dyDescent="0.2">
      <c r="A179" s="82">
        <v>2023</v>
      </c>
      <c r="B179" s="72" t="s">
        <v>749</v>
      </c>
      <c r="C179" s="73">
        <v>45252</v>
      </c>
      <c r="D179" s="73">
        <v>45327</v>
      </c>
      <c r="E179" s="70" t="s">
        <v>469</v>
      </c>
      <c r="F179" s="70" t="s">
        <v>470</v>
      </c>
      <c r="H179" s="70">
        <v>230002811</v>
      </c>
      <c r="I179" s="70" t="s">
        <v>766</v>
      </c>
      <c r="J179" s="70" t="s">
        <v>767</v>
      </c>
      <c r="K179" s="74">
        <v>243720.86</v>
      </c>
      <c r="L179" s="70">
        <v>0</v>
      </c>
      <c r="M179" s="74">
        <v>243720.86</v>
      </c>
      <c r="N179" s="70" t="s">
        <v>437</v>
      </c>
    </row>
    <row r="180" spans="1:14" x14ac:dyDescent="0.2">
      <c r="A180" s="82">
        <v>2023</v>
      </c>
      <c r="B180" s="72" t="s">
        <v>749</v>
      </c>
      <c r="C180" s="73">
        <v>45253</v>
      </c>
      <c r="D180" s="73">
        <v>45253</v>
      </c>
      <c r="E180" s="70" t="s">
        <v>144</v>
      </c>
      <c r="F180" s="70" t="s">
        <v>434</v>
      </c>
      <c r="G180" s="70" t="s">
        <v>1050</v>
      </c>
      <c r="H180" s="70">
        <v>230004893</v>
      </c>
      <c r="I180" s="70" t="s">
        <v>768</v>
      </c>
      <c r="J180" s="70" t="s">
        <v>769</v>
      </c>
      <c r="K180" s="74">
        <v>14744.26</v>
      </c>
      <c r="L180" s="70">
        <v>0</v>
      </c>
      <c r="M180" s="74">
        <v>14744.26</v>
      </c>
      <c r="N180" s="70" t="s">
        <v>437</v>
      </c>
    </row>
    <row r="181" spans="1:14" x14ac:dyDescent="0.2">
      <c r="A181" s="82">
        <v>2023</v>
      </c>
      <c r="B181" s="72" t="s">
        <v>749</v>
      </c>
      <c r="C181" s="73">
        <v>45254</v>
      </c>
      <c r="D181" s="73">
        <v>45254</v>
      </c>
      <c r="E181" s="70" t="s">
        <v>264</v>
      </c>
      <c r="F181" s="70" t="s">
        <v>263</v>
      </c>
      <c r="H181" s="70">
        <v>230002858</v>
      </c>
      <c r="I181" s="70" t="s">
        <v>267</v>
      </c>
      <c r="J181" s="70" t="s">
        <v>770</v>
      </c>
      <c r="K181" s="74">
        <v>794087.1</v>
      </c>
      <c r="L181" s="70">
        <v>0</v>
      </c>
      <c r="M181" s="74">
        <v>794087.1</v>
      </c>
      <c r="N181" s="70" t="s">
        <v>437</v>
      </c>
    </row>
    <row r="182" spans="1:14" x14ac:dyDescent="0.2">
      <c r="A182" s="82">
        <v>2023</v>
      </c>
      <c r="B182" s="72" t="s">
        <v>749</v>
      </c>
      <c r="C182" s="73">
        <v>45258</v>
      </c>
      <c r="D182" s="73">
        <v>45258</v>
      </c>
      <c r="E182" s="70" t="s">
        <v>351</v>
      </c>
      <c r="F182" s="70" t="s">
        <v>488</v>
      </c>
      <c r="G182" s="70" t="s">
        <v>1052</v>
      </c>
      <c r="H182" s="70">
        <v>220004412</v>
      </c>
      <c r="I182" s="70" t="s">
        <v>771</v>
      </c>
      <c r="J182" s="70" t="s">
        <v>772</v>
      </c>
      <c r="K182" s="74">
        <v>1213550.8600000001</v>
      </c>
      <c r="L182" s="70">
        <v>0</v>
      </c>
      <c r="M182" s="74">
        <v>1213550.8600000001</v>
      </c>
      <c r="N182" s="70" t="s">
        <v>437</v>
      </c>
    </row>
    <row r="183" spans="1:14" x14ac:dyDescent="0.2">
      <c r="A183" s="82">
        <v>2023</v>
      </c>
      <c r="B183" s="72" t="s">
        <v>749</v>
      </c>
      <c r="C183" s="73">
        <v>45258</v>
      </c>
      <c r="D183" s="73">
        <v>45258</v>
      </c>
      <c r="E183" s="70" t="s">
        <v>351</v>
      </c>
      <c r="F183" s="70" t="s">
        <v>488</v>
      </c>
      <c r="G183" s="70" t="s">
        <v>1052</v>
      </c>
      <c r="H183" s="70">
        <v>220004412</v>
      </c>
      <c r="I183" s="70" t="s">
        <v>771</v>
      </c>
      <c r="J183" s="70" t="s">
        <v>773</v>
      </c>
      <c r="K183" s="74">
        <v>1213550.8600000001</v>
      </c>
      <c r="L183" s="70">
        <v>0</v>
      </c>
      <c r="M183" s="74">
        <v>1213550.8600000001</v>
      </c>
      <c r="N183" s="70" t="s">
        <v>437</v>
      </c>
    </row>
    <row r="184" spans="1:14" x14ac:dyDescent="0.2">
      <c r="A184" s="82">
        <v>2023</v>
      </c>
      <c r="B184" s="72" t="s">
        <v>749</v>
      </c>
      <c r="C184" s="73">
        <v>45258</v>
      </c>
      <c r="D184" s="73">
        <v>45258</v>
      </c>
      <c r="E184" s="70" t="s">
        <v>351</v>
      </c>
      <c r="F184" s="70" t="s">
        <v>488</v>
      </c>
      <c r="G184" s="70" t="s">
        <v>1052</v>
      </c>
      <c r="H184" s="70">
        <v>220004412</v>
      </c>
      <c r="I184" s="70" t="s">
        <v>771</v>
      </c>
      <c r="J184" s="70" t="s">
        <v>774</v>
      </c>
      <c r="K184" s="74">
        <v>1213550.8600000001</v>
      </c>
      <c r="L184" s="70">
        <v>0</v>
      </c>
      <c r="M184" s="74">
        <v>1213550.8600000001</v>
      </c>
      <c r="N184" s="70" t="s">
        <v>437</v>
      </c>
    </row>
    <row r="185" spans="1:14" x14ac:dyDescent="0.2">
      <c r="A185" s="82">
        <v>2023</v>
      </c>
      <c r="B185" s="72" t="s">
        <v>749</v>
      </c>
      <c r="C185" s="73">
        <v>45258</v>
      </c>
      <c r="D185" s="73">
        <v>45258</v>
      </c>
      <c r="E185" s="70" t="s">
        <v>351</v>
      </c>
      <c r="F185" s="70" t="s">
        <v>488</v>
      </c>
      <c r="G185" s="70" t="s">
        <v>1052</v>
      </c>
      <c r="H185" s="70">
        <v>230004496</v>
      </c>
      <c r="I185" s="70" t="s">
        <v>775</v>
      </c>
      <c r="J185" s="70" t="s">
        <v>776</v>
      </c>
      <c r="K185" s="74">
        <v>933420.91</v>
      </c>
      <c r="L185" s="70">
        <v>0</v>
      </c>
      <c r="M185" s="74">
        <v>933420.91</v>
      </c>
      <c r="N185" s="70" t="s">
        <v>437</v>
      </c>
    </row>
    <row r="186" spans="1:14" x14ac:dyDescent="0.2">
      <c r="A186" s="82">
        <v>2023</v>
      </c>
      <c r="B186" s="72" t="s">
        <v>749</v>
      </c>
      <c r="C186" s="73">
        <v>45260</v>
      </c>
      <c r="D186" s="73">
        <v>45335</v>
      </c>
      <c r="E186" s="70" t="s">
        <v>258</v>
      </c>
      <c r="F186" s="70" t="s">
        <v>256</v>
      </c>
      <c r="G186" s="70" t="s">
        <v>1054</v>
      </c>
      <c r="H186" s="70">
        <v>230004792</v>
      </c>
      <c r="I186" s="70" t="s">
        <v>777</v>
      </c>
      <c r="J186" s="70" t="s">
        <v>778</v>
      </c>
      <c r="K186" s="74">
        <v>436219.13</v>
      </c>
      <c r="L186" s="70">
        <v>0</v>
      </c>
      <c r="M186" s="74">
        <v>436219.13</v>
      </c>
      <c r="N186" s="70" t="s">
        <v>437</v>
      </c>
    </row>
    <row r="187" spans="1:14" x14ac:dyDescent="0.2">
      <c r="A187" s="82">
        <v>2023</v>
      </c>
      <c r="B187" s="72" t="s">
        <v>749</v>
      </c>
      <c r="C187" s="73">
        <v>45260</v>
      </c>
      <c r="D187" s="73">
        <v>45335</v>
      </c>
      <c r="E187" s="70" t="s">
        <v>258</v>
      </c>
      <c r="F187" s="70" t="s">
        <v>256</v>
      </c>
      <c r="G187" s="70" t="s">
        <v>1054</v>
      </c>
      <c r="H187" s="70">
        <v>230004794</v>
      </c>
      <c r="I187" s="70" t="s">
        <v>779</v>
      </c>
      <c r="J187" s="70" t="s">
        <v>780</v>
      </c>
      <c r="K187" s="74">
        <v>317298.25</v>
      </c>
      <c r="L187" s="70">
        <v>0</v>
      </c>
      <c r="M187" s="74">
        <v>317298.25</v>
      </c>
      <c r="N187" s="70" t="s">
        <v>437</v>
      </c>
    </row>
    <row r="188" spans="1:14" x14ac:dyDescent="0.2">
      <c r="A188" s="82">
        <v>2023</v>
      </c>
      <c r="B188" s="72" t="s">
        <v>749</v>
      </c>
      <c r="C188" s="73">
        <v>45260</v>
      </c>
      <c r="D188" s="73">
        <v>45335</v>
      </c>
      <c r="E188" s="70" t="s">
        <v>258</v>
      </c>
      <c r="F188" s="70" t="s">
        <v>256</v>
      </c>
      <c r="G188" s="70" t="s">
        <v>1054</v>
      </c>
      <c r="H188" s="70">
        <v>230004794</v>
      </c>
      <c r="I188" s="70" t="s">
        <v>779</v>
      </c>
      <c r="J188" s="70" t="s">
        <v>781</v>
      </c>
      <c r="K188" s="74">
        <v>317298.25</v>
      </c>
      <c r="L188" s="70">
        <v>0</v>
      </c>
      <c r="M188" s="74">
        <v>317298.25</v>
      </c>
      <c r="N188" s="70" t="s">
        <v>437</v>
      </c>
    </row>
    <row r="189" spans="1:14" x14ac:dyDescent="0.2">
      <c r="A189" s="82">
        <v>2023</v>
      </c>
      <c r="B189" s="72" t="s">
        <v>749</v>
      </c>
      <c r="C189" s="73">
        <v>45260</v>
      </c>
      <c r="D189" s="73">
        <v>45335</v>
      </c>
      <c r="E189" s="70" t="s">
        <v>258</v>
      </c>
      <c r="F189" s="70" t="s">
        <v>256</v>
      </c>
      <c r="G189" s="70" t="s">
        <v>1054</v>
      </c>
      <c r="H189" s="70">
        <v>230004794</v>
      </c>
      <c r="I189" s="70" t="s">
        <v>779</v>
      </c>
      <c r="J189" s="70" t="s">
        <v>782</v>
      </c>
      <c r="K189" s="74">
        <v>317298.25</v>
      </c>
      <c r="L189" s="70">
        <v>0</v>
      </c>
      <c r="M189" s="74">
        <v>317298.25</v>
      </c>
      <c r="N189" s="70" t="s">
        <v>437</v>
      </c>
    </row>
    <row r="190" spans="1:14" x14ac:dyDescent="0.2">
      <c r="A190" s="82">
        <v>2023</v>
      </c>
      <c r="B190" s="72" t="s">
        <v>749</v>
      </c>
      <c r="C190" s="73">
        <v>45260</v>
      </c>
      <c r="D190" s="73">
        <v>45335</v>
      </c>
      <c r="E190" s="70" t="s">
        <v>258</v>
      </c>
      <c r="F190" s="70" t="s">
        <v>256</v>
      </c>
      <c r="G190" s="70" t="s">
        <v>1054</v>
      </c>
      <c r="H190" s="70">
        <v>230004792</v>
      </c>
      <c r="I190" s="70" t="s">
        <v>777</v>
      </c>
      <c r="J190" s="70" t="s">
        <v>783</v>
      </c>
      <c r="K190" s="74">
        <v>436219.13</v>
      </c>
      <c r="L190" s="70">
        <v>0</v>
      </c>
      <c r="M190" s="74">
        <v>436219.13</v>
      </c>
      <c r="N190" s="70" t="s">
        <v>437</v>
      </c>
    </row>
    <row r="191" spans="1:14" x14ac:dyDescent="0.2">
      <c r="A191" s="82">
        <v>2023</v>
      </c>
      <c r="B191" s="72" t="s">
        <v>784</v>
      </c>
      <c r="C191" s="73">
        <v>45265</v>
      </c>
      <c r="D191" s="73">
        <v>45325</v>
      </c>
      <c r="E191" s="70" t="s">
        <v>527</v>
      </c>
      <c r="F191" s="70" t="s">
        <v>528</v>
      </c>
      <c r="H191" s="70">
        <v>230002779</v>
      </c>
      <c r="I191" s="70" t="s">
        <v>785</v>
      </c>
      <c r="J191" s="70" t="s">
        <v>786</v>
      </c>
      <c r="K191" s="74">
        <v>156128.56</v>
      </c>
      <c r="L191" s="70">
        <v>0</v>
      </c>
      <c r="M191" s="74">
        <v>156128.56</v>
      </c>
      <c r="N191" s="70" t="s">
        <v>437</v>
      </c>
    </row>
    <row r="192" spans="1:14" x14ac:dyDescent="0.2">
      <c r="A192" s="82">
        <v>2023</v>
      </c>
      <c r="B192" s="72" t="s">
        <v>784</v>
      </c>
      <c r="C192" s="73">
        <v>45267</v>
      </c>
      <c r="D192" s="73">
        <v>45372</v>
      </c>
      <c r="E192" s="70" t="s">
        <v>43</v>
      </c>
      <c r="F192" s="70" t="s">
        <v>787</v>
      </c>
      <c r="H192" s="70">
        <v>230004989</v>
      </c>
      <c r="I192" s="70" t="s">
        <v>55</v>
      </c>
      <c r="J192" s="70" t="s">
        <v>788</v>
      </c>
      <c r="K192" s="74">
        <v>484927.27</v>
      </c>
      <c r="L192" s="70">
        <v>0</v>
      </c>
      <c r="M192" s="74">
        <v>484927.27</v>
      </c>
      <c r="N192" s="70" t="s">
        <v>437</v>
      </c>
    </row>
    <row r="193" spans="1:14" x14ac:dyDescent="0.2">
      <c r="A193" s="82">
        <v>2023</v>
      </c>
      <c r="B193" s="72" t="s">
        <v>784</v>
      </c>
      <c r="C193" s="73">
        <v>45267</v>
      </c>
      <c r="D193" s="73">
        <v>45372</v>
      </c>
      <c r="E193" s="70" t="s">
        <v>43</v>
      </c>
      <c r="F193" s="70" t="s">
        <v>787</v>
      </c>
      <c r="H193" s="70">
        <v>230004989</v>
      </c>
      <c r="I193" s="70" t="s">
        <v>55</v>
      </c>
      <c r="J193" s="70" t="s">
        <v>789</v>
      </c>
      <c r="K193" s="74">
        <v>484927.27</v>
      </c>
      <c r="L193" s="70">
        <v>0</v>
      </c>
      <c r="M193" s="74">
        <v>484927.27</v>
      </c>
      <c r="N193" s="70" t="s">
        <v>437</v>
      </c>
    </row>
    <row r="194" spans="1:14" x14ac:dyDescent="0.2">
      <c r="A194" s="82">
        <v>2023</v>
      </c>
      <c r="B194" s="72" t="s">
        <v>784</v>
      </c>
      <c r="C194" s="73">
        <v>45271</v>
      </c>
      <c r="D194" s="73">
        <v>45272</v>
      </c>
      <c r="E194" s="70" t="s">
        <v>139</v>
      </c>
      <c r="F194" s="70" t="s">
        <v>138</v>
      </c>
      <c r="H194" s="70">
        <v>230003073</v>
      </c>
      <c r="I194" s="70" t="s">
        <v>790</v>
      </c>
      <c r="J194" s="70" t="s">
        <v>791</v>
      </c>
      <c r="K194" s="74">
        <v>135163.71</v>
      </c>
      <c r="L194" s="70">
        <v>0</v>
      </c>
      <c r="M194" s="74">
        <v>135163.71</v>
      </c>
      <c r="N194" s="70" t="s">
        <v>437</v>
      </c>
    </row>
    <row r="195" spans="1:14" x14ac:dyDescent="0.2">
      <c r="A195" s="82">
        <v>2023</v>
      </c>
      <c r="B195" s="72" t="s">
        <v>784</v>
      </c>
      <c r="C195" s="73">
        <v>45273</v>
      </c>
      <c r="D195" s="73">
        <v>45274</v>
      </c>
      <c r="E195" s="70" t="s">
        <v>170</v>
      </c>
      <c r="F195" s="70" t="s">
        <v>168</v>
      </c>
      <c r="H195" s="70">
        <v>230004014</v>
      </c>
      <c r="I195" s="70" t="s">
        <v>792</v>
      </c>
      <c r="J195" s="70" t="s">
        <v>793</v>
      </c>
      <c r="K195" s="74">
        <v>85438.53</v>
      </c>
      <c r="L195" s="70">
        <v>0</v>
      </c>
      <c r="M195" s="74">
        <v>85438.53</v>
      </c>
      <c r="N195" s="70" t="s">
        <v>437</v>
      </c>
    </row>
    <row r="196" spans="1:14" x14ac:dyDescent="0.2">
      <c r="A196" s="82">
        <v>2023</v>
      </c>
      <c r="B196" s="72" t="s">
        <v>784</v>
      </c>
      <c r="C196" s="73">
        <v>45273</v>
      </c>
      <c r="D196" s="73">
        <v>45273</v>
      </c>
      <c r="E196" s="70" t="s">
        <v>176</v>
      </c>
      <c r="F196" s="70" t="s">
        <v>174</v>
      </c>
      <c r="H196" s="70">
        <v>230003166</v>
      </c>
      <c r="I196" s="70" t="s">
        <v>794</v>
      </c>
      <c r="J196" s="70" t="s">
        <v>795</v>
      </c>
      <c r="K196" s="74">
        <v>831111.24</v>
      </c>
      <c r="L196" s="70">
        <v>0</v>
      </c>
      <c r="M196" s="74">
        <v>831111.24</v>
      </c>
      <c r="N196" s="70" t="s">
        <v>437</v>
      </c>
    </row>
    <row r="197" spans="1:14" x14ac:dyDescent="0.2">
      <c r="A197" s="82">
        <v>2023</v>
      </c>
      <c r="B197" s="72" t="s">
        <v>784</v>
      </c>
      <c r="C197" s="73">
        <v>45275</v>
      </c>
      <c r="D197" s="73">
        <v>45275</v>
      </c>
      <c r="E197" s="70" t="s">
        <v>462</v>
      </c>
      <c r="F197" s="70" t="s">
        <v>463</v>
      </c>
      <c r="G197" s="70" t="s">
        <v>1053</v>
      </c>
      <c r="H197" s="70">
        <v>230000655</v>
      </c>
      <c r="I197" s="70" t="s">
        <v>796</v>
      </c>
      <c r="J197" s="70" t="s">
        <v>797</v>
      </c>
      <c r="K197" s="74">
        <v>1175151.8500000001</v>
      </c>
      <c r="L197" s="70">
        <v>0</v>
      </c>
      <c r="M197" s="74">
        <v>1175151.8500000001</v>
      </c>
      <c r="N197" s="70" t="s">
        <v>437</v>
      </c>
    </row>
    <row r="198" spans="1:14" x14ac:dyDescent="0.2">
      <c r="A198" s="82">
        <v>2023</v>
      </c>
      <c r="B198" s="72" t="s">
        <v>784</v>
      </c>
      <c r="C198" s="73">
        <v>45275</v>
      </c>
      <c r="D198" s="73">
        <v>45320</v>
      </c>
      <c r="E198" s="70" t="s">
        <v>527</v>
      </c>
      <c r="F198" s="70" t="s">
        <v>528</v>
      </c>
      <c r="H198" s="70">
        <v>230004653</v>
      </c>
      <c r="I198" s="70" t="s">
        <v>798</v>
      </c>
      <c r="J198" s="70" t="s">
        <v>799</v>
      </c>
      <c r="K198" s="74">
        <v>59409</v>
      </c>
      <c r="L198" s="70">
        <v>0</v>
      </c>
      <c r="M198" s="74">
        <v>59409</v>
      </c>
      <c r="N198" s="70" t="s">
        <v>437</v>
      </c>
    </row>
    <row r="199" spans="1:14" x14ac:dyDescent="0.2">
      <c r="A199" s="82">
        <v>2023</v>
      </c>
      <c r="B199" s="72" t="s">
        <v>784</v>
      </c>
      <c r="C199" s="73">
        <v>45275</v>
      </c>
      <c r="D199" s="73">
        <v>45275</v>
      </c>
      <c r="E199" s="70" t="s">
        <v>462</v>
      </c>
      <c r="F199" s="70" t="s">
        <v>463</v>
      </c>
      <c r="G199" s="70" t="s">
        <v>1053</v>
      </c>
      <c r="H199" s="70">
        <v>230000655</v>
      </c>
      <c r="I199" s="70" t="s">
        <v>796</v>
      </c>
      <c r="J199" s="70" t="s">
        <v>800</v>
      </c>
      <c r="K199" s="74">
        <v>1175151.8500000001</v>
      </c>
      <c r="L199" s="70">
        <v>0</v>
      </c>
      <c r="M199" s="74">
        <v>1175151.8500000001</v>
      </c>
      <c r="N199" s="70" t="s">
        <v>437</v>
      </c>
    </row>
    <row r="200" spans="1:14" x14ac:dyDescent="0.2">
      <c r="A200" s="82">
        <v>2023</v>
      </c>
      <c r="B200" s="72" t="s">
        <v>784</v>
      </c>
      <c r="C200" s="73">
        <v>45275</v>
      </c>
      <c r="D200" s="73">
        <v>45275</v>
      </c>
      <c r="E200" s="70" t="s">
        <v>462</v>
      </c>
      <c r="F200" s="70" t="s">
        <v>463</v>
      </c>
      <c r="G200" s="70" t="s">
        <v>1053</v>
      </c>
      <c r="H200" s="70">
        <v>230000655</v>
      </c>
      <c r="I200" s="70" t="s">
        <v>796</v>
      </c>
      <c r="J200" s="70" t="s">
        <v>801</v>
      </c>
      <c r="K200" s="74">
        <v>1175151.8500000001</v>
      </c>
      <c r="L200" s="70">
        <v>0</v>
      </c>
      <c r="M200" s="74">
        <v>1175151.8500000001</v>
      </c>
      <c r="N200" s="70" t="s">
        <v>437</v>
      </c>
    </row>
    <row r="201" spans="1:14" x14ac:dyDescent="0.2">
      <c r="A201" s="82">
        <v>2023</v>
      </c>
      <c r="B201" s="72" t="s">
        <v>784</v>
      </c>
      <c r="C201" s="73">
        <v>45275</v>
      </c>
      <c r="D201" s="73">
        <v>45275</v>
      </c>
      <c r="E201" s="70" t="s">
        <v>462</v>
      </c>
      <c r="F201" s="70" t="s">
        <v>463</v>
      </c>
      <c r="G201" s="70" t="s">
        <v>1053</v>
      </c>
      <c r="H201" s="70">
        <v>230000655</v>
      </c>
      <c r="I201" s="70" t="s">
        <v>796</v>
      </c>
      <c r="J201" s="70" t="s">
        <v>802</v>
      </c>
      <c r="K201" s="74">
        <v>1175151.8500000001</v>
      </c>
      <c r="L201" s="70">
        <v>0</v>
      </c>
      <c r="M201" s="74">
        <v>1175151.8500000001</v>
      </c>
      <c r="N201" s="70" t="s">
        <v>437</v>
      </c>
    </row>
    <row r="202" spans="1:14" x14ac:dyDescent="0.2">
      <c r="A202" s="82">
        <v>2023</v>
      </c>
      <c r="B202" s="72" t="s">
        <v>784</v>
      </c>
      <c r="C202" s="73">
        <v>45279</v>
      </c>
      <c r="D202" s="73">
        <v>45280</v>
      </c>
      <c r="E202" s="70" t="s">
        <v>170</v>
      </c>
      <c r="F202" s="70" t="s">
        <v>168</v>
      </c>
      <c r="H202" s="70">
        <v>230002950</v>
      </c>
      <c r="I202" s="70" t="s">
        <v>169</v>
      </c>
      <c r="J202" s="70" t="s">
        <v>803</v>
      </c>
      <c r="K202" s="74">
        <v>85943.65</v>
      </c>
      <c r="L202" s="70">
        <v>0</v>
      </c>
      <c r="M202" s="74">
        <v>85943.65</v>
      </c>
      <c r="N202" s="70" t="s">
        <v>437</v>
      </c>
    </row>
    <row r="203" spans="1:14" x14ac:dyDescent="0.2">
      <c r="A203" s="82">
        <v>2023</v>
      </c>
      <c r="B203" s="72" t="s">
        <v>784</v>
      </c>
      <c r="C203" s="73">
        <v>45279</v>
      </c>
      <c r="D203" s="73">
        <v>45354</v>
      </c>
      <c r="E203" s="70" t="s">
        <v>264</v>
      </c>
      <c r="F203" s="70" t="s">
        <v>263</v>
      </c>
      <c r="H203" s="70">
        <v>230004764</v>
      </c>
      <c r="I203" s="70" t="s">
        <v>269</v>
      </c>
      <c r="J203" s="70" t="s">
        <v>804</v>
      </c>
      <c r="K203" s="74">
        <v>265023.35999999999</v>
      </c>
      <c r="L203" s="70">
        <v>0</v>
      </c>
      <c r="M203" s="74">
        <v>265023.35999999999</v>
      </c>
      <c r="N203" s="70" t="s">
        <v>437</v>
      </c>
    </row>
    <row r="204" spans="1:14" x14ac:dyDescent="0.2">
      <c r="A204" s="82">
        <v>2023</v>
      </c>
      <c r="B204" s="72" t="s">
        <v>784</v>
      </c>
      <c r="C204" s="73">
        <v>45280</v>
      </c>
      <c r="D204" s="73">
        <v>45325</v>
      </c>
      <c r="E204" s="70" t="s">
        <v>34</v>
      </c>
      <c r="F204" s="70" t="s">
        <v>32</v>
      </c>
      <c r="H204" s="70">
        <v>230004506</v>
      </c>
      <c r="I204" s="70" t="s">
        <v>805</v>
      </c>
      <c r="J204" s="70" t="s">
        <v>806</v>
      </c>
      <c r="K204" s="74">
        <v>13053.69</v>
      </c>
      <c r="L204" s="70">
        <v>0</v>
      </c>
      <c r="M204" s="74">
        <v>13053.69</v>
      </c>
      <c r="N204" s="70" t="s">
        <v>437</v>
      </c>
    </row>
    <row r="205" spans="1:14" x14ac:dyDescent="0.2">
      <c r="A205" s="82">
        <v>2023</v>
      </c>
      <c r="B205" s="72" t="s">
        <v>784</v>
      </c>
      <c r="C205" s="73">
        <v>45280</v>
      </c>
      <c r="D205" s="73">
        <v>45325</v>
      </c>
      <c r="E205" s="70" t="s">
        <v>527</v>
      </c>
      <c r="F205" s="70" t="s">
        <v>528</v>
      </c>
      <c r="H205" s="70">
        <v>230004898</v>
      </c>
      <c r="I205" s="70" t="s">
        <v>807</v>
      </c>
      <c r="J205" s="70" t="s">
        <v>808</v>
      </c>
      <c r="K205" s="74">
        <v>76843.839999999997</v>
      </c>
      <c r="L205" s="70">
        <v>0</v>
      </c>
      <c r="M205" s="74">
        <v>76843.839999999997</v>
      </c>
      <c r="N205" s="70" t="s">
        <v>437</v>
      </c>
    </row>
    <row r="206" spans="1:14" x14ac:dyDescent="0.2">
      <c r="A206" s="82">
        <v>2023</v>
      </c>
      <c r="B206" s="72" t="s">
        <v>784</v>
      </c>
      <c r="C206" s="73">
        <v>45286</v>
      </c>
      <c r="D206" s="73">
        <v>45361</v>
      </c>
      <c r="E206" s="70" t="s">
        <v>135</v>
      </c>
      <c r="F206" s="70" t="s">
        <v>133</v>
      </c>
      <c r="G206" s="70" t="s">
        <v>1057</v>
      </c>
      <c r="H206" s="70">
        <v>230002857</v>
      </c>
      <c r="I206" s="70" t="s">
        <v>809</v>
      </c>
      <c r="J206" s="70" t="s">
        <v>810</v>
      </c>
      <c r="K206" s="74">
        <v>19689.84</v>
      </c>
      <c r="L206" s="70">
        <v>0</v>
      </c>
      <c r="M206" s="74">
        <v>19689.84</v>
      </c>
      <c r="N206" s="70" t="s">
        <v>437</v>
      </c>
    </row>
    <row r="207" spans="1:14" x14ac:dyDescent="0.2">
      <c r="A207" s="82">
        <v>2023</v>
      </c>
      <c r="B207" s="72" t="s">
        <v>784</v>
      </c>
      <c r="C207" s="73">
        <v>45287</v>
      </c>
      <c r="D207" s="73">
        <v>45407</v>
      </c>
      <c r="E207" s="70" t="s">
        <v>351</v>
      </c>
      <c r="F207" s="70" t="s">
        <v>488</v>
      </c>
      <c r="G207" s="70" t="s">
        <v>1052</v>
      </c>
      <c r="H207" s="70">
        <v>230004295</v>
      </c>
      <c r="I207" s="70" t="s">
        <v>811</v>
      </c>
      <c r="J207" s="70" t="s">
        <v>812</v>
      </c>
      <c r="K207" s="74">
        <v>32997.89</v>
      </c>
      <c r="L207" s="70">
        <v>0</v>
      </c>
      <c r="M207" s="74">
        <v>32997.89</v>
      </c>
      <c r="N207" s="70" t="s">
        <v>437</v>
      </c>
    </row>
    <row r="208" spans="1:14" x14ac:dyDescent="0.2">
      <c r="A208" s="82">
        <v>2023</v>
      </c>
      <c r="B208" s="72" t="s">
        <v>784</v>
      </c>
      <c r="C208" s="73">
        <v>45287</v>
      </c>
      <c r="D208" s="73">
        <v>45362</v>
      </c>
      <c r="E208" s="70" t="s">
        <v>469</v>
      </c>
      <c r="F208" s="70" t="s">
        <v>470</v>
      </c>
      <c r="H208" s="70">
        <v>230003365</v>
      </c>
      <c r="I208" s="70" t="s">
        <v>813</v>
      </c>
      <c r="J208" s="70" t="s">
        <v>814</v>
      </c>
      <c r="K208" s="74">
        <v>320483.86</v>
      </c>
      <c r="L208" s="70">
        <v>0</v>
      </c>
      <c r="M208" s="74">
        <v>320483.86</v>
      </c>
      <c r="N208" s="70" t="s">
        <v>437</v>
      </c>
    </row>
    <row r="209" spans="1:16" x14ac:dyDescent="0.2">
      <c r="A209" s="82">
        <v>2023</v>
      </c>
      <c r="B209" s="72" t="s">
        <v>784</v>
      </c>
      <c r="C209" s="73">
        <v>45287</v>
      </c>
      <c r="D209" s="73">
        <v>45288</v>
      </c>
      <c r="E209" s="70" t="s">
        <v>139</v>
      </c>
      <c r="F209" s="70" t="s">
        <v>138</v>
      </c>
      <c r="H209" s="70">
        <v>230004476</v>
      </c>
      <c r="I209" s="70" t="s">
        <v>815</v>
      </c>
      <c r="J209" s="70" t="s">
        <v>816</v>
      </c>
      <c r="K209" s="74">
        <v>106740.48</v>
      </c>
      <c r="L209" s="70">
        <v>0</v>
      </c>
      <c r="M209" s="74">
        <v>106740.48</v>
      </c>
      <c r="N209" s="70" t="s">
        <v>437</v>
      </c>
    </row>
    <row r="210" spans="1:16" x14ac:dyDescent="0.2">
      <c r="A210" s="82">
        <v>2023</v>
      </c>
      <c r="B210" s="72" t="s">
        <v>784</v>
      </c>
      <c r="C210" s="73">
        <v>45287</v>
      </c>
      <c r="D210" s="73">
        <v>45362</v>
      </c>
      <c r="E210" s="70" t="s">
        <v>469</v>
      </c>
      <c r="F210" s="70" t="s">
        <v>470</v>
      </c>
      <c r="H210" s="70">
        <v>230001067</v>
      </c>
      <c r="I210" s="70" t="s">
        <v>817</v>
      </c>
      <c r="J210" s="70" t="s">
        <v>818</v>
      </c>
      <c r="K210" s="74">
        <v>2616.77</v>
      </c>
      <c r="L210" s="70">
        <v>0</v>
      </c>
      <c r="M210" s="74">
        <v>2616.77</v>
      </c>
      <c r="N210" s="70" t="s">
        <v>437</v>
      </c>
    </row>
    <row r="211" spans="1:16" x14ac:dyDescent="0.2">
      <c r="A211" s="82">
        <v>2023</v>
      </c>
      <c r="B211" s="72" t="s">
        <v>784</v>
      </c>
      <c r="C211" s="73">
        <v>45288</v>
      </c>
      <c r="D211" s="73">
        <v>45408</v>
      </c>
      <c r="E211" s="70" t="s">
        <v>351</v>
      </c>
      <c r="F211" s="70" t="s">
        <v>488</v>
      </c>
      <c r="G211" s="70" t="s">
        <v>1052</v>
      </c>
      <c r="H211" s="70">
        <v>230004810</v>
      </c>
      <c r="I211" s="70" t="s">
        <v>819</v>
      </c>
      <c r="J211" s="70" t="s">
        <v>820</v>
      </c>
      <c r="K211" s="74">
        <v>181582.26</v>
      </c>
      <c r="L211" s="70">
        <v>0</v>
      </c>
      <c r="M211" s="74">
        <v>181582.26</v>
      </c>
      <c r="N211" s="70" t="s">
        <v>437</v>
      </c>
    </row>
    <row r="212" spans="1:16" x14ac:dyDescent="0.2">
      <c r="A212" s="82">
        <v>2023</v>
      </c>
      <c r="B212" s="72" t="s">
        <v>784</v>
      </c>
      <c r="C212" s="73">
        <v>45288</v>
      </c>
      <c r="D212" s="73">
        <v>45288</v>
      </c>
      <c r="E212" s="70" t="s">
        <v>351</v>
      </c>
      <c r="F212" s="70" t="s">
        <v>488</v>
      </c>
      <c r="G212" s="70" t="s">
        <v>1052</v>
      </c>
      <c r="H212" s="70">
        <v>230005290</v>
      </c>
      <c r="I212" s="70" t="s">
        <v>821</v>
      </c>
      <c r="J212" s="70" t="s">
        <v>822</v>
      </c>
      <c r="K212" s="74">
        <v>138894.26</v>
      </c>
      <c r="L212" s="70">
        <v>0</v>
      </c>
      <c r="M212" s="74">
        <v>138894.26</v>
      </c>
      <c r="N212" s="70" t="s">
        <v>437</v>
      </c>
    </row>
    <row r="213" spans="1:16" x14ac:dyDescent="0.2">
      <c r="A213" s="82">
        <v>2023</v>
      </c>
      <c r="B213" s="72" t="s">
        <v>784</v>
      </c>
      <c r="C213" s="73">
        <v>45288</v>
      </c>
      <c r="D213" s="73">
        <v>45363</v>
      </c>
      <c r="E213" s="70" t="s">
        <v>135</v>
      </c>
      <c r="F213" s="70" t="s">
        <v>133</v>
      </c>
      <c r="G213" s="70" t="s">
        <v>1057</v>
      </c>
      <c r="H213" s="70">
        <v>230002856</v>
      </c>
      <c r="I213" s="70" t="s">
        <v>823</v>
      </c>
      <c r="J213" s="70" t="s">
        <v>824</v>
      </c>
      <c r="K213" s="74">
        <v>225119.75</v>
      </c>
      <c r="L213" s="70">
        <v>0</v>
      </c>
      <c r="M213" s="74">
        <v>225119.75</v>
      </c>
      <c r="N213" s="70" t="s">
        <v>437</v>
      </c>
    </row>
    <row r="214" spans="1:16" x14ac:dyDescent="0.2">
      <c r="A214" s="82">
        <v>2023</v>
      </c>
      <c r="B214" s="72" t="s">
        <v>784</v>
      </c>
      <c r="C214" s="73">
        <v>45288</v>
      </c>
      <c r="D214" s="73">
        <v>45408</v>
      </c>
      <c r="E214" s="70" t="s">
        <v>351</v>
      </c>
      <c r="F214" s="70" t="s">
        <v>488</v>
      </c>
      <c r="G214" s="70" t="s">
        <v>1052</v>
      </c>
      <c r="H214" s="70">
        <v>230000969</v>
      </c>
      <c r="I214" s="70" t="s">
        <v>825</v>
      </c>
      <c r="J214" s="70" t="s">
        <v>826</v>
      </c>
      <c r="K214" s="74">
        <v>33002.19</v>
      </c>
      <c r="L214" s="70">
        <v>0</v>
      </c>
      <c r="M214" s="74">
        <v>33002.19</v>
      </c>
      <c r="N214" s="70" t="s">
        <v>437</v>
      </c>
    </row>
    <row r="215" spans="1:16" x14ac:dyDescent="0.2">
      <c r="A215" s="82">
        <v>2023</v>
      </c>
      <c r="B215" s="72" t="s">
        <v>784</v>
      </c>
      <c r="C215" s="73">
        <v>45288</v>
      </c>
      <c r="D215" s="73">
        <v>45408</v>
      </c>
      <c r="E215" s="70" t="s">
        <v>351</v>
      </c>
      <c r="F215" s="70" t="s">
        <v>488</v>
      </c>
      <c r="G215" s="70" t="s">
        <v>1052</v>
      </c>
      <c r="H215" s="70">
        <v>230003390</v>
      </c>
      <c r="I215" s="70" t="s">
        <v>827</v>
      </c>
      <c r="J215" s="70" t="s">
        <v>828</v>
      </c>
      <c r="K215" s="74">
        <v>87454.42</v>
      </c>
      <c r="L215" s="70">
        <v>0</v>
      </c>
      <c r="M215" s="74">
        <v>87454.42</v>
      </c>
      <c r="N215" s="70" t="s">
        <v>437</v>
      </c>
    </row>
    <row r="216" spans="1:16" x14ac:dyDescent="0.2">
      <c r="A216" s="82">
        <v>2023</v>
      </c>
      <c r="B216" s="72" t="s">
        <v>784</v>
      </c>
      <c r="C216" s="73">
        <v>45289</v>
      </c>
      <c r="D216" s="73">
        <v>45289</v>
      </c>
      <c r="E216" s="70" t="s">
        <v>462</v>
      </c>
      <c r="F216" s="70" t="s">
        <v>463</v>
      </c>
      <c r="G216" s="70" t="s">
        <v>1053</v>
      </c>
      <c r="H216" s="70">
        <v>230002506</v>
      </c>
      <c r="I216" s="70" t="s">
        <v>829</v>
      </c>
      <c r="J216" s="70" t="s">
        <v>830</v>
      </c>
      <c r="K216" s="74">
        <v>752846.37</v>
      </c>
      <c r="L216" s="70">
        <v>0</v>
      </c>
      <c r="M216" s="74">
        <v>752846.37</v>
      </c>
      <c r="N216" s="70" t="s">
        <v>437</v>
      </c>
    </row>
    <row r="217" spans="1:16" x14ac:dyDescent="0.2">
      <c r="A217" s="82">
        <v>2023</v>
      </c>
      <c r="B217" s="72" t="s">
        <v>784</v>
      </c>
      <c r="C217" s="73">
        <v>45289</v>
      </c>
      <c r="D217" s="73">
        <v>45379</v>
      </c>
      <c r="E217" s="70" t="s">
        <v>135</v>
      </c>
      <c r="F217" s="70" t="s">
        <v>133</v>
      </c>
      <c r="G217" s="70" t="s">
        <v>1057</v>
      </c>
      <c r="H217" s="70">
        <v>230005335</v>
      </c>
      <c r="I217" s="70" t="s">
        <v>831</v>
      </c>
      <c r="J217" s="70" t="s">
        <v>832</v>
      </c>
      <c r="K217" s="74">
        <v>138196.51</v>
      </c>
      <c r="L217" s="70">
        <v>0</v>
      </c>
      <c r="M217" s="74">
        <v>138196.51</v>
      </c>
      <c r="N217" s="70" t="s">
        <v>437</v>
      </c>
    </row>
    <row r="218" spans="1:16" x14ac:dyDescent="0.2">
      <c r="A218" s="82">
        <v>2023</v>
      </c>
      <c r="B218" s="72" t="s">
        <v>784</v>
      </c>
      <c r="C218" s="73">
        <v>45289</v>
      </c>
      <c r="D218" s="73">
        <v>45289</v>
      </c>
      <c r="E218" s="70" t="s">
        <v>462</v>
      </c>
      <c r="F218" s="70" t="s">
        <v>463</v>
      </c>
      <c r="G218" s="70" t="s">
        <v>1053</v>
      </c>
      <c r="H218" s="70">
        <v>230001819</v>
      </c>
      <c r="I218" s="70" t="s">
        <v>833</v>
      </c>
      <c r="J218" s="70" t="s">
        <v>834</v>
      </c>
      <c r="K218" s="74">
        <v>19133.509999999998</v>
      </c>
      <c r="L218" s="70">
        <v>0</v>
      </c>
      <c r="M218" s="74">
        <v>19133.509999999998</v>
      </c>
      <c r="N218" s="70" t="s">
        <v>437</v>
      </c>
    </row>
    <row r="219" spans="1:16" x14ac:dyDescent="0.2">
      <c r="A219" s="82">
        <v>2023</v>
      </c>
      <c r="B219" s="72" t="s">
        <v>784</v>
      </c>
      <c r="C219" s="73">
        <v>45289</v>
      </c>
      <c r="D219" s="73">
        <v>45289</v>
      </c>
      <c r="E219" s="70" t="s">
        <v>462</v>
      </c>
      <c r="F219" s="70" t="s">
        <v>463</v>
      </c>
      <c r="G219" s="70" t="s">
        <v>1053</v>
      </c>
      <c r="H219" s="70">
        <v>230003450</v>
      </c>
      <c r="I219" s="70" t="s">
        <v>835</v>
      </c>
      <c r="J219" s="70" t="s">
        <v>836</v>
      </c>
      <c r="K219" s="74">
        <v>1315703.1200000001</v>
      </c>
      <c r="L219" s="70">
        <v>0</v>
      </c>
      <c r="M219" s="74">
        <v>1315703.1200000001</v>
      </c>
      <c r="N219" s="70" t="s">
        <v>437</v>
      </c>
    </row>
    <row r="220" spans="1:16" x14ac:dyDescent="0.2">
      <c r="A220" s="82">
        <v>2023</v>
      </c>
      <c r="B220" s="79" t="s">
        <v>784</v>
      </c>
      <c r="C220" s="80">
        <v>45289</v>
      </c>
      <c r="D220" s="80">
        <v>45289</v>
      </c>
      <c r="E220" s="71" t="s">
        <v>513</v>
      </c>
      <c r="F220" s="71" t="s">
        <v>514</v>
      </c>
      <c r="G220" s="71" t="s">
        <v>1059</v>
      </c>
      <c r="H220" s="71">
        <v>230004205</v>
      </c>
      <c r="I220" s="71" t="s">
        <v>837</v>
      </c>
      <c r="J220" s="71" t="s">
        <v>838</v>
      </c>
      <c r="K220" s="81">
        <v>1055191.3799999999</v>
      </c>
      <c r="L220" s="71">
        <v>0</v>
      </c>
      <c r="M220" s="81">
        <v>1055191.3799999999</v>
      </c>
      <c r="N220" s="70" t="s">
        <v>437</v>
      </c>
    </row>
    <row r="221" spans="1:16" x14ac:dyDescent="0.2">
      <c r="A221" s="82">
        <v>2023</v>
      </c>
      <c r="B221" s="72" t="s">
        <v>784</v>
      </c>
      <c r="C221" s="73">
        <v>45289</v>
      </c>
      <c r="D221" s="73">
        <v>45290</v>
      </c>
      <c r="E221" s="70" t="s">
        <v>273</v>
      </c>
      <c r="F221" s="70" t="s">
        <v>271</v>
      </c>
      <c r="H221" s="70">
        <v>230003670</v>
      </c>
      <c r="I221" s="70" t="s">
        <v>272</v>
      </c>
      <c r="J221" s="70" t="s">
        <v>839</v>
      </c>
      <c r="K221" s="74">
        <v>74055.55</v>
      </c>
      <c r="L221" s="70">
        <v>0</v>
      </c>
      <c r="M221" s="74">
        <v>74055.55</v>
      </c>
      <c r="N221" s="70" t="s">
        <v>437</v>
      </c>
    </row>
    <row r="222" spans="1:16" x14ac:dyDescent="0.2">
      <c r="A222" s="82">
        <v>2023</v>
      </c>
      <c r="B222" s="72" t="s">
        <v>784</v>
      </c>
      <c r="C222" s="73">
        <v>45289</v>
      </c>
      <c r="D222" s="73">
        <v>45439</v>
      </c>
      <c r="E222" s="70" t="s">
        <v>246</v>
      </c>
      <c r="F222" s="70" t="s">
        <v>503</v>
      </c>
      <c r="G222" s="70" t="s">
        <v>1058</v>
      </c>
      <c r="H222" s="70">
        <v>230003601</v>
      </c>
      <c r="I222" s="70" t="s">
        <v>245</v>
      </c>
      <c r="J222" s="70" t="s">
        <v>840</v>
      </c>
      <c r="K222" s="74">
        <v>1111870.5</v>
      </c>
      <c r="L222" s="70">
        <v>0</v>
      </c>
      <c r="M222" s="74">
        <v>1111870.5</v>
      </c>
      <c r="N222" s="70" t="s">
        <v>437</v>
      </c>
    </row>
    <row r="223" spans="1:16" x14ac:dyDescent="0.2">
      <c r="A223" s="82">
        <v>2023</v>
      </c>
      <c r="B223" s="79" t="s">
        <v>784</v>
      </c>
      <c r="C223" s="80">
        <v>45289</v>
      </c>
      <c r="D223" s="80">
        <v>45289</v>
      </c>
      <c r="E223" s="71" t="s">
        <v>513</v>
      </c>
      <c r="F223" s="71" t="s">
        <v>514</v>
      </c>
      <c r="G223" s="71" t="s">
        <v>1059</v>
      </c>
      <c r="H223" s="71">
        <v>230004205</v>
      </c>
      <c r="I223" s="71" t="s">
        <v>837</v>
      </c>
      <c r="J223" s="71" t="s">
        <v>841</v>
      </c>
      <c r="K223" s="81">
        <v>1055191.3799999999</v>
      </c>
      <c r="L223" s="71">
        <v>0</v>
      </c>
      <c r="M223" s="81">
        <v>1055191.3799999999</v>
      </c>
      <c r="N223" s="70" t="s">
        <v>437</v>
      </c>
      <c r="O223" s="70">
        <v>3.7050000000000001</v>
      </c>
      <c r="P223" s="78">
        <f>+K223/O223</f>
        <v>284801.99190283398</v>
      </c>
    </row>
    <row r="224" spans="1:16" x14ac:dyDescent="0.2">
      <c r="A224" s="82">
        <v>2023</v>
      </c>
      <c r="B224" s="72" t="s">
        <v>784</v>
      </c>
      <c r="C224" s="73">
        <v>45289</v>
      </c>
      <c r="D224" s="73">
        <v>45334</v>
      </c>
      <c r="E224" s="70" t="s">
        <v>258</v>
      </c>
      <c r="F224" s="70" t="s">
        <v>256</v>
      </c>
      <c r="G224" s="70" t="s">
        <v>1054</v>
      </c>
      <c r="H224" s="70">
        <v>230005245</v>
      </c>
      <c r="I224" s="70" t="s">
        <v>842</v>
      </c>
      <c r="J224" s="70" t="s">
        <v>843</v>
      </c>
      <c r="K224" s="74">
        <v>15947.88</v>
      </c>
      <c r="L224" s="70">
        <v>0</v>
      </c>
      <c r="M224" s="74">
        <v>15947.88</v>
      </c>
      <c r="N224" s="70" t="s">
        <v>437</v>
      </c>
    </row>
    <row r="225" spans="1:14" x14ac:dyDescent="0.2">
      <c r="A225" s="82">
        <v>2023</v>
      </c>
      <c r="B225" s="72" t="s">
        <v>784</v>
      </c>
      <c r="C225" s="73">
        <v>45289</v>
      </c>
      <c r="D225" s="73">
        <v>45394</v>
      </c>
      <c r="E225" s="70" t="s">
        <v>43</v>
      </c>
      <c r="F225" s="70" t="s">
        <v>787</v>
      </c>
      <c r="H225" s="70">
        <v>230005503</v>
      </c>
      <c r="I225" s="70" t="s">
        <v>56</v>
      </c>
      <c r="J225" s="70" t="s">
        <v>844</v>
      </c>
      <c r="K225" s="74">
        <v>625704.13</v>
      </c>
      <c r="L225" s="70">
        <v>0</v>
      </c>
      <c r="M225" s="74">
        <v>625704.13</v>
      </c>
      <c r="N225" s="70" t="s">
        <v>437</v>
      </c>
    </row>
    <row r="226" spans="1:14" x14ac:dyDescent="0.2">
      <c r="A226" s="82">
        <v>2023</v>
      </c>
      <c r="B226" s="72" t="s">
        <v>784</v>
      </c>
      <c r="C226" s="73">
        <v>45289</v>
      </c>
      <c r="D226" s="73">
        <v>45379</v>
      </c>
      <c r="E226" s="70" t="s">
        <v>185</v>
      </c>
      <c r="F226" s="70" t="s">
        <v>184</v>
      </c>
      <c r="H226" s="70">
        <v>230005470</v>
      </c>
      <c r="I226" s="70" t="s">
        <v>845</v>
      </c>
      <c r="J226" s="70" t="s">
        <v>846</v>
      </c>
      <c r="K226" s="74">
        <v>415560.23</v>
      </c>
      <c r="L226" s="70">
        <v>0</v>
      </c>
      <c r="M226" s="74">
        <v>415560.23</v>
      </c>
      <c r="N226" s="70" t="s">
        <v>437</v>
      </c>
    </row>
    <row r="227" spans="1:14" x14ac:dyDescent="0.2">
      <c r="A227" s="82">
        <v>2023</v>
      </c>
      <c r="B227" s="72" t="s">
        <v>784</v>
      </c>
      <c r="C227" s="73">
        <v>45289</v>
      </c>
      <c r="D227" s="73">
        <v>45289</v>
      </c>
      <c r="E227" s="70" t="s">
        <v>462</v>
      </c>
      <c r="F227" s="70" t="s">
        <v>463</v>
      </c>
      <c r="G227" s="70" t="s">
        <v>1053</v>
      </c>
      <c r="H227" s="70">
        <v>230002506</v>
      </c>
      <c r="I227" s="70" t="s">
        <v>829</v>
      </c>
      <c r="J227" s="70" t="s">
        <v>847</v>
      </c>
      <c r="K227" s="74">
        <v>752846.37</v>
      </c>
      <c r="L227" s="70">
        <v>0</v>
      </c>
      <c r="M227" s="74">
        <v>752846.37</v>
      </c>
      <c r="N227" s="70" t="s">
        <v>437</v>
      </c>
    </row>
    <row r="228" spans="1:14" x14ac:dyDescent="0.2">
      <c r="A228" s="82">
        <v>2023</v>
      </c>
      <c r="B228" s="72" t="s">
        <v>784</v>
      </c>
      <c r="C228" s="73">
        <v>45289</v>
      </c>
      <c r="D228" s="73">
        <v>45364</v>
      </c>
      <c r="E228" s="70" t="s">
        <v>258</v>
      </c>
      <c r="F228" s="70" t="s">
        <v>256</v>
      </c>
      <c r="G228" s="70" t="s">
        <v>1054</v>
      </c>
      <c r="H228" s="70">
        <v>230005601</v>
      </c>
      <c r="I228" s="70" t="s">
        <v>848</v>
      </c>
      <c r="J228" s="70" t="s">
        <v>849</v>
      </c>
      <c r="K228" s="74">
        <v>594519.94999999995</v>
      </c>
      <c r="L228" s="70">
        <v>0</v>
      </c>
      <c r="M228" s="74">
        <v>594519.94999999995</v>
      </c>
      <c r="N228" s="70" t="s">
        <v>437</v>
      </c>
    </row>
    <row r="229" spans="1:14" x14ac:dyDescent="0.2">
      <c r="A229" s="82">
        <v>2023</v>
      </c>
      <c r="B229" s="72" t="s">
        <v>784</v>
      </c>
      <c r="C229" s="73">
        <v>45289</v>
      </c>
      <c r="D229" s="73">
        <v>45394</v>
      </c>
      <c r="E229" s="70" t="s">
        <v>144</v>
      </c>
      <c r="F229" s="70" t="s">
        <v>434</v>
      </c>
      <c r="G229" s="70" t="s">
        <v>1050</v>
      </c>
      <c r="H229" s="70">
        <v>230000849</v>
      </c>
      <c r="I229" s="70" t="s">
        <v>850</v>
      </c>
      <c r="J229" s="70" t="s">
        <v>851</v>
      </c>
      <c r="K229" s="74">
        <v>40947.660000000003</v>
      </c>
      <c r="L229" s="70">
        <v>0</v>
      </c>
      <c r="M229" s="74">
        <v>40947.660000000003</v>
      </c>
      <c r="N229" s="70" t="s">
        <v>437</v>
      </c>
    </row>
    <row r="230" spans="1:14" x14ac:dyDescent="0.2">
      <c r="A230" s="82">
        <v>2023</v>
      </c>
      <c r="B230" s="72" t="s">
        <v>784</v>
      </c>
      <c r="C230" s="73">
        <v>45289</v>
      </c>
      <c r="D230" s="73">
        <v>45394</v>
      </c>
      <c r="E230" s="70" t="s">
        <v>144</v>
      </c>
      <c r="F230" s="70" t="s">
        <v>434</v>
      </c>
      <c r="G230" s="70" t="s">
        <v>1050</v>
      </c>
      <c r="H230" s="70">
        <v>230005082</v>
      </c>
      <c r="I230" s="70" t="s">
        <v>852</v>
      </c>
      <c r="J230" s="70" t="s">
        <v>853</v>
      </c>
      <c r="K230" s="74">
        <v>36309</v>
      </c>
      <c r="L230" s="70">
        <v>0</v>
      </c>
      <c r="M230" s="74">
        <v>36309</v>
      </c>
      <c r="N230" s="70" t="s">
        <v>437</v>
      </c>
    </row>
    <row r="231" spans="1:14" x14ac:dyDescent="0.2">
      <c r="A231" s="82">
        <v>2023</v>
      </c>
      <c r="B231" s="72" t="s">
        <v>784</v>
      </c>
      <c r="C231" s="73">
        <v>45289</v>
      </c>
      <c r="D231" s="73">
        <v>45289</v>
      </c>
      <c r="E231" s="70" t="s">
        <v>462</v>
      </c>
      <c r="F231" s="70" t="s">
        <v>463</v>
      </c>
      <c r="G231" s="70" t="s">
        <v>1053</v>
      </c>
      <c r="H231" s="70">
        <v>230004909</v>
      </c>
      <c r="I231" s="70" t="s">
        <v>854</v>
      </c>
      <c r="J231" s="70" t="s">
        <v>855</v>
      </c>
      <c r="K231" s="74">
        <v>2094349.84</v>
      </c>
      <c r="L231" s="70">
        <v>0</v>
      </c>
      <c r="M231" s="74">
        <v>2094349.84</v>
      </c>
      <c r="N231" s="70" t="s">
        <v>437</v>
      </c>
    </row>
    <row r="232" spans="1:14" x14ac:dyDescent="0.2">
      <c r="A232" s="82">
        <v>2023</v>
      </c>
      <c r="B232" s="72" t="s">
        <v>784</v>
      </c>
      <c r="C232" s="73">
        <v>45289</v>
      </c>
      <c r="D232" s="73">
        <v>45289</v>
      </c>
      <c r="E232" s="70" t="s">
        <v>164</v>
      </c>
      <c r="F232" s="70" t="s">
        <v>508</v>
      </c>
      <c r="G232" s="70" t="s">
        <v>1054</v>
      </c>
      <c r="H232" s="70">
        <v>230004894</v>
      </c>
      <c r="I232" s="70" t="s">
        <v>856</v>
      </c>
      <c r="J232" s="70" t="s">
        <v>857</v>
      </c>
      <c r="K232" s="74">
        <v>80901.460000000006</v>
      </c>
      <c r="L232" s="70">
        <v>0</v>
      </c>
      <c r="M232" s="74">
        <v>80901.460000000006</v>
      </c>
      <c r="N232" s="70" t="s">
        <v>437</v>
      </c>
    </row>
    <row r="233" spans="1:14" x14ac:dyDescent="0.2">
      <c r="A233" s="82">
        <v>2023</v>
      </c>
      <c r="B233" s="72" t="s">
        <v>784</v>
      </c>
      <c r="C233" s="73">
        <v>45289</v>
      </c>
      <c r="D233" s="73">
        <v>45290</v>
      </c>
      <c r="E233" s="70" t="s">
        <v>278</v>
      </c>
      <c r="F233" s="70" t="s">
        <v>276</v>
      </c>
      <c r="H233" s="70">
        <v>230005500</v>
      </c>
      <c r="I233" s="70" t="s">
        <v>858</v>
      </c>
      <c r="J233" s="70" t="s">
        <v>859</v>
      </c>
      <c r="K233" s="74">
        <v>286592.94</v>
      </c>
      <c r="L233" s="70">
        <v>0</v>
      </c>
      <c r="M233" s="74">
        <v>286592.94</v>
      </c>
      <c r="N233" s="70" t="s">
        <v>437</v>
      </c>
    </row>
    <row r="234" spans="1:14" x14ac:dyDescent="0.2">
      <c r="A234" s="82">
        <v>2023</v>
      </c>
      <c r="B234" s="72" t="s">
        <v>784</v>
      </c>
      <c r="C234" s="73">
        <v>45289</v>
      </c>
      <c r="D234" s="73">
        <v>45394</v>
      </c>
      <c r="E234" s="70" t="s">
        <v>144</v>
      </c>
      <c r="F234" s="70" t="s">
        <v>434</v>
      </c>
      <c r="G234" s="70" t="s">
        <v>1050</v>
      </c>
      <c r="H234" s="70">
        <v>230005387</v>
      </c>
      <c r="I234" s="70" t="s">
        <v>860</v>
      </c>
      <c r="J234" s="70" t="s">
        <v>861</v>
      </c>
      <c r="K234" s="74">
        <v>16778.650000000001</v>
      </c>
      <c r="L234" s="70">
        <v>0</v>
      </c>
      <c r="M234" s="74">
        <v>16778.650000000001</v>
      </c>
      <c r="N234" s="70" t="s">
        <v>437</v>
      </c>
    </row>
    <row r="235" spans="1:14" x14ac:dyDescent="0.2">
      <c r="A235" s="82">
        <v>2023</v>
      </c>
      <c r="B235" s="72" t="s">
        <v>784</v>
      </c>
      <c r="C235" s="73">
        <v>45289</v>
      </c>
      <c r="D235" s="73">
        <v>45289</v>
      </c>
      <c r="E235" s="70" t="s">
        <v>462</v>
      </c>
      <c r="F235" s="70" t="s">
        <v>463</v>
      </c>
      <c r="G235" s="70" t="s">
        <v>1053</v>
      </c>
      <c r="H235" s="70">
        <v>230004909</v>
      </c>
      <c r="I235" s="70" t="s">
        <v>854</v>
      </c>
      <c r="J235" s="70" t="s">
        <v>862</v>
      </c>
      <c r="K235" s="74">
        <v>2094349.84</v>
      </c>
      <c r="L235" s="70">
        <v>0</v>
      </c>
      <c r="M235" s="74">
        <v>2094349.84</v>
      </c>
      <c r="N235" s="70" t="s">
        <v>437</v>
      </c>
    </row>
    <row r="236" spans="1:14" x14ac:dyDescent="0.2">
      <c r="A236" s="82">
        <v>2023</v>
      </c>
      <c r="B236" s="72" t="s">
        <v>784</v>
      </c>
      <c r="C236" s="73">
        <v>45289</v>
      </c>
      <c r="D236" s="73">
        <v>45289</v>
      </c>
      <c r="E236" s="70" t="s">
        <v>462</v>
      </c>
      <c r="F236" s="70" t="s">
        <v>463</v>
      </c>
      <c r="G236" s="70" t="s">
        <v>1053</v>
      </c>
      <c r="H236" s="70">
        <v>230004909</v>
      </c>
      <c r="I236" s="70" t="s">
        <v>854</v>
      </c>
      <c r="J236" s="70" t="s">
        <v>863</v>
      </c>
      <c r="K236" s="74">
        <v>2094349.84</v>
      </c>
      <c r="L236" s="70">
        <v>0</v>
      </c>
      <c r="M236" s="74">
        <v>2094349.84</v>
      </c>
      <c r="N236" s="70" t="s">
        <v>437</v>
      </c>
    </row>
    <row r="237" spans="1:14" x14ac:dyDescent="0.2">
      <c r="A237" s="82">
        <v>2023</v>
      </c>
      <c r="B237" s="72" t="s">
        <v>784</v>
      </c>
      <c r="C237" s="73">
        <v>45289</v>
      </c>
      <c r="D237" s="73">
        <v>45334</v>
      </c>
      <c r="E237" s="70" t="s">
        <v>258</v>
      </c>
      <c r="F237" s="70" t="s">
        <v>256</v>
      </c>
      <c r="G237" s="70" t="s">
        <v>1054</v>
      </c>
      <c r="H237" s="70">
        <v>230004577</v>
      </c>
      <c r="I237" s="70" t="s">
        <v>864</v>
      </c>
      <c r="J237" s="70" t="s">
        <v>865</v>
      </c>
      <c r="K237" s="74">
        <v>88845.54</v>
      </c>
      <c r="L237" s="70">
        <v>0</v>
      </c>
      <c r="M237" s="74">
        <v>88845.54</v>
      </c>
      <c r="N237" s="70" t="s">
        <v>437</v>
      </c>
    </row>
    <row r="238" spans="1:14" x14ac:dyDescent="0.2">
      <c r="A238" s="82">
        <v>2023</v>
      </c>
      <c r="B238" s="72" t="s">
        <v>784</v>
      </c>
      <c r="C238" s="73">
        <v>45289</v>
      </c>
      <c r="D238" s="73">
        <v>45289</v>
      </c>
      <c r="E238" s="70" t="s">
        <v>462</v>
      </c>
      <c r="F238" s="70" t="s">
        <v>463</v>
      </c>
      <c r="G238" s="70" t="s">
        <v>1053</v>
      </c>
      <c r="H238" s="70">
        <v>230004967</v>
      </c>
      <c r="I238" s="70" t="s">
        <v>866</v>
      </c>
      <c r="J238" s="70" t="s">
        <v>867</v>
      </c>
      <c r="K238" s="74">
        <v>216265.73</v>
      </c>
      <c r="L238" s="70">
        <v>0</v>
      </c>
      <c r="M238" s="74">
        <v>216265.73</v>
      </c>
      <c r="N238" s="70" t="s">
        <v>437</v>
      </c>
    </row>
    <row r="239" spans="1:14" x14ac:dyDescent="0.2">
      <c r="A239" s="82">
        <v>2023</v>
      </c>
      <c r="B239" s="72" t="s">
        <v>784</v>
      </c>
      <c r="C239" s="73">
        <v>45289</v>
      </c>
      <c r="D239" s="73">
        <v>45289</v>
      </c>
      <c r="E239" s="70" t="s">
        <v>246</v>
      </c>
      <c r="F239" s="70" t="s">
        <v>503</v>
      </c>
      <c r="G239" s="70" t="s">
        <v>1058</v>
      </c>
      <c r="H239" s="70">
        <v>230004905</v>
      </c>
      <c r="I239" s="70" t="s">
        <v>868</v>
      </c>
      <c r="J239" s="70" t="s">
        <v>869</v>
      </c>
      <c r="K239" s="74">
        <v>756353.53</v>
      </c>
      <c r="L239" s="70">
        <v>0</v>
      </c>
      <c r="M239" s="74">
        <v>756353.53</v>
      </c>
      <c r="N239" s="70" t="s">
        <v>437</v>
      </c>
    </row>
    <row r="240" spans="1:14" x14ac:dyDescent="0.2">
      <c r="A240" s="82">
        <v>2023</v>
      </c>
      <c r="B240" s="72" t="s">
        <v>784</v>
      </c>
      <c r="C240" s="73">
        <v>45289</v>
      </c>
      <c r="D240" s="73">
        <v>45364</v>
      </c>
      <c r="E240" s="70" t="s">
        <v>527</v>
      </c>
      <c r="F240" s="70" t="s">
        <v>528</v>
      </c>
      <c r="H240" s="70">
        <v>230004263</v>
      </c>
      <c r="I240" s="70" t="s">
        <v>870</v>
      </c>
      <c r="J240" s="70" t="s">
        <v>871</v>
      </c>
      <c r="K240" s="74">
        <v>241047.31</v>
      </c>
      <c r="L240" s="70">
        <v>0</v>
      </c>
      <c r="M240" s="74">
        <v>241047.31</v>
      </c>
      <c r="N240" s="70" t="s">
        <v>437</v>
      </c>
    </row>
    <row r="241" spans="1:14" x14ac:dyDescent="0.2">
      <c r="A241" s="82">
        <v>2023</v>
      </c>
      <c r="B241" s="72" t="s">
        <v>784</v>
      </c>
      <c r="C241" s="73">
        <v>45289</v>
      </c>
      <c r="D241" s="73">
        <v>45394</v>
      </c>
      <c r="E241" s="70" t="s">
        <v>144</v>
      </c>
      <c r="F241" s="70" t="s">
        <v>434</v>
      </c>
      <c r="G241" s="70" t="s">
        <v>1050</v>
      </c>
      <c r="H241" s="70">
        <v>230001996</v>
      </c>
      <c r="I241" s="70" t="s">
        <v>872</v>
      </c>
      <c r="J241" s="70" t="s">
        <v>873</v>
      </c>
      <c r="K241" s="74">
        <v>89731.4</v>
      </c>
      <c r="L241" s="70">
        <v>0</v>
      </c>
      <c r="M241" s="74">
        <v>89731.4</v>
      </c>
      <c r="N241" s="70" t="s">
        <v>437</v>
      </c>
    </row>
    <row r="242" spans="1:14" x14ac:dyDescent="0.2">
      <c r="A242" s="82">
        <v>2023</v>
      </c>
      <c r="B242" s="72" t="s">
        <v>784</v>
      </c>
      <c r="C242" s="73">
        <v>45289</v>
      </c>
      <c r="D242" s="73">
        <v>45289</v>
      </c>
      <c r="E242" s="70" t="s">
        <v>246</v>
      </c>
      <c r="F242" s="70" t="s">
        <v>503</v>
      </c>
      <c r="G242" s="70" t="s">
        <v>1058</v>
      </c>
      <c r="H242" s="70">
        <v>230004905</v>
      </c>
      <c r="I242" s="70" t="s">
        <v>868</v>
      </c>
      <c r="J242" s="70" t="s">
        <v>874</v>
      </c>
      <c r="K242" s="74">
        <v>756353.53</v>
      </c>
      <c r="L242" s="70">
        <v>0</v>
      </c>
      <c r="M242" s="74">
        <v>756353.53</v>
      </c>
      <c r="N242" s="70" t="s">
        <v>437</v>
      </c>
    </row>
    <row r="243" spans="1:14" x14ac:dyDescent="0.2">
      <c r="A243" s="82">
        <v>2023</v>
      </c>
      <c r="B243" s="72" t="s">
        <v>784</v>
      </c>
      <c r="C243" s="73">
        <v>45289</v>
      </c>
      <c r="D243" s="73">
        <v>45289</v>
      </c>
      <c r="E243" s="70" t="s">
        <v>207</v>
      </c>
      <c r="F243" s="70" t="s">
        <v>875</v>
      </c>
      <c r="H243" s="70">
        <v>230004473</v>
      </c>
      <c r="I243" s="70" t="s">
        <v>876</v>
      </c>
      <c r="J243" s="70" t="s">
        <v>877</v>
      </c>
      <c r="K243" s="74">
        <v>912484.67</v>
      </c>
      <c r="L243" s="70">
        <v>0</v>
      </c>
      <c r="M243" s="74">
        <v>912484.67</v>
      </c>
      <c r="N243" s="70" t="s">
        <v>437</v>
      </c>
    </row>
    <row r="244" spans="1:14" x14ac:dyDescent="0.2">
      <c r="A244" s="82">
        <v>2023</v>
      </c>
      <c r="B244" s="72" t="s">
        <v>784</v>
      </c>
      <c r="C244" s="73">
        <v>45289</v>
      </c>
      <c r="D244" s="73">
        <v>45394</v>
      </c>
      <c r="E244" s="70" t="s">
        <v>144</v>
      </c>
      <c r="F244" s="70" t="s">
        <v>434</v>
      </c>
      <c r="G244" s="70" t="s">
        <v>1050</v>
      </c>
      <c r="H244" s="70">
        <v>230004681</v>
      </c>
      <c r="I244" s="70" t="s">
        <v>878</v>
      </c>
      <c r="J244" s="70" t="s">
        <v>879</v>
      </c>
      <c r="K244" s="74">
        <v>141727.37</v>
      </c>
      <c r="L244" s="70">
        <v>0</v>
      </c>
      <c r="M244" s="74">
        <v>141727.37</v>
      </c>
      <c r="N244" s="70" t="s">
        <v>437</v>
      </c>
    </row>
    <row r="245" spans="1:14" x14ac:dyDescent="0.2">
      <c r="A245" s="82">
        <v>2023</v>
      </c>
      <c r="B245" s="72" t="s">
        <v>784</v>
      </c>
      <c r="C245" s="73">
        <v>45289</v>
      </c>
      <c r="D245" s="73">
        <v>45289</v>
      </c>
      <c r="E245" s="70" t="s">
        <v>462</v>
      </c>
      <c r="F245" s="70" t="s">
        <v>463</v>
      </c>
      <c r="G245" s="70" t="s">
        <v>1053</v>
      </c>
      <c r="H245" s="70">
        <v>230004909</v>
      </c>
      <c r="I245" s="70" t="s">
        <v>854</v>
      </c>
      <c r="J245" s="70" t="s">
        <v>880</v>
      </c>
      <c r="K245" s="74">
        <v>2094349.84</v>
      </c>
      <c r="L245" s="70">
        <v>0</v>
      </c>
      <c r="M245" s="74">
        <v>2094349.84</v>
      </c>
      <c r="N245" s="70" t="s">
        <v>437</v>
      </c>
    </row>
    <row r="246" spans="1:14" x14ac:dyDescent="0.2">
      <c r="A246" s="82">
        <v>2023</v>
      </c>
      <c r="B246" s="72" t="s">
        <v>784</v>
      </c>
      <c r="C246" s="73">
        <v>45289</v>
      </c>
      <c r="D246" s="73">
        <v>45289</v>
      </c>
      <c r="E246" s="70" t="s">
        <v>207</v>
      </c>
      <c r="F246" s="70" t="s">
        <v>875</v>
      </c>
      <c r="H246" s="70">
        <v>230004473</v>
      </c>
      <c r="I246" s="70" t="s">
        <v>876</v>
      </c>
      <c r="J246" s="70" t="s">
        <v>881</v>
      </c>
      <c r="K246" s="74">
        <v>912484.67</v>
      </c>
      <c r="L246" s="70">
        <v>0</v>
      </c>
      <c r="M246" s="74">
        <v>912484.67</v>
      </c>
      <c r="N246" s="70" t="s">
        <v>437</v>
      </c>
    </row>
    <row r="247" spans="1:14" x14ac:dyDescent="0.2">
      <c r="A247" s="82">
        <v>2023</v>
      </c>
      <c r="B247" s="72" t="s">
        <v>784</v>
      </c>
      <c r="C247" s="73">
        <v>45289</v>
      </c>
      <c r="D247" s="73">
        <v>45289</v>
      </c>
      <c r="E247" s="70" t="s">
        <v>207</v>
      </c>
      <c r="F247" s="70" t="s">
        <v>875</v>
      </c>
      <c r="H247" s="70">
        <v>230004473</v>
      </c>
      <c r="I247" s="70" t="s">
        <v>876</v>
      </c>
      <c r="J247" s="70" t="s">
        <v>882</v>
      </c>
      <c r="K247" s="74">
        <v>912484.67</v>
      </c>
      <c r="L247" s="70">
        <v>0</v>
      </c>
      <c r="M247" s="74">
        <v>912484.67</v>
      </c>
      <c r="N247" s="70" t="s">
        <v>437</v>
      </c>
    </row>
    <row r="248" spans="1:14" x14ac:dyDescent="0.2">
      <c r="A248" s="82">
        <v>2023</v>
      </c>
      <c r="B248" s="72" t="s">
        <v>784</v>
      </c>
      <c r="C248" s="73">
        <v>45289</v>
      </c>
      <c r="D248" s="73">
        <v>45290</v>
      </c>
      <c r="E248" s="70" t="s">
        <v>139</v>
      </c>
      <c r="F248" s="70" t="s">
        <v>138</v>
      </c>
      <c r="H248" s="70">
        <v>230004439</v>
      </c>
      <c r="I248" s="70" t="s">
        <v>883</v>
      </c>
      <c r="J248" s="70" t="s">
        <v>884</v>
      </c>
      <c r="K248" s="74">
        <v>83847.490000000005</v>
      </c>
      <c r="L248" s="70">
        <v>0</v>
      </c>
      <c r="M248" s="74">
        <v>83847.490000000005</v>
      </c>
      <c r="N248" s="70" t="s">
        <v>437</v>
      </c>
    </row>
    <row r="249" spans="1:14" x14ac:dyDescent="0.2">
      <c r="A249" s="82">
        <v>2023</v>
      </c>
      <c r="B249" s="72" t="s">
        <v>784</v>
      </c>
      <c r="C249" s="73">
        <v>45289</v>
      </c>
      <c r="D249" s="73">
        <v>45290</v>
      </c>
      <c r="E249" s="70" t="s">
        <v>278</v>
      </c>
      <c r="F249" s="70" t="s">
        <v>276</v>
      </c>
      <c r="H249" s="70">
        <v>230005500</v>
      </c>
      <c r="I249" s="70" t="s">
        <v>858</v>
      </c>
      <c r="J249" s="70" t="s">
        <v>885</v>
      </c>
      <c r="K249" s="74">
        <v>286592.94</v>
      </c>
      <c r="L249" s="70">
        <v>0</v>
      </c>
      <c r="M249" s="74">
        <v>286592.94</v>
      </c>
      <c r="N249" s="70" t="s">
        <v>437</v>
      </c>
    </row>
    <row r="250" spans="1:14" x14ac:dyDescent="0.2">
      <c r="A250" s="82">
        <v>2023</v>
      </c>
      <c r="B250" s="72" t="s">
        <v>784</v>
      </c>
      <c r="C250" s="73">
        <v>45289</v>
      </c>
      <c r="D250" s="73">
        <v>45379</v>
      </c>
      <c r="E250" s="70" t="s">
        <v>135</v>
      </c>
      <c r="F250" s="70" t="s">
        <v>133</v>
      </c>
      <c r="G250" s="70" t="s">
        <v>1057</v>
      </c>
      <c r="H250" s="70">
        <v>230004766</v>
      </c>
      <c r="I250" s="70" t="s">
        <v>886</v>
      </c>
      <c r="J250" s="70" t="s">
        <v>887</v>
      </c>
      <c r="K250" s="74">
        <v>402045.47</v>
      </c>
      <c r="L250" s="70">
        <v>0</v>
      </c>
      <c r="M250" s="74">
        <v>402045.47</v>
      </c>
      <c r="N250" s="70" t="s">
        <v>437</v>
      </c>
    </row>
    <row r="251" spans="1:14" x14ac:dyDescent="0.2">
      <c r="A251" s="82">
        <v>2023</v>
      </c>
      <c r="B251" s="72" t="s">
        <v>784</v>
      </c>
      <c r="C251" s="73">
        <v>45289</v>
      </c>
      <c r="D251" s="73">
        <v>45364</v>
      </c>
      <c r="E251" s="70" t="s">
        <v>281</v>
      </c>
      <c r="F251" s="70" t="s">
        <v>280</v>
      </c>
      <c r="G251" s="70" t="s">
        <v>1055</v>
      </c>
      <c r="H251" s="70">
        <v>230004685</v>
      </c>
      <c r="I251" s="70" t="s">
        <v>284</v>
      </c>
      <c r="J251" s="70" t="s">
        <v>888</v>
      </c>
      <c r="K251" s="74">
        <v>207316.99</v>
      </c>
      <c r="L251" s="70">
        <v>0</v>
      </c>
      <c r="M251" s="74">
        <v>207316.99</v>
      </c>
      <c r="N251" s="70" t="s">
        <v>437</v>
      </c>
    </row>
    <row r="252" spans="1:14" x14ac:dyDescent="0.2">
      <c r="A252" s="82">
        <v>2023</v>
      </c>
      <c r="B252" s="72" t="s">
        <v>784</v>
      </c>
      <c r="C252" s="73">
        <v>45289</v>
      </c>
      <c r="D252" s="73">
        <v>45290</v>
      </c>
      <c r="E252" s="70" t="s">
        <v>191</v>
      </c>
      <c r="F252" s="70" t="s">
        <v>189</v>
      </c>
      <c r="H252" s="70">
        <v>230004809</v>
      </c>
      <c r="I252" s="70" t="s">
        <v>889</v>
      </c>
      <c r="J252" s="70" t="s">
        <v>890</v>
      </c>
      <c r="K252" s="74">
        <v>197098.96</v>
      </c>
      <c r="L252" s="70">
        <v>0</v>
      </c>
      <c r="M252" s="74">
        <v>197098.96</v>
      </c>
      <c r="N252" s="70" t="s">
        <v>437</v>
      </c>
    </row>
    <row r="253" spans="1:14" x14ac:dyDescent="0.2">
      <c r="A253" s="82">
        <v>2023</v>
      </c>
      <c r="B253" s="72" t="s">
        <v>784</v>
      </c>
      <c r="C253" s="73">
        <v>45289</v>
      </c>
      <c r="D253" s="73">
        <v>45290</v>
      </c>
      <c r="E253" s="70" t="s">
        <v>100</v>
      </c>
      <c r="F253" s="70" t="s">
        <v>98</v>
      </c>
      <c r="H253" s="70">
        <v>230003027</v>
      </c>
      <c r="I253" s="70" t="s">
        <v>891</v>
      </c>
      <c r="J253" s="70" t="s">
        <v>892</v>
      </c>
      <c r="K253" s="74">
        <v>40394.879999999997</v>
      </c>
      <c r="L253" s="70">
        <v>0</v>
      </c>
      <c r="M253" s="74">
        <v>40394.879999999997</v>
      </c>
      <c r="N253" s="70" t="s">
        <v>437</v>
      </c>
    </row>
    <row r="254" spans="1:14" x14ac:dyDescent="0.2">
      <c r="A254" s="82">
        <v>2023</v>
      </c>
      <c r="B254" s="72" t="s">
        <v>784</v>
      </c>
      <c r="C254" s="73">
        <v>45289</v>
      </c>
      <c r="D254" s="73">
        <v>45364</v>
      </c>
      <c r="E254" s="70" t="s">
        <v>258</v>
      </c>
      <c r="F254" s="70" t="s">
        <v>256</v>
      </c>
      <c r="G254" s="70" t="s">
        <v>1054</v>
      </c>
      <c r="H254" s="70">
        <v>230005601</v>
      </c>
      <c r="I254" s="70" t="s">
        <v>848</v>
      </c>
      <c r="J254" s="70" t="s">
        <v>893</v>
      </c>
      <c r="K254" s="74">
        <v>594519.94999999995</v>
      </c>
      <c r="L254" s="70">
        <v>0</v>
      </c>
      <c r="M254" s="74">
        <v>594519.94999999995</v>
      </c>
      <c r="N254" s="70" t="s">
        <v>437</v>
      </c>
    </row>
    <row r="255" spans="1:14" x14ac:dyDescent="0.2">
      <c r="A255" s="82">
        <v>2023</v>
      </c>
      <c r="B255" s="72" t="s">
        <v>784</v>
      </c>
      <c r="C255" s="73">
        <v>45289</v>
      </c>
      <c r="D255" s="73">
        <v>45379</v>
      </c>
      <c r="E255" s="70" t="s">
        <v>185</v>
      </c>
      <c r="F255" s="70" t="s">
        <v>184</v>
      </c>
      <c r="H255" s="70">
        <v>230005470</v>
      </c>
      <c r="I255" s="70" t="s">
        <v>845</v>
      </c>
      <c r="J255" s="70" t="s">
        <v>894</v>
      </c>
      <c r="K255" s="74">
        <v>415560.23</v>
      </c>
      <c r="L255" s="70">
        <v>0</v>
      </c>
      <c r="M255" s="74">
        <v>415560.23</v>
      </c>
      <c r="N255" s="70" t="s">
        <v>437</v>
      </c>
    </row>
    <row r="256" spans="1:14" x14ac:dyDescent="0.2">
      <c r="A256" s="82">
        <v>2023</v>
      </c>
      <c r="B256" s="72" t="s">
        <v>784</v>
      </c>
      <c r="C256" s="73">
        <v>45289</v>
      </c>
      <c r="D256" s="73">
        <v>45394</v>
      </c>
      <c r="E256" s="70" t="s">
        <v>43</v>
      </c>
      <c r="F256" s="70" t="s">
        <v>787</v>
      </c>
      <c r="H256" s="70">
        <v>230005503</v>
      </c>
      <c r="I256" s="70" t="s">
        <v>56</v>
      </c>
      <c r="J256" s="70" t="s">
        <v>895</v>
      </c>
      <c r="K256" s="74">
        <v>625704.13</v>
      </c>
      <c r="L256" s="70">
        <v>0</v>
      </c>
      <c r="M256" s="74">
        <v>625704.13</v>
      </c>
      <c r="N256" s="70" t="s">
        <v>437</v>
      </c>
    </row>
    <row r="257" spans="1:14" x14ac:dyDescent="0.2">
      <c r="A257" s="82">
        <v>2023</v>
      </c>
      <c r="B257" s="72" t="s">
        <v>784</v>
      </c>
      <c r="C257" s="73">
        <v>45289</v>
      </c>
      <c r="D257" s="73">
        <v>45409</v>
      </c>
      <c r="E257" s="70" t="s">
        <v>351</v>
      </c>
      <c r="F257" s="70" t="s">
        <v>488</v>
      </c>
      <c r="G257" s="70" t="s">
        <v>1052</v>
      </c>
      <c r="H257" s="70">
        <v>230003918</v>
      </c>
      <c r="I257" s="70" t="s">
        <v>149</v>
      </c>
      <c r="J257" s="70" t="s">
        <v>896</v>
      </c>
      <c r="K257" s="74">
        <v>246656.67</v>
      </c>
      <c r="L257" s="70">
        <v>0</v>
      </c>
      <c r="M257" s="74">
        <v>246656.67</v>
      </c>
      <c r="N257" s="70" t="s">
        <v>437</v>
      </c>
    </row>
    <row r="258" spans="1:14" x14ac:dyDescent="0.2">
      <c r="A258" s="82">
        <v>2023</v>
      </c>
      <c r="B258" s="72" t="s">
        <v>784</v>
      </c>
      <c r="C258" s="73">
        <v>45289</v>
      </c>
      <c r="D258" s="73">
        <v>45379</v>
      </c>
      <c r="E258" s="70" t="s">
        <v>185</v>
      </c>
      <c r="F258" s="70" t="s">
        <v>184</v>
      </c>
      <c r="H258" s="70">
        <v>230005470</v>
      </c>
      <c r="I258" s="70" t="s">
        <v>845</v>
      </c>
      <c r="J258" s="70" t="s">
        <v>897</v>
      </c>
      <c r="K258" s="74">
        <v>415560.23</v>
      </c>
      <c r="L258" s="70">
        <v>0</v>
      </c>
      <c r="M258" s="74">
        <v>415560.23</v>
      </c>
      <c r="N258" s="70" t="s">
        <v>437</v>
      </c>
    </row>
    <row r="259" spans="1:14" x14ac:dyDescent="0.2">
      <c r="A259" s="82">
        <v>2023</v>
      </c>
      <c r="B259" s="72" t="s">
        <v>784</v>
      </c>
      <c r="C259" s="73">
        <v>45289</v>
      </c>
      <c r="D259" s="73">
        <v>45289</v>
      </c>
      <c r="E259" s="70" t="s">
        <v>207</v>
      </c>
      <c r="F259" s="70" t="s">
        <v>875</v>
      </c>
      <c r="H259" s="70">
        <v>230004473</v>
      </c>
      <c r="I259" s="70" t="s">
        <v>876</v>
      </c>
      <c r="J259" s="70" t="s">
        <v>898</v>
      </c>
      <c r="K259" s="74">
        <v>912484.67</v>
      </c>
      <c r="L259" s="70">
        <v>0</v>
      </c>
      <c r="M259" s="74">
        <v>912484.67</v>
      </c>
      <c r="N259" s="70" t="s">
        <v>437</v>
      </c>
    </row>
    <row r="260" spans="1:14" x14ac:dyDescent="0.2">
      <c r="A260" s="82">
        <v>2023</v>
      </c>
      <c r="B260" s="72" t="s">
        <v>784</v>
      </c>
      <c r="C260" s="73">
        <v>45289</v>
      </c>
      <c r="D260" s="73">
        <v>45394</v>
      </c>
      <c r="E260" s="70" t="s">
        <v>144</v>
      </c>
      <c r="F260" s="70" t="s">
        <v>434</v>
      </c>
      <c r="G260" s="70" t="s">
        <v>1050</v>
      </c>
      <c r="H260" s="70">
        <v>230004022</v>
      </c>
      <c r="I260" s="70" t="s">
        <v>899</v>
      </c>
      <c r="J260" s="70" t="s">
        <v>900</v>
      </c>
      <c r="K260" s="74">
        <v>646396.53</v>
      </c>
      <c r="L260" s="70">
        <v>0</v>
      </c>
      <c r="M260" s="74">
        <v>646396.53</v>
      </c>
      <c r="N260" s="70" t="s">
        <v>437</v>
      </c>
    </row>
    <row r="261" spans="1:14" x14ac:dyDescent="0.2">
      <c r="A261" s="82">
        <v>2023</v>
      </c>
      <c r="B261" s="72" t="s">
        <v>784</v>
      </c>
      <c r="C261" s="73">
        <v>45289</v>
      </c>
      <c r="D261" s="73">
        <v>45409</v>
      </c>
      <c r="E261" s="70" t="s">
        <v>351</v>
      </c>
      <c r="F261" s="70" t="s">
        <v>488</v>
      </c>
      <c r="G261" s="70" t="s">
        <v>1052</v>
      </c>
      <c r="H261" s="70">
        <v>230004762</v>
      </c>
      <c r="I261" s="70" t="s">
        <v>148</v>
      </c>
      <c r="J261" s="70" t="s">
        <v>901</v>
      </c>
      <c r="K261" s="74">
        <v>427527.36</v>
      </c>
      <c r="L261" s="70">
        <v>0</v>
      </c>
      <c r="M261" s="74">
        <v>427527.36</v>
      </c>
      <c r="N261" s="70" t="s">
        <v>437</v>
      </c>
    </row>
    <row r="262" spans="1:14" x14ac:dyDescent="0.2">
      <c r="A262" s="82">
        <v>2023</v>
      </c>
      <c r="B262" s="72" t="s">
        <v>784</v>
      </c>
      <c r="C262" s="73">
        <v>45289</v>
      </c>
      <c r="D262" s="73">
        <v>45289</v>
      </c>
      <c r="E262" s="70" t="s">
        <v>164</v>
      </c>
      <c r="F262" s="70" t="s">
        <v>508</v>
      </c>
      <c r="G262" s="70" t="s">
        <v>1054</v>
      </c>
      <c r="H262" s="70">
        <v>230001968</v>
      </c>
      <c r="I262" s="70" t="s">
        <v>902</v>
      </c>
      <c r="J262" s="70" t="s">
        <v>903</v>
      </c>
      <c r="K262" s="74">
        <v>121973.43</v>
      </c>
      <c r="L262" s="70">
        <v>0</v>
      </c>
      <c r="M262" s="74">
        <v>121973.43</v>
      </c>
      <c r="N262" s="70" t="s">
        <v>437</v>
      </c>
    </row>
    <row r="263" spans="1:14" x14ac:dyDescent="0.2">
      <c r="A263" s="82">
        <v>2023</v>
      </c>
      <c r="B263" s="72" t="s">
        <v>784</v>
      </c>
      <c r="C263" s="73">
        <v>45289</v>
      </c>
      <c r="D263" s="73">
        <v>45289</v>
      </c>
      <c r="E263" s="70" t="s">
        <v>207</v>
      </c>
      <c r="F263" s="70" t="s">
        <v>875</v>
      </c>
      <c r="H263" s="70">
        <v>230004474</v>
      </c>
      <c r="I263" s="70" t="s">
        <v>904</v>
      </c>
      <c r="J263" s="70" t="s">
        <v>905</v>
      </c>
      <c r="K263" s="74">
        <v>137587.03</v>
      </c>
      <c r="L263" s="70">
        <v>0</v>
      </c>
      <c r="M263" s="74">
        <v>137587.03</v>
      </c>
      <c r="N263" s="70" t="s">
        <v>906</v>
      </c>
    </row>
    <row r="264" spans="1:14" x14ac:dyDescent="0.2">
      <c r="A264" s="82">
        <v>2023</v>
      </c>
      <c r="B264" s="72" t="s">
        <v>784</v>
      </c>
      <c r="C264" s="73">
        <v>45289</v>
      </c>
      <c r="D264" s="73">
        <v>45290</v>
      </c>
      <c r="E264" s="70" t="s">
        <v>278</v>
      </c>
      <c r="F264" s="70" t="s">
        <v>276</v>
      </c>
      <c r="H264" s="70">
        <v>230005500</v>
      </c>
      <c r="I264" s="70" t="s">
        <v>858</v>
      </c>
      <c r="J264" s="70" t="s">
        <v>907</v>
      </c>
      <c r="K264" s="74">
        <v>286592.94</v>
      </c>
      <c r="L264" s="70">
        <v>0</v>
      </c>
      <c r="M264" s="74">
        <v>286592.94</v>
      </c>
      <c r="N264" s="70" t="s">
        <v>437</v>
      </c>
    </row>
    <row r="265" spans="1:14" x14ac:dyDescent="0.2">
      <c r="A265" s="82">
        <v>2023</v>
      </c>
      <c r="B265" s="72" t="s">
        <v>784</v>
      </c>
      <c r="C265" s="73">
        <v>45289</v>
      </c>
      <c r="D265" s="73">
        <v>45364</v>
      </c>
      <c r="E265" s="70" t="s">
        <v>527</v>
      </c>
      <c r="F265" s="70" t="s">
        <v>528</v>
      </c>
      <c r="H265" s="70">
        <v>230002391</v>
      </c>
      <c r="I265" s="70" t="s">
        <v>908</v>
      </c>
      <c r="J265" s="70" t="s">
        <v>909</v>
      </c>
      <c r="K265" s="74">
        <v>63963.12</v>
      </c>
      <c r="L265" s="70">
        <v>0</v>
      </c>
      <c r="M265" s="74">
        <v>63963.12</v>
      </c>
      <c r="N265" s="70" t="s">
        <v>437</v>
      </c>
    </row>
    <row r="266" spans="1:14" x14ac:dyDescent="0.2">
      <c r="A266" s="82">
        <v>2023</v>
      </c>
      <c r="B266" s="72" t="s">
        <v>784</v>
      </c>
      <c r="C266" s="73">
        <v>45289</v>
      </c>
      <c r="D266" s="73">
        <v>45394</v>
      </c>
      <c r="E266" s="70" t="s">
        <v>144</v>
      </c>
      <c r="F266" s="70" t="s">
        <v>434</v>
      </c>
      <c r="G266" s="70" t="s">
        <v>1050</v>
      </c>
      <c r="H266" s="70">
        <v>230004023</v>
      </c>
      <c r="I266" s="70" t="s">
        <v>910</v>
      </c>
      <c r="J266" s="70" t="s">
        <v>911</v>
      </c>
      <c r="K266" s="74">
        <v>210503.29</v>
      </c>
      <c r="L266" s="70">
        <v>0</v>
      </c>
      <c r="M266" s="74">
        <v>210503.29</v>
      </c>
      <c r="N266" s="70" t="s">
        <v>437</v>
      </c>
    </row>
    <row r="267" spans="1:14" x14ac:dyDescent="0.2">
      <c r="A267" s="82">
        <v>2023</v>
      </c>
      <c r="B267" s="72" t="s">
        <v>784</v>
      </c>
      <c r="C267" s="73">
        <v>45289</v>
      </c>
      <c r="D267" s="73">
        <v>45394</v>
      </c>
      <c r="E267" s="70" t="s">
        <v>43</v>
      </c>
      <c r="F267" s="70" t="s">
        <v>787</v>
      </c>
      <c r="H267" s="70">
        <v>230005503</v>
      </c>
      <c r="I267" s="70" t="s">
        <v>56</v>
      </c>
      <c r="J267" s="70" t="s">
        <v>912</v>
      </c>
      <c r="K267" s="74">
        <v>625704.13</v>
      </c>
      <c r="L267" s="70">
        <v>0</v>
      </c>
      <c r="M267" s="74">
        <v>625704.13</v>
      </c>
      <c r="N267" s="70" t="s">
        <v>437</v>
      </c>
    </row>
    <row r="268" spans="1:14" x14ac:dyDescent="0.2">
      <c r="A268" s="82">
        <v>2023</v>
      </c>
      <c r="B268" s="72" t="s">
        <v>784</v>
      </c>
      <c r="C268" s="73">
        <v>45289</v>
      </c>
      <c r="D268" s="73">
        <v>45379</v>
      </c>
      <c r="E268" s="70" t="s">
        <v>135</v>
      </c>
      <c r="F268" s="70" t="s">
        <v>133</v>
      </c>
      <c r="G268" s="70" t="s">
        <v>1057</v>
      </c>
      <c r="H268" s="70">
        <v>230004766</v>
      </c>
      <c r="I268" s="70" t="s">
        <v>886</v>
      </c>
      <c r="J268" s="70" t="s">
        <v>913</v>
      </c>
      <c r="K268" s="74">
        <v>402045.47</v>
      </c>
      <c r="L268" s="70">
        <v>0</v>
      </c>
      <c r="M268" s="74">
        <v>402045.47</v>
      </c>
      <c r="N268" s="70" t="s">
        <v>437</v>
      </c>
    </row>
    <row r="269" spans="1:14" x14ac:dyDescent="0.2">
      <c r="A269" s="82">
        <v>2024</v>
      </c>
      <c r="B269" s="72" t="s">
        <v>433</v>
      </c>
      <c r="C269" s="73">
        <v>45307</v>
      </c>
      <c r="D269" s="73">
        <v>45308</v>
      </c>
      <c r="E269" s="70" t="s">
        <v>193</v>
      </c>
      <c r="F269" s="70" t="s">
        <v>192</v>
      </c>
      <c r="H269" s="70">
        <v>240000013</v>
      </c>
      <c r="I269" s="70" t="s">
        <v>914</v>
      </c>
      <c r="J269" s="70" t="s">
        <v>915</v>
      </c>
      <c r="K269" s="74">
        <v>43351.87</v>
      </c>
      <c r="L269" s="70">
        <v>0</v>
      </c>
      <c r="M269" s="74">
        <v>43351.87</v>
      </c>
      <c r="N269" s="70" t="s">
        <v>437</v>
      </c>
    </row>
    <row r="270" spans="1:14" x14ac:dyDescent="0.2">
      <c r="A270" s="82">
        <v>2024</v>
      </c>
      <c r="B270" s="72" t="s">
        <v>433</v>
      </c>
      <c r="C270" s="73">
        <v>45308</v>
      </c>
      <c r="D270" s="73">
        <v>45353</v>
      </c>
      <c r="E270" s="70" t="s">
        <v>258</v>
      </c>
      <c r="F270" s="70" t="s">
        <v>256</v>
      </c>
      <c r="G270" s="70" t="s">
        <v>1054</v>
      </c>
      <c r="H270" s="70">
        <v>240000193</v>
      </c>
      <c r="I270" s="70" t="s">
        <v>916</v>
      </c>
      <c r="J270" s="70" t="s">
        <v>917</v>
      </c>
      <c r="K270" s="74">
        <v>22040.3</v>
      </c>
      <c r="L270" s="70">
        <v>0</v>
      </c>
      <c r="M270" s="74">
        <v>22040.3</v>
      </c>
      <c r="N270" s="70" t="s">
        <v>437</v>
      </c>
    </row>
    <row r="271" spans="1:14" x14ac:dyDescent="0.2">
      <c r="A271" s="82">
        <v>2024</v>
      </c>
      <c r="B271" s="72" t="s">
        <v>433</v>
      </c>
      <c r="C271" s="73">
        <v>45313</v>
      </c>
      <c r="D271" s="73">
        <v>45313</v>
      </c>
      <c r="E271" s="70" t="s">
        <v>207</v>
      </c>
      <c r="F271" s="70" t="s">
        <v>205</v>
      </c>
      <c r="H271" s="70">
        <v>240000236</v>
      </c>
      <c r="I271" s="70" t="s">
        <v>918</v>
      </c>
      <c r="J271" s="70" t="s">
        <v>919</v>
      </c>
      <c r="K271" s="74">
        <v>15361.27</v>
      </c>
      <c r="L271" s="70">
        <v>0</v>
      </c>
      <c r="M271" s="74">
        <v>15361.27</v>
      </c>
      <c r="N271" s="70" t="s">
        <v>437</v>
      </c>
    </row>
    <row r="272" spans="1:14" x14ac:dyDescent="0.2">
      <c r="A272" s="82">
        <v>2024</v>
      </c>
      <c r="B272" s="72" t="s">
        <v>433</v>
      </c>
      <c r="C272" s="73">
        <v>45313</v>
      </c>
      <c r="D272" s="73">
        <v>45313</v>
      </c>
      <c r="E272" s="70" t="s">
        <v>207</v>
      </c>
      <c r="F272" s="70" t="s">
        <v>205</v>
      </c>
      <c r="H272" s="70">
        <v>240000235</v>
      </c>
      <c r="I272" s="70" t="s">
        <v>920</v>
      </c>
      <c r="J272" s="70" t="s">
        <v>921</v>
      </c>
      <c r="K272" s="74">
        <v>44106.78</v>
      </c>
      <c r="L272" s="70">
        <v>0</v>
      </c>
      <c r="M272" s="74">
        <v>44106.78</v>
      </c>
      <c r="N272" s="70" t="s">
        <v>906</v>
      </c>
    </row>
    <row r="273" spans="1:14" x14ac:dyDescent="0.2">
      <c r="A273" s="82">
        <v>2024</v>
      </c>
      <c r="B273" s="72" t="s">
        <v>438</v>
      </c>
      <c r="C273" s="73">
        <v>45335</v>
      </c>
      <c r="D273" s="73">
        <v>45336</v>
      </c>
      <c r="E273" s="70" t="s">
        <v>104</v>
      </c>
      <c r="F273" s="70" t="s">
        <v>102</v>
      </c>
      <c r="H273" s="70">
        <v>240000035</v>
      </c>
      <c r="I273" s="70" t="s">
        <v>922</v>
      </c>
      <c r="J273" s="70" t="s">
        <v>923</v>
      </c>
      <c r="K273" s="74">
        <v>37777</v>
      </c>
      <c r="L273" s="70">
        <v>0</v>
      </c>
      <c r="M273" s="74">
        <v>37777</v>
      </c>
      <c r="N273" s="70" t="s">
        <v>437</v>
      </c>
    </row>
    <row r="274" spans="1:14" x14ac:dyDescent="0.2">
      <c r="A274" s="82">
        <v>2024</v>
      </c>
      <c r="B274" s="72" t="s">
        <v>438</v>
      </c>
      <c r="C274" s="73">
        <v>45338</v>
      </c>
      <c r="D274" s="73">
        <v>45428</v>
      </c>
      <c r="E274" s="70" t="s">
        <v>185</v>
      </c>
      <c r="F274" s="70" t="s">
        <v>184</v>
      </c>
      <c r="H274" s="70">
        <v>230002660</v>
      </c>
      <c r="I274" s="70" t="s">
        <v>924</v>
      </c>
      <c r="J274" s="70" t="s">
        <v>925</v>
      </c>
      <c r="K274" s="74">
        <v>45640.04</v>
      </c>
      <c r="L274" s="70">
        <v>0</v>
      </c>
      <c r="M274" s="74">
        <v>45640.04</v>
      </c>
      <c r="N274" s="70" t="s">
        <v>437</v>
      </c>
    </row>
    <row r="275" spans="1:14" x14ac:dyDescent="0.2">
      <c r="A275" s="82">
        <v>2024</v>
      </c>
      <c r="B275" s="72" t="s">
        <v>438</v>
      </c>
      <c r="C275" s="73">
        <v>45341</v>
      </c>
      <c r="D275" s="73">
        <v>45416</v>
      </c>
      <c r="E275" s="70" t="s">
        <v>258</v>
      </c>
      <c r="F275" s="70" t="s">
        <v>256</v>
      </c>
      <c r="G275" s="70" t="s">
        <v>1054</v>
      </c>
      <c r="H275" s="70">
        <v>230004456</v>
      </c>
      <c r="I275" s="70" t="s">
        <v>926</v>
      </c>
      <c r="J275" s="70" t="s">
        <v>927</v>
      </c>
      <c r="K275" s="74">
        <v>625809.04</v>
      </c>
      <c r="L275" s="70">
        <v>0</v>
      </c>
      <c r="M275" s="74">
        <v>625809.04</v>
      </c>
      <c r="N275" s="70" t="s">
        <v>437</v>
      </c>
    </row>
    <row r="276" spans="1:14" x14ac:dyDescent="0.2">
      <c r="A276" s="82">
        <v>2024</v>
      </c>
      <c r="B276" s="72" t="s">
        <v>438</v>
      </c>
      <c r="C276" s="73">
        <v>45343</v>
      </c>
      <c r="D276" s="73">
        <v>45343</v>
      </c>
      <c r="E276" s="70" t="s">
        <v>181</v>
      </c>
      <c r="F276" s="70" t="s">
        <v>179</v>
      </c>
      <c r="H276" s="70">
        <v>240000859</v>
      </c>
      <c r="I276" s="70" t="s">
        <v>928</v>
      </c>
      <c r="J276" s="70" t="s">
        <v>929</v>
      </c>
      <c r="K276" s="74">
        <v>24129.51</v>
      </c>
      <c r="L276" s="70">
        <v>0</v>
      </c>
      <c r="M276" s="74">
        <v>24129.51</v>
      </c>
      <c r="N276" s="70" t="s">
        <v>437</v>
      </c>
    </row>
    <row r="277" spans="1:14" x14ac:dyDescent="0.2">
      <c r="A277" s="82">
        <v>2024</v>
      </c>
      <c r="B277" s="72" t="s">
        <v>438</v>
      </c>
      <c r="C277" s="73">
        <v>45345</v>
      </c>
      <c r="D277" s="73">
        <v>45390</v>
      </c>
      <c r="E277" s="70" t="s">
        <v>135</v>
      </c>
      <c r="F277" s="70" t="s">
        <v>133</v>
      </c>
      <c r="G277" s="70" t="s">
        <v>1057</v>
      </c>
      <c r="H277" s="70">
        <v>240000912</v>
      </c>
      <c r="I277" s="70" t="s">
        <v>930</v>
      </c>
      <c r="J277" s="70" t="s">
        <v>931</v>
      </c>
      <c r="K277" s="74">
        <v>20868.45</v>
      </c>
      <c r="L277" s="70">
        <v>0</v>
      </c>
      <c r="M277" s="74">
        <v>20868.45</v>
      </c>
      <c r="N277" s="70" t="s">
        <v>437</v>
      </c>
    </row>
    <row r="278" spans="1:14" x14ac:dyDescent="0.2">
      <c r="A278" s="82">
        <v>2024</v>
      </c>
      <c r="B278" s="72" t="s">
        <v>461</v>
      </c>
      <c r="C278" s="73">
        <v>45357</v>
      </c>
      <c r="D278" s="73">
        <v>45432</v>
      </c>
      <c r="E278" s="70" t="s">
        <v>527</v>
      </c>
      <c r="F278" s="70" t="s">
        <v>528</v>
      </c>
      <c r="H278" s="70">
        <v>240000104</v>
      </c>
      <c r="I278" s="70" t="s">
        <v>932</v>
      </c>
      <c r="J278" s="70" t="s">
        <v>933</v>
      </c>
      <c r="K278" s="74">
        <v>376029.23</v>
      </c>
      <c r="L278" s="70">
        <v>0</v>
      </c>
      <c r="M278" s="74">
        <v>376029.23</v>
      </c>
      <c r="N278" s="70" t="s">
        <v>437</v>
      </c>
    </row>
    <row r="279" spans="1:14" x14ac:dyDescent="0.2">
      <c r="A279" s="82">
        <v>2024</v>
      </c>
      <c r="B279" s="72" t="s">
        <v>461</v>
      </c>
      <c r="C279" s="73">
        <v>45365</v>
      </c>
      <c r="D279" s="73">
        <v>45365</v>
      </c>
      <c r="E279" s="70" t="s">
        <v>462</v>
      </c>
      <c r="F279" s="70" t="s">
        <v>463</v>
      </c>
      <c r="G279" s="70" t="s">
        <v>1053</v>
      </c>
      <c r="H279" s="70">
        <v>230004759</v>
      </c>
      <c r="I279" s="70" t="s">
        <v>934</v>
      </c>
      <c r="J279" s="70" t="s">
        <v>935</v>
      </c>
      <c r="K279" s="74">
        <v>187954.72</v>
      </c>
      <c r="L279" s="70">
        <v>0</v>
      </c>
      <c r="M279" s="74">
        <v>187954.72</v>
      </c>
      <c r="N279" s="70" t="s">
        <v>437</v>
      </c>
    </row>
    <row r="280" spans="1:14" x14ac:dyDescent="0.2">
      <c r="A280" s="82">
        <v>2024</v>
      </c>
      <c r="B280" s="72" t="s">
        <v>461</v>
      </c>
      <c r="C280" s="73">
        <v>45365</v>
      </c>
      <c r="D280" s="73">
        <v>45365</v>
      </c>
      <c r="E280" s="70" t="s">
        <v>462</v>
      </c>
      <c r="F280" s="70" t="s">
        <v>463</v>
      </c>
      <c r="G280" s="70" t="s">
        <v>1053</v>
      </c>
      <c r="H280" s="70">
        <v>240001135</v>
      </c>
      <c r="I280" s="70" t="s">
        <v>936</v>
      </c>
      <c r="J280" s="70" t="s">
        <v>937</v>
      </c>
      <c r="K280" s="74">
        <v>188866.34</v>
      </c>
      <c r="L280" s="70">
        <v>0</v>
      </c>
      <c r="M280" s="74">
        <v>188866.34</v>
      </c>
      <c r="N280" s="70" t="s">
        <v>437</v>
      </c>
    </row>
    <row r="281" spans="1:14" x14ac:dyDescent="0.2">
      <c r="A281" s="82">
        <v>2024</v>
      </c>
      <c r="B281" s="72" t="s">
        <v>461</v>
      </c>
      <c r="C281" s="73">
        <v>45366</v>
      </c>
      <c r="D281" s="73">
        <v>45471</v>
      </c>
      <c r="E281" s="70" t="s">
        <v>43</v>
      </c>
      <c r="F281" s="70" t="s">
        <v>938</v>
      </c>
      <c r="G281" s="70" t="s">
        <v>1051</v>
      </c>
      <c r="H281" s="70">
        <v>240001089</v>
      </c>
      <c r="I281" s="70" t="s">
        <v>58</v>
      </c>
      <c r="J281" s="70" t="s">
        <v>939</v>
      </c>
      <c r="K281" s="74">
        <v>681391.92</v>
      </c>
      <c r="L281" s="70">
        <v>0</v>
      </c>
      <c r="M281" s="74">
        <v>681391.92</v>
      </c>
      <c r="N281" s="70" t="s">
        <v>437</v>
      </c>
    </row>
    <row r="282" spans="1:14" x14ac:dyDescent="0.2">
      <c r="A282" s="82">
        <v>2024</v>
      </c>
      <c r="B282" s="72" t="s">
        <v>461</v>
      </c>
      <c r="C282" s="73">
        <v>45366</v>
      </c>
      <c r="D282" s="73">
        <v>45471</v>
      </c>
      <c r="E282" s="70" t="s">
        <v>43</v>
      </c>
      <c r="F282" s="70" t="s">
        <v>938</v>
      </c>
      <c r="G282" s="70" t="s">
        <v>1051</v>
      </c>
      <c r="H282" s="70">
        <v>240001089</v>
      </c>
      <c r="I282" s="70" t="s">
        <v>58</v>
      </c>
      <c r="J282" s="70" t="s">
        <v>940</v>
      </c>
      <c r="K282" s="74">
        <v>681391.92</v>
      </c>
      <c r="L282" s="70">
        <v>0</v>
      </c>
      <c r="M282" s="74">
        <v>681391.92</v>
      </c>
      <c r="N282" s="70" t="s">
        <v>437</v>
      </c>
    </row>
    <row r="283" spans="1:14" x14ac:dyDescent="0.2">
      <c r="A283" s="82">
        <v>2024</v>
      </c>
      <c r="B283" s="72" t="s">
        <v>461</v>
      </c>
      <c r="C283" s="73">
        <v>45366</v>
      </c>
      <c r="D283" s="73">
        <v>45471</v>
      </c>
      <c r="E283" s="70" t="s">
        <v>43</v>
      </c>
      <c r="F283" s="70" t="s">
        <v>938</v>
      </c>
      <c r="G283" s="70" t="s">
        <v>1051</v>
      </c>
      <c r="H283" s="70">
        <v>240001089</v>
      </c>
      <c r="I283" s="70" t="s">
        <v>58</v>
      </c>
      <c r="J283" s="70" t="s">
        <v>941</v>
      </c>
      <c r="K283" s="74">
        <v>681391.92</v>
      </c>
      <c r="L283" s="70">
        <v>0</v>
      </c>
      <c r="M283" s="74">
        <v>681391.92</v>
      </c>
      <c r="N283" s="70" t="s">
        <v>437</v>
      </c>
    </row>
    <row r="284" spans="1:14" x14ac:dyDescent="0.2">
      <c r="A284" s="82">
        <v>2024</v>
      </c>
      <c r="B284" s="72" t="s">
        <v>461</v>
      </c>
      <c r="C284" s="73">
        <v>45366</v>
      </c>
      <c r="D284" s="73">
        <v>45471</v>
      </c>
      <c r="E284" s="70" t="s">
        <v>43</v>
      </c>
      <c r="F284" s="70" t="s">
        <v>938</v>
      </c>
      <c r="G284" s="70" t="s">
        <v>1051</v>
      </c>
      <c r="H284" s="70">
        <v>240001089</v>
      </c>
      <c r="I284" s="70" t="s">
        <v>58</v>
      </c>
      <c r="J284" s="70" t="s">
        <v>942</v>
      </c>
      <c r="K284" s="74">
        <v>681391.92</v>
      </c>
      <c r="L284" s="70">
        <v>0</v>
      </c>
      <c r="M284" s="74">
        <v>681391.92</v>
      </c>
      <c r="N284" s="70" t="s">
        <v>437</v>
      </c>
    </row>
    <row r="285" spans="1:14" x14ac:dyDescent="0.2">
      <c r="A285" s="82">
        <v>2024</v>
      </c>
      <c r="B285" s="72" t="s">
        <v>461</v>
      </c>
      <c r="C285" s="73">
        <v>45372</v>
      </c>
      <c r="D285" s="73">
        <v>45373</v>
      </c>
      <c r="E285" s="70" t="s">
        <v>595</v>
      </c>
      <c r="F285" s="70" t="s">
        <v>596</v>
      </c>
      <c r="H285" s="70">
        <v>230005467</v>
      </c>
      <c r="I285" s="70" t="s">
        <v>943</v>
      </c>
      <c r="J285" s="70" t="s">
        <v>944</v>
      </c>
      <c r="K285" s="74">
        <v>74128.460000000006</v>
      </c>
      <c r="L285" s="70">
        <v>0</v>
      </c>
      <c r="M285" s="74">
        <v>74128.460000000006</v>
      </c>
      <c r="N285" s="70" t="s">
        <v>437</v>
      </c>
    </row>
    <row r="286" spans="1:14" x14ac:dyDescent="0.2">
      <c r="A286" s="82">
        <v>2024</v>
      </c>
      <c r="B286" s="72" t="s">
        <v>461</v>
      </c>
      <c r="C286" s="73">
        <v>45372</v>
      </c>
      <c r="D286" s="73">
        <v>45462</v>
      </c>
      <c r="E286" s="70" t="s">
        <v>351</v>
      </c>
      <c r="F286" s="70" t="s">
        <v>488</v>
      </c>
      <c r="G286" s="70" t="s">
        <v>1052</v>
      </c>
      <c r="H286" s="70">
        <v>230004614</v>
      </c>
      <c r="I286" s="70" t="s">
        <v>150</v>
      </c>
      <c r="J286" s="70" t="s">
        <v>945</v>
      </c>
      <c r="K286" s="74">
        <v>500929.99</v>
      </c>
      <c r="L286" s="70">
        <v>0</v>
      </c>
      <c r="M286" s="74">
        <v>500929.99</v>
      </c>
      <c r="N286" s="70" t="s">
        <v>437</v>
      </c>
    </row>
    <row r="287" spans="1:14" x14ac:dyDescent="0.2">
      <c r="A287" s="82">
        <v>2024</v>
      </c>
      <c r="B287" s="72" t="s">
        <v>461</v>
      </c>
      <c r="C287" s="73">
        <v>45372</v>
      </c>
      <c r="D287" s="73">
        <v>45462</v>
      </c>
      <c r="E287" s="70" t="s">
        <v>258</v>
      </c>
      <c r="F287" s="70" t="s">
        <v>256</v>
      </c>
      <c r="G287" s="70" t="s">
        <v>1054</v>
      </c>
      <c r="H287" s="70">
        <v>240001227</v>
      </c>
      <c r="I287" s="70" t="s">
        <v>946</v>
      </c>
      <c r="J287" s="70" t="s">
        <v>947</v>
      </c>
      <c r="K287" s="74">
        <v>705776.77</v>
      </c>
      <c r="L287" s="70">
        <v>0</v>
      </c>
      <c r="M287" s="74">
        <v>705776.77</v>
      </c>
      <c r="N287" s="70" t="s">
        <v>437</v>
      </c>
    </row>
    <row r="288" spans="1:14" x14ac:dyDescent="0.2">
      <c r="A288" s="82">
        <v>2024</v>
      </c>
      <c r="B288" s="72" t="s">
        <v>461</v>
      </c>
      <c r="C288" s="73">
        <v>45372</v>
      </c>
      <c r="D288" s="73">
        <v>45462</v>
      </c>
      <c r="E288" s="70" t="s">
        <v>351</v>
      </c>
      <c r="F288" s="70" t="s">
        <v>488</v>
      </c>
      <c r="G288" s="70" t="s">
        <v>1052</v>
      </c>
      <c r="H288" s="70">
        <v>230004614</v>
      </c>
      <c r="I288" s="70" t="s">
        <v>150</v>
      </c>
      <c r="J288" s="70" t="s">
        <v>948</v>
      </c>
      <c r="K288" s="74">
        <v>500929.99</v>
      </c>
      <c r="L288" s="70">
        <v>0</v>
      </c>
      <c r="M288" s="74">
        <v>500929.99</v>
      </c>
      <c r="N288" s="70" t="s">
        <v>437</v>
      </c>
    </row>
    <row r="289" spans="1:14" x14ac:dyDescent="0.2">
      <c r="A289" s="82">
        <v>2024</v>
      </c>
      <c r="B289" s="72" t="s">
        <v>500</v>
      </c>
      <c r="C289" s="73">
        <v>45383</v>
      </c>
      <c r="D289" s="73">
        <v>45384</v>
      </c>
      <c r="E289" s="70" t="s">
        <v>595</v>
      </c>
      <c r="F289" s="70" t="s">
        <v>596</v>
      </c>
      <c r="H289" s="70">
        <v>240001326</v>
      </c>
      <c r="I289" s="70" t="s">
        <v>949</v>
      </c>
      <c r="J289" s="70" t="s">
        <v>950</v>
      </c>
      <c r="K289" s="74">
        <v>317473.86</v>
      </c>
      <c r="L289" s="70">
        <v>0</v>
      </c>
      <c r="M289" s="74">
        <v>317473.86</v>
      </c>
      <c r="N289" s="70" t="s">
        <v>437</v>
      </c>
    </row>
    <row r="290" spans="1:14" x14ac:dyDescent="0.2">
      <c r="A290" s="82">
        <v>2024</v>
      </c>
      <c r="B290" s="72" t="s">
        <v>500</v>
      </c>
      <c r="C290" s="73">
        <v>45384</v>
      </c>
      <c r="D290" s="73">
        <v>45429</v>
      </c>
      <c r="E290" s="70" t="s">
        <v>119</v>
      </c>
      <c r="F290" s="70" t="s">
        <v>116</v>
      </c>
      <c r="G290" s="70" t="s">
        <v>1056</v>
      </c>
      <c r="H290" s="70">
        <v>240000103</v>
      </c>
      <c r="I290" s="70" t="s">
        <v>117</v>
      </c>
      <c r="J290" s="70" t="s">
        <v>951</v>
      </c>
      <c r="K290" s="74">
        <v>75381.990000000005</v>
      </c>
      <c r="L290" s="70">
        <v>0</v>
      </c>
      <c r="M290" s="74">
        <v>75381.990000000005</v>
      </c>
      <c r="N290" s="70" t="s">
        <v>437</v>
      </c>
    </row>
    <row r="291" spans="1:14" x14ac:dyDescent="0.2">
      <c r="A291" s="82">
        <v>2024</v>
      </c>
      <c r="B291" s="72" t="s">
        <v>500</v>
      </c>
      <c r="C291" s="73">
        <v>45392</v>
      </c>
      <c r="D291" s="73">
        <v>45392</v>
      </c>
      <c r="E291" s="70" t="s">
        <v>164</v>
      </c>
      <c r="F291" s="70" t="s">
        <v>508</v>
      </c>
      <c r="G291" s="70" t="s">
        <v>1054</v>
      </c>
      <c r="H291" s="70">
        <v>230005079</v>
      </c>
      <c r="I291" s="70" t="s">
        <v>952</v>
      </c>
      <c r="J291" s="70" t="s">
        <v>953</v>
      </c>
      <c r="K291" s="74">
        <v>91357.440000000002</v>
      </c>
      <c r="L291" s="70">
        <v>0</v>
      </c>
      <c r="M291" s="74">
        <v>91357.440000000002</v>
      </c>
      <c r="N291" s="70" t="s">
        <v>437</v>
      </c>
    </row>
    <row r="292" spans="1:14" x14ac:dyDescent="0.2">
      <c r="A292" s="82">
        <v>2024</v>
      </c>
      <c r="B292" s="72" t="s">
        <v>500</v>
      </c>
      <c r="C292" s="73">
        <v>45393</v>
      </c>
      <c r="D292" s="73">
        <v>45393</v>
      </c>
      <c r="E292" s="70" t="s">
        <v>278</v>
      </c>
      <c r="F292" s="70" t="s">
        <v>276</v>
      </c>
      <c r="H292" s="70">
        <v>240001556</v>
      </c>
      <c r="I292" s="70" t="s">
        <v>954</v>
      </c>
      <c r="J292" s="70" t="s">
        <v>955</v>
      </c>
      <c r="K292" s="74">
        <v>325378.32</v>
      </c>
      <c r="L292" s="70">
        <v>0</v>
      </c>
      <c r="M292" s="74">
        <v>325378.32</v>
      </c>
      <c r="N292" s="70" t="s">
        <v>437</v>
      </c>
    </row>
    <row r="293" spans="1:14" x14ac:dyDescent="0.2">
      <c r="A293" s="82">
        <v>2024</v>
      </c>
      <c r="B293" s="72" t="s">
        <v>500</v>
      </c>
      <c r="C293" s="73">
        <v>45393</v>
      </c>
      <c r="D293" s="73">
        <v>45393</v>
      </c>
      <c r="E293" s="70" t="s">
        <v>278</v>
      </c>
      <c r="F293" s="70" t="s">
        <v>276</v>
      </c>
      <c r="H293" s="70">
        <v>240001556</v>
      </c>
      <c r="I293" s="70" t="s">
        <v>954</v>
      </c>
      <c r="J293" s="70" t="s">
        <v>956</v>
      </c>
      <c r="K293" s="74">
        <v>325378.32</v>
      </c>
      <c r="L293" s="70">
        <v>0</v>
      </c>
      <c r="M293" s="74">
        <v>325378.32</v>
      </c>
      <c r="N293" s="70" t="s">
        <v>437</v>
      </c>
    </row>
    <row r="294" spans="1:14" x14ac:dyDescent="0.2">
      <c r="A294" s="82">
        <v>2024</v>
      </c>
      <c r="B294" s="72" t="s">
        <v>500</v>
      </c>
      <c r="C294" s="73">
        <v>45394</v>
      </c>
      <c r="D294" s="73">
        <v>45394</v>
      </c>
      <c r="E294" s="70" t="s">
        <v>462</v>
      </c>
      <c r="F294" s="70" t="s">
        <v>463</v>
      </c>
      <c r="G294" s="70" t="s">
        <v>1053</v>
      </c>
      <c r="H294" s="70">
        <v>240001657</v>
      </c>
      <c r="I294" s="70" t="s">
        <v>957</v>
      </c>
      <c r="K294" s="70">
        <v>3.71</v>
      </c>
      <c r="L294" s="70">
        <v>0</v>
      </c>
      <c r="M294" s="70">
        <v>3.71</v>
      </c>
      <c r="N294" s="70" t="s">
        <v>958</v>
      </c>
    </row>
    <row r="295" spans="1:14" x14ac:dyDescent="0.2">
      <c r="A295" s="82">
        <v>2024</v>
      </c>
      <c r="B295" s="72" t="s">
        <v>500</v>
      </c>
      <c r="C295" s="73">
        <v>45394</v>
      </c>
      <c r="D295" s="73">
        <v>45439</v>
      </c>
      <c r="E295" s="70" t="s">
        <v>527</v>
      </c>
      <c r="F295" s="70" t="s">
        <v>959</v>
      </c>
      <c r="H295" s="70">
        <v>240001681</v>
      </c>
      <c r="I295" s="70" t="s">
        <v>960</v>
      </c>
      <c r="J295" s="70" t="s">
        <v>961</v>
      </c>
      <c r="K295" s="74">
        <v>66961.279999999999</v>
      </c>
      <c r="L295" s="70">
        <v>0</v>
      </c>
      <c r="M295" s="74">
        <v>66961.279999999999</v>
      </c>
      <c r="N295" s="70" t="s">
        <v>437</v>
      </c>
    </row>
    <row r="296" spans="1:14" x14ac:dyDescent="0.2">
      <c r="A296" s="82">
        <v>2024</v>
      </c>
      <c r="B296" s="72" t="s">
        <v>500</v>
      </c>
      <c r="C296" s="73">
        <v>45399</v>
      </c>
      <c r="D296" s="73">
        <v>45489</v>
      </c>
      <c r="E296" s="70" t="s">
        <v>185</v>
      </c>
      <c r="F296" s="70" t="s">
        <v>184</v>
      </c>
      <c r="H296" s="70">
        <v>230005297</v>
      </c>
      <c r="I296" s="70" t="s">
        <v>962</v>
      </c>
      <c r="J296" s="70" t="s">
        <v>963</v>
      </c>
      <c r="K296" s="74">
        <v>481544.96000000002</v>
      </c>
      <c r="L296" s="70">
        <v>0</v>
      </c>
      <c r="M296" s="74">
        <v>481544.96000000002</v>
      </c>
      <c r="N296" s="70" t="s">
        <v>437</v>
      </c>
    </row>
    <row r="297" spans="1:14" x14ac:dyDescent="0.2">
      <c r="A297" s="82">
        <v>2024</v>
      </c>
      <c r="B297" s="72" t="s">
        <v>500</v>
      </c>
      <c r="C297" s="73">
        <v>45399</v>
      </c>
      <c r="D297" s="73">
        <v>45489</v>
      </c>
      <c r="E297" s="70" t="s">
        <v>185</v>
      </c>
      <c r="F297" s="70" t="s">
        <v>184</v>
      </c>
      <c r="H297" s="70">
        <v>230005297</v>
      </c>
      <c r="I297" s="70" t="s">
        <v>962</v>
      </c>
      <c r="J297" s="70" t="s">
        <v>964</v>
      </c>
      <c r="K297" s="74">
        <v>481544.96000000002</v>
      </c>
      <c r="L297" s="70">
        <v>0</v>
      </c>
      <c r="M297" s="74">
        <v>481544.96000000002</v>
      </c>
      <c r="N297" s="70" t="s">
        <v>437</v>
      </c>
    </row>
    <row r="298" spans="1:14" x14ac:dyDescent="0.2">
      <c r="A298" s="82">
        <v>2024</v>
      </c>
      <c r="B298" s="72" t="s">
        <v>500</v>
      </c>
      <c r="C298" s="73">
        <v>45404</v>
      </c>
      <c r="D298" s="73">
        <v>45405</v>
      </c>
      <c r="E298" s="70" t="s">
        <v>203</v>
      </c>
      <c r="F298" s="70" t="s">
        <v>965</v>
      </c>
      <c r="H298" s="70">
        <v>240000014</v>
      </c>
      <c r="I298" s="70" t="s">
        <v>966</v>
      </c>
      <c r="J298" s="70" t="s">
        <v>967</v>
      </c>
      <c r="K298" s="74">
        <v>116483.24</v>
      </c>
      <c r="L298" s="70">
        <v>0</v>
      </c>
      <c r="M298" s="74">
        <v>116483.24</v>
      </c>
      <c r="N298" s="70" t="s">
        <v>437</v>
      </c>
    </row>
    <row r="299" spans="1:14" x14ac:dyDescent="0.2">
      <c r="A299" s="82">
        <v>2024</v>
      </c>
      <c r="B299" s="72" t="s">
        <v>500</v>
      </c>
      <c r="C299" s="73">
        <v>45411</v>
      </c>
      <c r="D299" s="73">
        <v>45411</v>
      </c>
      <c r="E299" s="70" t="s">
        <v>273</v>
      </c>
      <c r="F299" s="70" t="s">
        <v>271</v>
      </c>
      <c r="H299" s="70">
        <v>240001914</v>
      </c>
      <c r="I299" s="70" t="s">
        <v>968</v>
      </c>
      <c r="J299" s="70" t="s">
        <v>969</v>
      </c>
      <c r="K299" s="74">
        <v>37336.75</v>
      </c>
      <c r="L299" s="70">
        <v>0</v>
      </c>
      <c r="M299" s="74">
        <v>37336.75</v>
      </c>
      <c r="N299" s="70" t="s">
        <v>437</v>
      </c>
    </row>
    <row r="300" spans="1:14" x14ac:dyDescent="0.2">
      <c r="A300" s="82">
        <v>2024</v>
      </c>
      <c r="B300" s="72" t="s">
        <v>500</v>
      </c>
      <c r="C300" s="73">
        <v>45411</v>
      </c>
      <c r="D300" s="73">
        <v>45486</v>
      </c>
      <c r="E300" s="70" t="s">
        <v>351</v>
      </c>
      <c r="F300" s="70" t="s">
        <v>488</v>
      </c>
      <c r="G300" s="70" t="s">
        <v>1052</v>
      </c>
      <c r="H300" s="70">
        <v>240001908</v>
      </c>
      <c r="I300" s="70" t="s">
        <v>153</v>
      </c>
      <c r="J300" s="70" t="s">
        <v>970</v>
      </c>
      <c r="K300" s="74">
        <v>261830.76</v>
      </c>
      <c r="L300" s="70">
        <v>0</v>
      </c>
      <c r="M300" s="74">
        <v>261830.76</v>
      </c>
      <c r="N300" s="70" t="s">
        <v>437</v>
      </c>
    </row>
    <row r="301" spans="1:14" x14ac:dyDescent="0.2">
      <c r="A301" s="82">
        <v>2024</v>
      </c>
      <c r="B301" s="72" t="s">
        <v>500</v>
      </c>
      <c r="C301" s="73">
        <v>45411</v>
      </c>
      <c r="D301" s="73">
        <v>45516</v>
      </c>
      <c r="E301" s="70" t="s">
        <v>43</v>
      </c>
      <c r="F301" s="70" t="s">
        <v>938</v>
      </c>
      <c r="G301" s="70" t="s">
        <v>1051</v>
      </c>
      <c r="H301" s="70">
        <v>240001838</v>
      </c>
      <c r="I301" s="70" t="s">
        <v>60</v>
      </c>
      <c r="J301" s="70" t="s">
        <v>971</v>
      </c>
      <c r="K301" s="74">
        <v>597737.35</v>
      </c>
      <c r="L301" s="70">
        <v>0</v>
      </c>
      <c r="M301" s="74">
        <v>597737.35</v>
      </c>
      <c r="N301" s="70" t="s">
        <v>437</v>
      </c>
    </row>
    <row r="302" spans="1:14" x14ac:dyDescent="0.2">
      <c r="A302" s="82">
        <v>2024</v>
      </c>
      <c r="B302" s="72" t="s">
        <v>500</v>
      </c>
      <c r="C302" s="73">
        <v>45411</v>
      </c>
      <c r="D302" s="73">
        <v>45516</v>
      </c>
      <c r="E302" s="70" t="s">
        <v>43</v>
      </c>
      <c r="F302" s="70" t="s">
        <v>938</v>
      </c>
      <c r="G302" s="70" t="s">
        <v>1051</v>
      </c>
      <c r="H302" s="70">
        <v>240001838</v>
      </c>
      <c r="I302" s="70" t="s">
        <v>60</v>
      </c>
      <c r="J302" s="70" t="s">
        <v>972</v>
      </c>
      <c r="K302" s="74">
        <v>597737.35</v>
      </c>
      <c r="L302" s="70">
        <v>0</v>
      </c>
      <c r="M302" s="74">
        <v>597737.35</v>
      </c>
      <c r="N302" s="70" t="s">
        <v>437</v>
      </c>
    </row>
    <row r="303" spans="1:14" x14ac:dyDescent="0.2">
      <c r="A303" s="82">
        <v>2024</v>
      </c>
      <c r="B303" s="72" t="s">
        <v>500</v>
      </c>
      <c r="C303" s="73">
        <v>45412</v>
      </c>
      <c r="D303" s="73">
        <v>45412</v>
      </c>
      <c r="E303" s="70" t="s">
        <v>193</v>
      </c>
      <c r="F303" s="70" t="s">
        <v>192</v>
      </c>
      <c r="H303" s="70">
        <v>240002022</v>
      </c>
      <c r="I303" s="70" t="s">
        <v>973</v>
      </c>
      <c r="J303" s="70" t="s">
        <v>974</v>
      </c>
      <c r="K303" s="74">
        <v>35303.78</v>
      </c>
      <c r="L303" s="70">
        <v>0</v>
      </c>
      <c r="M303" s="74">
        <v>35303.78</v>
      </c>
      <c r="N303" s="70" t="s">
        <v>437</v>
      </c>
    </row>
    <row r="304" spans="1:14" x14ac:dyDescent="0.2">
      <c r="A304" s="82">
        <v>2024</v>
      </c>
      <c r="B304" s="72" t="s">
        <v>534</v>
      </c>
      <c r="C304" s="73">
        <v>45414</v>
      </c>
      <c r="D304" s="73">
        <v>45415</v>
      </c>
      <c r="E304" s="70" t="s">
        <v>139</v>
      </c>
      <c r="F304" s="70" t="s">
        <v>138</v>
      </c>
      <c r="H304" s="70">
        <v>240000454</v>
      </c>
      <c r="I304" s="70" t="s">
        <v>975</v>
      </c>
      <c r="J304" s="70" t="s">
        <v>976</v>
      </c>
      <c r="K304" s="74">
        <v>115479.42</v>
      </c>
      <c r="L304" s="70">
        <v>0</v>
      </c>
      <c r="M304" s="74">
        <v>115479.42</v>
      </c>
      <c r="N304" s="70" t="s">
        <v>437</v>
      </c>
    </row>
    <row r="305" spans="1:14" x14ac:dyDescent="0.2">
      <c r="A305" s="82">
        <v>2024</v>
      </c>
      <c r="B305" s="72" t="s">
        <v>534</v>
      </c>
      <c r="C305" s="73">
        <v>45415</v>
      </c>
      <c r="D305" s="73">
        <v>45415</v>
      </c>
      <c r="E305" s="70" t="s">
        <v>462</v>
      </c>
      <c r="F305" s="70" t="s">
        <v>463</v>
      </c>
      <c r="G305" s="70" t="s">
        <v>1053</v>
      </c>
      <c r="H305" s="70">
        <v>240000459</v>
      </c>
      <c r="I305" s="70" t="s">
        <v>977</v>
      </c>
      <c r="J305" s="70" t="s">
        <v>978</v>
      </c>
      <c r="K305" s="74">
        <v>933531.15</v>
      </c>
      <c r="L305" s="70">
        <v>0</v>
      </c>
      <c r="M305" s="74">
        <v>933531.15</v>
      </c>
      <c r="N305" s="70" t="s">
        <v>437</v>
      </c>
    </row>
    <row r="306" spans="1:14" x14ac:dyDescent="0.2">
      <c r="A306" s="82">
        <v>2024</v>
      </c>
      <c r="B306" s="72" t="s">
        <v>534</v>
      </c>
      <c r="C306" s="73">
        <v>45415</v>
      </c>
      <c r="D306" s="73">
        <v>45415</v>
      </c>
      <c r="E306" s="70" t="s">
        <v>462</v>
      </c>
      <c r="F306" s="70" t="s">
        <v>463</v>
      </c>
      <c r="G306" s="70" t="s">
        <v>1053</v>
      </c>
      <c r="H306" s="70">
        <v>240000459</v>
      </c>
      <c r="I306" s="70" t="s">
        <v>977</v>
      </c>
      <c r="J306" s="70" t="s">
        <v>979</v>
      </c>
      <c r="K306" s="74">
        <v>933531.15</v>
      </c>
      <c r="L306" s="70">
        <v>0</v>
      </c>
      <c r="M306" s="74">
        <v>933531.15</v>
      </c>
      <c r="N306" s="70" t="s">
        <v>437</v>
      </c>
    </row>
    <row r="307" spans="1:14" x14ac:dyDescent="0.2">
      <c r="A307" s="82">
        <v>2024</v>
      </c>
      <c r="B307" s="72" t="s">
        <v>534</v>
      </c>
      <c r="C307" s="73">
        <v>45415</v>
      </c>
      <c r="D307" s="73">
        <v>45415</v>
      </c>
      <c r="E307" s="70" t="s">
        <v>144</v>
      </c>
      <c r="F307" s="70" t="s">
        <v>434</v>
      </c>
      <c r="G307" s="70" t="s">
        <v>1050</v>
      </c>
      <c r="H307" s="70">
        <v>230005247</v>
      </c>
      <c r="I307" s="70" t="s">
        <v>980</v>
      </c>
      <c r="J307" s="70" t="s">
        <v>981</v>
      </c>
      <c r="K307" s="74">
        <v>861115.68</v>
      </c>
      <c r="L307" s="70">
        <v>0</v>
      </c>
      <c r="M307" s="74">
        <v>861115.68</v>
      </c>
      <c r="N307" s="70" t="s">
        <v>437</v>
      </c>
    </row>
    <row r="308" spans="1:14" x14ac:dyDescent="0.2">
      <c r="A308" s="82">
        <v>2024</v>
      </c>
      <c r="B308" s="72" t="s">
        <v>534</v>
      </c>
      <c r="C308" s="73">
        <v>45415</v>
      </c>
      <c r="D308" s="73">
        <v>45415</v>
      </c>
      <c r="E308" s="70" t="s">
        <v>462</v>
      </c>
      <c r="F308" s="70" t="s">
        <v>463</v>
      </c>
      <c r="G308" s="70" t="s">
        <v>1053</v>
      </c>
      <c r="H308" s="70">
        <v>240002120</v>
      </c>
      <c r="I308" s="70" t="s">
        <v>982</v>
      </c>
      <c r="J308" s="70" t="s">
        <v>983</v>
      </c>
      <c r="K308" s="70">
        <v>187.85</v>
      </c>
      <c r="L308" s="70">
        <v>0</v>
      </c>
      <c r="M308" s="70">
        <v>187.85</v>
      </c>
      <c r="N308" s="70" t="s">
        <v>437</v>
      </c>
    </row>
    <row r="309" spans="1:14" x14ac:dyDescent="0.2">
      <c r="A309" s="82">
        <v>2024</v>
      </c>
      <c r="B309" s="72" t="s">
        <v>534</v>
      </c>
      <c r="C309" s="73">
        <v>45420</v>
      </c>
      <c r="D309" s="73">
        <v>45510</v>
      </c>
      <c r="E309" s="70" t="s">
        <v>469</v>
      </c>
      <c r="F309" s="70" t="s">
        <v>470</v>
      </c>
      <c r="H309" s="70">
        <v>230005326</v>
      </c>
      <c r="I309" s="70" t="s">
        <v>984</v>
      </c>
      <c r="J309" s="70" t="s">
        <v>985</v>
      </c>
      <c r="K309" s="74">
        <v>541559.12</v>
      </c>
      <c r="L309" s="70">
        <v>0</v>
      </c>
      <c r="M309" s="74">
        <v>541559.12</v>
      </c>
      <c r="N309" s="70" t="s">
        <v>437</v>
      </c>
    </row>
    <row r="310" spans="1:14" x14ac:dyDescent="0.2">
      <c r="A310" s="82">
        <v>2024</v>
      </c>
      <c r="B310" s="72" t="s">
        <v>534</v>
      </c>
      <c r="C310" s="73">
        <v>45420</v>
      </c>
      <c r="D310" s="73">
        <v>45510</v>
      </c>
      <c r="E310" s="70" t="s">
        <v>469</v>
      </c>
      <c r="F310" s="70" t="s">
        <v>470</v>
      </c>
      <c r="H310" s="70">
        <v>230005326</v>
      </c>
      <c r="I310" s="70" t="s">
        <v>984</v>
      </c>
      <c r="J310" s="70" t="s">
        <v>986</v>
      </c>
      <c r="K310" s="74">
        <v>541559.12</v>
      </c>
      <c r="L310" s="70">
        <v>0</v>
      </c>
      <c r="M310" s="74">
        <v>541559.12</v>
      </c>
      <c r="N310" s="70" t="s">
        <v>437</v>
      </c>
    </row>
    <row r="311" spans="1:14" x14ac:dyDescent="0.2">
      <c r="A311" s="82">
        <v>2024</v>
      </c>
      <c r="B311" s="72" t="s">
        <v>534</v>
      </c>
      <c r="C311" s="73">
        <v>45421</v>
      </c>
      <c r="D311" s="73">
        <v>45421</v>
      </c>
      <c r="E311" s="70" t="s">
        <v>246</v>
      </c>
      <c r="F311" s="70" t="s">
        <v>503</v>
      </c>
      <c r="G311" s="70" t="s">
        <v>1058</v>
      </c>
      <c r="H311" s="70">
        <v>230005252</v>
      </c>
      <c r="I311" s="70" t="s">
        <v>250</v>
      </c>
      <c r="J311" s="70" t="s">
        <v>987</v>
      </c>
      <c r="K311" s="74">
        <v>924456.95</v>
      </c>
      <c r="L311" s="70">
        <v>0</v>
      </c>
      <c r="M311" s="74">
        <v>924456.95</v>
      </c>
      <c r="N311" s="70" t="s">
        <v>437</v>
      </c>
    </row>
    <row r="312" spans="1:14" x14ac:dyDescent="0.2">
      <c r="A312" s="82">
        <v>2024</v>
      </c>
      <c r="B312" s="72" t="s">
        <v>534</v>
      </c>
      <c r="C312" s="73">
        <v>45421</v>
      </c>
      <c r="D312" s="73">
        <v>45422</v>
      </c>
      <c r="E312" s="70" t="s">
        <v>632</v>
      </c>
      <c r="F312" s="70" t="s">
        <v>633</v>
      </c>
      <c r="H312" s="70">
        <v>240001120</v>
      </c>
      <c r="I312" s="70" t="s">
        <v>988</v>
      </c>
      <c r="J312" s="70" t="s">
        <v>989</v>
      </c>
      <c r="K312" s="74">
        <v>81256.19</v>
      </c>
      <c r="L312" s="70">
        <v>0</v>
      </c>
      <c r="M312" s="74">
        <v>81256.19</v>
      </c>
      <c r="N312" s="70" t="s">
        <v>437</v>
      </c>
    </row>
    <row r="313" spans="1:14" x14ac:dyDescent="0.2">
      <c r="A313" s="82">
        <v>2024</v>
      </c>
      <c r="B313" s="72" t="s">
        <v>534</v>
      </c>
      <c r="C313" s="73">
        <v>45421</v>
      </c>
      <c r="D313" s="73">
        <v>45421</v>
      </c>
      <c r="E313" s="70" t="s">
        <v>246</v>
      </c>
      <c r="F313" s="70" t="s">
        <v>503</v>
      </c>
      <c r="G313" s="70" t="s">
        <v>1058</v>
      </c>
      <c r="H313" s="70">
        <v>230005252</v>
      </c>
      <c r="I313" s="70" t="s">
        <v>250</v>
      </c>
      <c r="J313" s="70" t="s">
        <v>990</v>
      </c>
      <c r="K313" s="74">
        <v>924456.95</v>
      </c>
      <c r="L313" s="70">
        <v>0</v>
      </c>
      <c r="M313" s="74">
        <v>924456.95</v>
      </c>
      <c r="N313" s="70" t="s">
        <v>437</v>
      </c>
    </row>
    <row r="314" spans="1:14" x14ac:dyDescent="0.2">
      <c r="A314" s="82">
        <v>2024</v>
      </c>
      <c r="B314" s="72" t="s">
        <v>534</v>
      </c>
      <c r="C314" s="73">
        <v>45425</v>
      </c>
      <c r="D314" s="73">
        <v>45425</v>
      </c>
      <c r="E314" s="70" t="s">
        <v>513</v>
      </c>
      <c r="F314" s="70" t="s">
        <v>514</v>
      </c>
      <c r="G314" s="70" t="s">
        <v>1059</v>
      </c>
      <c r="H314" s="70">
        <v>240001799</v>
      </c>
      <c r="I314" s="70" t="s">
        <v>991</v>
      </c>
      <c r="J314" s="70" t="s">
        <v>992</v>
      </c>
      <c r="K314" s="74">
        <v>217130.74</v>
      </c>
      <c r="L314" s="70">
        <v>0</v>
      </c>
      <c r="M314" s="74">
        <v>217130.74</v>
      </c>
      <c r="N314" s="70" t="s">
        <v>437</v>
      </c>
    </row>
    <row r="315" spans="1:14" x14ac:dyDescent="0.2">
      <c r="A315" s="82">
        <v>2024</v>
      </c>
      <c r="B315" s="72" t="s">
        <v>534</v>
      </c>
      <c r="C315" s="73">
        <v>45428</v>
      </c>
      <c r="D315" s="73">
        <v>45428</v>
      </c>
      <c r="E315" s="70" t="s">
        <v>993</v>
      </c>
      <c r="F315" s="70" t="s">
        <v>994</v>
      </c>
      <c r="H315" s="70">
        <v>240002351</v>
      </c>
      <c r="I315" s="70" t="s">
        <v>995</v>
      </c>
      <c r="J315" s="70" t="s">
        <v>996</v>
      </c>
      <c r="K315" s="70">
        <v>353.39</v>
      </c>
      <c r="L315" s="70">
        <v>63.61</v>
      </c>
      <c r="M315" s="70">
        <v>417</v>
      </c>
      <c r="N315" s="70" t="s">
        <v>906</v>
      </c>
    </row>
    <row r="316" spans="1:14" x14ac:dyDescent="0.2">
      <c r="A316" s="82">
        <v>2024</v>
      </c>
      <c r="B316" s="72" t="s">
        <v>534</v>
      </c>
      <c r="C316" s="73">
        <v>45434</v>
      </c>
      <c r="D316" s="73">
        <v>45509</v>
      </c>
      <c r="E316" s="70" t="s">
        <v>207</v>
      </c>
      <c r="F316" s="70" t="s">
        <v>205</v>
      </c>
      <c r="H316" s="70">
        <v>240001641</v>
      </c>
      <c r="I316" s="70" t="s">
        <v>206</v>
      </c>
      <c r="J316" s="70" t="s">
        <v>997</v>
      </c>
      <c r="K316" s="74">
        <v>267775.59000000003</v>
      </c>
      <c r="L316" s="70">
        <v>0</v>
      </c>
      <c r="M316" s="74">
        <v>267775.59000000003</v>
      </c>
      <c r="N316" s="70" t="s">
        <v>437</v>
      </c>
    </row>
    <row r="317" spans="1:14" x14ac:dyDescent="0.2">
      <c r="A317" s="82">
        <v>2024</v>
      </c>
      <c r="B317" s="72" t="s">
        <v>534</v>
      </c>
      <c r="C317" s="73">
        <v>45434</v>
      </c>
      <c r="D317" s="73">
        <v>45509</v>
      </c>
      <c r="E317" s="70" t="s">
        <v>207</v>
      </c>
      <c r="F317" s="70" t="s">
        <v>205</v>
      </c>
      <c r="H317" s="70">
        <v>240001641</v>
      </c>
      <c r="I317" s="70" t="s">
        <v>206</v>
      </c>
      <c r="J317" s="70" t="s">
        <v>998</v>
      </c>
      <c r="K317" s="74">
        <v>267775.59000000003</v>
      </c>
      <c r="L317" s="70">
        <v>0</v>
      </c>
      <c r="M317" s="74">
        <v>267775.59000000003</v>
      </c>
      <c r="N317" s="70" t="s">
        <v>437</v>
      </c>
    </row>
    <row r="318" spans="1:14" x14ac:dyDescent="0.2">
      <c r="A318" s="82">
        <v>2024</v>
      </c>
      <c r="B318" s="72" t="s">
        <v>534</v>
      </c>
      <c r="C318" s="73">
        <v>45434</v>
      </c>
      <c r="D318" s="73">
        <v>45509</v>
      </c>
      <c r="E318" s="70" t="s">
        <v>207</v>
      </c>
      <c r="F318" s="70" t="s">
        <v>205</v>
      </c>
      <c r="H318" s="70">
        <v>240001641</v>
      </c>
      <c r="I318" s="70" t="s">
        <v>206</v>
      </c>
      <c r="J318" s="70" t="s">
        <v>999</v>
      </c>
      <c r="K318" s="74">
        <v>267775.59000000003</v>
      </c>
      <c r="L318" s="70">
        <v>0</v>
      </c>
      <c r="M318" s="74">
        <v>267775.59000000003</v>
      </c>
      <c r="N318" s="70" t="s">
        <v>437</v>
      </c>
    </row>
    <row r="319" spans="1:14" x14ac:dyDescent="0.2">
      <c r="A319" s="82">
        <v>2024</v>
      </c>
      <c r="B319" s="72" t="s">
        <v>534</v>
      </c>
      <c r="C319" s="73">
        <v>45435</v>
      </c>
      <c r="D319" s="73">
        <v>45436</v>
      </c>
      <c r="E319" s="70" t="s">
        <v>156</v>
      </c>
      <c r="F319" s="70" t="s">
        <v>154</v>
      </c>
      <c r="H319" s="70">
        <v>240000079</v>
      </c>
      <c r="I319" s="70" t="s">
        <v>1000</v>
      </c>
      <c r="J319" s="70" t="s">
        <v>1001</v>
      </c>
      <c r="K319" s="74">
        <v>152467.75</v>
      </c>
      <c r="L319" s="70">
        <v>0</v>
      </c>
      <c r="M319" s="74">
        <v>152467.75</v>
      </c>
      <c r="N319" s="70" t="s">
        <v>437</v>
      </c>
    </row>
    <row r="320" spans="1:14" x14ac:dyDescent="0.2">
      <c r="A320" s="82">
        <v>2024</v>
      </c>
      <c r="B320" s="72" t="s">
        <v>534</v>
      </c>
      <c r="C320" s="73">
        <v>45435</v>
      </c>
      <c r="D320" s="73">
        <v>45436</v>
      </c>
      <c r="E320" s="70" t="s">
        <v>156</v>
      </c>
      <c r="F320" s="70" t="s">
        <v>154</v>
      </c>
      <c r="H320" s="70">
        <v>240000079</v>
      </c>
      <c r="I320" s="70" t="s">
        <v>1000</v>
      </c>
      <c r="J320" s="70" t="s">
        <v>1002</v>
      </c>
      <c r="K320" s="74">
        <v>152467.75</v>
      </c>
      <c r="L320" s="70">
        <v>0</v>
      </c>
      <c r="M320" s="74">
        <v>152467.75</v>
      </c>
      <c r="N320" s="70" t="s">
        <v>437</v>
      </c>
    </row>
    <row r="321" spans="1:14" x14ac:dyDescent="0.2">
      <c r="A321" s="82">
        <v>2024</v>
      </c>
      <c r="B321" s="72" t="s">
        <v>534</v>
      </c>
      <c r="C321" s="73">
        <v>45440</v>
      </c>
      <c r="D321" s="73">
        <v>45441</v>
      </c>
      <c r="E321" s="70" t="s">
        <v>100</v>
      </c>
      <c r="F321" s="70" t="s">
        <v>98</v>
      </c>
      <c r="H321" s="70">
        <v>240000693</v>
      </c>
      <c r="I321" s="70" t="s">
        <v>1003</v>
      </c>
      <c r="J321" s="70" t="s">
        <v>1004</v>
      </c>
      <c r="K321" s="74">
        <v>100900.28</v>
      </c>
      <c r="L321" s="70">
        <v>0</v>
      </c>
      <c r="M321" s="74">
        <v>100900.28</v>
      </c>
      <c r="N321" s="70" t="s">
        <v>437</v>
      </c>
    </row>
    <row r="322" spans="1:14" x14ac:dyDescent="0.2">
      <c r="A322" s="82">
        <v>2024</v>
      </c>
      <c r="B322" s="72" t="s">
        <v>534</v>
      </c>
      <c r="C322" s="73">
        <v>45442</v>
      </c>
      <c r="D322" s="73">
        <v>45443</v>
      </c>
      <c r="E322" s="70" t="s">
        <v>632</v>
      </c>
      <c r="F322" s="70" t="s">
        <v>633</v>
      </c>
      <c r="H322" s="70">
        <v>240001009</v>
      </c>
      <c r="I322" s="70" t="s">
        <v>1005</v>
      </c>
      <c r="J322" s="70" t="s">
        <v>1006</v>
      </c>
      <c r="K322" s="74">
        <v>113478.47</v>
      </c>
      <c r="L322" s="70">
        <v>0</v>
      </c>
      <c r="M322" s="74">
        <v>113478.47</v>
      </c>
      <c r="N322" s="70" t="s">
        <v>437</v>
      </c>
    </row>
    <row r="323" spans="1:14" x14ac:dyDescent="0.2">
      <c r="A323" s="82">
        <v>2024</v>
      </c>
      <c r="B323" s="72" t="s">
        <v>571</v>
      </c>
      <c r="C323" s="73">
        <v>45446</v>
      </c>
      <c r="D323" s="73">
        <v>45536</v>
      </c>
      <c r="E323" s="70" t="s">
        <v>351</v>
      </c>
      <c r="F323" s="70" t="s">
        <v>488</v>
      </c>
      <c r="G323" s="70" t="s">
        <v>1052</v>
      </c>
      <c r="H323" s="70">
        <v>240002459</v>
      </c>
      <c r="I323" s="70" t="s">
        <v>307</v>
      </c>
      <c r="J323" s="70" t="s">
        <v>1007</v>
      </c>
      <c r="K323" s="74">
        <v>383026.05</v>
      </c>
      <c r="L323" s="70">
        <v>0</v>
      </c>
      <c r="M323" s="74">
        <v>383026.05</v>
      </c>
      <c r="N323" s="70" t="s">
        <v>437</v>
      </c>
    </row>
    <row r="324" spans="1:14" x14ac:dyDescent="0.2">
      <c r="A324" s="82">
        <v>2024</v>
      </c>
      <c r="B324" s="72" t="s">
        <v>571</v>
      </c>
      <c r="C324" s="73">
        <v>45446</v>
      </c>
      <c r="D324" s="73">
        <v>45447</v>
      </c>
      <c r="E324" s="70" t="s">
        <v>1008</v>
      </c>
      <c r="F324" s="70" t="s">
        <v>751</v>
      </c>
      <c r="H324" s="70">
        <v>240000729</v>
      </c>
      <c r="I324" s="70" t="s">
        <v>1009</v>
      </c>
      <c r="J324" s="70" t="s">
        <v>1010</v>
      </c>
      <c r="K324" s="74">
        <v>82805.42</v>
      </c>
      <c r="L324" s="70">
        <v>0</v>
      </c>
      <c r="M324" s="74">
        <v>82805.42</v>
      </c>
      <c r="N324" s="70" t="s">
        <v>437</v>
      </c>
    </row>
    <row r="325" spans="1:14" x14ac:dyDescent="0.2">
      <c r="A325" s="82">
        <v>2024</v>
      </c>
      <c r="B325" s="72" t="s">
        <v>571</v>
      </c>
      <c r="C325" s="73">
        <v>45448</v>
      </c>
      <c r="D325" s="73">
        <v>45448</v>
      </c>
      <c r="E325" s="70" t="s">
        <v>246</v>
      </c>
      <c r="F325" s="70" t="s">
        <v>503</v>
      </c>
      <c r="G325" s="70" t="s">
        <v>1058</v>
      </c>
      <c r="H325" s="70">
        <v>240002776</v>
      </c>
      <c r="I325" s="70" t="s">
        <v>1011</v>
      </c>
      <c r="K325" s="70">
        <v>14.96</v>
      </c>
      <c r="L325" s="70">
        <v>0</v>
      </c>
      <c r="M325" s="70">
        <v>14.96</v>
      </c>
      <c r="N325" s="70" t="s">
        <v>1012</v>
      </c>
    </row>
    <row r="326" spans="1:14" x14ac:dyDescent="0.2">
      <c r="A326" s="82">
        <v>2024</v>
      </c>
      <c r="B326" s="72" t="s">
        <v>571</v>
      </c>
      <c r="C326" s="73">
        <v>45449</v>
      </c>
      <c r="D326" s="73">
        <v>45554</v>
      </c>
      <c r="E326" s="70" t="s">
        <v>43</v>
      </c>
      <c r="F326" s="70" t="s">
        <v>938</v>
      </c>
      <c r="G326" s="70" t="s">
        <v>1051</v>
      </c>
      <c r="H326" s="70">
        <v>240002773</v>
      </c>
      <c r="I326" s="70" t="s">
        <v>302</v>
      </c>
      <c r="J326" s="70" t="s">
        <v>1013</v>
      </c>
      <c r="K326" s="74">
        <v>399306.54</v>
      </c>
      <c r="L326" s="70">
        <v>0</v>
      </c>
      <c r="M326" s="74">
        <v>399306.54</v>
      </c>
      <c r="N326" s="70" t="s">
        <v>437</v>
      </c>
    </row>
    <row r="327" spans="1:14" x14ac:dyDescent="0.2">
      <c r="A327" s="82">
        <v>2024</v>
      </c>
      <c r="B327" s="72" t="s">
        <v>571</v>
      </c>
      <c r="C327" s="73">
        <v>45449</v>
      </c>
      <c r="D327" s="73">
        <v>45554</v>
      </c>
      <c r="E327" s="70" t="s">
        <v>43</v>
      </c>
      <c r="F327" s="70" t="s">
        <v>938</v>
      </c>
      <c r="G327" s="70" t="s">
        <v>1051</v>
      </c>
      <c r="H327" s="70">
        <v>240002773</v>
      </c>
      <c r="I327" s="70" t="s">
        <v>302</v>
      </c>
      <c r="J327" s="70" t="s">
        <v>1014</v>
      </c>
      <c r="K327" s="74">
        <v>399306.54</v>
      </c>
      <c r="L327" s="70">
        <v>0</v>
      </c>
      <c r="M327" s="74">
        <v>399306.54</v>
      </c>
      <c r="N327" s="70" t="s">
        <v>437</v>
      </c>
    </row>
    <row r="328" spans="1:14" x14ac:dyDescent="0.2">
      <c r="A328" s="82">
        <v>2024</v>
      </c>
      <c r="B328" s="72" t="s">
        <v>571</v>
      </c>
      <c r="C328" s="73">
        <v>45454</v>
      </c>
      <c r="D328" s="73">
        <v>45544</v>
      </c>
      <c r="E328" s="70" t="s">
        <v>310</v>
      </c>
      <c r="F328" s="70" t="s">
        <v>311</v>
      </c>
      <c r="H328" s="70">
        <v>240002623</v>
      </c>
      <c r="I328" s="70" t="s">
        <v>312</v>
      </c>
      <c r="J328" s="70" t="s">
        <v>1015</v>
      </c>
      <c r="K328" s="74">
        <v>183348.25</v>
      </c>
      <c r="L328" s="70">
        <v>0</v>
      </c>
      <c r="M328" s="74">
        <v>183348.25</v>
      </c>
      <c r="N328" s="70" t="s">
        <v>437</v>
      </c>
    </row>
    <row r="329" spans="1:14" x14ac:dyDescent="0.2">
      <c r="A329" s="82">
        <v>2024</v>
      </c>
      <c r="B329" s="72" t="s">
        <v>571</v>
      </c>
      <c r="C329" s="73">
        <v>45454</v>
      </c>
      <c r="D329" s="73">
        <v>45544</v>
      </c>
      <c r="E329" s="70" t="s">
        <v>135</v>
      </c>
      <c r="F329" s="70" t="s">
        <v>133</v>
      </c>
      <c r="G329" s="70" t="s">
        <v>1057</v>
      </c>
      <c r="H329" s="70">
        <v>240001314</v>
      </c>
      <c r="I329" s="70" t="s">
        <v>1016</v>
      </c>
      <c r="J329" s="70" t="s">
        <v>1017</v>
      </c>
      <c r="K329" s="74">
        <v>513635.18</v>
      </c>
      <c r="L329" s="70">
        <v>0</v>
      </c>
      <c r="M329" s="74">
        <v>513635.18</v>
      </c>
      <c r="N329" s="70" t="s">
        <v>437</v>
      </c>
    </row>
    <row r="330" spans="1:14" x14ac:dyDescent="0.2">
      <c r="A330" s="82">
        <v>2024</v>
      </c>
      <c r="B330" s="72" t="s">
        <v>571</v>
      </c>
      <c r="C330" s="73">
        <v>45454</v>
      </c>
      <c r="D330" s="73">
        <v>45544</v>
      </c>
      <c r="E330" s="70" t="s">
        <v>135</v>
      </c>
      <c r="F330" s="70" t="s">
        <v>133</v>
      </c>
      <c r="G330" s="70" t="s">
        <v>1057</v>
      </c>
      <c r="H330" s="70">
        <v>240001314</v>
      </c>
      <c r="I330" s="70" t="s">
        <v>1016</v>
      </c>
      <c r="J330" s="70" t="s">
        <v>1018</v>
      </c>
      <c r="K330" s="74">
        <v>513635.18</v>
      </c>
      <c r="L330" s="70">
        <v>0</v>
      </c>
      <c r="M330" s="74">
        <v>513635.18</v>
      </c>
      <c r="N330" s="70" t="s">
        <v>437</v>
      </c>
    </row>
    <row r="331" spans="1:14" x14ac:dyDescent="0.2">
      <c r="A331" s="82">
        <v>2024</v>
      </c>
      <c r="B331" s="72" t="s">
        <v>571</v>
      </c>
      <c r="C331" s="73">
        <v>45456</v>
      </c>
      <c r="D331" s="73">
        <v>45531</v>
      </c>
      <c r="E331" s="70" t="s">
        <v>185</v>
      </c>
      <c r="F331" s="70" t="s">
        <v>184</v>
      </c>
      <c r="H331" s="70">
        <v>240002450</v>
      </c>
      <c r="I331" s="70" t="s">
        <v>318</v>
      </c>
      <c r="J331" s="70" t="s">
        <v>1019</v>
      </c>
      <c r="K331" s="74">
        <v>154127.70000000001</v>
      </c>
      <c r="L331" s="70">
        <v>0</v>
      </c>
      <c r="M331" s="74">
        <v>154127.70000000001</v>
      </c>
      <c r="N331" s="70" t="s">
        <v>437</v>
      </c>
    </row>
    <row r="332" spans="1:14" x14ac:dyDescent="0.2">
      <c r="A332" s="82">
        <v>2024</v>
      </c>
      <c r="B332" s="72" t="s">
        <v>571</v>
      </c>
      <c r="C332" s="73">
        <v>45461</v>
      </c>
      <c r="D332" s="73">
        <v>45461</v>
      </c>
      <c r="E332" s="70" t="s">
        <v>1020</v>
      </c>
      <c r="F332" s="70" t="s">
        <v>1021</v>
      </c>
      <c r="H332" s="70">
        <v>240002973</v>
      </c>
      <c r="I332" s="70" t="s">
        <v>1022</v>
      </c>
      <c r="J332" s="70" t="s">
        <v>1023</v>
      </c>
      <c r="K332" s="70">
        <v>47.29</v>
      </c>
      <c r="L332" s="70">
        <v>8.51</v>
      </c>
      <c r="M332" s="70">
        <v>55.8</v>
      </c>
      <c r="N332" s="70" t="s">
        <v>906</v>
      </c>
    </row>
    <row r="333" spans="1:14" x14ac:dyDescent="0.2">
      <c r="A333" s="82">
        <v>2024</v>
      </c>
      <c r="B333" s="72" t="s">
        <v>571</v>
      </c>
      <c r="C333" s="73">
        <v>45462</v>
      </c>
      <c r="D333" s="73">
        <v>45552</v>
      </c>
      <c r="E333" s="70" t="s">
        <v>43</v>
      </c>
      <c r="F333" s="70" t="s">
        <v>938</v>
      </c>
      <c r="G333" s="70" t="s">
        <v>1051</v>
      </c>
      <c r="H333" s="70">
        <v>240002995</v>
      </c>
      <c r="I333" s="70" t="s">
        <v>303</v>
      </c>
      <c r="J333" s="70" t="s">
        <v>1024</v>
      </c>
      <c r="K333" s="74">
        <v>81645.38</v>
      </c>
      <c r="L333" s="70">
        <v>0</v>
      </c>
      <c r="M333" s="74">
        <v>81645.38</v>
      </c>
      <c r="N333" s="70" t="s">
        <v>437</v>
      </c>
    </row>
    <row r="334" spans="1:14" x14ac:dyDescent="0.2">
      <c r="A334" s="82">
        <v>2024</v>
      </c>
      <c r="B334" s="72" t="s">
        <v>571</v>
      </c>
      <c r="C334" s="73">
        <v>45468</v>
      </c>
      <c r="D334" s="73">
        <v>45468</v>
      </c>
      <c r="E334" s="70" t="s">
        <v>68</v>
      </c>
      <c r="F334" s="70" t="s">
        <v>65</v>
      </c>
      <c r="H334" s="70">
        <v>240000239</v>
      </c>
      <c r="I334" s="70" t="s">
        <v>1025</v>
      </c>
      <c r="J334" s="70" t="s">
        <v>1026</v>
      </c>
      <c r="K334" s="74">
        <v>412049.01</v>
      </c>
      <c r="L334" s="70">
        <v>0</v>
      </c>
      <c r="M334" s="74">
        <v>412049.01</v>
      </c>
      <c r="N334" s="70" t="s">
        <v>437</v>
      </c>
    </row>
    <row r="335" spans="1:14" x14ac:dyDescent="0.2">
      <c r="A335" s="82">
        <v>2024</v>
      </c>
      <c r="B335" s="72" t="s">
        <v>571</v>
      </c>
      <c r="C335" s="73">
        <v>45468</v>
      </c>
      <c r="D335" s="73">
        <v>45468</v>
      </c>
      <c r="E335" s="70" t="s">
        <v>68</v>
      </c>
      <c r="F335" s="70" t="s">
        <v>65</v>
      </c>
      <c r="H335" s="70">
        <v>240000239</v>
      </c>
      <c r="I335" s="70" t="s">
        <v>1025</v>
      </c>
      <c r="J335" s="70" t="s">
        <v>1027</v>
      </c>
      <c r="K335" s="74">
        <v>412049.01</v>
      </c>
      <c r="L335" s="70">
        <v>0</v>
      </c>
      <c r="M335" s="74">
        <v>412049.01</v>
      </c>
      <c r="N335" s="70" t="s">
        <v>437</v>
      </c>
    </row>
    <row r="336" spans="1:14" x14ac:dyDescent="0.2">
      <c r="A336" s="82">
        <v>2024</v>
      </c>
      <c r="B336" s="72" t="s">
        <v>571</v>
      </c>
      <c r="C336" s="73">
        <v>45471</v>
      </c>
      <c r="D336" s="73">
        <v>45471</v>
      </c>
      <c r="E336" s="70" t="s">
        <v>462</v>
      </c>
      <c r="F336" s="70" t="s">
        <v>463</v>
      </c>
      <c r="G336" s="70" t="s">
        <v>1053</v>
      </c>
      <c r="H336" s="70">
        <v>240001019</v>
      </c>
      <c r="I336" s="70" t="s">
        <v>1028</v>
      </c>
      <c r="K336" s="74">
        <v>103140.36</v>
      </c>
      <c r="L336" s="70">
        <v>0</v>
      </c>
      <c r="M336" s="74">
        <v>103140.36</v>
      </c>
      <c r="N336" s="70" t="s">
        <v>437</v>
      </c>
    </row>
    <row r="337" spans="1:14" x14ac:dyDescent="0.2">
      <c r="A337" s="82">
        <v>2024</v>
      </c>
      <c r="B337" s="72" t="s">
        <v>571</v>
      </c>
      <c r="C337" s="73">
        <v>45471</v>
      </c>
      <c r="D337" s="73">
        <v>45471</v>
      </c>
      <c r="E337" s="70" t="s">
        <v>68</v>
      </c>
      <c r="F337" s="70" t="s">
        <v>65</v>
      </c>
      <c r="H337" s="70">
        <v>240003092</v>
      </c>
      <c r="I337" s="70" t="s">
        <v>1029</v>
      </c>
      <c r="J337" s="70" t="s">
        <v>1030</v>
      </c>
      <c r="K337" s="74">
        <v>33548.080000000002</v>
      </c>
      <c r="L337" s="70">
        <v>0</v>
      </c>
      <c r="M337" s="74">
        <v>33548.080000000002</v>
      </c>
      <c r="N337" s="70" t="s">
        <v>437</v>
      </c>
    </row>
    <row r="338" spans="1:14" x14ac:dyDescent="0.2">
      <c r="A338" s="82">
        <v>2024</v>
      </c>
      <c r="B338" s="72" t="s">
        <v>602</v>
      </c>
      <c r="C338" s="73">
        <v>45477</v>
      </c>
      <c r="D338" s="73">
        <v>45598</v>
      </c>
      <c r="E338" s="70" t="s">
        <v>258</v>
      </c>
      <c r="F338" s="70" t="s">
        <v>256</v>
      </c>
      <c r="G338" s="70" t="s">
        <v>1054</v>
      </c>
      <c r="H338" s="70">
        <v>240003105</v>
      </c>
      <c r="I338" s="71" t="s">
        <v>343</v>
      </c>
      <c r="K338" s="74">
        <v>1432214.31</v>
      </c>
      <c r="L338" s="70">
        <v>0</v>
      </c>
      <c r="M338" s="74">
        <v>1432214.31</v>
      </c>
      <c r="N338" s="70" t="s">
        <v>437</v>
      </c>
    </row>
    <row r="339" spans="1:14" x14ac:dyDescent="0.2">
      <c r="A339" s="82">
        <v>2024</v>
      </c>
      <c r="B339" s="72" t="s">
        <v>602</v>
      </c>
      <c r="C339" s="73">
        <v>45477</v>
      </c>
      <c r="D339" s="73">
        <v>45477</v>
      </c>
      <c r="E339" s="70" t="s">
        <v>462</v>
      </c>
      <c r="F339" s="70" t="s">
        <v>463</v>
      </c>
      <c r="G339" s="70" t="s">
        <v>1053</v>
      </c>
      <c r="H339" s="70">
        <v>240003124</v>
      </c>
      <c r="I339" s="71" t="s">
        <v>1031</v>
      </c>
      <c r="K339" s="74">
        <v>1106365.5900000001</v>
      </c>
      <c r="L339" s="70">
        <v>0</v>
      </c>
      <c r="M339" s="74">
        <v>1106365.5900000001</v>
      </c>
      <c r="N339" s="70" t="s">
        <v>437</v>
      </c>
    </row>
    <row r="340" spans="1:14" x14ac:dyDescent="0.2">
      <c r="A340" s="82">
        <v>2024</v>
      </c>
      <c r="B340" s="72" t="s">
        <v>602</v>
      </c>
      <c r="C340" s="73">
        <v>45484</v>
      </c>
      <c r="D340" s="73">
        <v>45589</v>
      </c>
      <c r="E340" s="70" t="s">
        <v>43</v>
      </c>
      <c r="F340" s="70" t="s">
        <v>938</v>
      </c>
      <c r="G340" s="70" t="s">
        <v>1051</v>
      </c>
      <c r="H340" s="70">
        <v>240003309</v>
      </c>
      <c r="I340" s="71" t="s">
        <v>1032</v>
      </c>
      <c r="K340" s="74">
        <v>398091.17</v>
      </c>
      <c r="L340" s="70">
        <v>0</v>
      </c>
      <c r="M340" s="74">
        <v>398091.17</v>
      </c>
      <c r="N340" s="70" t="s">
        <v>437</v>
      </c>
    </row>
    <row r="341" spans="1:14" x14ac:dyDescent="0.2">
      <c r="A341" s="82">
        <v>2024</v>
      </c>
      <c r="B341" s="72" t="s">
        <v>602</v>
      </c>
      <c r="C341" s="73">
        <v>45484</v>
      </c>
      <c r="D341" s="73">
        <v>45485</v>
      </c>
      <c r="E341" s="70" t="s">
        <v>203</v>
      </c>
      <c r="F341" s="70" t="s">
        <v>965</v>
      </c>
      <c r="H341" s="70">
        <v>240001210</v>
      </c>
      <c r="I341" s="71" t="s">
        <v>1033</v>
      </c>
      <c r="K341" s="74">
        <v>168748.55</v>
      </c>
      <c r="L341" s="70">
        <v>0</v>
      </c>
      <c r="M341" s="74">
        <v>168748.55</v>
      </c>
      <c r="N341" s="70" t="s">
        <v>437</v>
      </c>
    </row>
    <row r="342" spans="1:14" x14ac:dyDescent="0.2">
      <c r="A342" s="82">
        <v>2024</v>
      </c>
      <c r="B342" s="72" t="s">
        <v>602</v>
      </c>
      <c r="C342" s="73">
        <v>45485</v>
      </c>
      <c r="D342" s="73">
        <v>45485</v>
      </c>
      <c r="E342" s="70" t="s">
        <v>164</v>
      </c>
      <c r="F342" s="70" t="s">
        <v>508</v>
      </c>
      <c r="G342" s="70" t="s">
        <v>1054</v>
      </c>
      <c r="H342" s="70">
        <v>240002904</v>
      </c>
      <c r="I342" s="71" t="s">
        <v>1034</v>
      </c>
      <c r="K342" s="74">
        <v>108566.15</v>
      </c>
      <c r="L342" s="70">
        <v>0</v>
      </c>
      <c r="M342" s="74">
        <v>108566.15</v>
      </c>
      <c r="N342" s="70" t="s">
        <v>437</v>
      </c>
    </row>
    <row r="343" spans="1:14" x14ac:dyDescent="0.2">
      <c r="A343" s="82">
        <v>2024</v>
      </c>
      <c r="B343" s="72" t="s">
        <v>602</v>
      </c>
      <c r="C343" s="73">
        <v>45488</v>
      </c>
      <c r="D343" s="73">
        <v>45488</v>
      </c>
      <c r="E343" s="70" t="s">
        <v>193</v>
      </c>
      <c r="F343" s="70" t="s">
        <v>192</v>
      </c>
      <c r="H343" s="70">
        <v>240002750</v>
      </c>
      <c r="I343" s="71" t="s">
        <v>1035</v>
      </c>
      <c r="K343" s="74">
        <v>40200.06</v>
      </c>
      <c r="L343" s="70">
        <v>0</v>
      </c>
      <c r="M343" s="74">
        <v>40200.06</v>
      </c>
      <c r="N343" s="70" t="s">
        <v>437</v>
      </c>
    </row>
    <row r="344" spans="1:14" x14ac:dyDescent="0.2">
      <c r="A344" s="82">
        <v>2024</v>
      </c>
      <c r="B344" s="72" t="s">
        <v>602</v>
      </c>
      <c r="C344" s="73">
        <v>45489</v>
      </c>
      <c r="D344" s="73">
        <v>45490</v>
      </c>
      <c r="E344" s="70" t="s">
        <v>191</v>
      </c>
      <c r="F344" s="70" t="s">
        <v>189</v>
      </c>
      <c r="H344" s="70">
        <v>240001343</v>
      </c>
      <c r="I344" s="71" t="s">
        <v>350</v>
      </c>
      <c r="K344" s="74">
        <v>114965.58</v>
      </c>
      <c r="L344" s="70">
        <v>0</v>
      </c>
      <c r="M344" s="74">
        <v>114965.58</v>
      </c>
      <c r="N344" s="70" t="s">
        <v>437</v>
      </c>
    </row>
    <row r="345" spans="1:14" x14ac:dyDescent="0.2">
      <c r="A345" s="82">
        <v>2024</v>
      </c>
      <c r="B345" s="72" t="s">
        <v>602</v>
      </c>
      <c r="C345" s="73">
        <v>45499</v>
      </c>
      <c r="D345" s="73">
        <v>45499</v>
      </c>
      <c r="E345" s="70" t="s">
        <v>462</v>
      </c>
      <c r="F345" s="70" t="s">
        <v>463</v>
      </c>
      <c r="G345" s="70" t="s">
        <v>1053</v>
      </c>
      <c r="H345" s="70">
        <v>240003542</v>
      </c>
      <c r="I345" s="71" t="s">
        <v>1036</v>
      </c>
      <c r="K345" s="74">
        <v>1283204.47</v>
      </c>
      <c r="L345" s="70">
        <v>0</v>
      </c>
      <c r="M345" s="74">
        <v>1283204.47</v>
      </c>
      <c r="N345" s="70" t="s">
        <v>437</v>
      </c>
    </row>
    <row r="346" spans="1:14" x14ac:dyDescent="0.2">
      <c r="A346" s="82">
        <v>2024</v>
      </c>
      <c r="B346" s="72" t="s">
        <v>602</v>
      </c>
      <c r="C346" s="73">
        <v>45499</v>
      </c>
      <c r="D346" s="73">
        <v>45499</v>
      </c>
      <c r="E346" s="70" t="s">
        <v>462</v>
      </c>
      <c r="F346" s="70" t="s">
        <v>463</v>
      </c>
      <c r="G346" s="70" t="s">
        <v>1053</v>
      </c>
      <c r="H346" s="70">
        <v>240003706</v>
      </c>
      <c r="I346" s="71" t="s">
        <v>1037</v>
      </c>
      <c r="K346" s="74">
        <v>76722.36</v>
      </c>
      <c r="L346" s="70">
        <v>0</v>
      </c>
      <c r="M346" s="74">
        <v>76722.36</v>
      </c>
      <c r="N346" s="70" t="s">
        <v>437</v>
      </c>
    </row>
    <row r="347" spans="1:14" x14ac:dyDescent="0.2">
      <c r="A347" s="82">
        <v>2024</v>
      </c>
      <c r="B347" s="72" t="s">
        <v>602</v>
      </c>
      <c r="C347" s="73">
        <v>45499</v>
      </c>
      <c r="D347" s="73">
        <v>45500</v>
      </c>
      <c r="E347" s="70" t="s">
        <v>243</v>
      </c>
      <c r="F347" s="70" t="s">
        <v>241</v>
      </c>
      <c r="H347" s="70">
        <v>240001964</v>
      </c>
      <c r="I347" s="71" t="s">
        <v>1038</v>
      </c>
      <c r="K347" s="74">
        <v>42112.160000000003</v>
      </c>
      <c r="L347" s="70">
        <v>0</v>
      </c>
      <c r="M347" s="74">
        <v>42112.160000000003</v>
      </c>
      <c r="N347" s="70" t="s">
        <v>437</v>
      </c>
    </row>
    <row r="348" spans="1:14" x14ac:dyDescent="0.2">
      <c r="A348" s="82">
        <v>2024</v>
      </c>
      <c r="B348" s="72" t="s">
        <v>602</v>
      </c>
      <c r="C348" s="73">
        <v>45503</v>
      </c>
      <c r="D348" s="73">
        <v>45503</v>
      </c>
      <c r="E348" s="70" t="s">
        <v>144</v>
      </c>
      <c r="F348" s="70" t="s">
        <v>434</v>
      </c>
      <c r="G348" s="70" t="s">
        <v>1050</v>
      </c>
      <c r="H348" s="70">
        <v>240002978</v>
      </c>
      <c r="I348" s="71" t="s">
        <v>1039</v>
      </c>
      <c r="K348" s="74">
        <v>1657168.74</v>
      </c>
      <c r="L348" s="70">
        <v>0</v>
      </c>
      <c r="M348" s="74">
        <v>1657168.74</v>
      </c>
      <c r="N348" s="70" t="s">
        <v>437</v>
      </c>
    </row>
    <row r="349" spans="1:14" x14ac:dyDescent="0.2">
      <c r="A349" s="82">
        <v>2024</v>
      </c>
      <c r="B349" s="72" t="s">
        <v>618</v>
      </c>
      <c r="C349" s="73">
        <v>45505</v>
      </c>
      <c r="D349" s="73">
        <v>45506</v>
      </c>
      <c r="E349" s="70" t="s">
        <v>181</v>
      </c>
      <c r="F349" s="70" t="s">
        <v>179</v>
      </c>
      <c r="H349" s="70">
        <v>240001125</v>
      </c>
      <c r="I349" s="70" t="s">
        <v>1040</v>
      </c>
      <c r="K349" s="74">
        <v>64852.65</v>
      </c>
      <c r="L349" s="70">
        <v>0</v>
      </c>
      <c r="M349" s="74">
        <v>64852.65</v>
      </c>
      <c r="N349" s="70" t="s">
        <v>437</v>
      </c>
    </row>
    <row r="350" spans="1:14" x14ac:dyDescent="0.2">
      <c r="A350" s="82">
        <v>2024</v>
      </c>
      <c r="B350" s="72" t="s">
        <v>618</v>
      </c>
      <c r="C350" s="73">
        <v>45511</v>
      </c>
      <c r="D350" s="73">
        <v>45512</v>
      </c>
      <c r="E350" s="70" t="s">
        <v>104</v>
      </c>
      <c r="F350" s="70" t="s">
        <v>102</v>
      </c>
      <c r="H350" s="70">
        <v>240001741</v>
      </c>
      <c r="I350" s="70" t="s">
        <v>1041</v>
      </c>
      <c r="K350" s="74">
        <v>23596.15</v>
      </c>
      <c r="L350" s="70">
        <v>0</v>
      </c>
      <c r="M350" s="74">
        <v>23596.15</v>
      </c>
      <c r="N350" s="70" t="s">
        <v>437</v>
      </c>
    </row>
    <row r="351" spans="1:14" x14ac:dyDescent="0.2">
      <c r="A351" s="82">
        <v>2024</v>
      </c>
      <c r="B351" s="72" t="s">
        <v>618</v>
      </c>
      <c r="C351" s="73">
        <v>45511</v>
      </c>
      <c r="D351" s="73">
        <v>45512</v>
      </c>
      <c r="E351" s="70" t="s">
        <v>104</v>
      </c>
      <c r="F351" s="70" t="s">
        <v>102</v>
      </c>
      <c r="H351" s="70">
        <v>240002040</v>
      </c>
      <c r="I351" s="70" t="s">
        <v>1042</v>
      </c>
      <c r="K351" s="74">
        <v>18909.689999999999</v>
      </c>
      <c r="L351" s="70">
        <v>0</v>
      </c>
      <c r="M351" s="74">
        <v>18909.689999999999</v>
      </c>
      <c r="N351" s="70" t="s">
        <v>437</v>
      </c>
    </row>
    <row r="352" spans="1:14" x14ac:dyDescent="0.2">
      <c r="A352" s="82">
        <v>2024</v>
      </c>
      <c r="B352" s="72" t="s">
        <v>618</v>
      </c>
      <c r="C352" s="73">
        <v>45512</v>
      </c>
      <c r="D352" s="73">
        <v>45557</v>
      </c>
      <c r="E352" s="70" t="s">
        <v>119</v>
      </c>
      <c r="F352" s="70" t="s">
        <v>116</v>
      </c>
      <c r="G352" s="70" t="s">
        <v>1056</v>
      </c>
      <c r="H352" s="70">
        <v>240001515</v>
      </c>
      <c r="I352" s="70" t="s">
        <v>384</v>
      </c>
      <c r="K352" s="74">
        <v>78680.25</v>
      </c>
      <c r="L352" s="70">
        <v>0</v>
      </c>
      <c r="M352" s="74">
        <v>78680.25</v>
      </c>
      <c r="N352" s="70" t="s">
        <v>437</v>
      </c>
    </row>
    <row r="353" spans="1:14" x14ac:dyDescent="0.2">
      <c r="A353" s="82">
        <v>2024</v>
      </c>
      <c r="B353" s="72" t="s">
        <v>618</v>
      </c>
      <c r="C353" s="73">
        <v>45512</v>
      </c>
      <c r="D353" s="73">
        <v>45513</v>
      </c>
      <c r="E353" s="70" t="s">
        <v>139</v>
      </c>
      <c r="F353" s="70" t="s">
        <v>138</v>
      </c>
      <c r="H353" s="70">
        <v>230003077</v>
      </c>
      <c r="I353" s="70" t="s">
        <v>1043</v>
      </c>
      <c r="K353" s="74">
        <v>51942.86</v>
      </c>
      <c r="L353" s="70">
        <v>0</v>
      </c>
      <c r="M353" s="74">
        <v>51942.86</v>
      </c>
      <c r="N353" s="70" t="s">
        <v>437</v>
      </c>
    </row>
    <row r="354" spans="1:14" x14ac:dyDescent="0.2">
      <c r="A354" s="82">
        <v>2024</v>
      </c>
      <c r="B354" s="72" t="s">
        <v>618</v>
      </c>
      <c r="C354" s="73">
        <v>45513</v>
      </c>
      <c r="D354" s="73">
        <v>45514</v>
      </c>
      <c r="E354" s="70" t="s">
        <v>170</v>
      </c>
      <c r="F354" s="70" t="s">
        <v>168</v>
      </c>
      <c r="H354" s="70">
        <v>240000748</v>
      </c>
      <c r="I354" s="70" t="s">
        <v>1044</v>
      </c>
      <c r="K354" s="74">
        <v>460660.91</v>
      </c>
      <c r="L354" s="70">
        <v>0</v>
      </c>
      <c r="M354" s="74">
        <v>460660.91</v>
      </c>
      <c r="N354" s="70" t="s">
        <v>437</v>
      </c>
    </row>
    <row r="355" spans="1:14" x14ac:dyDescent="0.2">
      <c r="A355" s="82">
        <v>2024</v>
      </c>
      <c r="B355" s="72" t="s">
        <v>618</v>
      </c>
      <c r="C355" s="73">
        <v>45517</v>
      </c>
      <c r="D355" s="73">
        <v>45517</v>
      </c>
      <c r="E355" s="70" t="s">
        <v>513</v>
      </c>
      <c r="F355" s="70" t="s">
        <v>514</v>
      </c>
      <c r="G355" s="70" t="s">
        <v>1059</v>
      </c>
      <c r="H355" s="70">
        <v>240000532</v>
      </c>
      <c r="I355" s="70" t="s">
        <v>1045</v>
      </c>
      <c r="K355" s="74">
        <v>470654.5</v>
      </c>
      <c r="L355" s="70">
        <v>0</v>
      </c>
      <c r="M355" s="74">
        <v>470654.5</v>
      </c>
      <c r="N355" s="70" t="s">
        <v>437</v>
      </c>
    </row>
    <row r="357" spans="1:14" x14ac:dyDescent="0.2">
      <c r="M357" s="75"/>
    </row>
    <row r="358" spans="1:14" x14ac:dyDescent="0.2">
      <c r="M358" s="75"/>
    </row>
    <row r="359" spans="1:14" x14ac:dyDescent="0.2">
      <c r="M359" s="75"/>
    </row>
    <row r="360" spans="1:14" x14ac:dyDescent="0.2">
      <c r="M360" s="75"/>
    </row>
    <row r="361" spans="1:14" x14ac:dyDescent="0.2">
      <c r="M361" s="75"/>
    </row>
    <row r="362" spans="1:14" x14ac:dyDescent="0.2">
      <c r="M362" s="75"/>
    </row>
    <row r="363" spans="1:14" x14ac:dyDescent="0.2">
      <c r="M363" s="75"/>
    </row>
    <row r="364" spans="1:14" x14ac:dyDescent="0.2">
      <c r="M364" s="75"/>
    </row>
    <row r="365" spans="1:14" x14ac:dyDescent="0.2">
      <c r="M365" s="75"/>
    </row>
    <row r="366" spans="1:14" x14ac:dyDescent="0.2">
      <c r="M366" s="75"/>
    </row>
    <row r="367" spans="1:14" x14ac:dyDescent="0.2">
      <c r="M367" s="75"/>
    </row>
  </sheetData>
  <autoFilter ref="A1:O355" xr:uid="{B7DB7879-3046-463A-BCFD-B1DE29B66B4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Resumen</vt:lpstr>
      <vt:lpstr>CXC IN</vt:lpstr>
      <vt:lpstr>leyenda</vt:lpstr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 Luis 2</dc:creator>
  <cp:lastModifiedBy>San Luis 2</cp:lastModifiedBy>
  <dcterms:created xsi:type="dcterms:W3CDTF">2024-06-11T01:21:46Z</dcterms:created>
  <dcterms:modified xsi:type="dcterms:W3CDTF">2024-08-14T04:39:54Z</dcterms:modified>
</cp:coreProperties>
</file>