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5A7227FF-26EF-4163-9515-FBE774D196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est" sheetId="1" r:id="rId1"/>
    <sheet name="procv" sheetId="2" r:id="rId2"/>
  </sheets>
  <definedNames>
    <definedName name="aporte">Invest!$C$9:$C$9</definedName>
    <definedName name="patrimonio">Invest!$C$12:$C$12</definedName>
    <definedName name="perfil">Invest!$B$23:$B$23</definedName>
    <definedName name="qtd_anos">Invest!$C$10:$C$10</definedName>
    <definedName name="rendimento_carteira">Invest!$C$4:$C$4</definedName>
    <definedName name="salario">Invest!$C$3:$C$3</definedName>
    <definedName name="sugestao_investimento">Invest!$B$5:$B$5</definedName>
    <definedName name="taxa_mensal">Invest!$C$11:$C$11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27" i="1"/>
  <c r="D14" i="2"/>
  <c r="D15" i="2"/>
  <c r="D16" i="2"/>
  <c r="D17" i="2"/>
  <c r="D18" i="2"/>
  <c r="D19" i="2"/>
  <c r="D20" i="2"/>
  <c r="D21" i="2"/>
  <c r="D22" i="2"/>
  <c r="D23" i="2"/>
  <c r="D24" i="2"/>
  <c r="D25" i="2"/>
  <c r="D9" i="2"/>
  <c r="D10" i="2"/>
  <c r="D11" i="2"/>
  <c r="D12" i="2"/>
  <c r="D13" i="2"/>
  <c r="D8" i="2"/>
  <c r="C24" i="1"/>
  <c r="C12" i="1"/>
  <c r="C13" i="1" s="1"/>
  <c r="C5" i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17" i="1"/>
  <c r="D17" i="1" s="1" a="1"/>
  <c r="D17" i="1" s="1"/>
  <c r="D27" i="1" l="1"/>
  <c r="D28" i="1"/>
  <c r="D29" i="1"/>
  <c r="D30" i="1"/>
  <c r="D31" i="1"/>
  <c r="D32" i="1"/>
  <c r="D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<sst xmlns="http://schemas.openxmlformats.org/spreadsheetml/2006/main" count="71" uniqueCount="35">
  <si>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</si>
  <si>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</si>
  <si>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</si>
  <si>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</si>
  <si>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</si>
  <si>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</si>
  <si>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</si>
  <si>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 mensal?</t>
  </si>
  <si>
    <t xml:space="preserve">Patrimônio acumulado ? </t>
  </si>
  <si>
    <t>Dividendos mensais?</t>
  </si>
  <si>
    <t>Mensagem importante, clique aqui😀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</si>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</sst>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3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  <font>
      <b/>
      <sz val="20"/>
      <color rgb="FFD9D9D9"/>
      <name val="Aptos Narrow"/>
      <scheme val="minor"/>
    </font>
    <font>
      <sz val="11"/>
      <color theme="0"/>
      <name val="Aptos Narrow"/>
      <family val="2"/>
      <scheme val="minor"/>
    </font>
    <font>
      <b/>
      <sz val="16"/>
      <color rgb="FFD9D9D9"/>
      <name val="Aptos Narrow"/>
      <scheme val="minor"/>
    </font>
    <font>
      <b/>
      <sz val="18"/>
      <color theme="0" tint="-4.9989318521683403E-2"/>
      <name val="Aptos Narrow"/>
      <family val="2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2" tint="-9.9978637043366805E-2"/>
      </top>
      <bottom/>
      <diagonal/>
    </border>
    <border>
      <left style="medium">
        <color theme="1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1"/>
      </right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theme="1"/>
      </right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2" tint="-9.9978637043366805E-2"/>
      </top>
      <bottom style="medium">
        <color theme="1"/>
      </bottom>
      <diagonal/>
    </border>
    <border>
      <left style="medium">
        <color theme="2" tint="-9.9978637043366805E-2"/>
      </left>
      <right style="medium">
        <color theme="1"/>
      </right>
      <top style="medium">
        <color theme="2" tint="-9.9978637043366805E-2"/>
      </top>
      <bottom style="medium">
        <color theme="1"/>
      </bottom>
      <diagonal/>
    </border>
    <border>
      <left style="medium">
        <color theme="1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1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1"/>
      </left>
      <right style="medium">
        <color theme="2" tint="-9.9978637043366805E-2"/>
      </right>
      <top/>
      <bottom style="medium">
        <color theme="1"/>
      </bottom>
      <diagonal/>
    </border>
    <border>
      <left/>
      <right/>
      <top style="medium">
        <color theme="2" tint="-9.9978637043366805E-2"/>
      </top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4" fillId="0" borderId="0" xfId="0" applyFont="1"/>
    <xf numFmtId="0" fontId="5" fillId="3" borderId="4" xfId="0" applyFont="1" applyFill="1" applyBorder="1" applyAlignment="1">
      <alignment horizontal="center" vertical="center" wrapText="1"/>
    </xf>
    <xf numFmtId="9" fontId="0" fillId="0" borderId="0" xfId="0" applyNumberFormat="1"/>
    <xf numFmtId="0" fontId="7" fillId="0" borderId="9" xfId="0" applyFont="1" applyBorder="1" applyAlignment="1">
      <alignment horizontal="left" indent="3"/>
    </xf>
    <xf numFmtId="164" fontId="10" fillId="0" borderId="1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0" fontId="10" fillId="0" borderId="10" xfId="0" applyNumberFormat="1" applyFont="1" applyBorder="1" applyAlignment="1">
      <alignment horizontal="center" vertical="center"/>
    </xf>
    <xf numFmtId="164" fontId="9" fillId="5" borderId="12" xfId="0" applyNumberFormat="1" applyFont="1" applyFill="1" applyBorder="1" applyAlignment="1">
      <alignment horizontal="center"/>
    </xf>
    <xf numFmtId="0" fontId="7" fillId="7" borderId="7" xfId="0" applyFont="1" applyFill="1" applyBorder="1" applyAlignment="1">
      <alignment horizontal="left" indent="3"/>
    </xf>
    <xf numFmtId="0" fontId="7" fillId="7" borderId="9" xfId="0" applyFont="1" applyFill="1" applyBorder="1" applyAlignment="1">
      <alignment horizontal="left" indent="3"/>
    </xf>
    <xf numFmtId="0" fontId="7" fillId="7" borderId="11" xfId="0" applyFont="1" applyFill="1" applyBorder="1" applyAlignment="1">
      <alignment horizontal="left" indent="3"/>
    </xf>
    <xf numFmtId="164" fontId="9" fillId="7" borderId="8" xfId="0" applyNumberFormat="1" applyFont="1" applyFill="1" applyBorder="1" applyAlignment="1">
      <alignment horizontal="center"/>
    </xf>
    <xf numFmtId="10" fontId="9" fillId="7" borderId="10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left" indent="3"/>
    </xf>
    <xf numFmtId="8" fontId="10" fillId="5" borderId="10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indent="3"/>
    </xf>
    <xf numFmtId="8" fontId="10" fillId="5" borderId="12" xfId="0" applyNumberFormat="1" applyFont="1" applyFill="1" applyBorder="1" applyAlignment="1">
      <alignment horizontal="center" vertical="center"/>
    </xf>
    <xf numFmtId="8" fontId="9" fillId="5" borderId="1" xfId="0" applyNumberFormat="1" applyFont="1" applyFill="1" applyBorder="1" applyAlignment="1">
      <alignment horizontal="center"/>
    </xf>
    <xf numFmtId="8" fontId="9" fillId="5" borderId="10" xfId="0" applyNumberFormat="1" applyFont="1" applyFill="1" applyBorder="1" applyAlignment="1">
      <alignment horizontal="center"/>
    </xf>
    <xf numFmtId="0" fontId="8" fillId="5" borderId="13" xfId="0" applyFont="1" applyFill="1" applyBorder="1" applyAlignment="1">
      <alignment horizontal="left" indent="3"/>
    </xf>
    <xf numFmtId="8" fontId="9" fillId="5" borderId="6" xfId="0" applyNumberFormat="1" applyFont="1" applyFill="1" applyBorder="1" applyAlignment="1">
      <alignment horizontal="center"/>
    </xf>
    <xf numFmtId="0" fontId="8" fillId="5" borderId="14" xfId="0" applyFont="1" applyFill="1" applyBorder="1" applyAlignment="1">
      <alignment horizontal="left" indent="3"/>
    </xf>
    <xf numFmtId="0" fontId="8" fillId="5" borderId="15" xfId="0" applyFont="1" applyFill="1" applyBorder="1" applyAlignment="1">
      <alignment horizontal="left" indent="3"/>
    </xf>
    <xf numFmtId="8" fontId="9" fillId="5" borderId="16" xfId="0" applyNumberFormat="1" applyFont="1" applyFill="1" applyBorder="1" applyAlignment="1">
      <alignment horizontal="center"/>
    </xf>
    <xf numFmtId="8" fontId="9" fillId="5" borderId="12" xfId="0" applyNumberFormat="1" applyFont="1" applyFill="1" applyBorder="1" applyAlignment="1">
      <alignment horizontal="center"/>
    </xf>
    <xf numFmtId="0" fontId="1" fillId="2" borderId="0" xfId="1"/>
    <xf numFmtId="164" fontId="0" fillId="5" borderId="0" xfId="0" applyNumberFormat="1" applyFill="1" applyAlignment="1">
      <alignment horizont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/>
    </xf>
    <xf numFmtId="0" fontId="2" fillId="5" borderId="0" xfId="0" applyFont="1" applyFill="1" applyAlignment="1">
      <alignment vertical="center"/>
    </xf>
    <xf numFmtId="164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9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 indent="2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2"/>
    </xf>
    <xf numFmtId="9" fontId="11" fillId="0" borderId="0" xfId="0" applyNumberFormat="1" applyFont="1" applyAlignment="1">
      <alignment horizontal="center"/>
    </xf>
    <xf numFmtId="0" fontId="11" fillId="0" borderId="5" xfId="0" applyFont="1" applyBorder="1" applyAlignment="1">
      <alignment horizontal="left" indent="2"/>
    </xf>
    <xf numFmtId="0" fontId="11" fillId="0" borderId="5" xfId="0" applyFont="1" applyBorder="1"/>
    <xf numFmtId="9" fontId="11" fillId="0" borderId="5" xfId="0" applyNumberFormat="1" applyFont="1" applyBorder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FIIs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52-4B23-A983-524FEAE2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852-4B23-A983-524FEAE2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52-4B23-A983-524FEAE2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852-4B23-A983-524FEAE2D7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52-4B23-A983-524FEAE2D7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852-4B23-A983-524FEAE2D7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Invest!$B$27:$B$32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Invest!$C$27:$C$32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2-4B23-A983-524FEAE2D734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BD-4099-9A92-7F860E5A60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3BD-4099-9A92-7F860E5A60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3BD-4099-9A92-7F860E5A60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3BD-4099-9A92-7F860E5A60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3BD-4099-9A92-7F860E5A60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3BD-4099-9A92-7F860E5A60F2}"/>
              </c:ext>
            </c:extLst>
          </c:dPt>
          <c:cat>
            <c:strRef>
              <c:f>Invest!$B$27:$B$32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Invest!$D$27:$D$32</c:f>
              <c:numCache>
                <c:formatCode>"R$"\ #,##0.00</c:formatCode>
                <c:ptCount val="6"/>
                <c:pt idx="0">
                  <c:v>36</c:v>
                </c:pt>
                <c:pt idx="1">
                  <c:v>60</c:v>
                </c:pt>
                <c:pt idx="2">
                  <c:v>12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2-4B23-A983-524FEAE2D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69933436682988E-2"/>
          <c:y val="0.92222183338193842"/>
          <c:w val="0.87032057409008845"/>
          <c:h val="6.4470365273108773E-2"/>
        </c:manualLayout>
      </c:layout>
      <c:overlay val="0"/>
      <c:spPr>
        <a:noFill/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17</xdr:row>
      <xdr:rowOff>19050</xdr:rowOff>
    </xdr:from>
    <xdr:to>
      <xdr:col>12</xdr:col>
      <xdr:colOff>514350</xdr:colOff>
      <xdr:row>33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C87E5-D4E0-A4AD-1E05-DD8763385424}"/>
            </a:ext>
            <a:ext uri="{147F2762-F138-4A5C-976F-8EAC2B608ADB}">
              <a16:predDERef xmlns:a16="http://schemas.microsoft.com/office/drawing/2014/main" pred="{F8346029-5B80-16B0-8405-147113C32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342900</xdr:colOff>
      <xdr:row>0</xdr:row>
      <xdr:rowOff>142875</xdr:rowOff>
    </xdr:from>
    <xdr:to>
      <xdr:col>11</xdr:col>
      <xdr:colOff>209550</xdr:colOff>
      <xdr:row>13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BE478C1-8B83-8BB8-FD3C-A5073D944ABC}"/>
            </a:ext>
            <a:ext uri="{147F2762-F138-4A5C-976F-8EAC2B608ADB}">
              <a16:predDERef xmlns:a16="http://schemas.microsoft.com/office/drawing/2014/main" pred="{1C9C87E5-D4E0-A4AD-1E05-DD8763385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142875"/>
          <a:ext cx="531495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showGridLines="0" tabSelected="1" workbookViewId="0">
      <selection activeCell="L15" sqref="L15"/>
    </sheetView>
  </sheetViews>
  <sheetFormatPr defaultColWidth="0" defaultRowHeight="15" customHeight="1" zeroHeight="1"/>
  <cols>
    <col min="1" max="1" width="9.140625" customWidth="1"/>
    <col min="2" max="2" width="40.7109375" customWidth="1"/>
    <col min="3" max="3" width="30.140625" customWidth="1"/>
    <col min="4" max="4" width="19.5703125" customWidth="1"/>
    <col min="5" max="5" width="5.5703125" customWidth="1"/>
    <col min="6" max="6" width="4.85546875" customWidth="1"/>
    <col min="7" max="8" width="5.85546875" customWidth="1"/>
    <col min="9" max="9" width="21.7109375" customWidth="1"/>
    <col min="10" max="13" width="9.140625" customWidth="1"/>
    <col min="14" max="16384" width="9.140625" hidden="1"/>
  </cols>
  <sheetData>
    <row r="1" spans="2:19"/>
    <row r="2" spans="2:19" ht="24">
      <c r="B2" s="47" t="s">
        <v>0</v>
      </c>
      <c r="C2" s="48"/>
    </row>
    <row r="3" spans="2:19" ht="15.75">
      <c r="B3" s="10" t="s">
        <v>1</v>
      </c>
      <c r="C3" s="13">
        <v>3527</v>
      </c>
    </row>
    <row r="4" spans="2:19" ht="15.75">
      <c r="B4" s="11" t="s">
        <v>2</v>
      </c>
      <c r="C4" s="14">
        <v>8.8999999999999999E-3</v>
      </c>
    </row>
    <row r="5" spans="2:19" ht="15.75">
      <c r="B5" s="12" t="s">
        <v>3</v>
      </c>
      <c r="C5" s="9">
        <f>C3*30%</f>
        <v>1058.0999999999999</v>
      </c>
    </row>
    <row r="6" spans="2:19">
      <c r="G6" s="1"/>
      <c r="H6" s="1"/>
      <c r="I6" s="1"/>
    </row>
    <row r="7" spans="2:19">
      <c r="G7" s="1"/>
      <c r="H7" s="1"/>
      <c r="I7" s="1"/>
    </row>
    <row r="8" spans="2:19" ht="26.25">
      <c r="B8" s="49" t="s">
        <v>4</v>
      </c>
      <c r="C8" s="50"/>
      <c r="N8" s="1"/>
      <c r="O8" s="1"/>
      <c r="P8" s="1"/>
      <c r="Q8" s="1"/>
      <c r="R8" s="1"/>
      <c r="S8" s="1"/>
    </row>
    <row r="9" spans="2:19" ht="15.75">
      <c r="B9" s="5" t="s">
        <v>5</v>
      </c>
      <c r="C9" s="6">
        <v>120</v>
      </c>
      <c r="N9" s="1"/>
      <c r="O9" s="1"/>
      <c r="P9" s="1"/>
      <c r="Q9" s="1"/>
      <c r="R9" s="1"/>
      <c r="S9" s="1"/>
    </row>
    <row r="10" spans="2:19" ht="15.75">
      <c r="B10" s="5" t="s">
        <v>6</v>
      </c>
      <c r="C10" s="7">
        <v>1</v>
      </c>
      <c r="N10" s="1"/>
      <c r="O10" s="1"/>
      <c r="P10" s="1"/>
      <c r="Q10" s="1"/>
      <c r="R10" s="1"/>
      <c r="S10" s="1"/>
    </row>
    <row r="11" spans="2:19" ht="15.75">
      <c r="B11" s="5" t="s">
        <v>7</v>
      </c>
      <c r="C11" s="8">
        <v>1.0789999999999999E-2</v>
      </c>
      <c r="N11" s="1"/>
      <c r="O11" s="1"/>
      <c r="P11" s="1"/>
      <c r="Q11" s="1"/>
      <c r="R11" s="1"/>
      <c r="S11" s="1"/>
    </row>
    <row r="12" spans="2:19" ht="15.75">
      <c r="B12" s="15" t="s">
        <v>8</v>
      </c>
      <c r="C12" s="16">
        <f>FV(C11,C10*12,C9*-1)</f>
        <v>1528.6063200667872</v>
      </c>
      <c r="N12" s="1"/>
      <c r="O12" s="1"/>
      <c r="P12" s="1"/>
      <c r="Q12" s="1"/>
      <c r="R12" s="1"/>
      <c r="S12" s="1"/>
    </row>
    <row r="13" spans="2:19" ht="15.75">
      <c r="B13" s="17" t="s">
        <v>9</v>
      </c>
      <c r="C13" s="18">
        <f>C12*C4</f>
        <v>13.604596248594406</v>
      </c>
      <c r="F13" s="4"/>
      <c r="N13" s="1"/>
      <c r="O13" s="1"/>
      <c r="P13" s="1"/>
      <c r="Q13" s="1"/>
      <c r="R13" s="1"/>
      <c r="S13" s="1"/>
    </row>
    <row r="14" spans="2:19">
      <c r="N14" s="1"/>
      <c r="O14" s="1"/>
      <c r="P14" s="1"/>
      <c r="Q14" s="1"/>
      <c r="R14" s="1"/>
      <c r="S14" s="1"/>
    </row>
    <row r="15" spans="2:19" ht="45">
      <c r="I15" s="53" t="s">
        <v>10</v>
      </c>
      <c r="N15" s="1"/>
      <c r="O15" s="1"/>
      <c r="P15" s="1"/>
      <c r="Q15" s="1"/>
      <c r="R15" s="1"/>
      <c r="S15" s="1"/>
    </row>
    <row r="16" spans="2:19" ht="21">
      <c r="B16" s="51" t="s">
        <v>11</v>
      </c>
      <c r="C16" s="52"/>
      <c r="D16" s="3" t="s">
        <v>12</v>
      </c>
      <c r="N16" s="1"/>
      <c r="O16" s="1"/>
      <c r="P16" s="1"/>
      <c r="Q16" s="1"/>
      <c r="R16" s="1"/>
      <c r="S16" s="1"/>
    </row>
    <row r="17" spans="1:19" ht="15.75">
      <c r="A17" s="2">
        <v>2</v>
      </c>
      <c r="B17" s="15" t="s">
        <v>13</v>
      </c>
      <c r="C17" s="19">
        <f>FV($C$11,$A17*12,$C$9*-1)</f>
        <v>3267.3152757174262</v>
      </c>
      <c r="D17" s="20" cm="1">
        <f t="array" ref="D17">C17*rendimento_carteira</f>
        <v>29.079105953885094</v>
      </c>
      <c r="N17" s="1"/>
      <c r="O17" s="1"/>
      <c r="P17" s="1"/>
      <c r="Q17" s="1"/>
      <c r="R17" s="1"/>
      <c r="S17" s="1"/>
    </row>
    <row r="18" spans="1:19" ht="27.75" customHeight="1">
      <c r="A18" s="2">
        <v>5</v>
      </c>
      <c r="B18" s="21" t="s">
        <v>14</v>
      </c>
      <c r="C18" s="22">
        <f>FV($C$11,$A18*12,$C$9*-1)</f>
        <v>10053.229679818518</v>
      </c>
      <c r="D18" s="20" cm="1">
        <f t="array" ref="D18">C18*rendimento_carteira</f>
        <v>89.473744150384803</v>
      </c>
      <c r="N18" s="1"/>
      <c r="O18" s="1"/>
      <c r="P18" s="1"/>
      <c r="Q18" s="1"/>
      <c r="R18" s="1"/>
      <c r="S18" s="1"/>
    </row>
    <row r="19" spans="1:19" ht="15.75">
      <c r="A19" s="2">
        <v>10</v>
      </c>
      <c r="B19" s="23" t="s">
        <v>15</v>
      </c>
      <c r="C19" s="22">
        <f>FV($C$11,$A19*12,$C$9*-1)</f>
        <v>29194.105503620664</v>
      </c>
      <c r="D19" s="20" cm="1">
        <f t="array" ref="D19">C19*rendimento_carteira</f>
        <v>259.82753898222393</v>
      </c>
    </row>
    <row r="20" spans="1:19" ht="15.75">
      <c r="A20" s="2">
        <v>20</v>
      </c>
      <c r="B20" s="23" t="s">
        <v>16</v>
      </c>
      <c r="C20" s="22">
        <f>FV($C$11,$A20*12,$C$9*-1)</f>
        <v>135023.80801164967</v>
      </c>
      <c r="D20" s="20" cm="1">
        <f t="array" ref="D20">C20*rendimento_carteira</f>
        <v>1201.711891303682</v>
      </c>
    </row>
    <row r="21" spans="1:19" ht="15.75">
      <c r="A21" s="2">
        <v>30</v>
      </c>
      <c r="B21" s="24" t="s">
        <v>17</v>
      </c>
      <c r="C21" s="25">
        <f>FV($C$11,$A21*12,$C$9*-1)</f>
        <v>518660.35860056576</v>
      </c>
      <c r="D21" s="26" cm="1">
        <f t="array" ref="D21">C21*rendimento_carteira</f>
        <v>4616.077191545035</v>
      </c>
    </row>
    <row r="22" spans="1:19"/>
    <row r="23" spans="1:19">
      <c r="B23" s="30" t="s">
        <v>18</v>
      </c>
      <c r="C23" s="29" t="s">
        <v>19</v>
      </c>
      <c r="D23" s="27"/>
    </row>
    <row r="24" spans="1:19">
      <c r="B24" s="31" t="s">
        <v>20</v>
      </c>
      <c r="C24" s="32">
        <f>C9</f>
        <v>120</v>
      </c>
      <c r="D24" s="33"/>
    </row>
    <row r="25" spans="1:19"/>
    <row r="26" spans="1:19" ht="16.5" customHeight="1">
      <c r="B26" s="35" t="s">
        <v>21</v>
      </c>
      <c r="C26" s="35" t="s">
        <v>22</v>
      </c>
      <c r="D26" s="35" t="s">
        <v>23</v>
      </c>
    </row>
    <row r="27" spans="1:19">
      <c r="B27" s="37" t="s">
        <v>24</v>
      </c>
      <c r="C27" s="34">
        <f>VLOOKUP($C$23&amp;"-"&amp;B27,procv!$D:$G,4,FALSE)</f>
        <v>0.3</v>
      </c>
      <c r="D27" s="28">
        <f>C27*$C$24</f>
        <v>36</v>
      </c>
    </row>
    <row r="28" spans="1:19">
      <c r="B28" s="37" t="s">
        <v>25</v>
      </c>
      <c r="C28" s="34">
        <f>VLOOKUP($C$23&amp;"-"&amp;B28,procv!$D:$G,4,FALSE)</f>
        <v>0.5</v>
      </c>
      <c r="D28" s="28">
        <f>C28*$C$24</f>
        <v>60</v>
      </c>
    </row>
    <row r="29" spans="1:19">
      <c r="B29" s="37" t="s">
        <v>26</v>
      </c>
      <c r="C29" s="34">
        <f>VLOOKUP($C$23&amp;"-"&amp;B29,procv!$D:$G,4,FALSE)</f>
        <v>0.1</v>
      </c>
      <c r="D29" s="28">
        <f>C29*$C$24</f>
        <v>12</v>
      </c>
    </row>
    <row r="30" spans="1:19">
      <c r="B30" s="37" t="s">
        <v>27</v>
      </c>
      <c r="C30" s="34">
        <f>VLOOKUP($C$23&amp;"-"&amp;B30,procv!$D:$G,4,FALSE)</f>
        <v>0.1</v>
      </c>
      <c r="D30" s="28">
        <f>C30*$C$24</f>
        <v>12</v>
      </c>
    </row>
    <row r="31" spans="1:19">
      <c r="B31" s="37" t="s">
        <v>28</v>
      </c>
      <c r="C31" s="34">
        <f>VLOOKUP($C$23&amp;"-"&amp;B31,procv!$D:$G,4,FALSE)</f>
        <v>0</v>
      </c>
      <c r="D31" s="28">
        <f>C31*$C$24</f>
        <v>0</v>
      </c>
    </row>
    <row r="32" spans="1:19" ht="15.75" customHeight="1">
      <c r="B32" s="37" t="s">
        <v>29</v>
      </c>
      <c r="C32" s="34">
        <f>VLOOKUP($C$23&amp;"-"&amp;B32,procv!$D:$G,4,FALSE)</f>
        <v>0</v>
      </c>
      <c r="D32" s="28">
        <f>C32*$C$24</f>
        <v>0</v>
      </c>
    </row>
    <row r="33" spans="2:4" ht="18.75" customHeight="1">
      <c r="B33" s="36"/>
      <c r="C33" s="36"/>
      <c r="D33" s="46">
        <f>SUM(D27:D32)</f>
        <v>120</v>
      </c>
    </row>
    <row r="34" spans="2:4"/>
    <row r="35" spans="2:4"/>
    <row r="36" spans="2:4" hidden="1"/>
    <row r="37" spans="2:4" hidden="1"/>
    <row r="38" spans="2:4" hidden="1"/>
    <row r="39" spans="2:4" hidden="1"/>
    <row r="40" spans="2:4" hidden="1"/>
    <row r="41" spans="2:4" hidden="1"/>
    <row r="42" spans="2:4" hidden="1"/>
    <row r="43" spans="2:4" hidden="1"/>
    <row r="44" spans="2:4" hidden="1"/>
    <row r="45" spans="2:4" hidden="1"/>
    <row r="46" spans="2:4" hidden="1"/>
    <row r="47" spans="2:4" hidden="1"/>
    <row r="48" spans="2:4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</sheetData>
  <dataValidations count="2">
    <dataValidation type="list" allowBlank="1" showInputMessage="1" showErrorMessage="1" sqref="C23" xr:uid="{BEBE7ED2-01BF-4A90-AA87-C8B18039F800}">
      <formula1>"Conservador, Moderado, Agressivo"</formula1>
    </dataValidation>
    <dataValidation allowBlank="1" showInputMessage="1" showErrorMessage="1" promptTitle="Olá, Investidor(a)" prompt="Desenvolvi esta planilha com o objetivo de ajudar tanto iniciantes quanto investidores experientes a organizarem e acompanharem seus investimentos em Fundos Imobiliários (FIIs). _x000a__x000a_Agradecimentos: Prof. Felipe Aguiar ( DIO )_x000a_https://www.dio.me/_x000a_" sqref="I15" xr:uid="{0114B2AC-393C-43B4-8D13-416044CBA232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6D0-AD6F-4824-AC2A-8773F391E98D}">
  <dimension ref="D6:H26"/>
  <sheetViews>
    <sheetView workbookViewId="0">
      <selection activeCell="K6" sqref="K6"/>
    </sheetView>
  </sheetViews>
  <sheetFormatPr defaultRowHeight="15"/>
  <cols>
    <col min="1" max="1" width="21" bestFit="1" customWidth="1"/>
    <col min="4" max="4" width="34" customWidth="1"/>
    <col min="5" max="5" width="15.28515625" customWidth="1"/>
    <col min="6" max="6" width="21" bestFit="1" customWidth="1"/>
  </cols>
  <sheetData>
    <row r="6" spans="4:8">
      <c r="D6" s="38" t="s">
        <v>30</v>
      </c>
      <c r="E6" s="38"/>
      <c r="F6" s="38"/>
      <c r="G6" s="38"/>
      <c r="H6" s="38"/>
    </row>
    <row r="7" spans="4:8">
      <c r="D7" s="39" t="s">
        <v>31</v>
      </c>
      <c r="E7" s="40" t="s">
        <v>18</v>
      </c>
      <c r="F7" s="40" t="s">
        <v>21</v>
      </c>
      <c r="G7" s="40" t="s">
        <v>32</v>
      </c>
      <c r="H7" s="38"/>
    </row>
    <row r="8" spans="4:8">
      <c r="D8" s="41" t="str">
        <f>E8&amp;"-"&amp;F8</f>
        <v>Conservador-PAPEL</v>
      </c>
      <c r="E8" s="38" t="s">
        <v>19</v>
      </c>
      <c r="F8" s="41" t="s">
        <v>24</v>
      </c>
      <c r="G8" s="42">
        <v>0.3</v>
      </c>
      <c r="H8" s="38"/>
    </row>
    <row r="9" spans="4:8">
      <c r="D9" s="41" t="str">
        <f t="shared" ref="D9:D25" si="0">E9&amp;"-"&amp;F9</f>
        <v>Conservador-TIJOLO</v>
      </c>
      <c r="E9" s="38" t="s">
        <v>19</v>
      </c>
      <c r="F9" s="41" t="s">
        <v>25</v>
      </c>
      <c r="G9" s="42">
        <v>0.5</v>
      </c>
      <c r="H9" s="38"/>
    </row>
    <row r="10" spans="4:8">
      <c r="D10" s="41" t="str">
        <f t="shared" si="0"/>
        <v>Conservador-HÍBRIDOS</v>
      </c>
      <c r="E10" s="38" t="s">
        <v>19</v>
      </c>
      <c r="F10" s="41" t="s">
        <v>26</v>
      </c>
      <c r="G10" s="42">
        <v>0.1</v>
      </c>
      <c r="H10" s="38"/>
    </row>
    <row r="11" spans="4:8">
      <c r="D11" s="41" t="str">
        <f t="shared" si="0"/>
        <v>Conservador-FOFs</v>
      </c>
      <c r="E11" s="38" t="s">
        <v>19</v>
      </c>
      <c r="F11" s="41" t="s">
        <v>27</v>
      </c>
      <c r="G11" s="42">
        <v>0.1</v>
      </c>
      <c r="H11" s="38"/>
    </row>
    <row r="12" spans="4:8">
      <c r="D12" s="41" t="str">
        <f t="shared" si="0"/>
        <v>Conservador-DESENVOLVIMENTO</v>
      </c>
      <c r="E12" s="38" t="s">
        <v>19</v>
      </c>
      <c r="F12" s="41" t="s">
        <v>28</v>
      </c>
      <c r="G12" s="42">
        <v>0</v>
      </c>
      <c r="H12" s="38"/>
    </row>
    <row r="13" spans="4:8">
      <c r="D13" s="43" t="str">
        <f t="shared" si="0"/>
        <v>Conservador-HOTELARIAS</v>
      </c>
      <c r="E13" s="44" t="s">
        <v>19</v>
      </c>
      <c r="F13" s="43" t="s">
        <v>29</v>
      </c>
      <c r="G13" s="45">
        <v>0</v>
      </c>
      <c r="H13" s="38"/>
    </row>
    <row r="14" spans="4:8">
      <c r="D14" s="41" t="str">
        <f t="shared" si="0"/>
        <v>Moderado-PAPEL</v>
      </c>
      <c r="E14" s="38" t="s">
        <v>33</v>
      </c>
      <c r="F14" s="41" t="s">
        <v>24</v>
      </c>
      <c r="G14" s="42">
        <v>0.32</v>
      </c>
      <c r="H14" s="38"/>
    </row>
    <row r="15" spans="4:8">
      <c r="D15" s="41" t="str">
        <f t="shared" si="0"/>
        <v>Moderado-TIJOLO</v>
      </c>
      <c r="E15" s="38" t="s">
        <v>33</v>
      </c>
      <c r="F15" s="41" t="s">
        <v>25</v>
      </c>
      <c r="G15" s="42">
        <v>0.35</v>
      </c>
      <c r="H15" s="38"/>
    </row>
    <row r="16" spans="4:8">
      <c r="D16" s="41" t="str">
        <f t="shared" si="0"/>
        <v>Moderado-HÍBRIDOS</v>
      </c>
      <c r="E16" s="38" t="s">
        <v>33</v>
      </c>
      <c r="F16" s="41" t="s">
        <v>26</v>
      </c>
      <c r="G16" s="42">
        <v>0.08</v>
      </c>
      <c r="H16" s="38"/>
    </row>
    <row r="17" spans="4:8">
      <c r="D17" s="41" t="str">
        <f t="shared" si="0"/>
        <v>Moderado-FOFs</v>
      </c>
      <c r="E17" s="38" t="s">
        <v>33</v>
      </c>
      <c r="F17" s="41" t="s">
        <v>27</v>
      </c>
      <c r="G17" s="42">
        <v>0.05</v>
      </c>
      <c r="H17" s="38"/>
    </row>
    <row r="18" spans="4:8">
      <c r="D18" s="41" t="str">
        <f t="shared" si="0"/>
        <v>Moderado-DESENVOLVIMENTO</v>
      </c>
      <c r="E18" s="38" t="s">
        <v>33</v>
      </c>
      <c r="F18" s="41" t="s">
        <v>28</v>
      </c>
      <c r="G18" s="42">
        <v>0.1</v>
      </c>
      <c r="H18" s="38"/>
    </row>
    <row r="19" spans="4:8">
      <c r="D19" s="43" t="str">
        <f t="shared" si="0"/>
        <v>Moderado-HOTELARIAS</v>
      </c>
      <c r="E19" s="44" t="s">
        <v>33</v>
      </c>
      <c r="F19" s="43" t="s">
        <v>29</v>
      </c>
      <c r="G19" s="45">
        <v>0.1</v>
      </c>
      <c r="H19" s="38"/>
    </row>
    <row r="20" spans="4:8">
      <c r="D20" s="41" t="str">
        <f t="shared" si="0"/>
        <v>Agressivo-PAPEL</v>
      </c>
      <c r="E20" s="38" t="s">
        <v>34</v>
      </c>
      <c r="F20" s="41" t="s">
        <v>24</v>
      </c>
      <c r="G20" s="42">
        <v>0.5</v>
      </c>
      <c r="H20" s="38"/>
    </row>
    <row r="21" spans="4:8">
      <c r="D21" s="41" t="str">
        <f t="shared" si="0"/>
        <v>Agressivo-TIJOLO</v>
      </c>
      <c r="E21" s="38" t="s">
        <v>34</v>
      </c>
      <c r="F21" s="41" t="s">
        <v>25</v>
      </c>
      <c r="G21" s="42">
        <v>0.1</v>
      </c>
      <c r="H21" s="38"/>
    </row>
    <row r="22" spans="4:8">
      <c r="D22" s="41" t="str">
        <f t="shared" si="0"/>
        <v>Agressivo-HÍBRIDOS</v>
      </c>
      <c r="E22" s="38" t="s">
        <v>34</v>
      </c>
      <c r="F22" s="41" t="s">
        <v>26</v>
      </c>
      <c r="G22" s="42">
        <v>0.05</v>
      </c>
      <c r="H22" s="38"/>
    </row>
    <row r="23" spans="4:8">
      <c r="D23" s="41" t="str">
        <f t="shared" si="0"/>
        <v>Agressivo-FOFs</v>
      </c>
      <c r="E23" s="38" t="s">
        <v>34</v>
      </c>
      <c r="F23" s="41" t="s">
        <v>27</v>
      </c>
      <c r="G23" s="42">
        <v>0.05</v>
      </c>
      <c r="H23" s="38"/>
    </row>
    <row r="24" spans="4:8">
      <c r="D24" s="41" t="str">
        <f t="shared" si="0"/>
        <v>Agressivo-DESENVOLVIMENTO</v>
      </c>
      <c r="E24" s="38" t="s">
        <v>34</v>
      </c>
      <c r="F24" s="41" t="s">
        <v>28</v>
      </c>
      <c r="G24" s="42">
        <v>0.2</v>
      </c>
      <c r="H24" s="38"/>
    </row>
    <row r="25" spans="4:8">
      <c r="D25" s="41" t="str">
        <f t="shared" si="0"/>
        <v>Agressivo-HOTELARIAS</v>
      </c>
      <c r="E25" s="38" t="s">
        <v>34</v>
      </c>
      <c r="F25" s="41" t="s">
        <v>29</v>
      </c>
      <c r="G25" s="42">
        <v>0.1</v>
      </c>
      <c r="H25" s="38"/>
    </row>
    <row r="26" spans="4:8">
      <c r="D26" s="38"/>
      <c r="E26" s="38"/>
      <c r="F26" s="38"/>
      <c r="G26" s="38"/>
      <c r="H26" s="38"/>
    </row>
  </sheetData>
  <sheetProtection algorithmName="SHA-512" hashValue="hZPU1STyN/TOSg22Vg3WZPVgX0kO4gZww4fwK5TaOAVXCuqX6TNqWgWcPyoJkjPtTErBt+XDfLgwQrVCcPSKoQ==" saltValue="f2PtBu/1I5e625L9Q3mC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2025-06-11T01:10:53Z</dcterms:created>
  <dcterms:modified xsi:type="dcterms:W3CDTF">2025-06-18T03:32:31Z</dcterms:modified>
  <cp:category/>
  <cp:contentStatus/>
</cp:coreProperties>
</file>