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41890\Desktop\芊竹資料\電子票證\"/>
    </mc:Choice>
  </mc:AlternateContent>
  <bookViews>
    <workbookView xWindow="0" yWindow="0" windowWidth="20490" windowHeight="6000"/>
  </bookViews>
  <sheets>
    <sheet name="2017年04月花蓮客運補貼明細(0629)" sheetId="1" r:id="rId1"/>
  </sheets>
  <definedNames>
    <definedName name="_xlnm._FilterDatabase" localSheetId="0" hidden="1">'2017年04月花蓮客運補貼明細(0629)'!$A$1:$R$409</definedName>
  </definedNames>
  <calcPr calcId="162913"/>
</workbook>
</file>

<file path=xl/calcChain.xml><?xml version="1.0" encoding="utf-8"?>
<calcChain xmlns="http://schemas.openxmlformats.org/spreadsheetml/2006/main">
  <c r="B2" i="1" l="1"/>
  <c r="C2" i="1"/>
  <c r="F2" i="1"/>
  <c r="J2" i="1"/>
  <c r="M2" i="1"/>
  <c r="O2" i="1"/>
  <c r="P2" i="1"/>
  <c r="Q2" i="1"/>
  <c r="R2" i="1"/>
  <c r="B3" i="1"/>
  <c r="C3" i="1"/>
  <c r="F3" i="1"/>
  <c r="J3" i="1"/>
  <c r="M3" i="1"/>
  <c r="O3" i="1"/>
  <c r="P3" i="1"/>
  <c r="Q3" i="1"/>
  <c r="R3" i="1"/>
  <c r="B4" i="1"/>
  <c r="C4" i="1"/>
  <c r="F4" i="1"/>
  <c r="J4" i="1"/>
  <c r="M4" i="1"/>
  <c r="O4" i="1"/>
  <c r="P4" i="1"/>
  <c r="Q4" i="1"/>
  <c r="R4" i="1"/>
  <c r="B5" i="1"/>
  <c r="C5" i="1"/>
  <c r="F5" i="1"/>
  <c r="J5" i="1"/>
  <c r="M5" i="1"/>
  <c r="O5" i="1"/>
  <c r="P5" i="1"/>
  <c r="Q5" i="1"/>
  <c r="R5" i="1"/>
  <c r="B6" i="1"/>
  <c r="C6" i="1"/>
  <c r="F6" i="1"/>
  <c r="J6" i="1"/>
  <c r="M6" i="1"/>
  <c r="O6" i="1"/>
  <c r="P6" i="1"/>
  <c r="Q6" i="1"/>
  <c r="R6" i="1"/>
  <c r="B7" i="1"/>
  <c r="C7" i="1"/>
  <c r="F7" i="1"/>
  <c r="J7" i="1"/>
  <c r="M7" i="1"/>
  <c r="O7" i="1"/>
  <c r="P7" i="1"/>
  <c r="Q7" i="1"/>
  <c r="R7" i="1"/>
  <c r="B8" i="1"/>
  <c r="C8" i="1"/>
  <c r="F8" i="1"/>
  <c r="J8" i="1"/>
  <c r="M8" i="1"/>
  <c r="O8" i="1"/>
  <c r="P8" i="1"/>
  <c r="Q8" i="1"/>
  <c r="R8" i="1"/>
  <c r="B9" i="1"/>
  <c r="C9" i="1"/>
  <c r="F9" i="1"/>
  <c r="J9" i="1"/>
  <c r="M9" i="1"/>
  <c r="O9" i="1"/>
  <c r="P9" i="1"/>
  <c r="Q9" i="1"/>
  <c r="R9" i="1"/>
  <c r="B10" i="1"/>
  <c r="C10" i="1"/>
  <c r="F10" i="1"/>
  <c r="J10" i="1"/>
  <c r="M10" i="1"/>
  <c r="O10" i="1"/>
  <c r="P10" i="1"/>
  <c r="Q10" i="1"/>
  <c r="R10" i="1"/>
  <c r="B11" i="1"/>
  <c r="C11" i="1"/>
  <c r="F11" i="1"/>
  <c r="J11" i="1"/>
  <c r="M11" i="1"/>
  <c r="O11" i="1"/>
  <c r="P11" i="1"/>
  <c r="Q11" i="1"/>
  <c r="R11" i="1"/>
  <c r="B12" i="1"/>
  <c r="C12" i="1"/>
  <c r="F12" i="1"/>
  <c r="J12" i="1"/>
  <c r="M12" i="1"/>
  <c r="O12" i="1"/>
  <c r="P12" i="1"/>
  <c r="Q12" i="1"/>
  <c r="R12" i="1"/>
  <c r="B13" i="1"/>
  <c r="C13" i="1"/>
  <c r="F13" i="1"/>
  <c r="J13" i="1"/>
  <c r="M13" i="1"/>
  <c r="O13" i="1"/>
  <c r="P13" i="1"/>
  <c r="Q13" i="1"/>
  <c r="R13" i="1"/>
  <c r="B14" i="1"/>
  <c r="C14" i="1"/>
  <c r="F14" i="1"/>
  <c r="J14" i="1"/>
  <c r="M14" i="1"/>
  <c r="O14" i="1"/>
  <c r="P14" i="1"/>
  <c r="Q14" i="1"/>
  <c r="R14" i="1"/>
  <c r="B15" i="1"/>
  <c r="C15" i="1"/>
  <c r="F15" i="1"/>
  <c r="J15" i="1"/>
  <c r="M15" i="1"/>
  <c r="O15" i="1"/>
  <c r="P15" i="1"/>
  <c r="Q15" i="1"/>
  <c r="R15" i="1"/>
  <c r="B16" i="1"/>
  <c r="C16" i="1"/>
  <c r="F16" i="1"/>
  <c r="J16" i="1"/>
  <c r="M16" i="1"/>
  <c r="O16" i="1"/>
  <c r="P16" i="1"/>
  <c r="Q16" i="1"/>
  <c r="R16" i="1"/>
  <c r="B17" i="1"/>
  <c r="C17" i="1"/>
  <c r="F17" i="1"/>
  <c r="J17" i="1"/>
  <c r="M17" i="1"/>
  <c r="O17" i="1"/>
  <c r="P17" i="1"/>
  <c r="Q17" i="1"/>
  <c r="R17" i="1"/>
  <c r="B18" i="1"/>
  <c r="C18" i="1"/>
  <c r="F18" i="1"/>
  <c r="J18" i="1"/>
  <c r="M18" i="1"/>
  <c r="O18" i="1"/>
  <c r="P18" i="1"/>
  <c r="Q18" i="1"/>
  <c r="R18" i="1"/>
  <c r="B19" i="1"/>
  <c r="C19" i="1"/>
  <c r="F19" i="1"/>
  <c r="J19" i="1"/>
  <c r="M19" i="1"/>
  <c r="O19" i="1"/>
  <c r="P19" i="1"/>
  <c r="Q19" i="1"/>
  <c r="R19" i="1"/>
  <c r="B20" i="1"/>
  <c r="C20" i="1"/>
  <c r="F20" i="1"/>
  <c r="J20" i="1"/>
  <c r="M20" i="1"/>
  <c r="O20" i="1"/>
  <c r="P20" i="1"/>
  <c r="Q20" i="1"/>
  <c r="R20" i="1"/>
  <c r="B21" i="1"/>
  <c r="C21" i="1"/>
  <c r="F21" i="1"/>
  <c r="J21" i="1"/>
  <c r="M21" i="1"/>
  <c r="O21" i="1"/>
  <c r="P21" i="1"/>
  <c r="Q21" i="1"/>
  <c r="R21" i="1"/>
  <c r="B22" i="1"/>
  <c r="C22" i="1"/>
  <c r="F22" i="1"/>
  <c r="J22" i="1"/>
  <c r="M22" i="1"/>
  <c r="O22" i="1"/>
  <c r="P22" i="1"/>
  <c r="Q22" i="1"/>
  <c r="R22" i="1"/>
  <c r="B23" i="1"/>
  <c r="C23" i="1"/>
  <c r="F23" i="1"/>
  <c r="J23" i="1"/>
  <c r="M23" i="1"/>
  <c r="O23" i="1"/>
  <c r="P23" i="1"/>
  <c r="Q23" i="1"/>
  <c r="R23" i="1"/>
  <c r="B24" i="1"/>
  <c r="C24" i="1"/>
  <c r="F24" i="1"/>
  <c r="J24" i="1"/>
  <c r="M24" i="1"/>
  <c r="O24" i="1"/>
  <c r="P24" i="1"/>
  <c r="Q24" i="1"/>
  <c r="R24" i="1"/>
  <c r="B25" i="1"/>
  <c r="C25" i="1"/>
  <c r="F25" i="1"/>
  <c r="J25" i="1"/>
  <c r="M25" i="1"/>
  <c r="O25" i="1"/>
  <c r="P25" i="1"/>
  <c r="Q25" i="1"/>
  <c r="R25" i="1"/>
  <c r="B26" i="1"/>
  <c r="C26" i="1"/>
  <c r="F26" i="1"/>
  <c r="J26" i="1"/>
  <c r="M26" i="1"/>
  <c r="O26" i="1"/>
  <c r="P26" i="1"/>
  <c r="Q26" i="1"/>
  <c r="R26" i="1"/>
  <c r="B27" i="1"/>
  <c r="C27" i="1"/>
  <c r="F27" i="1"/>
  <c r="J27" i="1"/>
  <c r="M27" i="1"/>
  <c r="O27" i="1"/>
  <c r="P27" i="1"/>
  <c r="Q27" i="1"/>
  <c r="R27" i="1"/>
  <c r="B28" i="1"/>
  <c r="C28" i="1"/>
  <c r="F28" i="1"/>
  <c r="J28" i="1"/>
  <c r="M28" i="1"/>
  <c r="O28" i="1"/>
  <c r="P28" i="1"/>
  <c r="Q28" i="1"/>
  <c r="R28" i="1"/>
  <c r="B29" i="1"/>
  <c r="C29" i="1"/>
  <c r="F29" i="1"/>
  <c r="J29" i="1"/>
  <c r="M29" i="1"/>
  <c r="O29" i="1"/>
  <c r="P29" i="1"/>
  <c r="Q29" i="1"/>
  <c r="R29" i="1"/>
  <c r="B30" i="1"/>
  <c r="C30" i="1"/>
  <c r="F30" i="1"/>
  <c r="J30" i="1"/>
  <c r="M30" i="1"/>
  <c r="O30" i="1"/>
  <c r="P30" i="1"/>
  <c r="Q30" i="1"/>
  <c r="R30" i="1"/>
  <c r="B31" i="1"/>
  <c r="C31" i="1"/>
  <c r="F31" i="1"/>
  <c r="J31" i="1"/>
  <c r="M31" i="1"/>
  <c r="O31" i="1"/>
  <c r="P31" i="1"/>
  <c r="Q31" i="1"/>
  <c r="R31" i="1"/>
  <c r="B32" i="1"/>
  <c r="C32" i="1"/>
  <c r="F32" i="1"/>
  <c r="J32" i="1"/>
  <c r="M32" i="1"/>
  <c r="O32" i="1"/>
  <c r="P32" i="1"/>
  <c r="Q32" i="1"/>
  <c r="R32" i="1"/>
  <c r="B33" i="1"/>
  <c r="C33" i="1"/>
  <c r="F33" i="1"/>
  <c r="J33" i="1"/>
  <c r="M33" i="1"/>
  <c r="O33" i="1"/>
  <c r="P33" i="1"/>
  <c r="Q33" i="1"/>
  <c r="R33" i="1"/>
  <c r="B34" i="1"/>
  <c r="C34" i="1"/>
  <c r="F34" i="1"/>
  <c r="J34" i="1"/>
  <c r="M34" i="1"/>
  <c r="O34" i="1"/>
  <c r="P34" i="1"/>
  <c r="Q34" i="1"/>
  <c r="R34" i="1"/>
  <c r="B35" i="1"/>
  <c r="C35" i="1"/>
  <c r="F35" i="1"/>
  <c r="J35" i="1"/>
  <c r="M35" i="1"/>
  <c r="O35" i="1"/>
  <c r="P35" i="1"/>
  <c r="Q35" i="1"/>
  <c r="R35" i="1"/>
  <c r="B36" i="1"/>
  <c r="C36" i="1"/>
  <c r="F36" i="1"/>
  <c r="J36" i="1"/>
  <c r="M36" i="1"/>
  <c r="O36" i="1"/>
  <c r="P36" i="1"/>
  <c r="Q36" i="1"/>
  <c r="R36" i="1"/>
  <c r="B37" i="1"/>
  <c r="C37" i="1"/>
  <c r="F37" i="1"/>
  <c r="J37" i="1"/>
  <c r="M37" i="1"/>
  <c r="O37" i="1"/>
  <c r="P37" i="1"/>
  <c r="Q37" i="1"/>
  <c r="R37" i="1"/>
  <c r="B38" i="1"/>
  <c r="C38" i="1"/>
  <c r="F38" i="1"/>
  <c r="J38" i="1"/>
  <c r="M38" i="1"/>
  <c r="O38" i="1"/>
  <c r="P38" i="1"/>
  <c r="Q38" i="1"/>
  <c r="R38" i="1"/>
  <c r="B39" i="1"/>
  <c r="C39" i="1"/>
  <c r="F39" i="1"/>
  <c r="J39" i="1"/>
  <c r="M39" i="1"/>
  <c r="O39" i="1"/>
  <c r="P39" i="1"/>
  <c r="Q39" i="1"/>
  <c r="R39" i="1"/>
  <c r="B40" i="1"/>
  <c r="C40" i="1"/>
  <c r="F40" i="1"/>
  <c r="J40" i="1"/>
  <c r="M40" i="1"/>
  <c r="O40" i="1"/>
  <c r="P40" i="1"/>
  <c r="Q40" i="1"/>
  <c r="R40" i="1"/>
  <c r="B41" i="1"/>
  <c r="C41" i="1"/>
  <c r="F41" i="1"/>
  <c r="J41" i="1"/>
  <c r="M41" i="1"/>
  <c r="O41" i="1"/>
  <c r="P41" i="1"/>
  <c r="Q41" i="1"/>
  <c r="R41" i="1"/>
  <c r="B42" i="1"/>
  <c r="C42" i="1"/>
  <c r="F42" i="1"/>
  <c r="J42" i="1"/>
  <c r="M42" i="1"/>
  <c r="O42" i="1"/>
  <c r="P42" i="1"/>
  <c r="Q42" i="1"/>
  <c r="R42" i="1"/>
  <c r="B43" i="1"/>
  <c r="C43" i="1"/>
  <c r="F43" i="1"/>
  <c r="J43" i="1"/>
  <c r="M43" i="1"/>
  <c r="O43" i="1"/>
  <c r="P43" i="1"/>
  <c r="Q43" i="1"/>
  <c r="R43" i="1"/>
  <c r="B44" i="1"/>
  <c r="C44" i="1"/>
  <c r="F44" i="1"/>
  <c r="J44" i="1"/>
  <c r="M44" i="1"/>
  <c r="O44" i="1"/>
  <c r="P44" i="1"/>
  <c r="Q44" i="1"/>
  <c r="R44" i="1"/>
  <c r="B45" i="1"/>
  <c r="C45" i="1"/>
  <c r="F45" i="1"/>
  <c r="J45" i="1"/>
  <c r="M45" i="1"/>
  <c r="O45" i="1"/>
  <c r="P45" i="1"/>
  <c r="Q45" i="1"/>
  <c r="R45" i="1"/>
  <c r="B46" i="1"/>
  <c r="C46" i="1"/>
  <c r="F46" i="1"/>
  <c r="J46" i="1"/>
  <c r="M46" i="1"/>
  <c r="O46" i="1"/>
  <c r="P46" i="1"/>
  <c r="Q46" i="1"/>
  <c r="R46" i="1"/>
  <c r="B47" i="1"/>
  <c r="C47" i="1"/>
  <c r="F47" i="1"/>
  <c r="J47" i="1"/>
  <c r="M47" i="1"/>
  <c r="O47" i="1"/>
  <c r="P47" i="1"/>
  <c r="Q47" i="1"/>
  <c r="R47" i="1"/>
  <c r="B48" i="1"/>
  <c r="C48" i="1"/>
  <c r="F48" i="1"/>
  <c r="J48" i="1"/>
  <c r="M48" i="1"/>
  <c r="O48" i="1"/>
  <c r="P48" i="1"/>
  <c r="Q48" i="1"/>
  <c r="R48" i="1"/>
  <c r="B49" i="1"/>
  <c r="C49" i="1"/>
  <c r="F49" i="1"/>
  <c r="J49" i="1"/>
  <c r="M49" i="1"/>
  <c r="O49" i="1"/>
  <c r="P49" i="1"/>
  <c r="Q49" i="1"/>
  <c r="R49" i="1"/>
  <c r="B50" i="1"/>
  <c r="C50" i="1"/>
  <c r="F50" i="1"/>
  <c r="J50" i="1"/>
  <c r="M50" i="1"/>
  <c r="O50" i="1"/>
  <c r="P50" i="1"/>
  <c r="Q50" i="1"/>
  <c r="R50" i="1"/>
  <c r="B51" i="1"/>
  <c r="C51" i="1"/>
  <c r="F51" i="1"/>
  <c r="J51" i="1"/>
  <c r="M51" i="1"/>
  <c r="O51" i="1"/>
  <c r="P51" i="1"/>
  <c r="Q51" i="1"/>
  <c r="R51" i="1"/>
  <c r="B52" i="1"/>
  <c r="C52" i="1"/>
  <c r="F52" i="1"/>
  <c r="J52" i="1"/>
  <c r="M52" i="1"/>
  <c r="O52" i="1"/>
  <c r="P52" i="1"/>
  <c r="Q52" i="1"/>
  <c r="R52" i="1"/>
  <c r="B53" i="1"/>
  <c r="C53" i="1"/>
  <c r="F53" i="1"/>
  <c r="J53" i="1"/>
  <c r="M53" i="1"/>
  <c r="O53" i="1"/>
  <c r="P53" i="1"/>
  <c r="Q53" i="1"/>
  <c r="R53" i="1"/>
  <c r="B54" i="1"/>
  <c r="C54" i="1"/>
  <c r="F54" i="1"/>
  <c r="J54" i="1"/>
  <c r="M54" i="1"/>
  <c r="O54" i="1"/>
  <c r="P54" i="1"/>
  <c r="Q54" i="1"/>
  <c r="R54" i="1"/>
  <c r="B55" i="1"/>
  <c r="C55" i="1"/>
  <c r="F55" i="1"/>
  <c r="J55" i="1"/>
  <c r="M55" i="1"/>
  <c r="O55" i="1"/>
  <c r="P55" i="1"/>
  <c r="Q55" i="1"/>
  <c r="R55" i="1"/>
  <c r="B56" i="1"/>
  <c r="C56" i="1"/>
  <c r="F56" i="1"/>
  <c r="J56" i="1"/>
  <c r="M56" i="1"/>
  <c r="O56" i="1"/>
  <c r="P56" i="1"/>
  <c r="Q56" i="1"/>
  <c r="R56" i="1"/>
  <c r="B57" i="1"/>
  <c r="C57" i="1"/>
  <c r="F57" i="1"/>
  <c r="J57" i="1"/>
  <c r="M57" i="1"/>
  <c r="O57" i="1"/>
  <c r="P57" i="1"/>
  <c r="Q57" i="1"/>
  <c r="R57" i="1"/>
  <c r="B58" i="1"/>
  <c r="C58" i="1"/>
  <c r="F58" i="1"/>
  <c r="J58" i="1"/>
  <c r="M58" i="1"/>
  <c r="O58" i="1"/>
  <c r="P58" i="1"/>
  <c r="Q58" i="1"/>
  <c r="R58" i="1"/>
  <c r="B59" i="1"/>
  <c r="C59" i="1"/>
  <c r="F59" i="1"/>
  <c r="J59" i="1"/>
  <c r="M59" i="1"/>
  <c r="O59" i="1"/>
  <c r="P59" i="1"/>
  <c r="Q59" i="1"/>
  <c r="R59" i="1"/>
  <c r="B60" i="1"/>
  <c r="C60" i="1"/>
  <c r="F60" i="1"/>
  <c r="J60" i="1"/>
  <c r="M60" i="1"/>
  <c r="O60" i="1"/>
  <c r="P60" i="1"/>
  <c r="Q60" i="1"/>
  <c r="R60" i="1"/>
  <c r="B61" i="1"/>
  <c r="C61" i="1"/>
  <c r="F61" i="1"/>
  <c r="J61" i="1"/>
  <c r="M61" i="1"/>
  <c r="O61" i="1"/>
  <c r="P61" i="1"/>
  <c r="Q61" i="1"/>
  <c r="R61" i="1"/>
  <c r="B62" i="1"/>
  <c r="C62" i="1"/>
  <c r="F62" i="1"/>
  <c r="J62" i="1"/>
  <c r="M62" i="1"/>
  <c r="O62" i="1"/>
  <c r="P62" i="1"/>
  <c r="Q62" i="1"/>
  <c r="R62" i="1"/>
  <c r="B63" i="1"/>
  <c r="C63" i="1"/>
  <c r="F63" i="1"/>
  <c r="J63" i="1"/>
  <c r="M63" i="1"/>
  <c r="O63" i="1"/>
  <c r="P63" i="1"/>
  <c r="Q63" i="1"/>
  <c r="R63" i="1"/>
  <c r="B64" i="1"/>
  <c r="C64" i="1"/>
  <c r="F64" i="1"/>
  <c r="J64" i="1"/>
  <c r="M64" i="1"/>
  <c r="O64" i="1"/>
  <c r="P64" i="1"/>
  <c r="Q64" i="1"/>
  <c r="R64" i="1"/>
  <c r="B65" i="1"/>
  <c r="C65" i="1"/>
  <c r="F65" i="1"/>
  <c r="J65" i="1"/>
  <c r="M65" i="1"/>
  <c r="O65" i="1"/>
  <c r="P65" i="1"/>
  <c r="Q65" i="1"/>
  <c r="R65" i="1"/>
  <c r="B66" i="1"/>
  <c r="C66" i="1"/>
  <c r="F66" i="1"/>
  <c r="J66" i="1"/>
  <c r="M66" i="1"/>
  <c r="O66" i="1"/>
  <c r="P66" i="1"/>
  <c r="Q66" i="1"/>
  <c r="R66" i="1"/>
  <c r="B67" i="1"/>
  <c r="C67" i="1"/>
  <c r="F67" i="1"/>
  <c r="J67" i="1"/>
  <c r="M67" i="1"/>
  <c r="O67" i="1"/>
  <c r="P67" i="1"/>
  <c r="Q67" i="1"/>
  <c r="R67" i="1"/>
  <c r="B68" i="1"/>
  <c r="C68" i="1"/>
  <c r="F68" i="1"/>
  <c r="J68" i="1"/>
  <c r="M68" i="1"/>
  <c r="O68" i="1"/>
  <c r="P68" i="1"/>
  <c r="Q68" i="1"/>
  <c r="R68" i="1"/>
  <c r="B69" i="1"/>
  <c r="C69" i="1"/>
  <c r="F69" i="1"/>
  <c r="J69" i="1"/>
  <c r="M69" i="1"/>
  <c r="O69" i="1"/>
  <c r="P69" i="1"/>
  <c r="Q69" i="1"/>
  <c r="R69" i="1"/>
  <c r="B70" i="1"/>
  <c r="C70" i="1"/>
  <c r="F70" i="1"/>
  <c r="J70" i="1"/>
  <c r="M70" i="1"/>
  <c r="O70" i="1"/>
  <c r="P70" i="1"/>
  <c r="Q70" i="1"/>
  <c r="R70" i="1"/>
  <c r="B71" i="1"/>
  <c r="C71" i="1"/>
  <c r="F71" i="1"/>
  <c r="J71" i="1"/>
  <c r="M71" i="1"/>
  <c r="O71" i="1"/>
  <c r="P71" i="1"/>
  <c r="Q71" i="1"/>
  <c r="R71" i="1"/>
  <c r="B72" i="1"/>
  <c r="C72" i="1"/>
  <c r="F72" i="1"/>
  <c r="J72" i="1"/>
  <c r="M72" i="1"/>
  <c r="O72" i="1"/>
  <c r="P72" i="1"/>
  <c r="Q72" i="1"/>
  <c r="R72" i="1"/>
  <c r="B73" i="1"/>
  <c r="C73" i="1"/>
  <c r="F73" i="1"/>
  <c r="J73" i="1"/>
  <c r="M73" i="1"/>
  <c r="O73" i="1"/>
  <c r="P73" i="1"/>
  <c r="Q73" i="1"/>
  <c r="R73" i="1"/>
  <c r="B74" i="1"/>
  <c r="C74" i="1"/>
  <c r="F74" i="1"/>
  <c r="J74" i="1"/>
  <c r="M74" i="1"/>
  <c r="O74" i="1"/>
  <c r="P74" i="1"/>
  <c r="Q74" i="1"/>
  <c r="R74" i="1"/>
  <c r="B75" i="1"/>
  <c r="C75" i="1"/>
  <c r="F75" i="1"/>
  <c r="J75" i="1"/>
  <c r="M75" i="1"/>
  <c r="O75" i="1"/>
  <c r="P75" i="1"/>
  <c r="Q75" i="1"/>
  <c r="R75" i="1"/>
  <c r="B76" i="1"/>
  <c r="C76" i="1"/>
  <c r="F76" i="1"/>
  <c r="J76" i="1"/>
  <c r="M76" i="1"/>
  <c r="O76" i="1"/>
  <c r="P76" i="1"/>
  <c r="Q76" i="1"/>
  <c r="R76" i="1"/>
  <c r="B77" i="1"/>
  <c r="C77" i="1"/>
  <c r="F77" i="1"/>
  <c r="J77" i="1"/>
  <c r="M77" i="1"/>
  <c r="O77" i="1"/>
  <c r="P77" i="1"/>
  <c r="Q77" i="1"/>
  <c r="R77" i="1"/>
  <c r="B78" i="1"/>
  <c r="C78" i="1"/>
  <c r="F78" i="1"/>
  <c r="J78" i="1"/>
  <c r="M78" i="1"/>
  <c r="O78" i="1"/>
  <c r="P78" i="1"/>
  <c r="Q78" i="1"/>
  <c r="R78" i="1"/>
  <c r="B79" i="1"/>
  <c r="C79" i="1"/>
  <c r="F79" i="1"/>
  <c r="J79" i="1"/>
  <c r="M79" i="1"/>
  <c r="O79" i="1"/>
  <c r="P79" i="1"/>
  <c r="Q79" i="1"/>
  <c r="R79" i="1"/>
  <c r="B80" i="1"/>
  <c r="C80" i="1"/>
  <c r="F80" i="1"/>
  <c r="J80" i="1"/>
  <c r="M80" i="1"/>
  <c r="O80" i="1"/>
  <c r="P80" i="1"/>
  <c r="Q80" i="1"/>
  <c r="R80" i="1"/>
  <c r="B81" i="1"/>
  <c r="C81" i="1"/>
  <c r="F81" i="1"/>
  <c r="J81" i="1"/>
  <c r="M81" i="1"/>
  <c r="O81" i="1"/>
  <c r="P81" i="1"/>
  <c r="Q81" i="1"/>
  <c r="R81" i="1"/>
  <c r="B82" i="1"/>
  <c r="C82" i="1"/>
  <c r="F82" i="1"/>
  <c r="J82" i="1"/>
  <c r="M82" i="1"/>
  <c r="O82" i="1"/>
  <c r="P82" i="1"/>
  <c r="Q82" i="1"/>
  <c r="R82" i="1"/>
  <c r="B83" i="1"/>
  <c r="C83" i="1"/>
  <c r="F83" i="1"/>
  <c r="J83" i="1"/>
  <c r="M83" i="1"/>
  <c r="O83" i="1"/>
  <c r="P83" i="1"/>
  <c r="Q83" i="1"/>
  <c r="R83" i="1"/>
  <c r="B84" i="1"/>
  <c r="C84" i="1"/>
  <c r="F84" i="1"/>
  <c r="J84" i="1"/>
  <c r="M84" i="1"/>
  <c r="O84" i="1"/>
  <c r="P84" i="1"/>
  <c r="Q84" i="1"/>
  <c r="R84" i="1"/>
  <c r="B85" i="1"/>
  <c r="C85" i="1"/>
  <c r="F85" i="1"/>
  <c r="J85" i="1"/>
  <c r="M85" i="1"/>
  <c r="O85" i="1"/>
  <c r="P85" i="1"/>
  <c r="Q85" i="1"/>
  <c r="R85" i="1"/>
  <c r="B86" i="1"/>
  <c r="C86" i="1"/>
  <c r="F86" i="1"/>
  <c r="J86" i="1"/>
  <c r="M86" i="1"/>
  <c r="O86" i="1"/>
  <c r="P86" i="1"/>
  <c r="Q86" i="1"/>
  <c r="R86" i="1"/>
  <c r="B87" i="1"/>
  <c r="C87" i="1"/>
  <c r="F87" i="1"/>
  <c r="J87" i="1"/>
  <c r="M87" i="1"/>
  <c r="O87" i="1"/>
  <c r="P87" i="1"/>
  <c r="Q87" i="1"/>
  <c r="R87" i="1"/>
  <c r="B88" i="1"/>
  <c r="C88" i="1"/>
  <c r="F88" i="1"/>
  <c r="J88" i="1"/>
  <c r="M88" i="1"/>
  <c r="O88" i="1"/>
  <c r="P88" i="1"/>
  <c r="Q88" i="1"/>
  <c r="R88" i="1"/>
  <c r="B89" i="1"/>
  <c r="C89" i="1"/>
  <c r="F89" i="1"/>
  <c r="J89" i="1"/>
  <c r="M89" i="1"/>
  <c r="O89" i="1"/>
  <c r="P89" i="1"/>
  <c r="Q89" i="1"/>
  <c r="R89" i="1"/>
  <c r="B90" i="1"/>
  <c r="C90" i="1"/>
  <c r="F90" i="1"/>
  <c r="J90" i="1"/>
  <c r="M90" i="1"/>
  <c r="O90" i="1"/>
  <c r="P90" i="1"/>
  <c r="Q90" i="1"/>
  <c r="R90" i="1"/>
  <c r="B91" i="1"/>
  <c r="C91" i="1"/>
  <c r="F91" i="1"/>
  <c r="J91" i="1"/>
  <c r="M91" i="1"/>
  <c r="O91" i="1"/>
  <c r="P91" i="1"/>
  <c r="Q91" i="1"/>
  <c r="R91" i="1"/>
  <c r="B92" i="1"/>
  <c r="C92" i="1"/>
  <c r="F92" i="1"/>
  <c r="J92" i="1"/>
  <c r="M92" i="1"/>
  <c r="O92" i="1"/>
  <c r="P92" i="1"/>
  <c r="Q92" i="1"/>
  <c r="R92" i="1"/>
  <c r="B93" i="1"/>
  <c r="C93" i="1"/>
  <c r="F93" i="1"/>
  <c r="J93" i="1"/>
  <c r="M93" i="1"/>
  <c r="O93" i="1"/>
  <c r="P93" i="1"/>
  <c r="Q93" i="1"/>
  <c r="R93" i="1"/>
  <c r="B94" i="1"/>
  <c r="C94" i="1"/>
  <c r="F94" i="1"/>
  <c r="J94" i="1"/>
  <c r="M94" i="1"/>
  <c r="O94" i="1"/>
  <c r="P94" i="1"/>
  <c r="Q94" i="1"/>
  <c r="R94" i="1"/>
  <c r="B95" i="1"/>
  <c r="C95" i="1"/>
  <c r="F95" i="1"/>
  <c r="J95" i="1"/>
  <c r="M95" i="1"/>
  <c r="O95" i="1"/>
  <c r="P95" i="1"/>
  <c r="Q95" i="1"/>
  <c r="R95" i="1"/>
  <c r="B96" i="1"/>
  <c r="C96" i="1"/>
  <c r="F96" i="1"/>
  <c r="J96" i="1"/>
  <c r="M96" i="1"/>
  <c r="O96" i="1"/>
  <c r="P96" i="1"/>
  <c r="Q96" i="1"/>
  <c r="R96" i="1"/>
  <c r="B97" i="1"/>
  <c r="C97" i="1"/>
  <c r="F97" i="1"/>
  <c r="J97" i="1"/>
  <c r="M97" i="1"/>
  <c r="O97" i="1"/>
  <c r="P97" i="1"/>
  <c r="Q97" i="1"/>
  <c r="R97" i="1"/>
  <c r="B98" i="1"/>
  <c r="C98" i="1"/>
  <c r="F98" i="1"/>
  <c r="J98" i="1"/>
  <c r="M98" i="1"/>
  <c r="O98" i="1"/>
  <c r="P98" i="1"/>
  <c r="Q98" i="1"/>
  <c r="R98" i="1"/>
  <c r="B99" i="1"/>
  <c r="C99" i="1"/>
  <c r="F99" i="1"/>
  <c r="J99" i="1"/>
  <c r="M99" i="1"/>
  <c r="O99" i="1"/>
  <c r="P99" i="1"/>
  <c r="Q99" i="1"/>
  <c r="R99" i="1"/>
  <c r="B100" i="1"/>
  <c r="C100" i="1"/>
  <c r="F100" i="1"/>
  <c r="J100" i="1"/>
  <c r="M100" i="1"/>
  <c r="O100" i="1"/>
  <c r="P100" i="1"/>
  <c r="Q100" i="1"/>
  <c r="R100" i="1"/>
  <c r="B101" i="1"/>
  <c r="C101" i="1"/>
  <c r="F101" i="1"/>
  <c r="J101" i="1"/>
  <c r="M101" i="1"/>
  <c r="O101" i="1"/>
  <c r="P101" i="1"/>
  <c r="Q101" i="1"/>
  <c r="R101" i="1"/>
  <c r="B102" i="1"/>
  <c r="C102" i="1"/>
  <c r="F102" i="1"/>
  <c r="J102" i="1"/>
  <c r="M102" i="1"/>
  <c r="O102" i="1"/>
  <c r="P102" i="1"/>
  <c r="Q102" i="1"/>
  <c r="R102" i="1"/>
  <c r="B103" i="1"/>
  <c r="C103" i="1"/>
  <c r="F103" i="1"/>
  <c r="J103" i="1"/>
  <c r="M103" i="1"/>
  <c r="O103" i="1"/>
  <c r="P103" i="1"/>
  <c r="Q103" i="1"/>
  <c r="R103" i="1"/>
  <c r="B104" i="1"/>
  <c r="C104" i="1"/>
  <c r="F104" i="1"/>
  <c r="J104" i="1"/>
  <c r="M104" i="1"/>
  <c r="O104" i="1"/>
  <c r="P104" i="1"/>
  <c r="Q104" i="1"/>
  <c r="R104" i="1"/>
  <c r="B105" i="1"/>
  <c r="C105" i="1"/>
  <c r="F105" i="1"/>
  <c r="J105" i="1"/>
  <c r="M105" i="1"/>
  <c r="O105" i="1"/>
  <c r="P105" i="1"/>
  <c r="Q105" i="1"/>
  <c r="R105" i="1"/>
  <c r="B106" i="1"/>
  <c r="C106" i="1"/>
  <c r="F106" i="1"/>
  <c r="J106" i="1"/>
  <c r="M106" i="1"/>
  <c r="O106" i="1"/>
  <c r="P106" i="1"/>
  <c r="Q106" i="1"/>
  <c r="R106" i="1"/>
  <c r="B107" i="1"/>
  <c r="C107" i="1"/>
  <c r="F107" i="1"/>
  <c r="J107" i="1"/>
  <c r="M107" i="1"/>
  <c r="O107" i="1"/>
  <c r="P107" i="1"/>
  <c r="Q107" i="1"/>
  <c r="R107" i="1"/>
  <c r="B108" i="1"/>
  <c r="C108" i="1"/>
  <c r="F108" i="1"/>
  <c r="J108" i="1"/>
  <c r="M108" i="1"/>
  <c r="O108" i="1"/>
  <c r="P108" i="1"/>
  <c r="Q108" i="1"/>
  <c r="R108" i="1"/>
  <c r="B109" i="1"/>
  <c r="C109" i="1"/>
  <c r="F109" i="1"/>
  <c r="J109" i="1"/>
  <c r="M109" i="1"/>
  <c r="O109" i="1"/>
  <c r="P109" i="1"/>
  <c r="Q109" i="1"/>
  <c r="R109" i="1"/>
  <c r="B110" i="1"/>
  <c r="C110" i="1"/>
  <c r="F110" i="1"/>
  <c r="J110" i="1"/>
  <c r="M110" i="1"/>
  <c r="O110" i="1"/>
  <c r="P110" i="1"/>
  <c r="Q110" i="1"/>
  <c r="R110" i="1"/>
  <c r="B111" i="1"/>
  <c r="C111" i="1"/>
  <c r="F111" i="1"/>
  <c r="J111" i="1"/>
  <c r="M111" i="1"/>
  <c r="O111" i="1"/>
  <c r="P111" i="1"/>
  <c r="Q111" i="1"/>
  <c r="R111" i="1"/>
  <c r="B112" i="1"/>
  <c r="C112" i="1"/>
  <c r="F112" i="1"/>
  <c r="J112" i="1"/>
  <c r="M112" i="1"/>
  <c r="O112" i="1"/>
  <c r="P112" i="1"/>
  <c r="Q112" i="1"/>
  <c r="R112" i="1"/>
  <c r="B113" i="1"/>
  <c r="C113" i="1"/>
  <c r="F113" i="1"/>
  <c r="J113" i="1"/>
  <c r="M113" i="1"/>
  <c r="O113" i="1"/>
  <c r="P113" i="1"/>
  <c r="Q113" i="1"/>
  <c r="R113" i="1"/>
  <c r="B114" i="1"/>
  <c r="C114" i="1"/>
  <c r="F114" i="1"/>
  <c r="J114" i="1"/>
  <c r="M114" i="1"/>
  <c r="O114" i="1"/>
  <c r="P114" i="1"/>
  <c r="Q114" i="1"/>
  <c r="R114" i="1"/>
  <c r="B115" i="1"/>
  <c r="C115" i="1"/>
  <c r="F115" i="1"/>
  <c r="J115" i="1"/>
  <c r="M115" i="1"/>
  <c r="O115" i="1"/>
  <c r="P115" i="1"/>
  <c r="Q115" i="1"/>
  <c r="R115" i="1"/>
  <c r="B116" i="1"/>
  <c r="C116" i="1"/>
  <c r="F116" i="1"/>
  <c r="J116" i="1"/>
  <c r="M116" i="1"/>
  <c r="O116" i="1"/>
  <c r="P116" i="1"/>
  <c r="Q116" i="1"/>
  <c r="R116" i="1"/>
  <c r="B117" i="1"/>
  <c r="C117" i="1"/>
  <c r="F117" i="1"/>
  <c r="J117" i="1"/>
  <c r="M117" i="1"/>
  <c r="O117" i="1"/>
  <c r="P117" i="1"/>
  <c r="Q117" i="1"/>
  <c r="R117" i="1"/>
  <c r="B118" i="1"/>
  <c r="C118" i="1"/>
  <c r="F118" i="1"/>
  <c r="J118" i="1"/>
  <c r="M118" i="1"/>
  <c r="O118" i="1"/>
  <c r="P118" i="1"/>
  <c r="Q118" i="1"/>
  <c r="R118" i="1"/>
  <c r="B119" i="1"/>
  <c r="C119" i="1"/>
  <c r="F119" i="1"/>
  <c r="J119" i="1"/>
  <c r="M119" i="1"/>
  <c r="O119" i="1"/>
  <c r="P119" i="1"/>
  <c r="Q119" i="1"/>
  <c r="R119" i="1"/>
  <c r="B120" i="1"/>
  <c r="C120" i="1"/>
  <c r="F120" i="1"/>
  <c r="J120" i="1"/>
  <c r="M120" i="1"/>
  <c r="O120" i="1"/>
  <c r="P120" i="1"/>
  <c r="Q120" i="1"/>
  <c r="R120" i="1"/>
  <c r="B121" i="1"/>
  <c r="C121" i="1"/>
  <c r="F121" i="1"/>
  <c r="J121" i="1"/>
  <c r="M121" i="1"/>
  <c r="O121" i="1"/>
  <c r="P121" i="1"/>
  <c r="Q121" i="1"/>
  <c r="R121" i="1"/>
  <c r="B122" i="1"/>
  <c r="C122" i="1"/>
  <c r="F122" i="1"/>
  <c r="J122" i="1"/>
  <c r="M122" i="1"/>
  <c r="O122" i="1"/>
  <c r="P122" i="1"/>
  <c r="Q122" i="1"/>
  <c r="R122" i="1"/>
  <c r="B123" i="1"/>
  <c r="C123" i="1"/>
  <c r="F123" i="1"/>
  <c r="J123" i="1"/>
  <c r="M123" i="1"/>
  <c r="O123" i="1"/>
  <c r="P123" i="1"/>
  <c r="Q123" i="1"/>
  <c r="R123" i="1"/>
  <c r="B124" i="1"/>
  <c r="C124" i="1"/>
  <c r="F124" i="1"/>
  <c r="J124" i="1"/>
  <c r="M124" i="1"/>
  <c r="O124" i="1"/>
  <c r="P124" i="1"/>
  <c r="Q124" i="1"/>
  <c r="R124" i="1"/>
  <c r="B125" i="1"/>
  <c r="C125" i="1"/>
  <c r="F125" i="1"/>
  <c r="J125" i="1"/>
  <c r="M125" i="1"/>
  <c r="O125" i="1"/>
  <c r="P125" i="1"/>
  <c r="Q125" i="1"/>
  <c r="R125" i="1"/>
  <c r="B126" i="1"/>
  <c r="C126" i="1"/>
  <c r="F126" i="1"/>
  <c r="J126" i="1"/>
  <c r="M126" i="1"/>
  <c r="O126" i="1"/>
  <c r="P126" i="1"/>
  <c r="Q126" i="1"/>
  <c r="R126" i="1"/>
  <c r="B127" i="1"/>
  <c r="C127" i="1"/>
  <c r="F127" i="1"/>
  <c r="J127" i="1"/>
  <c r="M127" i="1"/>
  <c r="O127" i="1"/>
  <c r="P127" i="1"/>
  <c r="Q127" i="1"/>
  <c r="R127" i="1"/>
  <c r="B128" i="1"/>
  <c r="C128" i="1"/>
  <c r="F128" i="1"/>
  <c r="J128" i="1"/>
  <c r="M128" i="1"/>
  <c r="O128" i="1"/>
  <c r="P128" i="1"/>
  <c r="Q128" i="1"/>
  <c r="R128" i="1"/>
  <c r="B129" i="1"/>
  <c r="C129" i="1"/>
  <c r="F129" i="1"/>
  <c r="J129" i="1"/>
  <c r="M129" i="1"/>
  <c r="O129" i="1"/>
  <c r="P129" i="1"/>
  <c r="Q129" i="1"/>
  <c r="R129" i="1"/>
  <c r="B130" i="1"/>
  <c r="C130" i="1"/>
  <c r="F130" i="1"/>
  <c r="J130" i="1"/>
  <c r="M130" i="1"/>
  <c r="O130" i="1"/>
  <c r="P130" i="1"/>
  <c r="Q130" i="1"/>
  <c r="R130" i="1"/>
  <c r="B131" i="1"/>
  <c r="C131" i="1"/>
  <c r="F131" i="1"/>
  <c r="J131" i="1"/>
  <c r="M131" i="1"/>
  <c r="O131" i="1"/>
  <c r="P131" i="1"/>
  <c r="Q131" i="1"/>
  <c r="R131" i="1"/>
  <c r="B132" i="1"/>
  <c r="C132" i="1"/>
  <c r="F132" i="1"/>
  <c r="J132" i="1"/>
  <c r="M132" i="1"/>
  <c r="O132" i="1"/>
  <c r="P132" i="1"/>
  <c r="Q132" i="1"/>
  <c r="R132" i="1"/>
  <c r="B133" i="1"/>
  <c r="C133" i="1"/>
  <c r="F133" i="1"/>
  <c r="J133" i="1"/>
  <c r="M133" i="1"/>
  <c r="O133" i="1"/>
  <c r="P133" i="1"/>
  <c r="Q133" i="1"/>
  <c r="R133" i="1"/>
  <c r="B134" i="1"/>
  <c r="C134" i="1"/>
  <c r="F134" i="1"/>
  <c r="J134" i="1"/>
  <c r="M134" i="1"/>
  <c r="O134" i="1"/>
  <c r="P134" i="1"/>
  <c r="Q134" i="1"/>
  <c r="R134" i="1"/>
  <c r="B135" i="1"/>
  <c r="C135" i="1"/>
  <c r="F135" i="1"/>
  <c r="J135" i="1"/>
  <c r="M135" i="1"/>
  <c r="O135" i="1"/>
  <c r="P135" i="1"/>
  <c r="Q135" i="1"/>
  <c r="R135" i="1"/>
  <c r="B136" i="1"/>
  <c r="C136" i="1"/>
  <c r="F136" i="1"/>
  <c r="J136" i="1"/>
  <c r="M136" i="1"/>
  <c r="O136" i="1"/>
  <c r="P136" i="1"/>
  <c r="Q136" i="1"/>
  <c r="R136" i="1"/>
  <c r="B137" i="1"/>
  <c r="C137" i="1"/>
  <c r="F137" i="1"/>
  <c r="J137" i="1"/>
  <c r="M137" i="1"/>
  <c r="O137" i="1"/>
  <c r="P137" i="1"/>
  <c r="Q137" i="1"/>
  <c r="R137" i="1"/>
  <c r="B138" i="1"/>
  <c r="C138" i="1"/>
  <c r="F138" i="1"/>
  <c r="J138" i="1"/>
  <c r="M138" i="1"/>
  <c r="O138" i="1"/>
  <c r="P138" i="1"/>
  <c r="Q138" i="1"/>
  <c r="R138" i="1"/>
  <c r="B139" i="1"/>
  <c r="C139" i="1"/>
  <c r="F139" i="1"/>
  <c r="J139" i="1"/>
  <c r="M139" i="1"/>
  <c r="O139" i="1"/>
  <c r="P139" i="1"/>
  <c r="Q139" i="1"/>
  <c r="R139" i="1"/>
  <c r="B140" i="1"/>
  <c r="C140" i="1"/>
  <c r="F140" i="1"/>
  <c r="J140" i="1"/>
  <c r="M140" i="1"/>
  <c r="O140" i="1"/>
  <c r="P140" i="1"/>
  <c r="Q140" i="1"/>
  <c r="R140" i="1"/>
  <c r="B141" i="1"/>
  <c r="C141" i="1"/>
  <c r="F141" i="1"/>
  <c r="J141" i="1"/>
  <c r="M141" i="1"/>
  <c r="O141" i="1"/>
  <c r="P141" i="1"/>
  <c r="Q141" i="1"/>
  <c r="R141" i="1"/>
  <c r="B142" i="1"/>
  <c r="C142" i="1"/>
  <c r="F142" i="1"/>
  <c r="J142" i="1"/>
  <c r="M142" i="1"/>
  <c r="O142" i="1"/>
  <c r="P142" i="1"/>
  <c r="Q142" i="1"/>
  <c r="R142" i="1"/>
  <c r="B143" i="1"/>
  <c r="C143" i="1"/>
  <c r="F143" i="1"/>
  <c r="J143" i="1"/>
  <c r="M143" i="1"/>
  <c r="O143" i="1"/>
  <c r="P143" i="1"/>
  <c r="Q143" i="1"/>
  <c r="R143" i="1"/>
  <c r="B144" i="1"/>
  <c r="C144" i="1"/>
  <c r="F144" i="1"/>
  <c r="J144" i="1"/>
  <c r="M144" i="1"/>
  <c r="O144" i="1"/>
  <c r="P144" i="1"/>
  <c r="Q144" i="1"/>
  <c r="R144" i="1"/>
  <c r="B145" i="1"/>
  <c r="C145" i="1"/>
  <c r="F145" i="1"/>
  <c r="J145" i="1"/>
  <c r="M145" i="1"/>
  <c r="O145" i="1"/>
  <c r="P145" i="1"/>
  <c r="Q145" i="1"/>
  <c r="R145" i="1"/>
  <c r="B146" i="1"/>
  <c r="C146" i="1"/>
  <c r="F146" i="1"/>
  <c r="J146" i="1"/>
  <c r="M146" i="1"/>
  <c r="O146" i="1"/>
  <c r="P146" i="1"/>
  <c r="Q146" i="1"/>
  <c r="R146" i="1"/>
  <c r="B147" i="1"/>
  <c r="C147" i="1"/>
  <c r="F147" i="1"/>
  <c r="J147" i="1"/>
  <c r="M147" i="1"/>
  <c r="O147" i="1"/>
  <c r="P147" i="1"/>
  <c r="Q147" i="1"/>
  <c r="R147" i="1"/>
  <c r="B148" i="1"/>
  <c r="C148" i="1"/>
  <c r="F148" i="1"/>
  <c r="J148" i="1"/>
  <c r="M148" i="1"/>
  <c r="O148" i="1"/>
  <c r="P148" i="1"/>
  <c r="Q148" i="1"/>
  <c r="R148" i="1"/>
  <c r="B149" i="1"/>
  <c r="C149" i="1"/>
  <c r="F149" i="1"/>
  <c r="J149" i="1"/>
  <c r="M149" i="1"/>
  <c r="O149" i="1"/>
  <c r="P149" i="1"/>
  <c r="Q149" i="1"/>
  <c r="R149" i="1"/>
  <c r="B150" i="1"/>
  <c r="C150" i="1"/>
  <c r="F150" i="1"/>
  <c r="J150" i="1"/>
  <c r="M150" i="1"/>
  <c r="O150" i="1"/>
  <c r="P150" i="1"/>
  <c r="Q150" i="1"/>
  <c r="R150" i="1"/>
  <c r="B151" i="1"/>
  <c r="C151" i="1"/>
  <c r="F151" i="1"/>
  <c r="J151" i="1"/>
  <c r="M151" i="1"/>
  <c r="O151" i="1"/>
  <c r="P151" i="1"/>
  <c r="Q151" i="1"/>
  <c r="R151" i="1"/>
  <c r="B152" i="1"/>
  <c r="C152" i="1"/>
  <c r="F152" i="1"/>
  <c r="J152" i="1"/>
  <c r="M152" i="1"/>
  <c r="O152" i="1"/>
  <c r="P152" i="1"/>
  <c r="Q152" i="1"/>
  <c r="R152" i="1"/>
  <c r="B153" i="1"/>
  <c r="C153" i="1"/>
  <c r="F153" i="1"/>
  <c r="J153" i="1"/>
  <c r="M153" i="1"/>
  <c r="O153" i="1"/>
  <c r="P153" i="1"/>
  <c r="Q153" i="1"/>
  <c r="R153" i="1"/>
  <c r="B154" i="1"/>
  <c r="C154" i="1"/>
  <c r="F154" i="1"/>
  <c r="J154" i="1"/>
  <c r="M154" i="1"/>
  <c r="O154" i="1"/>
  <c r="P154" i="1"/>
  <c r="Q154" i="1"/>
  <c r="R154" i="1"/>
  <c r="B155" i="1"/>
  <c r="C155" i="1"/>
  <c r="F155" i="1"/>
  <c r="J155" i="1"/>
  <c r="M155" i="1"/>
  <c r="O155" i="1"/>
  <c r="P155" i="1"/>
  <c r="Q155" i="1"/>
  <c r="R155" i="1"/>
  <c r="B156" i="1"/>
  <c r="C156" i="1"/>
  <c r="F156" i="1"/>
  <c r="J156" i="1"/>
  <c r="M156" i="1"/>
  <c r="O156" i="1"/>
  <c r="P156" i="1"/>
  <c r="Q156" i="1"/>
  <c r="R156" i="1"/>
  <c r="B157" i="1"/>
  <c r="C157" i="1"/>
  <c r="F157" i="1"/>
  <c r="J157" i="1"/>
  <c r="M157" i="1"/>
  <c r="O157" i="1"/>
  <c r="P157" i="1"/>
  <c r="Q157" i="1"/>
  <c r="R157" i="1"/>
  <c r="B158" i="1"/>
  <c r="C158" i="1"/>
  <c r="F158" i="1"/>
  <c r="J158" i="1"/>
  <c r="M158" i="1"/>
  <c r="O158" i="1"/>
  <c r="P158" i="1"/>
  <c r="Q158" i="1"/>
  <c r="R158" i="1"/>
  <c r="B159" i="1"/>
  <c r="C159" i="1"/>
  <c r="F159" i="1"/>
  <c r="J159" i="1"/>
  <c r="M159" i="1"/>
  <c r="O159" i="1"/>
  <c r="P159" i="1"/>
  <c r="Q159" i="1"/>
  <c r="R159" i="1"/>
  <c r="B160" i="1"/>
  <c r="C160" i="1"/>
  <c r="F160" i="1"/>
  <c r="J160" i="1"/>
  <c r="M160" i="1"/>
  <c r="O160" i="1"/>
  <c r="P160" i="1"/>
  <c r="Q160" i="1"/>
  <c r="R160" i="1"/>
  <c r="B161" i="1"/>
  <c r="C161" i="1"/>
  <c r="F161" i="1"/>
  <c r="J161" i="1"/>
  <c r="M161" i="1"/>
  <c r="O161" i="1"/>
  <c r="P161" i="1"/>
  <c r="Q161" i="1"/>
  <c r="R161" i="1"/>
  <c r="B162" i="1"/>
  <c r="C162" i="1"/>
  <c r="F162" i="1"/>
  <c r="J162" i="1"/>
  <c r="M162" i="1"/>
  <c r="O162" i="1"/>
  <c r="P162" i="1"/>
  <c r="Q162" i="1"/>
  <c r="R162" i="1"/>
  <c r="B163" i="1"/>
  <c r="C163" i="1"/>
  <c r="F163" i="1"/>
  <c r="J163" i="1"/>
  <c r="M163" i="1"/>
  <c r="O163" i="1"/>
  <c r="P163" i="1"/>
  <c r="Q163" i="1"/>
  <c r="R163" i="1"/>
  <c r="B164" i="1"/>
  <c r="C164" i="1"/>
  <c r="F164" i="1"/>
  <c r="J164" i="1"/>
  <c r="M164" i="1"/>
  <c r="O164" i="1"/>
  <c r="P164" i="1"/>
  <c r="Q164" i="1"/>
  <c r="R164" i="1"/>
  <c r="B165" i="1"/>
  <c r="C165" i="1"/>
  <c r="F165" i="1"/>
  <c r="J165" i="1"/>
  <c r="M165" i="1"/>
  <c r="O165" i="1"/>
  <c r="P165" i="1"/>
  <c r="Q165" i="1"/>
  <c r="R165" i="1"/>
  <c r="B166" i="1"/>
  <c r="C166" i="1"/>
  <c r="F166" i="1"/>
  <c r="J166" i="1"/>
  <c r="M166" i="1"/>
  <c r="O166" i="1"/>
  <c r="P166" i="1"/>
  <c r="Q166" i="1"/>
  <c r="R166" i="1"/>
  <c r="B167" i="1"/>
  <c r="C167" i="1"/>
  <c r="F167" i="1"/>
  <c r="J167" i="1"/>
  <c r="M167" i="1"/>
  <c r="O167" i="1"/>
  <c r="P167" i="1"/>
  <c r="Q167" i="1"/>
  <c r="R167" i="1"/>
  <c r="B168" i="1"/>
  <c r="C168" i="1"/>
  <c r="F168" i="1"/>
  <c r="J168" i="1"/>
  <c r="M168" i="1"/>
  <c r="O168" i="1"/>
  <c r="P168" i="1"/>
  <c r="Q168" i="1"/>
  <c r="R168" i="1"/>
  <c r="B169" i="1"/>
  <c r="C169" i="1"/>
  <c r="F169" i="1"/>
  <c r="J169" i="1"/>
  <c r="M169" i="1"/>
  <c r="O169" i="1"/>
  <c r="P169" i="1"/>
  <c r="Q169" i="1"/>
  <c r="R169" i="1"/>
  <c r="B170" i="1"/>
  <c r="C170" i="1"/>
  <c r="F170" i="1"/>
  <c r="J170" i="1"/>
  <c r="M170" i="1"/>
  <c r="O170" i="1"/>
  <c r="P170" i="1"/>
  <c r="Q170" i="1"/>
  <c r="R170" i="1"/>
  <c r="B171" i="1"/>
  <c r="C171" i="1"/>
  <c r="F171" i="1"/>
  <c r="J171" i="1"/>
  <c r="M171" i="1"/>
  <c r="O171" i="1"/>
  <c r="P171" i="1"/>
  <c r="Q171" i="1"/>
  <c r="R171" i="1"/>
  <c r="B172" i="1"/>
  <c r="C172" i="1"/>
  <c r="F172" i="1"/>
  <c r="J172" i="1"/>
  <c r="M172" i="1"/>
  <c r="O172" i="1"/>
  <c r="P172" i="1"/>
  <c r="Q172" i="1"/>
  <c r="R172" i="1"/>
  <c r="B173" i="1"/>
  <c r="C173" i="1"/>
  <c r="F173" i="1"/>
  <c r="J173" i="1"/>
  <c r="M173" i="1"/>
  <c r="O173" i="1"/>
  <c r="P173" i="1"/>
  <c r="Q173" i="1"/>
  <c r="R173" i="1"/>
  <c r="B174" i="1"/>
  <c r="C174" i="1"/>
  <c r="F174" i="1"/>
  <c r="J174" i="1"/>
  <c r="M174" i="1"/>
  <c r="O174" i="1"/>
  <c r="P174" i="1"/>
  <c r="Q174" i="1"/>
  <c r="R174" i="1"/>
  <c r="B175" i="1"/>
  <c r="C175" i="1"/>
  <c r="F175" i="1"/>
  <c r="J175" i="1"/>
  <c r="M175" i="1"/>
  <c r="O175" i="1"/>
  <c r="P175" i="1"/>
  <c r="Q175" i="1"/>
  <c r="R175" i="1"/>
  <c r="B176" i="1"/>
  <c r="C176" i="1"/>
  <c r="F176" i="1"/>
  <c r="J176" i="1"/>
  <c r="M176" i="1"/>
  <c r="O176" i="1"/>
  <c r="P176" i="1"/>
  <c r="Q176" i="1"/>
  <c r="R176" i="1"/>
  <c r="B177" i="1"/>
  <c r="C177" i="1"/>
  <c r="F177" i="1"/>
  <c r="J177" i="1"/>
  <c r="M177" i="1"/>
  <c r="O177" i="1"/>
  <c r="P177" i="1"/>
  <c r="Q177" i="1"/>
  <c r="R177" i="1"/>
  <c r="B178" i="1"/>
  <c r="C178" i="1"/>
  <c r="F178" i="1"/>
  <c r="J178" i="1"/>
  <c r="M178" i="1"/>
  <c r="O178" i="1"/>
  <c r="P178" i="1"/>
  <c r="Q178" i="1"/>
  <c r="R178" i="1"/>
  <c r="B179" i="1"/>
  <c r="C179" i="1"/>
  <c r="F179" i="1"/>
  <c r="J179" i="1"/>
  <c r="M179" i="1"/>
  <c r="O179" i="1"/>
  <c r="P179" i="1"/>
  <c r="Q179" i="1"/>
  <c r="R179" i="1"/>
  <c r="B180" i="1"/>
  <c r="C180" i="1"/>
  <c r="F180" i="1"/>
  <c r="J180" i="1"/>
  <c r="M180" i="1"/>
  <c r="O180" i="1"/>
  <c r="P180" i="1"/>
  <c r="Q180" i="1"/>
  <c r="R180" i="1"/>
  <c r="B181" i="1"/>
  <c r="C181" i="1"/>
  <c r="F181" i="1"/>
  <c r="J181" i="1"/>
  <c r="M181" i="1"/>
  <c r="O181" i="1"/>
  <c r="P181" i="1"/>
  <c r="Q181" i="1"/>
  <c r="R181" i="1"/>
  <c r="B182" i="1"/>
  <c r="C182" i="1"/>
  <c r="F182" i="1"/>
  <c r="J182" i="1"/>
  <c r="M182" i="1"/>
  <c r="O182" i="1"/>
  <c r="P182" i="1"/>
  <c r="Q182" i="1"/>
  <c r="R182" i="1"/>
  <c r="B183" i="1"/>
  <c r="C183" i="1"/>
  <c r="F183" i="1"/>
  <c r="J183" i="1"/>
  <c r="M183" i="1"/>
  <c r="O183" i="1"/>
  <c r="P183" i="1"/>
  <c r="Q183" i="1"/>
  <c r="R183" i="1"/>
  <c r="B184" i="1"/>
  <c r="C184" i="1"/>
  <c r="F184" i="1"/>
  <c r="J184" i="1"/>
  <c r="M184" i="1"/>
  <c r="O184" i="1"/>
  <c r="P184" i="1"/>
  <c r="Q184" i="1"/>
  <c r="R184" i="1"/>
  <c r="B185" i="1"/>
  <c r="C185" i="1"/>
  <c r="F185" i="1"/>
  <c r="J185" i="1"/>
  <c r="M185" i="1"/>
  <c r="O185" i="1"/>
  <c r="P185" i="1"/>
  <c r="Q185" i="1"/>
  <c r="R185" i="1"/>
  <c r="B186" i="1"/>
  <c r="C186" i="1"/>
  <c r="F186" i="1"/>
  <c r="J186" i="1"/>
  <c r="M186" i="1"/>
  <c r="O186" i="1"/>
  <c r="P186" i="1"/>
  <c r="Q186" i="1"/>
  <c r="R186" i="1"/>
  <c r="B187" i="1"/>
  <c r="C187" i="1"/>
  <c r="F187" i="1"/>
  <c r="J187" i="1"/>
  <c r="M187" i="1"/>
  <c r="O187" i="1"/>
  <c r="P187" i="1"/>
  <c r="Q187" i="1"/>
  <c r="R187" i="1"/>
  <c r="B188" i="1"/>
  <c r="C188" i="1"/>
  <c r="F188" i="1"/>
  <c r="J188" i="1"/>
  <c r="M188" i="1"/>
  <c r="O188" i="1"/>
  <c r="P188" i="1"/>
  <c r="Q188" i="1"/>
  <c r="R188" i="1"/>
  <c r="B189" i="1"/>
  <c r="C189" i="1"/>
  <c r="F189" i="1"/>
  <c r="J189" i="1"/>
  <c r="M189" i="1"/>
  <c r="O189" i="1"/>
  <c r="P189" i="1"/>
  <c r="Q189" i="1"/>
  <c r="R189" i="1"/>
  <c r="B190" i="1"/>
  <c r="C190" i="1"/>
  <c r="F190" i="1"/>
  <c r="J190" i="1"/>
  <c r="M190" i="1"/>
  <c r="O190" i="1"/>
  <c r="P190" i="1"/>
  <c r="Q190" i="1"/>
  <c r="R190" i="1"/>
  <c r="B191" i="1"/>
  <c r="C191" i="1"/>
  <c r="F191" i="1"/>
  <c r="J191" i="1"/>
  <c r="M191" i="1"/>
  <c r="O191" i="1"/>
  <c r="P191" i="1"/>
  <c r="Q191" i="1"/>
  <c r="R191" i="1"/>
  <c r="B192" i="1"/>
  <c r="C192" i="1"/>
  <c r="F192" i="1"/>
  <c r="J192" i="1"/>
  <c r="M192" i="1"/>
  <c r="O192" i="1"/>
  <c r="P192" i="1"/>
  <c r="Q192" i="1"/>
  <c r="R192" i="1"/>
  <c r="B193" i="1"/>
  <c r="C193" i="1"/>
  <c r="F193" i="1"/>
  <c r="J193" i="1"/>
  <c r="M193" i="1"/>
  <c r="O193" i="1"/>
  <c r="P193" i="1"/>
  <c r="Q193" i="1"/>
  <c r="R193" i="1"/>
  <c r="B194" i="1"/>
  <c r="C194" i="1"/>
  <c r="F194" i="1"/>
  <c r="J194" i="1"/>
  <c r="M194" i="1"/>
  <c r="O194" i="1"/>
  <c r="P194" i="1"/>
  <c r="Q194" i="1"/>
  <c r="R194" i="1"/>
  <c r="B195" i="1"/>
  <c r="C195" i="1"/>
  <c r="F195" i="1"/>
  <c r="J195" i="1"/>
  <c r="M195" i="1"/>
  <c r="O195" i="1"/>
  <c r="P195" i="1"/>
  <c r="Q195" i="1"/>
  <c r="R195" i="1"/>
  <c r="B196" i="1"/>
  <c r="C196" i="1"/>
  <c r="F196" i="1"/>
  <c r="J196" i="1"/>
  <c r="M196" i="1"/>
  <c r="O196" i="1"/>
  <c r="P196" i="1"/>
  <c r="Q196" i="1"/>
  <c r="R196" i="1"/>
  <c r="B197" i="1"/>
  <c r="C197" i="1"/>
  <c r="F197" i="1"/>
  <c r="J197" i="1"/>
  <c r="M197" i="1"/>
  <c r="O197" i="1"/>
  <c r="P197" i="1"/>
  <c r="Q197" i="1"/>
  <c r="R197" i="1"/>
  <c r="B198" i="1"/>
  <c r="C198" i="1"/>
  <c r="F198" i="1"/>
  <c r="J198" i="1"/>
  <c r="M198" i="1"/>
  <c r="O198" i="1"/>
  <c r="P198" i="1"/>
  <c r="Q198" i="1"/>
  <c r="R198" i="1"/>
  <c r="B199" i="1"/>
  <c r="C199" i="1"/>
  <c r="F199" i="1"/>
  <c r="J199" i="1"/>
  <c r="M199" i="1"/>
  <c r="O199" i="1"/>
  <c r="P199" i="1"/>
  <c r="Q199" i="1"/>
  <c r="R199" i="1"/>
  <c r="B200" i="1"/>
  <c r="C200" i="1"/>
  <c r="F200" i="1"/>
  <c r="J200" i="1"/>
  <c r="M200" i="1"/>
  <c r="O200" i="1"/>
  <c r="P200" i="1"/>
  <c r="Q200" i="1"/>
  <c r="R200" i="1"/>
  <c r="B201" i="1"/>
  <c r="C201" i="1"/>
  <c r="F201" i="1"/>
  <c r="J201" i="1"/>
  <c r="M201" i="1"/>
  <c r="O201" i="1"/>
  <c r="P201" i="1"/>
  <c r="Q201" i="1"/>
  <c r="R201" i="1"/>
  <c r="B202" i="1"/>
  <c r="C202" i="1"/>
  <c r="F202" i="1"/>
  <c r="J202" i="1"/>
  <c r="M202" i="1"/>
  <c r="O202" i="1"/>
  <c r="P202" i="1"/>
  <c r="Q202" i="1"/>
  <c r="R202" i="1"/>
  <c r="B203" i="1"/>
  <c r="C203" i="1"/>
  <c r="F203" i="1"/>
  <c r="J203" i="1"/>
  <c r="M203" i="1"/>
  <c r="O203" i="1"/>
  <c r="P203" i="1"/>
  <c r="Q203" i="1"/>
  <c r="R203" i="1"/>
  <c r="B204" i="1"/>
  <c r="C204" i="1"/>
  <c r="F204" i="1"/>
  <c r="J204" i="1"/>
  <c r="M204" i="1"/>
  <c r="O204" i="1"/>
  <c r="P204" i="1"/>
  <c r="Q204" i="1"/>
  <c r="R204" i="1"/>
  <c r="B205" i="1"/>
  <c r="C205" i="1"/>
  <c r="F205" i="1"/>
  <c r="J205" i="1"/>
  <c r="M205" i="1"/>
  <c r="O205" i="1"/>
  <c r="P205" i="1"/>
  <c r="Q205" i="1"/>
  <c r="R205" i="1"/>
  <c r="B206" i="1"/>
  <c r="C206" i="1"/>
  <c r="F206" i="1"/>
  <c r="J206" i="1"/>
  <c r="M206" i="1"/>
  <c r="O206" i="1"/>
  <c r="P206" i="1"/>
  <c r="Q206" i="1"/>
  <c r="R206" i="1"/>
  <c r="B207" i="1"/>
  <c r="C207" i="1"/>
  <c r="F207" i="1"/>
  <c r="J207" i="1"/>
  <c r="M207" i="1"/>
  <c r="O207" i="1"/>
  <c r="P207" i="1"/>
  <c r="Q207" i="1"/>
  <c r="R207" i="1"/>
  <c r="B208" i="1"/>
  <c r="C208" i="1"/>
  <c r="F208" i="1"/>
  <c r="J208" i="1"/>
  <c r="M208" i="1"/>
  <c r="O208" i="1"/>
  <c r="P208" i="1"/>
  <c r="Q208" i="1"/>
  <c r="R208" i="1"/>
  <c r="B209" i="1"/>
  <c r="C209" i="1"/>
  <c r="F209" i="1"/>
  <c r="J209" i="1"/>
  <c r="M209" i="1"/>
  <c r="O209" i="1"/>
  <c r="P209" i="1"/>
  <c r="Q209" i="1"/>
  <c r="R209" i="1"/>
  <c r="B210" i="1"/>
  <c r="C210" i="1"/>
  <c r="F210" i="1"/>
  <c r="J210" i="1"/>
  <c r="M210" i="1"/>
  <c r="O210" i="1"/>
  <c r="P210" i="1"/>
  <c r="Q210" i="1"/>
  <c r="R210" i="1"/>
  <c r="B211" i="1"/>
  <c r="C211" i="1"/>
  <c r="F211" i="1"/>
  <c r="J211" i="1"/>
  <c r="M211" i="1"/>
  <c r="O211" i="1"/>
  <c r="P211" i="1"/>
  <c r="Q211" i="1"/>
  <c r="R211" i="1"/>
  <c r="B212" i="1"/>
  <c r="C212" i="1"/>
  <c r="F212" i="1"/>
  <c r="J212" i="1"/>
  <c r="M212" i="1"/>
  <c r="O212" i="1"/>
  <c r="P212" i="1"/>
  <c r="Q212" i="1"/>
  <c r="R212" i="1"/>
  <c r="B213" i="1"/>
  <c r="C213" i="1"/>
  <c r="F213" i="1"/>
  <c r="J213" i="1"/>
  <c r="M213" i="1"/>
  <c r="O213" i="1"/>
  <c r="P213" i="1"/>
  <c r="Q213" i="1"/>
  <c r="R213" i="1"/>
  <c r="B214" i="1"/>
  <c r="C214" i="1"/>
  <c r="F214" i="1"/>
  <c r="J214" i="1"/>
  <c r="M214" i="1"/>
  <c r="O214" i="1"/>
  <c r="P214" i="1"/>
  <c r="Q214" i="1"/>
  <c r="R214" i="1"/>
  <c r="B215" i="1"/>
  <c r="C215" i="1"/>
  <c r="F215" i="1"/>
  <c r="J215" i="1"/>
  <c r="M215" i="1"/>
  <c r="O215" i="1"/>
  <c r="P215" i="1"/>
  <c r="Q215" i="1"/>
  <c r="R215" i="1"/>
  <c r="B216" i="1"/>
  <c r="C216" i="1"/>
  <c r="F216" i="1"/>
  <c r="J216" i="1"/>
  <c r="M216" i="1"/>
  <c r="O216" i="1"/>
  <c r="P216" i="1"/>
  <c r="Q216" i="1"/>
  <c r="R216" i="1"/>
  <c r="B217" i="1"/>
  <c r="C217" i="1"/>
  <c r="F217" i="1"/>
  <c r="J217" i="1"/>
  <c r="M217" i="1"/>
  <c r="O217" i="1"/>
  <c r="P217" i="1"/>
  <c r="Q217" i="1"/>
  <c r="R217" i="1"/>
  <c r="B218" i="1"/>
  <c r="C218" i="1"/>
  <c r="F218" i="1"/>
  <c r="J218" i="1"/>
  <c r="M218" i="1"/>
  <c r="O218" i="1"/>
  <c r="P218" i="1"/>
  <c r="Q218" i="1"/>
  <c r="R218" i="1"/>
  <c r="B219" i="1"/>
  <c r="C219" i="1"/>
  <c r="F219" i="1"/>
  <c r="J219" i="1"/>
  <c r="M219" i="1"/>
  <c r="O219" i="1"/>
  <c r="P219" i="1"/>
  <c r="Q219" i="1"/>
  <c r="R219" i="1"/>
  <c r="B220" i="1"/>
  <c r="C220" i="1"/>
  <c r="F220" i="1"/>
  <c r="J220" i="1"/>
  <c r="M220" i="1"/>
  <c r="O220" i="1"/>
  <c r="P220" i="1"/>
  <c r="Q220" i="1"/>
  <c r="R220" i="1"/>
  <c r="B221" i="1"/>
  <c r="C221" i="1"/>
  <c r="F221" i="1"/>
  <c r="J221" i="1"/>
  <c r="M221" i="1"/>
  <c r="O221" i="1"/>
  <c r="P221" i="1"/>
  <c r="Q221" i="1"/>
  <c r="R221" i="1"/>
  <c r="B222" i="1"/>
  <c r="C222" i="1"/>
  <c r="F222" i="1"/>
  <c r="J222" i="1"/>
  <c r="M222" i="1"/>
  <c r="O222" i="1"/>
  <c r="P222" i="1"/>
  <c r="Q222" i="1"/>
  <c r="R222" i="1"/>
  <c r="B223" i="1"/>
  <c r="C223" i="1"/>
  <c r="F223" i="1"/>
  <c r="J223" i="1"/>
  <c r="M223" i="1"/>
  <c r="O223" i="1"/>
  <c r="P223" i="1"/>
  <c r="Q223" i="1"/>
  <c r="R223" i="1"/>
  <c r="B224" i="1"/>
  <c r="C224" i="1"/>
  <c r="F224" i="1"/>
  <c r="J224" i="1"/>
  <c r="M224" i="1"/>
  <c r="O224" i="1"/>
  <c r="P224" i="1"/>
  <c r="Q224" i="1"/>
  <c r="R224" i="1"/>
  <c r="B225" i="1"/>
  <c r="C225" i="1"/>
  <c r="F225" i="1"/>
  <c r="J225" i="1"/>
  <c r="M225" i="1"/>
  <c r="O225" i="1"/>
  <c r="P225" i="1"/>
  <c r="Q225" i="1"/>
  <c r="R225" i="1"/>
  <c r="B226" i="1"/>
  <c r="C226" i="1"/>
  <c r="F226" i="1"/>
  <c r="J226" i="1"/>
  <c r="M226" i="1"/>
  <c r="O226" i="1"/>
  <c r="P226" i="1"/>
  <c r="Q226" i="1"/>
  <c r="R226" i="1"/>
  <c r="B227" i="1"/>
  <c r="C227" i="1"/>
  <c r="F227" i="1"/>
  <c r="J227" i="1"/>
  <c r="M227" i="1"/>
  <c r="O227" i="1"/>
  <c r="P227" i="1"/>
  <c r="Q227" i="1"/>
  <c r="R227" i="1"/>
  <c r="B228" i="1"/>
  <c r="C228" i="1"/>
  <c r="F228" i="1"/>
  <c r="J228" i="1"/>
  <c r="M228" i="1"/>
  <c r="O228" i="1"/>
  <c r="P228" i="1"/>
  <c r="Q228" i="1"/>
  <c r="R228" i="1"/>
  <c r="B229" i="1"/>
  <c r="C229" i="1"/>
  <c r="F229" i="1"/>
  <c r="J229" i="1"/>
  <c r="M229" i="1"/>
  <c r="O229" i="1"/>
  <c r="P229" i="1"/>
  <c r="Q229" i="1"/>
  <c r="R229" i="1"/>
  <c r="B230" i="1"/>
  <c r="C230" i="1"/>
  <c r="F230" i="1"/>
  <c r="J230" i="1"/>
  <c r="M230" i="1"/>
  <c r="O230" i="1"/>
  <c r="P230" i="1"/>
  <c r="Q230" i="1"/>
  <c r="R230" i="1"/>
  <c r="B231" i="1"/>
  <c r="C231" i="1"/>
  <c r="F231" i="1"/>
  <c r="J231" i="1"/>
  <c r="M231" i="1"/>
  <c r="O231" i="1"/>
  <c r="P231" i="1"/>
  <c r="Q231" i="1"/>
  <c r="R231" i="1"/>
  <c r="B232" i="1"/>
  <c r="C232" i="1"/>
  <c r="F232" i="1"/>
  <c r="J232" i="1"/>
  <c r="M232" i="1"/>
  <c r="O232" i="1"/>
  <c r="P232" i="1"/>
  <c r="Q232" i="1"/>
  <c r="R232" i="1"/>
  <c r="B233" i="1"/>
  <c r="C233" i="1"/>
  <c r="F233" i="1"/>
  <c r="J233" i="1"/>
  <c r="M233" i="1"/>
  <c r="O233" i="1"/>
  <c r="P233" i="1"/>
  <c r="Q233" i="1"/>
  <c r="R233" i="1"/>
  <c r="B234" i="1"/>
  <c r="C234" i="1"/>
  <c r="F234" i="1"/>
  <c r="J234" i="1"/>
  <c r="M234" i="1"/>
  <c r="O234" i="1"/>
  <c r="P234" i="1"/>
  <c r="Q234" i="1"/>
  <c r="R234" i="1"/>
  <c r="B235" i="1"/>
  <c r="C235" i="1"/>
  <c r="F235" i="1"/>
  <c r="J235" i="1"/>
  <c r="M235" i="1"/>
  <c r="O235" i="1"/>
  <c r="P235" i="1"/>
  <c r="Q235" i="1"/>
  <c r="R235" i="1"/>
  <c r="B236" i="1"/>
  <c r="C236" i="1"/>
  <c r="F236" i="1"/>
  <c r="J236" i="1"/>
  <c r="M236" i="1"/>
  <c r="O236" i="1"/>
  <c r="P236" i="1"/>
  <c r="Q236" i="1"/>
  <c r="R236" i="1"/>
  <c r="B237" i="1"/>
  <c r="C237" i="1"/>
  <c r="F237" i="1"/>
  <c r="J237" i="1"/>
  <c r="M237" i="1"/>
  <c r="O237" i="1"/>
  <c r="P237" i="1"/>
  <c r="Q237" i="1"/>
  <c r="R237" i="1"/>
  <c r="B238" i="1"/>
  <c r="C238" i="1"/>
  <c r="F238" i="1"/>
  <c r="J238" i="1"/>
  <c r="M238" i="1"/>
  <c r="O238" i="1"/>
  <c r="P238" i="1"/>
  <c r="Q238" i="1"/>
  <c r="R238" i="1"/>
  <c r="B239" i="1"/>
  <c r="C239" i="1"/>
  <c r="F239" i="1"/>
  <c r="J239" i="1"/>
  <c r="M239" i="1"/>
  <c r="O239" i="1"/>
  <c r="P239" i="1"/>
  <c r="Q239" i="1"/>
  <c r="R239" i="1"/>
  <c r="B240" i="1"/>
  <c r="C240" i="1"/>
  <c r="F240" i="1"/>
  <c r="J240" i="1"/>
  <c r="M240" i="1"/>
  <c r="O240" i="1"/>
  <c r="P240" i="1"/>
  <c r="Q240" i="1"/>
  <c r="R240" i="1"/>
  <c r="B241" i="1"/>
  <c r="C241" i="1"/>
  <c r="F241" i="1"/>
  <c r="J241" i="1"/>
  <c r="M241" i="1"/>
  <c r="O241" i="1"/>
  <c r="P241" i="1"/>
  <c r="Q241" i="1"/>
  <c r="R241" i="1"/>
  <c r="B242" i="1"/>
  <c r="C242" i="1"/>
  <c r="F242" i="1"/>
  <c r="J242" i="1"/>
  <c r="M242" i="1"/>
  <c r="O242" i="1"/>
  <c r="P242" i="1"/>
  <c r="Q242" i="1"/>
  <c r="R242" i="1"/>
  <c r="B243" i="1"/>
  <c r="C243" i="1"/>
  <c r="F243" i="1"/>
  <c r="J243" i="1"/>
  <c r="M243" i="1"/>
  <c r="O243" i="1"/>
  <c r="P243" i="1"/>
  <c r="Q243" i="1"/>
  <c r="R243" i="1"/>
  <c r="B244" i="1"/>
  <c r="C244" i="1"/>
  <c r="F244" i="1"/>
  <c r="J244" i="1"/>
  <c r="M244" i="1"/>
  <c r="O244" i="1"/>
  <c r="P244" i="1"/>
  <c r="Q244" i="1"/>
  <c r="R244" i="1"/>
  <c r="B245" i="1"/>
  <c r="C245" i="1"/>
  <c r="F245" i="1"/>
  <c r="J245" i="1"/>
  <c r="M245" i="1"/>
  <c r="O245" i="1"/>
  <c r="P245" i="1"/>
  <c r="Q245" i="1"/>
  <c r="R245" i="1"/>
  <c r="B246" i="1"/>
  <c r="C246" i="1"/>
  <c r="F246" i="1"/>
  <c r="J246" i="1"/>
  <c r="M246" i="1"/>
  <c r="O246" i="1"/>
  <c r="P246" i="1"/>
  <c r="Q246" i="1"/>
  <c r="R246" i="1"/>
  <c r="B247" i="1"/>
  <c r="C247" i="1"/>
  <c r="F247" i="1"/>
  <c r="J247" i="1"/>
  <c r="M247" i="1"/>
  <c r="O247" i="1"/>
  <c r="P247" i="1"/>
  <c r="Q247" i="1"/>
  <c r="R247" i="1"/>
  <c r="B248" i="1"/>
  <c r="C248" i="1"/>
  <c r="F248" i="1"/>
  <c r="J248" i="1"/>
  <c r="M248" i="1"/>
  <c r="O248" i="1"/>
  <c r="P248" i="1"/>
  <c r="Q248" i="1"/>
  <c r="R248" i="1"/>
  <c r="B249" i="1"/>
  <c r="C249" i="1"/>
  <c r="F249" i="1"/>
  <c r="J249" i="1"/>
  <c r="M249" i="1"/>
  <c r="O249" i="1"/>
  <c r="P249" i="1"/>
  <c r="Q249" i="1"/>
  <c r="R249" i="1"/>
  <c r="B250" i="1"/>
  <c r="C250" i="1"/>
  <c r="F250" i="1"/>
  <c r="J250" i="1"/>
  <c r="M250" i="1"/>
  <c r="O250" i="1"/>
  <c r="P250" i="1"/>
  <c r="Q250" i="1"/>
  <c r="R250" i="1"/>
  <c r="B251" i="1"/>
  <c r="C251" i="1"/>
  <c r="F251" i="1"/>
  <c r="J251" i="1"/>
  <c r="M251" i="1"/>
  <c r="O251" i="1"/>
  <c r="P251" i="1"/>
  <c r="Q251" i="1"/>
  <c r="R251" i="1"/>
  <c r="B252" i="1"/>
  <c r="C252" i="1"/>
  <c r="F252" i="1"/>
  <c r="J252" i="1"/>
  <c r="M252" i="1"/>
  <c r="O252" i="1"/>
  <c r="P252" i="1"/>
  <c r="Q252" i="1"/>
  <c r="R252" i="1"/>
  <c r="B253" i="1"/>
  <c r="C253" i="1"/>
  <c r="F253" i="1"/>
  <c r="J253" i="1"/>
  <c r="M253" i="1"/>
  <c r="O253" i="1"/>
  <c r="P253" i="1"/>
  <c r="Q253" i="1"/>
  <c r="R253" i="1"/>
  <c r="B254" i="1"/>
  <c r="C254" i="1"/>
  <c r="F254" i="1"/>
  <c r="J254" i="1"/>
  <c r="M254" i="1"/>
  <c r="O254" i="1"/>
  <c r="P254" i="1"/>
  <c r="Q254" i="1"/>
  <c r="R254" i="1"/>
  <c r="B255" i="1"/>
  <c r="C255" i="1"/>
  <c r="F255" i="1"/>
  <c r="J255" i="1"/>
  <c r="M255" i="1"/>
  <c r="O255" i="1"/>
  <c r="P255" i="1"/>
  <c r="Q255" i="1"/>
  <c r="R255" i="1"/>
  <c r="B256" i="1"/>
  <c r="C256" i="1"/>
  <c r="F256" i="1"/>
  <c r="J256" i="1"/>
  <c r="M256" i="1"/>
  <c r="O256" i="1"/>
  <c r="P256" i="1"/>
  <c r="Q256" i="1"/>
  <c r="R256" i="1"/>
  <c r="B257" i="1"/>
  <c r="C257" i="1"/>
  <c r="F257" i="1"/>
  <c r="J257" i="1"/>
  <c r="M257" i="1"/>
  <c r="O257" i="1"/>
  <c r="P257" i="1"/>
  <c r="Q257" i="1"/>
  <c r="R257" i="1"/>
  <c r="B258" i="1"/>
  <c r="C258" i="1"/>
  <c r="F258" i="1"/>
  <c r="J258" i="1"/>
  <c r="M258" i="1"/>
  <c r="O258" i="1"/>
  <c r="P258" i="1"/>
  <c r="Q258" i="1"/>
  <c r="R258" i="1"/>
  <c r="B259" i="1"/>
  <c r="C259" i="1"/>
  <c r="F259" i="1"/>
  <c r="J259" i="1"/>
  <c r="M259" i="1"/>
  <c r="O259" i="1"/>
  <c r="P259" i="1"/>
  <c r="Q259" i="1"/>
  <c r="R259" i="1"/>
  <c r="B260" i="1"/>
  <c r="C260" i="1"/>
  <c r="F260" i="1"/>
  <c r="J260" i="1"/>
  <c r="M260" i="1"/>
  <c r="O260" i="1"/>
  <c r="P260" i="1"/>
  <c r="Q260" i="1"/>
  <c r="R260" i="1"/>
  <c r="B261" i="1"/>
  <c r="C261" i="1"/>
  <c r="F261" i="1"/>
  <c r="J261" i="1"/>
  <c r="M261" i="1"/>
  <c r="O261" i="1"/>
  <c r="P261" i="1"/>
  <c r="Q261" i="1"/>
  <c r="R261" i="1"/>
  <c r="B262" i="1"/>
  <c r="C262" i="1"/>
  <c r="F262" i="1"/>
  <c r="J262" i="1"/>
  <c r="M262" i="1"/>
  <c r="O262" i="1"/>
  <c r="P262" i="1"/>
  <c r="Q262" i="1"/>
  <c r="R262" i="1"/>
  <c r="B263" i="1"/>
  <c r="C263" i="1"/>
  <c r="F263" i="1"/>
  <c r="J263" i="1"/>
  <c r="M263" i="1"/>
  <c r="O263" i="1"/>
  <c r="P263" i="1"/>
  <c r="Q263" i="1"/>
  <c r="R263" i="1"/>
  <c r="B264" i="1"/>
  <c r="C264" i="1"/>
  <c r="F264" i="1"/>
  <c r="J264" i="1"/>
  <c r="M264" i="1"/>
  <c r="O264" i="1"/>
  <c r="P264" i="1"/>
  <c r="Q264" i="1"/>
  <c r="R264" i="1"/>
  <c r="B265" i="1"/>
  <c r="C265" i="1"/>
  <c r="F265" i="1"/>
  <c r="J265" i="1"/>
  <c r="M265" i="1"/>
  <c r="O265" i="1"/>
  <c r="P265" i="1"/>
  <c r="Q265" i="1"/>
  <c r="R265" i="1"/>
  <c r="B266" i="1"/>
  <c r="C266" i="1"/>
  <c r="F266" i="1"/>
  <c r="J266" i="1"/>
  <c r="M266" i="1"/>
  <c r="O266" i="1"/>
  <c r="P266" i="1"/>
  <c r="Q266" i="1"/>
  <c r="R266" i="1"/>
  <c r="B267" i="1"/>
  <c r="C267" i="1"/>
  <c r="F267" i="1"/>
  <c r="J267" i="1"/>
  <c r="M267" i="1"/>
  <c r="O267" i="1"/>
  <c r="P267" i="1"/>
  <c r="Q267" i="1"/>
  <c r="R267" i="1"/>
  <c r="B268" i="1"/>
  <c r="C268" i="1"/>
  <c r="F268" i="1"/>
  <c r="J268" i="1"/>
  <c r="M268" i="1"/>
  <c r="O268" i="1"/>
  <c r="P268" i="1"/>
  <c r="Q268" i="1"/>
  <c r="R268" i="1"/>
  <c r="B269" i="1"/>
  <c r="C269" i="1"/>
  <c r="F269" i="1"/>
  <c r="J269" i="1"/>
  <c r="M269" i="1"/>
  <c r="O269" i="1"/>
  <c r="P269" i="1"/>
  <c r="Q269" i="1"/>
  <c r="R269" i="1"/>
  <c r="B270" i="1"/>
  <c r="C270" i="1"/>
  <c r="F270" i="1"/>
  <c r="J270" i="1"/>
  <c r="M270" i="1"/>
  <c r="O270" i="1"/>
  <c r="P270" i="1"/>
  <c r="Q270" i="1"/>
  <c r="R270" i="1"/>
  <c r="B271" i="1"/>
  <c r="C271" i="1"/>
  <c r="F271" i="1"/>
  <c r="J271" i="1"/>
  <c r="M271" i="1"/>
  <c r="O271" i="1"/>
  <c r="P271" i="1"/>
  <c r="Q271" i="1"/>
  <c r="R271" i="1"/>
  <c r="B272" i="1"/>
  <c r="C272" i="1"/>
  <c r="F272" i="1"/>
  <c r="J272" i="1"/>
  <c r="M272" i="1"/>
  <c r="O272" i="1"/>
  <c r="P272" i="1"/>
  <c r="Q272" i="1"/>
  <c r="R272" i="1"/>
  <c r="B273" i="1"/>
  <c r="C273" i="1"/>
  <c r="F273" i="1"/>
  <c r="J273" i="1"/>
  <c r="M273" i="1"/>
  <c r="O273" i="1"/>
  <c r="P273" i="1"/>
  <c r="Q273" i="1"/>
  <c r="R273" i="1"/>
  <c r="B274" i="1"/>
  <c r="C274" i="1"/>
  <c r="F274" i="1"/>
  <c r="J274" i="1"/>
  <c r="M274" i="1"/>
  <c r="O274" i="1"/>
  <c r="P274" i="1"/>
  <c r="Q274" i="1"/>
  <c r="R274" i="1"/>
  <c r="B275" i="1"/>
  <c r="C275" i="1"/>
  <c r="F275" i="1"/>
  <c r="J275" i="1"/>
  <c r="M275" i="1"/>
  <c r="O275" i="1"/>
  <c r="P275" i="1"/>
  <c r="Q275" i="1"/>
  <c r="R275" i="1"/>
  <c r="B276" i="1"/>
  <c r="C276" i="1"/>
  <c r="F276" i="1"/>
  <c r="J276" i="1"/>
  <c r="M276" i="1"/>
  <c r="O276" i="1"/>
  <c r="P276" i="1"/>
  <c r="Q276" i="1"/>
  <c r="R276" i="1"/>
  <c r="B277" i="1"/>
  <c r="C277" i="1"/>
  <c r="F277" i="1"/>
  <c r="J277" i="1"/>
  <c r="M277" i="1"/>
  <c r="O277" i="1"/>
  <c r="P277" i="1"/>
  <c r="Q277" i="1"/>
  <c r="R277" i="1"/>
  <c r="B278" i="1"/>
  <c r="C278" i="1"/>
  <c r="F278" i="1"/>
  <c r="J278" i="1"/>
  <c r="M278" i="1"/>
  <c r="O278" i="1"/>
  <c r="P278" i="1"/>
  <c r="Q278" i="1"/>
  <c r="R278" i="1"/>
  <c r="B279" i="1"/>
  <c r="C279" i="1"/>
  <c r="F279" i="1"/>
  <c r="J279" i="1"/>
  <c r="M279" i="1"/>
  <c r="O279" i="1"/>
  <c r="P279" i="1"/>
  <c r="Q279" i="1"/>
  <c r="R279" i="1"/>
  <c r="B280" i="1"/>
  <c r="C280" i="1"/>
  <c r="F280" i="1"/>
  <c r="J280" i="1"/>
  <c r="M280" i="1"/>
  <c r="O280" i="1"/>
  <c r="P280" i="1"/>
  <c r="Q280" i="1"/>
  <c r="R280" i="1"/>
  <c r="B281" i="1"/>
  <c r="C281" i="1"/>
  <c r="F281" i="1"/>
  <c r="J281" i="1"/>
  <c r="M281" i="1"/>
  <c r="O281" i="1"/>
  <c r="P281" i="1"/>
  <c r="Q281" i="1"/>
  <c r="R281" i="1"/>
  <c r="B282" i="1"/>
  <c r="C282" i="1"/>
  <c r="F282" i="1"/>
  <c r="J282" i="1"/>
  <c r="M282" i="1"/>
  <c r="O282" i="1"/>
  <c r="P282" i="1"/>
  <c r="Q282" i="1"/>
  <c r="R282" i="1"/>
  <c r="B283" i="1"/>
  <c r="C283" i="1"/>
  <c r="F283" i="1"/>
  <c r="J283" i="1"/>
  <c r="M283" i="1"/>
  <c r="O283" i="1"/>
  <c r="P283" i="1"/>
  <c r="Q283" i="1"/>
  <c r="R283" i="1"/>
  <c r="B284" i="1"/>
  <c r="C284" i="1"/>
  <c r="F284" i="1"/>
  <c r="J284" i="1"/>
  <c r="M284" i="1"/>
  <c r="O284" i="1"/>
  <c r="P284" i="1"/>
  <c r="Q284" i="1"/>
  <c r="R284" i="1"/>
  <c r="B285" i="1"/>
  <c r="C285" i="1"/>
  <c r="F285" i="1"/>
  <c r="J285" i="1"/>
  <c r="M285" i="1"/>
  <c r="O285" i="1"/>
  <c r="P285" i="1"/>
  <c r="Q285" i="1"/>
  <c r="R285" i="1"/>
  <c r="B286" i="1"/>
  <c r="C286" i="1"/>
  <c r="F286" i="1"/>
  <c r="J286" i="1"/>
  <c r="M286" i="1"/>
  <c r="O286" i="1"/>
  <c r="P286" i="1"/>
  <c r="Q286" i="1"/>
  <c r="R286" i="1"/>
  <c r="B287" i="1"/>
  <c r="C287" i="1"/>
  <c r="F287" i="1"/>
  <c r="J287" i="1"/>
  <c r="M287" i="1"/>
  <c r="O287" i="1"/>
  <c r="P287" i="1"/>
  <c r="Q287" i="1"/>
  <c r="R287" i="1"/>
  <c r="B288" i="1"/>
  <c r="C288" i="1"/>
  <c r="F288" i="1"/>
  <c r="J288" i="1"/>
  <c r="M288" i="1"/>
  <c r="O288" i="1"/>
  <c r="P288" i="1"/>
  <c r="Q288" i="1"/>
  <c r="R288" i="1"/>
  <c r="B289" i="1"/>
  <c r="C289" i="1"/>
  <c r="F289" i="1"/>
  <c r="J289" i="1"/>
  <c r="M289" i="1"/>
  <c r="O289" i="1"/>
  <c r="P289" i="1"/>
  <c r="Q289" i="1"/>
  <c r="R289" i="1"/>
  <c r="B290" i="1"/>
  <c r="C290" i="1"/>
  <c r="F290" i="1"/>
  <c r="J290" i="1"/>
  <c r="M290" i="1"/>
  <c r="O290" i="1"/>
  <c r="P290" i="1"/>
  <c r="Q290" i="1"/>
  <c r="R290" i="1"/>
  <c r="B291" i="1"/>
  <c r="C291" i="1"/>
  <c r="F291" i="1"/>
  <c r="J291" i="1"/>
  <c r="M291" i="1"/>
  <c r="O291" i="1"/>
  <c r="P291" i="1"/>
  <c r="Q291" i="1"/>
  <c r="R291" i="1"/>
  <c r="B292" i="1"/>
  <c r="C292" i="1"/>
  <c r="F292" i="1"/>
  <c r="J292" i="1"/>
  <c r="M292" i="1"/>
  <c r="O292" i="1"/>
  <c r="P292" i="1"/>
  <c r="Q292" i="1"/>
  <c r="R292" i="1"/>
  <c r="B293" i="1"/>
  <c r="C293" i="1"/>
  <c r="F293" i="1"/>
  <c r="J293" i="1"/>
  <c r="M293" i="1"/>
  <c r="O293" i="1"/>
  <c r="P293" i="1"/>
  <c r="Q293" i="1"/>
  <c r="R293" i="1"/>
  <c r="B294" i="1"/>
  <c r="C294" i="1"/>
  <c r="F294" i="1"/>
  <c r="J294" i="1"/>
  <c r="M294" i="1"/>
  <c r="O294" i="1"/>
  <c r="P294" i="1"/>
  <c r="Q294" i="1"/>
  <c r="R294" i="1"/>
  <c r="B295" i="1"/>
  <c r="C295" i="1"/>
  <c r="F295" i="1"/>
  <c r="J295" i="1"/>
  <c r="M295" i="1"/>
  <c r="O295" i="1"/>
  <c r="P295" i="1"/>
  <c r="Q295" i="1"/>
  <c r="R295" i="1"/>
  <c r="B296" i="1"/>
  <c r="C296" i="1"/>
  <c r="F296" i="1"/>
  <c r="J296" i="1"/>
  <c r="M296" i="1"/>
  <c r="O296" i="1"/>
  <c r="P296" i="1"/>
  <c r="Q296" i="1"/>
  <c r="R296" i="1"/>
  <c r="B297" i="1"/>
  <c r="C297" i="1"/>
  <c r="F297" i="1"/>
  <c r="J297" i="1"/>
  <c r="M297" i="1"/>
  <c r="O297" i="1"/>
  <c r="P297" i="1"/>
  <c r="Q297" i="1"/>
  <c r="R297" i="1"/>
  <c r="B298" i="1"/>
  <c r="C298" i="1"/>
  <c r="F298" i="1"/>
  <c r="J298" i="1"/>
  <c r="M298" i="1"/>
  <c r="O298" i="1"/>
  <c r="P298" i="1"/>
  <c r="Q298" i="1"/>
  <c r="R298" i="1"/>
  <c r="B299" i="1"/>
  <c r="C299" i="1"/>
  <c r="F299" i="1"/>
  <c r="J299" i="1"/>
  <c r="M299" i="1"/>
  <c r="O299" i="1"/>
  <c r="P299" i="1"/>
  <c r="Q299" i="1"/>
  <c r="R299" i="1"/>
  <c r="B300" i="1"/>
  <c r="C300" i="1"/>
  <c r="F300" i="1"/>
  <c r="J300" i="1"/>
  <c r="M300" i="1"/>
  <c r="O300" i="1"/>
  <c r="P300" i="1"/>
  <c r="Q300" i="1"/>
  <c r="R300" i="1"/>
  <c r="B301" i="1"/>
  <c r="C301" i="1"/>
  <c r="F301" i="1"/>
  <c r="J301" i="1"/>
  <c r="M301" i="1"/>
  <c r="O301" i="1"/>
  <c r="P301" i="1"/>
  <c r="Q301" i="1"/>
  <c r="R301" i="1"/>
  <c r="B302" i="1"/>
  <c r="C302" i="1"/>
  <c r="F302" i="1"/>
  <c r="J302" i="1"/>
  <c r="M302" i="1"/>
  <c r="O302" i="1"/>
  <c r="P302" i="1"/>
  <c r="Q302" i="1"/>
  <c r="R302" i="1"/>
  <c r="B303" i="1"/>
  <c r="C303" i="1"/>
  <c r="F303" i="1"/>
  <c r="J303" i="1"/>
  <c r="M303" i="1"/>
  <c r="O303" i="1"/>
  <c r="P303" i="1"/>
  <c r="Q303" i="1"/>
  <c r="R303" i="1"/>
  <c r="B304" i="1"/>
  <c r="C304" i="1"/>
  <c r="F304" i="1"/>
  <c r="J304" i="1"/>
  <c r="M304" i="1"/>
  <c r="O304" i="1"/>
  <c r="P304" i="1"/>
  <c r="Q304" i="1"/>
  <c r="R304" i="1"/>
  <c r="B305" i="1"/>
  <c r="C305" i="1"/>
  <c r="F305" i="1"/>
  <c r="J305" i="1"/>
  <c r="M305" i="1"/>
  <c r="O305" i="1"/>
  <c r="P305" i="1"/>
  <c r="Q305" i="1"/>
  <c r="R305" i="1"/>
  <c r="B306" i="1"/>
  <c r="C306" i="1"/>
  <c r="F306" i="1"/>
  <c r="J306" i="1"/>
  <c r="M306" i="1"/>
  <c r="O306" i="1"/>
  <c r="P306" i="1"/>
  <c r="Q306" i="1"/>
  <c r="R306" i="1"/>
  <c r="B307" i="1"/>
  <c r="C307" i="1"/>
  <c r="F307" i="1"/>
  <c r="J307" i="1"/>
  <c r="M307" i="1"/>
  <c r="O307" i="1"/>
  <c r="P307" i="1"/>
  <c r="Q307" i="1"/>
  <c r="R307" i="1"/>
  <c r="B308" i="1"/>
  <c r="C308" i="1"/>
  <c r="F308" i="1"/>
  <c r="J308" i="1"/>
  <c r="M308" i="1"/>
  <c r="O308" i="1"/>
  <c r="P308" i="1"/>
  <c r="Q308" i="1"/>
  <c r="R308" i="1"/>
  <c r="B309" i="1"/>
  <c r="C309" i="1"/>
  <c r="F309" i="1"/>
  <c r="J309" i="1"/>
  <c r="M309" i="1"/>
  <c r="O309" i="1"/>
  <c r="P309" i="1"/>
  <c r="Q309" i="1"/>
  <c r="R309" i="1"/>
  <c r="B310" i="1"/>
  <c r="C310" i="1"/>
  <c r="F310" i="1"/>
  <c r="J310" i="1"/>
  <c r="M310" i="1"/>
  <c r="O310" i="1"/>
  <c r="P310" i="1"/>
  <c r="Q310" i="1"/>
  <c r="R310" i="1"/>
  <c r="B311" i="1"/>
  <c r="C311" i="1"/>
  <c r="F311" i="1"/>
  <c r="J311" i="1"/>
  <c r="M311" i="1"/>
  <c r="O311" i="1"/>
  <c r="P311" i="1"/>
  <c r="Q311" i="1"/>
  <c r="R311" i="1"/>
  <c r="B312" i="1"/>
  <c r="C312" i="1"/>
  <c r="F312" i="1"/>
  <c r="J312" i="1"/>
  <c r="M312" i="1"/>
  <c r="O312" i="1"/>
  <c r="P312" i="1"/>
  <c r="Q312" i="1"/>
  <c r="R312" i="1"/>
  <c r="B313" i="1"/>
  <c r="C313" i="1"/>
  <c r="F313" i="1"/>
  <c r="J313" i="1"/>
  <c r="M313" i="1"/>
  <c r="O313" i="1"/>
  <c r="P313" i="1"/>
  <c r="Q313" i="1"/>
  <c r="R313" i="1"/>
  <c r="B314" i="1"/>
  <c r="C314" i="1"/>
  <c r="F314" i="1"/>
  <c r="J314" i="1"/>
  <c r="M314" i="1"/>
  <c r="O314" i="1"/>
  <c r="P314" i="1"/>
  <c r="Q314" i="1"/>
  <c r="R314" i="1"/>
  <c r="B315" i="1"/>
  <c r="C315" i="1"/>
  <c r="F315" i="1"/>
  <c r="J315" i="1"/>
  <c r="M315" i="1"/>
  <c r="O315" i="1"/>
  <c r="P315" i="1"/>
  <c r="Q315" i="1"/>
  <c r="R315" i="1"/>
  <c r="B316" i="1"/>
  <c r="C316" i="1"/>
  <c r="F316" i="1"/>
  <c r="J316" i="1"/>
  <c r="M316" i="1"/>
  <c r="O316" i="1"/>
  <c r="P316" i="1"/>
  <c r="Q316" i="1"/>
  <c r="R316" i="1"/>
  <c r="B317" i="1"/>
  <c r="C317" i="1"/>
  <c r="F317" i="1"/>
  <c r="J317" i="1"/>
  <c r="M317" i="1"/>
  <c r="O317" i="1"/>
  <c r="P317" i="1"/>
  <c r="Q317" i="1"/>
  <c r="R317" i="1"/>
  <c r="B318" i="1"/>
  <c r="C318" i="1"/>
  <c r="F318" i="1"/>
  <c r="J318" i="1"/>
  <c r="M318" i="1"/>
  <c r="O318" i="1"/>
  <c r="P318" i="1"/>
  <c r="Q318" i="1"/>
  <c r="R318" i="1"/>
  <c r="B319" i="1"/>
  <c r="C319" i="1"/>
  <c r="F319" i="1"/>
  <c r="J319" i="1"/>
  <c r="M319" i="1"/>
  <c r="O319" i="1"/>
  <c r="P319" i="1"/>
  <c r="Q319" i="1"/>
  <c r="R319" i="1"/>
  <c r="B320" i="1"/>
  <c r="C320" i="1"/>
  <c r="F320" i="1"/>
  <c r="J320" i="1"/>
  <c r="M320" i="1"/>
  <c r="O320" i="1"/>
  <c r="P320" i="1"/>
  <c r="Q320" i="1"/>
  <c r="R320" i="1"/>
  <c r="B321" i="1"/>
  <c r="C321" i="1"/>
  <c r="F321" i="1"/>
  <c r="J321" i="1"/>
  <c r="M321" i="1"/>
  <c r="O321" i="1"/>
  <c r="P321" i="1"/>
  <c r="Q321" i="1"/>
  <c r="R321" i="1"/>
  <c r="B322" i="1"/>
  <c r="C322" i="1"/>
  <c r="F322" i="1"/>
  <c r="J322" i="1"/>
  <c r="M322" i="1"/>
  <c r="O322" i="1"/>
  <c r="P322" i="1"/>
  <c r="Q322" i="1"/>
  <c r="R322" i="1"/>
  <c r="B323" i="1"/>
  <c r="C323" i="1"/>
  <c r="F323" i="1"/>
  <c r="J323" i="1"/>
  <c r="M323" i="1"/>
  <c r="O323" i="1"/>
  <c r="P323" i="1"/>
  <c r="Q323" i="1"/>
  <c r="R323" i="1"/>
  <c r="B324" i="1"/>
  <c r="C324" i="1"/>
  <c r="F324" i="1"/>
  <c r="J324" i="1"/>
  <c r="M324" i="1"/>
  <c r="O324" i="1"/>
  <c r="P324" i="1"/>
  <c r="Q324" i="1"/>
  <c r="R324" i="1"/>
  <c r="B325" i="1"/>
  <c r="C325" i="1"/>
  <c r="F325" i="1"/>
  <c r="J325" i="1"/>
  <c r="M325" i="1"/>
  <c r="O325" i="1"/>
  <c r="P325" i="1"/>
  <c r="Q325" i="1"/>
  <c r="R325" i="1"/>
  <c r="B326" i="1"/>
  <c r="C326" i="1"/>
  <c r="F326" i="1"/>
  <c r="J326" i="1"/>
  <c r="M326" i="1"/>
  <c r="O326" i="1"/>
  <c r="P326" i="1"/>
  <c r="Q326" i="1"/>
  <c r="R326" i="1"/>
  <c r="B327" i="1"/>
  <c r="C327" i="1"/>
  <c r="F327" i="1"/>
  <c r="J327" i="1"/>
  <c r="M327" i="1"/>
  <c r="O327" i="1"/>
  <c r="P327" i="1"/>
  <c r="Q327" i="1"/>
  <c r="R327" i="1"/>
  <c r="B328" i="1"/>
  <c r="C328" i="1"/>
  <c r="F328" i="1"/>
  <c r="J328" i="1"/>
  <c r="M328" i="1"/>
  <c r="O328" i="1"/>
  <c r="P328" i="1"/>
  <c r="Q328" i="1"/>
  <c r="R328" i="1"/>
  <c r="B329" i="1"/>
  <c r="C329" i="1"/>
  <c r="F329" i="1"/>
  <c r="J329" i="1"/>
  <c r="M329" i="1"/>
  <c r="O329" i="1"/>
  <c r="P329" i="1"/>
  <c r="Q329" i="1"/>
  <c r="R329" i="1"/>
  <c r="B330" i="1"/>
  <c r="C330" i="1"/>
  <c r="F330" i="1"/>
  <c r="J330" i="1"/>
  <c r="M330" i="1"/>
  <c r="O330" i="1"/>
  <c r="P330" i="1"/>
  <c r="Q330" i="1"/>
  <c r="R330" i="1"/>
  <c r="B331" i="1"/>
  <c r="C331" i="1"/>
  <c r="F331" i="1"/>
  <c r="J331" i="1"/>
  <c r="M331" i="1"/>
  <c r="O331" i="1"/>
  <c r="P331" i="1"/>
  <c r="Q331" i="1"/>
  <c r="R331" i="1"/>
  <c r="B332" i="1"/>
  <c r="C332" i="1"/>
  <c r="F332" i="1"/>
  <c r="J332" i="1"/>
  <c r="M332" i="1"/>
  <c r="O332" i="1"/>
  <c r="P332" i="1"/>
  <c r="Q332" i="1"/>
  <c r="R332" i="1"/>
  <c r="B333" i="1"/>
  <c r="C333" i="1"/>
  <c r="F333" i="1"/>
  <c r="J333" i="1"/>
  <c r="M333" i="1"/>
  <c r="O333" i="1"/>
  <c r="P333" i="1"/>
  <c r="Q333" i="1"/>
  <c r="R333" i="1"/>
  <c r="B334" i="1"/>
  <c r="C334" i="1"/>
  <c r="F334" i="1"/>
  <c r="J334" i="1"/>
  <c r="M334" i="1"/>
  <c r="O334" i="1"/>
  <c r="P334" i="1"/>
  <c r="Q334" i="1"/>
  <c r="R334" i="1"/>
  <c r="B335" i="1"/>
  <c r="C335" i="1"/>
  <c r="F335" i="1"/>
  <c r="J335" i="1"/>
  <c r="M335" i="1"/>
  <c r="O335" i="1"/>
  <c r="P335" i="1"/>
  <c r="Q335" i="1"/>
  <c r="R335" i="1"/>
  <c r="B336" i="1"/>
  <c r="C336" i="1"/>
  <c r="F336" i="1"/>
  <c r="J336" i="1"/>
  <c r="M336" i="1"/>
  <c r="O336" i="1"/>
  <c r="P336" i="1"/>
  <c r="Q336" i="1"/>
  <c r="R336" i="1"/>
  <c r="B337" i="1"/>
  <c r="C337" i="1"/>
  <c r="F337" i="1"/>
  <c r="J337" i="1"/>
  <c r="M337" i="1"/>
  <c r="O337" i="1"/>
  <c r="P337" i="1"/>
  <c r="Q337" i="1"/>
  <c r="R337" i="1"/>
  <c r="B338" i="1"/>
  <c r="C338" i="1"/>
  <c r="F338" i="1"/>
  <c r="J338" i="1"/>
  <c r="M338" i="1"/>
  <c r="O338" i="1"/>
  <c r="P338" i="1"/>
  <c r="Q338" i="1"/>
  <c r="R338" i="1"/>
  <c r="B339" i="1"/>
  <c r="C339" i="1"/>
  <c r="F339" i="1"/>
  <c r="J339" i="1"/>
  <c r="M339" i="1"/>
  <c r="O339" i="1"/>
  <c r="P339" i="1"/>
  <c r="Q339" i="1"/>
  <c r="R339" i="1"/>
  <c r="B340" i="1"/>
  <c r="C340" i="1"/>
  <c r="F340" i="1"/>
  <c r="J340" i="1"/>
  <c r="M340" i="1"/>
  <c r="O340" i="1"/>
  <c r="P340" i="1"/>
  <c r="Q340" i="1"/>
  <c r="R340" i="1"/>
  <c r="B341" i="1"/>
  <c r="C341" i="1"/>
  <c r="F341" i="1"/>
  <c r="J341" i="1"/>
  <c r="M341" i="1"/>
  <c r="O341" i="1"/>
  <c r="P341" i="1"/>
  <c r="Q341" i="1"/>
  <c r="R341" i="1"/>
  <c r="B342" i="1"/>
  <c r="C342" i="1"/>
  <c r="F342" i="1"/>
  <c r="J342" i="1"/>
  <c r="M342" i="1"/>
  <c r="O342" i="1"/>
  <c r="P342" i="1"/>
  <c r="Q342" i="1"/>
  <c r="R342" i="1"/>
  <c r="B343" i="1"/>
  <c r="C343" i="1"/>
  <c r="F343" i="1"/>
  <c r="J343" i="1"/>
  <c r="M343" i="1"/>
  <c r="O343" i="1"/>
  <c r="P343" i="1"/>
  <c r="Q343" i="1"/>
  <c r="R343" i="1"/>
  <c r="B344" i="1"/>
  <c r="C344" i="1"/>
  <c r="F344" i="1"/>
  <c r="J344" i="1"/>
  <c r="M344" i="1"/>
  <c r="O344" i="1"/>
  <c r="P344" i="1"/>
  <c r="Q344" i="1"/>
  <c r="R344" i="1"/>
  <c r="B345" i="1"/>
  <c r="C345" i="1"/>
  <c r="F345" i="1"/>
  <c r="J345" i="1"/>
  <c r="M345" i="1"/>
  <c r="O345" i="1"/>
  <c r="P345" i="1"/>
  <c r="Q345" i="1"/>
  <c r="R345" i="1"/>
  <c r="B346" i="1"/>
  <c r="C346" i="1"/>
  <c r="F346" i="1"/>
  <c r="J346" i="1"/>
  <c r="M346" i="1"/>
  <c r="O346" i="1"/>
  <c r="P346" i="1"/>
  <c r="Q346" i="1"/>
  <c r="R346" i="1"/>
  <c r="B347" i="1"/>
  <c r="C347" i="1"/>
  <c r="F347" i="1"/>
  <c r="J347" i="1"/>
  <c r="M347" i="1"/>
  <c r="O347" i="1"/>
  <c r="P347" i="1"/>
  <c r="Q347" i="1"/>
  <c r="R347" i="1"/>
  <c r="B348" i="1"/>
  <c r="C348" i="1"/>
  <c r="F348" i="1"/>
  <c r="J348" i="1"/>
  <c r="M348" i="1"/>
  <c r="O348" i="1"/>
  <c r="P348" i="1"/>
  <c r="Q348" i="1"/>
  <c r="R348" i="1"/>
  <c r="B349" i="1"/>
  <c r="C349" i="1"/>
  <c r="F349" i="1"/>
  <c r="J349" i="1"/>
  <c r="M349" i="1"/>
  <c r="O349" i="1"/>
  <c r="P349" i="1"/>
  <c r="Q349" i="1"/>
  <c r="R349" i="1"/>
  <c r="B350" i="1"/>
  <c r="C350" i="1"/>
  <c r="F350" i="1"/>
  <c r="J350" i="1"/>
  <c r="M350" i="1"/>
  <c r="O350" i="1"/>
  <c r="P350" i="1"/>
  <c r="Q350" i="1"/>
  <c r="R350" i="1"/>
  <c r="B351" i="1"/>
  <c r="C351" i="1"/>
  <c r="F351" i="1"/>
  <c r="J351" i="1"/>
  <c r="M351" i="1"/>
  <c r="O351" i="1"/>
  <c r="P351" i="1"/>
  <c r="Q351" i="1"/>
  <c r="R351" i="1"/>
  <c r="B352" i="1"/>
  <c r="C352" i="1"/>
  <c r="F352" i="1"/>
  <c r="J352" i="1"/>
  <c r="M352" i="1"/>
  <c r="O352" i="1"/>
  <c r="P352" i="1"/>
  <c r="Q352" i="1"/>
  <c r="R352" i="1"/>
  <c r="B353" i="1"/>
  <c r="C353" i="1"/>
  <c r="F353" i="1"/>
  <c r="J353" i="1"/>
  <c r="M353" i="1"/>
  <c r="O353" i="1"/>
  <c r="P353" i="1"/>
  <c r="Q353" i="1"/>
  <c r="R353" i="1"/>
  <c r="B354" i="1"/>
  <c r="C354" i="1"/>
  <c r="F354" i="1"/>
  <c r="J354" i="1"/>
  <c r="M354" i="1"/>
  <c r="O354" i="1"/>
  <c r="P354" i="1"/>
  <c r="Q354" i="1"/>
  <c r="R354" i="1"/>
  <c r="B355" i="1"/>
  <c r="C355" i="1"/>
  <c r="F355" i="1"/>
  <c r="J355" i="1"/>
  <c r="M355" i="1"/>
  <c r="O355" i="1"/>
  <c r="P355" i="1"/>
  <c r="Q355" i="1"/>
  <c r="R355" i="1"/>
  <c r="B356" i="1"/>
  <c r="C356" i="1"/>
  <c r="F356" i="1"/>
  <c r="J356" i="1"/>
  <c r="M356" i="1"/>
  <c r="O356" i="1"/>
  <c r="P356" i="1"/>
  <c r="Q356" i="1"/>
  <c r="R356" i="1"/>
  <c r="B357" i="1"/>
  <c r="C357" i="1"/>
  <c r="F357" i="1"/>
  <c r="J357" i="1"/>
  <c r="M357" i="1"/>
  <c r="O357" i="1"/>
  <c r="P357" i="1"/>
  <c r="Q357" i="1"/>
  <c r="R357" i="1"/>
  <c r="B358" i="1"/>
  <c r="C358" i="1"/>
  <c r="F358" i="1"/>
  <c r="J358" i="1"/>
  <c r="M358" i="1"/>
  <c r="O358" i="1"/>
  <c r="P358" i="1"/>
  <c r="Q358" i="1"/>
  <c r="R358" i="1"/>
  <c r="B359" i="1"/>
  <c r="C359" i="1"/>
  <c r="F359" i="1"/>
  <c r="J359" i="1"/>
  <c r="M359" i="1"/>
  <c r="O359" i="1"/>
  <c r="P359" i="1"/>
  <c r="Q359" i="1"/>
  <c r="R359" i="1"/>
  <c r="B360" i="1"/>
  <c r="C360" i="1"/>
  <c r="F360" i="1"/>
  <c r="J360" i="1"/>
  <c r="M360" i="1"/>
  <c r="O360" i="1"/>
  <c r="P360" i="1"/>
  <c r="Q360" i="1"/>
  <c r="R360" i="1"/>
  <c r="B361" i="1"/>
  <c r="C361" i="1"/>
  <c r="F361" i="1"/>
  <c r="J361" i="1"/>
  <c r="M361" i="1"/>
  <c r="O361" i="1"/>
  <c r="P361" i="1"/>
  <c r="Q361" i="1"/>
  <c r="R361" i="1"/>
  <c r="B362" i="1"/>
  <c r="C362" i="1"/>
  <c r="F362" i="1"/>
  <c r="J362" i="1"/>
  <c r="M362" i="1"/>
  <c r="O362" i="1"/>
  <c r="P362" i="1"/>
  <c r="Q362" i="1"/>
  <c r="R362" i="1"/>
  <c r="B363" i="1"/>
  <c r="C363" i="1"/>
  <c r="F363" i="1"/>
  <c r="J363" i="1"/>
  <c r="M363" i="1"/>
  <c r="O363" i="1"/>
  <c r="P363" i="1"/>
  <c r="Q363" i="1"/>
  <c r="R363" i="1"/>
  <c r="B364" i="1"/>
  <c r="C364" i="1"/>
  <c r="F364" i="1"/>
  <c r="J364" i="1"/>
  <c r="M364" i="1"/>
  <c r="O364" i="1"/>
  <c r="P364" i="1"/>
  <c r="Q364" i="1"/>
  <c r="R364" i="1"/>
  <c r="B365" i="1"/>
  <c r="C365" i="1"/>
  <c r="F365" i="1"/>
  <c r="J365" i="1"/>
  <c r="M365" i="1"/>
  <c r="O365" i="1"/>
  <c r="P365" i="1"/>
  <c r="Q365" i="1"/>
  <c r="R365" i="1"/>
  <c r="B366" i="1"/>
  <c r="C366" i="1"/>
  <c r="F366" i="1"/>
  <c r="J366" i="1"/>
  <c r="M366" i="1"/>
  <c r="O366" i="1"/>
  <c r="P366" i="1"/>
  <c r="Q366" i="1"/>
  <c r="R366" i="1"/>
  <c r="B367" i="1"/>
  <c r="C367" i="1"/>
  <c r="F367" i="1"/>
  <c r="J367" i="1"/>
  <c r="M367" i="1"/>
  <c r="O367" i="1"/>
  <c r="P367" i="1"/>
  <c r="Q367" i="1"/>
  <c r="R367" i="1"/>
  <c r="B368" i="1"/>
  <c r="C368" i="1"/>
  <c r="F368" i="1"/>
  <c r="J368" i="1"/>
  <c r="M368" i="1"/>
  <c r="O368" i="1"/>
  <c r="P368" i="1"/>
  <c r="Q368" i="1"/>
  <c r="R368" i="1"/>
  <c r="B369" i="1"/>
  <c r="C369" i="1"/>
  <c r="F369" i="1"/>
  <c r="J369" i="1"/>
  <c r="M369" i="1"/>
  <c r="O369" i="1"/>
  <c r="P369" i="1"/>
  <c r="Q369" i="1"/>
  <c r="R369" i="1"/>
  <c r="B370" i="1"/>
  <c r="C370" i="1"/>
  <c r="F370" i="1"/>
  <c r="J370" i="1"/>
  <c r="M370" i="1"/>
  <c r="O370" i="1"/>
  <c r="P370" i="1"/>
  <c r="Q370" i="1"/>
  <c r="R370" i="1"/>
  <c r="B371" i="1"/>
  <c r="C371" i="1"/>
  <c r="F371" i="1"/>
  <c r="J371" i="1"/>
  <c r="M371" i="1"/>
  <c r="O371" i="1"/>
  <c r="P371" i="1"/>
  <c r="Q371" i="1"/>
  <c r="R371" i="1"/>
  <c r="B372" i="1"/>
  <c r="C372" i="1"/>
  <c r="F372" i="1"/>
  <c r="J372" i="1"/>
  <c r="M372" i="1"/>
  <c r="O372" i="1"/>
  <c r="P372" i="1"/>
  <c r="Q372" i="1"/>
  <c r="R372" i="1"/>
  <c r="B373" i="1"/>
  <c r="C373" i="1"/>
  <c r="F373" i="1"/>
  <c r="J373" i="1"/>
  <c r="M373" i="1"/>
  <c r="O373" i="1"/>
  <c r="P373" i="1"/>
  <c r="Q373" i="1"/>
  <c r="R373" i="1"/>
  <c r="B374" i="1"/>
  <c r="C374" i="1"/>
  <c r="F374" i="1"/>
  <c r="J374" i="1"/>
  <c r="M374" i="1"/>
  <c r="O374" i="1"/>
  <c r="P374" i="1"/>
  <c r="Q374" i="1"/>
  <c r="R374" i="1"/>
  <c r="B375" i="1"/>
  <c r="C375" i="1"/>
  <c r="F375" i="1"/>
  <c r="J375" i="1"/>
  <c r="M375" i="1"/>
  <c r="O375" i="1"/>
  <c r="P375" i="1"/>
  <c r="Q375" i="1"/>
  <c r="R375" i="1"/>
  <c r="B376" i="1"/>
  <c r="C376" i="1"/>
  <c r="F376" i="1"/>
  <c r="J376" i="1"/>
  <c r="M376" i="1"/>
  <c r="O376" i="1"/>
  <c r="P376" i="1"/>
  <c r="Q376" i="1"/>
  <c r="R376" i="1"/>
  <c r="B377" i="1"/>
  <c r="C377" i="1"/>
  <c r="F377" i="1"/>
  <c r="J377" i="1"/>
  <c r="M377" i="1"/>
  <c r="O377" i="1"/>
  <c r="P377" i="1"/>
  <c r="Q377" i="1"/>
  <c r="R377" i="1"/>
  <c r="B378" i="1"/>
  <c r="C378" i="1"/>
  <c r="F378" i="1"/>
  <c r="J378" i="1"/>
  <c r="M378" i="1"/>
  <c r="O378" i="1"/>
  <c r="P378" i="1"/>
  <c r="Q378" i="1"/>
  <c r="R378" i="1"/>
  <c r="B379" i="1"/>
  <c r="C379" i="1"/>
  <c r="F379" i="1"/>
  <c r="J379" i="1"/>
  <c r="M379" i="1"/>
  <c r="O379" i="1"/>
  <c r="P379" i="1"/>
  <c r="Q379" i="1"/>
  <c r="R379" i="1"/>
  <c r="B380" i="1"/>
  <c r="C380" i="1"/>
  <c r="F380" i="1"/>
  <c r="J380" i="1"/>
  <c r="M380" i="1"/>
  <c r="O380" i="1"/>
  <c r="P380" i="1"/>
  <c r="Q380" i="1"/>
  <c r="R380" i="1"/>
  <c r="B381" i="1"/>
  <c r="C381" i="1"/>
  <c r="F381" i="1"/>
  <c r="J381" i="1"/>
  <c r="M381" i="1"/>
  <c r="O381" i="1"/>
  <c r="P381" i="1"/>
  <c r="Q381" i="1"/>
  <c r="R381" i="1"/>
  <c r="B382" i="1"/>
  <c r="C382" i="1"/>
  <c r="F382" i="1"/>
  <c r="J382" i="1"/>
  <c r="M382" i="1"/>
  <c r="O382" i="1"/>
  <c r="P382" i="1"/>
  <c r="Q382" i="1"/>
  <c r="R382" i="1"/>
  <c r="B383" i="1"/>
  <c r="C383" i="1"/>
  <c r="F383" i="1"/>
  <c r="J383" i="1"/>
  <c r="M383" i="1"/>
  <c r="O383" i="1"/>
  <c r="P383" i="1"/>
  <c r="Q383" i="1"/>
  <c r="R383" i="1"/>
  <c r="B384" i="1"/>
  <c r="C384" i="1"/>
  <c r="F384" i="1"/>
  <c r="J384" i="1"/>
  <c r="M384" i="1"/>
  <c r="O384" i="1"/>
  <c r="P384" i="1"/>
  <c r="Q384" i="1"/>
  <c r="R384" i="1"/>
  <c r="B385" i="1"/>
  <c r="C385" i="1"/>
  <c r="F385" i="1"/>
  <c r="J385" i="1"/>
  <c r="M385" i="1"/>
  <c r="O385" i="1"/>
  <c r="P385" i="1"/>
  <c r="Q385" i="1"/>
  <c r="R385" i="1"/>
  <c r="B386" i="1"/>
  <c r="C386" i="1"/>
  <c r="F386" i="1"/>
  <c r="J386" i="1"/>
  <c r="M386" i="1"/>
  <c r="O386" i="1"/>
  <c r="P386" i="1"/>
  <c r="Q386" i="1"/>
  <c r="R386" i="1"/>
  <c r="B387" i="1"/>
  <c r="C387" i="1"/>
  <c r="F387" i="1"/>
  <c r="J387" i="1"/>
  <c r="M387" i="1"/>
  <c r="O387" i="1"/>
  <c r="P387" i="1"/>
  <c r="Q387" i="1"/>
  <c r="R387" i="1"/>
  <c r="B388" i="1"/>
  <c r="C388" i="1"/>
  <c r="F388" i="1"/>
  <c r="J388" i="1"/>
  <c r="M388" i="1"/>
  <c r="O388" i="1"/>
  <c r="P388" i="1"/>
  <c r="Q388" i="1"/>
  <c r="R388" i="1"/>
  <c r="B389" i="1"/>
  <c r="C389" i="1"/>
  <c r="F389" i="1"/>
  <c r="J389" i="1"/>
  <c r="M389" i="1"/>
  <c r="O389" i="1"/>
  <c r="P389" i="1"/>
  <c r="Q389" i="1"/>
  <c r="R389" i="1"/>
  <c r="B390" i="1"/>
  <c r="C390" i="1"/>
  <c r="F390" i="1"/>
  <c r="J390" i="1"/>
  <c r="M390" i="1"/>
  <c r="O390" i="1"/>
  <c r="P390" i="1"/>
  <c r="Q390" i="1"/>
  <c r="R390" i="1"/>
  <c r="B391" i="1"/>
  <c r="C391" i="1"/>
  <c r="F391" i="1"/>
  <c r="J391" i="1"/>
  <c r="M391" i="1"/>
  <c r="O391" i="1"/>
  <c r="P391" i="1"/>
  <c r="Q391" i="1"/>
  <c r="R391" i="1"/>
  <c r="B392" i="1"/>
  <c r="C392" i="1"/>
  <c r="F392" i="1"/>
  <c r="J392" i="1"/>
  <c r="M392" i="1"/>
  <c r="O392" i="1"/>
  <c r="P392" i="1"/>
  <c r="Q392" i="1"/>
  <c r="R392" i="1"/>
  <c r="B393" i="1"/>
  <c r="C393" i="1"/>
  <c r="F393" i="1"/>
  <c r="J393" i="1"/>
  <c r="M393" i="1"/>
  <c r="O393" i="1"/>
  <c r="P393" i="1"/>
  <c r="Q393" i="1"/>
  <c r="R393" i="1"/>
  <c r="B394" i="1"/>
  <c r="C394" i="1"/>
  <c r="F394" i="1"/>
  <c r="J394" i="1"/>
  <c r="M394" i="1"/>
  <c r="O394" i="1"/>
  <c r="P394" i="1"/>
  <c r="Q394" i="1"/>
  <c r="R394" i="1"/>
  <c r="B395" i="1"/>
  <c r="C395" i="1"/>
  <c r="F395" i="1"/>
  <c r="J395" i="1"/>
  <c r="M395" i="1"/>
  <c r="O395" i="1"/>
  <c r="P395" i="1"/>
  <c r="Q395" i="1"/>
  <c r="R395" i="1"/>
  <c r="B396" i="1"/>
  <c r="C396" i="1"/>
  <c r="F396" i="1"/>
  <c r="J396" i="1"/>
  <c r="M396" i="1"/>
  <c r="O396" i="1"/>
  <c r="P396" i="1"/>
  <c r="Q396" i="1"/>
  <c r="R396" i="1"/>
  <c r="B397" i="1"/>
  <c r="C397" i="1"/>
  <c r="F397" i="1"/>
  <c r="J397" i="1"/>
  <c r="M397" i="1"/>
  <c r="O397" i="1"/>
  <c r="P397" i="1"/>
  <c r="Q397" i="1"/>
  <c r="R397" i="1"/>
  <c r="B398" i="1"/>
  <c r="C398" i="1"/>
  <c r="F398" i="1"/>
  <c r="J398" i="1"/>
  <c r="M398" i="1"/>
  <c r="O398" i="1"/>
  <c r="P398" i="1"/>
  <c r="Q398" i="1"/>
  <c r="R398" i="1"/>
  <c r="B399" i="1"/>
  <c r="C399" i="1"/>
  <c r="F399" i="1"/>
  <c r="J399" i="1"/>
  <c r="M399" i="1"/>
  <c r="O399" i="1"/>
  <c r="P399" i="1"/>
  <c r="Q399" i="1"/>
  <c r="R399" i="1"/>
  <c r="B400" i="1"/>
  <c r="C400" i="1"/>
  <c r="F400" i="1"/>
  <c r="J400" i="1"/>
  <c r="M400" i="1"/>
  <c r="O400" i="1"/>
  <c r="P400" i="1"/>
  <c r="Q400" i="1"/>
  <c r="R400" i="1"/>
  <c r="B401" i="1"/>
  <c r="C401" i="1"/>
  <c r="F401" i="1"/>
  <c r="J401" i="1"/>
  <c r="M401" i="1"/>
  <c r="O401" i="1"/>
  <c r="P401" i="1"/>
  <c r="Q401" i="1"/>
  <c r="R401" i="1"/>
  <c r="B402" i="1"/>
  <c r="C402" i="1"/>
  <c r="F402" i="1"/>
  <c r="J402" i="1"/>
  <c r="M402" i="1"/>
  <c r="O402" i="1"/>
  <c r="P402" i="1"/>
  <c r="Q402" i="1"/>
  <c r="R402" i="1"/>
  <c r="B403" i="1"/>
  <c r="C403" i="1"/>
  <c r="F403" i="1"/>
  <c r="J403" i="1"/>
  <c r="M403" i="1"/>
  <c r="O403" i="1"/>
  <c r="P403" i="1"/>
  <c r="Q403" i="1"/>
  <c r="R403" i="1"/>
  <c r="B404" i="1"/>
  <c r="C404" i="1"/>
  <c r="F404" i="1"/>
  <c r="J404" i="1"/>
  <c r="M404" i="1"/>
  <c r="O404" i="1"/>
  <c r="P404" i="1"/>
  <c r="Q404" i="1"/>
  <c r="R404" i="1"/>
  <c r="B405" i="1"/>
  <c r="C405" i="1"/>
  <c r="F405" i="1"/>
  <c r="J405" i="1"/>
  <c r="M405" i="1"/>
  <c r="O405" i="1"/>
  <c r="P405" i="1"/>
  <c r="Q405" i="1"/>
  <c r="R405" i="1"/>
  <c r="B406" i="1"/>
  <c r="C406" i="1"/>
  <c r="F406" i="1"/>
  <c r="J406" i="1"/>
  <c r="M406" i="1"/>
  <c r="O406" i="1"/>
  <c r="P406" i="1"/>
  <c r="Q406" i="1"/>
  <c r="R406" i="1"/>
  <c r="B407" i="1"/>
  <c r="C407" i="1"/>
  <c r="F407" i="1"/>
  <c r="J407" i="1"/>
  <c r="M407" i="1"/>
  <c r="O407" i="1"/>
  <c r="P407" i="1"/>
  <c r="Q407" i="1"/>
  <c r="R407" i="1"/>
  <c r="B408" i="1"/>
  <c r="C408" i="1"/>
  <c r="F408" i="1"/>
  <c r="J408" i="1"/>
  <c r="M408" i="1"/>
  <c r="O408" i="1"/>
  <c r="P408" i="1"/>
  <c r="Q408" i="1"/>
  <c r="R408" i="1"/>
  <c r="B409" i="1"/>
  <c r="C409" i="1"/>
  <c r="F409" i="1"/>
  <c r="J409" i="1"/>
  <c r="M409" i="1"/>
  <c r="O409" i="1"/>
  <c r="P409" i="1"/>
  <c r="Q409" i="1"/>
  <c r="R409" i="1"/>
</calcChain>
</file>

<file path=xl/sharedStrings.xml><?xml version="1.0" encoding="utf-8"?>
<sst xmlns="http://schemas.openxmlformats.org/spreadsheetml/2006/main" count="2088" uniqueCount="61">
  <si>
    <t>票證公司編號</t>
  </si>
  <si>
    <t>客運公司編號</t>
  </si>
  <si>
    <t>卡號</t>
  </si>
  <si>
    <t>票種編號</t>
  </si>
  <si>
    <t>票種代碼</t>
  </si>
  <si>
    <t>路線公路編號</t>
  </si>
  <si>
    <t>司機編號</t>
  </si>
  <si>
    <t>車號</t>
  </si>
  <si>
    <t>上車時間(上)</t>
  </si>
  <si>
    <t>計費站序(上)</t>
  </si>
  <si>
    <t>計費站名(上)</t>
  </si>
  <si>
    <t>下車時間(下)</t>
  </si>
  <si>
    <t>計費站序(下)</t>
  </si>
  <si>
    <t>計費站名(下)</t>
  </si>
  <si>
    <t>交易實扣</t>
  </si>
  <si>
    <t>原始票價</t>
  </si>
  <si>
    <t>優惠票價</t>
  </si>
  <si>
    <t>優惠額度額</t>
  </si>
  <si>
    <t>花蓮火車站</t>
  </si>
  <si>
    <t>970FW</t>
  </si>
  <si>
    <t>學生卡</t>
  </si>
  <si>
    <t>太魯閣</t>
  </si>
  <si>
    <t>新城</t>
  </si>
  <si>
    <t>國軍總醫院</t>
  </si>
  <si>
    <t>花蓮工校</t>
  </si>
  <si>
    <t>外秀林</t>
  </si>
  <si>
    <t>A1</t>
  </si>
  <si>
    <t>上美崙</t>
  </si>
  <si>
    <t>北埔</t>
  </si>
  <si>
    <t>康樂村</t>
  </si>
  <si>
    <t>嘉里村</t>
  </si>
  <si>
    <t>三棧派出所</t>
  </si>
  <si>
    <t>A2</t>
  </si>
  <si>
    <t>愛心卡</t>
  </si>
  <si>
    <t>971FW</t>
  </si>
  <si>
    <t>大禹嶺</t>
  </si>
  <si>
    <t>天祥</t>
  </si>
  <si>
    <t>145FU</t>
  </si>
  <si>
    <t>995FW</t>
  </si>
  <si>
    <t>長春橋</t>
  </si>
  <si>
    <t>溪畔</t>
  </si>
  <si>
    <t>燕子口</t>
  </si>
  <si>
    <t>富世國小</t>
  </si>
  <si>
    <t>A4</t>
  </si>
  <si>
    <t>綠水</t>
  </si>
  <si>
    <t>慈恩</t>
  </si>
  <si>
    <t>日新崗</t>
  </si>
  <si>
    <t>梨山</t>
  </si>
  <si>
    <t>A3</t>
  </si>
  <si>
    <t>洛韶</t>
  </si>
  <si>
    <t>文山</t>
  </si>
  <si>
    <t>谷園</t>
  </si>
  <si>
    <t>993FW</t>
  </si>
  <si>
    <t>EasyCard</t>
  </si>
  <si>
    <t>KRTC</t>
  </si>
  <si>
    <t>一般卡</t>
    <phoneticPr fontId="19" type="noConversion"/>
  </si>
  <si>
    <t>孩童票</t>
    <phoneticPr fontId="19" type="noConversion"/>
  </si>
  <si>
    <t>敬老1票</t>
    <phoneticPr fontId="18" type="noConversion"/>
  </si>
  <si>
    <t>一般卡</t>
    <phoneticPr fontId="18" type="noConversion"/>
  </si>
  <si>
    <t>敬老卡</t>
  </si>
  <si>
    <t>博愛卡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</si>
</sst>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workbookViewId="0">
      <selection activeCell="S16" sqref="S16"/>
    </sheetView>
  </sheetViews>
  <sheetFormatPr defaultRowHeight="16.5" x14ac:dyDescent="0.25"/>
  <cols>
    <col min="4" max="4" width="9" style="3"/>
    <col min="5" max="5" width="13.625" style="2" customWidth="1"/>
    <col min="9" max="9" width="19.625" customWidth="1"/>
    <col min="12" max="12" width="18.25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53</v>
      </c>
      <c r="B2" t="str">
        <f t="shared" ref="B2:B9" si="0">"47000"</f>
        <v>47000</v>
      </c>
      <c r="C2" t="str">
        <f>"3548657684"</f>
        <v>3548657684</v>
      </c>
      <c r="D2" s="2">
        <v>5</v>
      </c>
      <c r="E2" s="2" t="s">
        <v>20</v>
      </c>
      <c r="F2" t="str">
        <f t="shared" ref="F2:F9" si="1">"1141"</f>
        <v>1141</v>
      </c>
      <c r="G2">
        <v>191</v>
      </c>
      <c r="H2" t="s">
        <v>34</v>
      </c>
      <c r="I2" s="1">
        <v>42826.358055555553</v>
      </c>
      <c r="J2" t="str">
        <f>"1"</f>
        <v>1</v>
      </c>
      <c r="K2" t="s">
        <v>18</v>
      </c>
      <c r="L2" s="1">
        <v>42826.508344907408</v>
      </c>
      <c r="M2" t="str">
        <f>"25"</f>
        <v>25</v>
      </c>
      <c r="N2" t="s">
        <v>35</v>
      </c>
      <c r="O2" t="str">
        <f>"298"</f>
        <v>298</v>
      </c>
      <c r="P2" t="str">
        <f>"339"</f>
        <v>339</v>
      </c>
      <c r="Q2" t="str">
        <f>"298"</f>
        <v>298</v>
      </c>
      <c r="R2" t="str">
        <f>"41"</f>
        <v>41</v>
      </c>
    </row>
    <row r="3" spans="1:18" x14ac:dyDescent="0.25">
      <c r="A3" t="s">
        <v>53</v>
      </c>
      <c r="B3" t="str">
        <f t="shared" si="0"/>
        <v>47000</v>
      </c>
      <c r="C3" t="str">
        <f>"1592011407"</f>
        <v>1592011407</v>
      </c>
      <c r="D3" s="2">
        <v>0</v>
      </c>
      <c r="E3" s="2" t="s">
        <v>55</v>
      </c>
      <c r="F3" t="str">
        <f t="shared" si="1"/>
        <v>1141</v>
      </c>
      <c r="G3">
        <v>191</v>
      </c>
      <c r="H3" t="s">
        <v>34</v>
      </c>
      <c r="I3" s="1">
        <v>42826.358113425929</v>
      </c>
      <c r="J3" t="str">
        <f>"1"</f>
        <v>1</v>
      </c>
      <c r="K3" t="s">
        <v>18</v>
      </c>
      <c r="L3" s="1">
        <v>42826.375474537039</v>
      </c>
      <c r="M3" t="str">
        <f>"2"</f>
        <v>2</v>
      </c>
      <c r="N3" t="s">
        <v>27</v>
      </c>
      <c r="O3" t="str">
        <f>"21"</f>
        <v>21</v>
      </c>
      <c r="P3" t="str">
        <f>"24"</f>
        <v>24</v>
      </c>
      <c r="Q3" t="str">
        <f>"21"</f>
        <v>21</v>
      </c>
      <c r="R3" t="str">
        <f>"3"</f>
        <v>3</v>
      </c>
    </row>
    <row r="4" spans="1:18" x14ac:dyDescent="0.25">
      <c r="A4" t="s">
        <v>54</v>
      </c>
      <c r="B4" t="str">
        <f t="shared" si="0"/>
        <v>47000</v>
      </c>
      <c r="C4" t="str">
        <f>"B2008F06"</f>
        <v>B2008F06</v>
      </c>
      <c r="D4" t="s">
        <v>26</v>
      </c>
      <c r="E4" t="s">
        <v>58</v>
      </c>
      <c r="F4" t="str">
        <f t="shared" si="1"/>
        <v>1141</v>
      </c>
      <c r="G4">
        <v>191</v>
      </c>
      <c r="H4" t="s">
        <v>34</v>
      </c>
      <c r="I4" s="1">
        <v>42826.360798611109</v>
      </c>
      <c r="J4" t="str">
        <f>"1"</f>
        <v>1</v>
      </c>
      <c r="K4" t="s">
        <v>18</v>
      </c>
      <c r="L4" s="1">
        <v>42826.508379629631</v>
      </c>
      <c r="M4" t="str">
        <f>"25"</f>
        <v>25</v>
      </c>
      <c r="N4" t="s">
        <v>35</v>
      </c>
      <c r="O4" t="str">
        <f>"298"</f>
        <v>298</v>
      </c>
      <c r="P4" t="str">
        <f>"339"</f>
        <v>339</v>
      </c>
      <c r="Q4" t="str">
        <f>"298"</f>
        <v>298</v>
      </c>
      <c r="R4" t="str">
        <f>"41"</f>
        <v>41</v>
      </c>
    </row>
    <row r="5" spans="1:18" x14ac:dyDescent="0.25">
      <c r="A5" t="s">
        <v>53</v>
      </c>
      <c r="B5" t="str">
        <f t="shared" si="0"/>
        <v>47000</v>
      </c>
      <c r="C5" t="str">
        <f>"887773349"</f>
        <v>887773349</v>
      </c>
      <c r="D5" s="2">
        <v>0</v>
      </c>
      <c r="E5" s="2" t="s">
        <v>55</v>
      </c>
      <c r="F5" t="str">
        <f t="shared" si="1"/>
        <v>1141</v>
      </c>
      <c r="G5">
        <v>191</v>
      </c>
      <c r="H5" t="s">
        <v>34</v>
      </c>
      <c r="I5" s="1">
        <v>42826.748773148145</v>
      </c>
      <c r="J5" t="str">
        <f>"18"</f>
        <v>18</v>
      </c>
      <c r="K5" t="s">
        <v>36</v>
      </c>
      <c r="L5" s="1">
        <v>42826.774837962963</v>
      </c>
      <c r="M5" t="str">
        <f>"11"</f>
        <v>11</v>
      </c>
      <c r="N5" t="s">
        <v>22</v>
      </c>
      <c r="O5" t="str">
        <f>"67"</f>
        <v>67</v>
      </c>
      <c r="P5" t="str">
        <f>"76"</f>
        <v>76</v>
      </c>
      <c r="Q5" t="str">
        <f>"67"</f>
        <v>67</v>
      </c>
      <c r="R5" t="str">
        <f>"9"</f>
        <v>9</v>
      </c>
    </row>
    <row r="6" spans="1:18" x14ac:dyDescent="0.25">
      <c r="A6" t="s">
        <v>53</v>
      </c>
      <c r="B6" t="str">
        <f t="shared" si="0"/>
        <v>47000</v>
      </c>
      <c r="C6" t="str">
        <f>"890414261"</f>
        <v>890414261</v>
      </c>
      <c r="D6" s="2">
        <v>0</v>
      </c>
      <c r="E6" s="2" t="s">
        <v>55</v>
      </c>
      <c r="F6" t="str">
        <f t="shared" si="1"/>
        <v>1141</v>
      </c>
      <c r="G6">
        <v>191</v>
      </c>
      <c r="H6" t="s">
        <v>34</v>
      </c>
      <c r="I6" s="1">
        <v>42826.749282407407</v>
      </c>
      <c r="J6" t="str">
        <f>"18"</f>
        <v>18</v>
      </c>
      <c r="K6" t="s">
        <v>36</v>
      </c>
      <c r="L6" s="1">
        <v>42826.774942129632</v>
      </c>
      <c r="M6" t="str">
        <f>"11"</f>
        <v>11</v>
      </c>
      <c r="N6" t="s">
        <v>22</v>
      </c>
      <c r="O6" t="str">
        <f>"67"</f>
        <v>67</v>
      </c>
      <c r="P6" t="str">
        <f>"76"</f>
        <v>76</v>
      </c>
      <c r="Q6" t="str">
        <f>"67"</f>
        <v>67</v>
      </c>
      <c r="R6" t="str">
        <f>"9"</f>
        <v>9</v>
      </c>
    </row>
    <row r="7" spans="1:18" x14ac:dyDescent="0.25">
      <c r="A7" t="s">
        <v>53</v>
      </c>
      <c r="B7" t="str">
        <f t="shared" si="0"/>
        <v>47000</v>
      </c>
      <c r="C7" t="str">
        <f>"1622519189"</f>
        <v>1622519189</v>
      </c>
      <c r="D7" s="2">
        <v>0</v>
      </c>
      <c r="E7" s="2" t="s">
        <v>55</v>
      </c>
      <c r="F7" t="str">
        <f t="shared" si="1"/>
        <v>1141</v>
      </c>
      <c r="G7">
        <v>191</v>
      </c>
      <c r="H7" t="s">
        <v>34</v>
      </c>
      <c r="I7" s="1">
        <v>42826.770671296297</v>
      </c>
      <c r="J7" t="str">
        <f>"13"</f>
        <v>13</v>
      </c>
      <c r="K7" t="s">
        <v>21</v>
      </c>
      <c r="L7" s="1">
        <v>42826.826863425929</v>
      </c>
      <c r="M7" t="str">
        <f>"1"</f>
        <v>1</v>
      </c>
      <c r="N7" t="s">
        <v>18</v>
      </c>
      <c r="O7" t="str">
        <f>"81"</f>
        <v>81</v>
      </c>
      <c r="P7" t="str">
        <f>"92"</f>
        <v>92</v>
      </c>
      <c r="Q7" t="str">
        <f>"81"</f>
        <v>81</v>
      </c>
      <c r="R7" t="str">
        <f>"11"</f>
        <v>11</v>
      </c>
    </row>
    <row r="8" spans="1:18" x14ac:dyDescent="0.25">
      <c r="A8" t="s">
        <v>53</v>
      </c>
      <c r="B8" t="str">
        <f t="shared" si="0"/>
        <v>47000</v>
      </c>
      <c r="C8" t="str">
        <f>"3474531528"</f>
        <v>3474531528</v>
      </c>
      <c r="D8" s="2">
        <v>0</v>
      </c>
      <c r="E8" s="2" t="s">
        <v>55</v>
      </c>
      <c r="F8" t="str">
        <f t="shared" si="1"/>
        <v>1141</v>
      </c>
      <c r="G8">
        <v>191</v>
      </c>
      <c r="H8" t="s">
        <v>34</v>
      </c>
      <c r="I8" s="1">
        <v>42826.814120370371</v>
      </c>
      <c r="J8" t="str">
        <f t="shared" ref="J8:J9" si="2">"1"</f>
        <v>1</v>
      </c>
      <c r="K8" t="s">
        <v>18</v>
      </c>
      <c r="L8" s="1">
        <v>42826.82708333333</v>
      </c>
      <c r="M8" t="str">
        <f>"1"</f>
        <v>1</v>
      </c>
      <c r="N8" t="s">
        <v>18</v>
      </c>
      <c r="O8" t="str">
        <f>"21"</f>
        <v>21</v>
      </c>
      <c r="P8" t="str">
        <f>"24"</f>
        <v>24</v>
      </c>
      <c r="Q8" t="str">
        <f>"21"</f>
        <v>21</v>
      </c>
      <c r="R8" t="str">
        <f>"3"</f>
        <v>3</v>
      </c>
    </row>
    <row r="9" spans="1:18" x14ac:dyDescent="0.25">
      <c r="A9" t="s">
        <v>53</v>
      </c>
      <c r="B9" t="str">
        <f t="shared" si="0"/>
        <v>47000</v>
      </c>
      <c r="C9" t="str">
        <f>"3474532296"</f>
        <v>3474532296</v>
      </c>
      <c r="D9" s="2">
        <v>0</v>
      </c>
      <c r="E9" s="2" t="s">
        <v>55</v>
      </c>
      <c r="F9" t="str">
        <f t="shared" si="1"/>
        <v>1141</v>
      </c>
      <c r="G9">
        <v>191</v>
      </c>
      <c r="H9" t="s">
        <v>34</v>
      </c>
      <c r="I9" s="1">
        <v>42826.814143518517</v>
      </c>
      <c r="J9" t="str">
        <f t="shared" si="2"/>
        <v>1</v>
      </c>
      <c r="K9" t="s">
        <v>18</v>
      </c>
      <c r="L9" s="1">
        <v>42826.827048611114</v>
      </c>
      <c r="M9" t="str">
        <f>"1"</f>
        <v>1</v>
      </c>
      <c r="N9" t="s">
        <v>18</v>
      </c>
      <c r="O9" t="str">
        <f>"21"</f>
        <v>21</v>
      </c>
      <c r="P9" t="str">
        <f>"24"</f>
        <v>24</v>
      </c>
      <c r="Q9" t="str">
        <f>"21"</f>
        <v>21</v>
      </c>
      <c r="R9" t="str">
        <f>"3"</f>
        <v>3</v>
      </c>
    </row>
    <row r="10" spans="1:18" x14ac:dyDescent="0.25">
      <c r="A10" t="s">
        <v>53</v>
      </c>
      <c r="B10" t="str">
        <f t="shared" ref="B10:B14" si="3">"47000"</f>
        <v>47000</v>
      </c>
      <c r="C10" t="str">
        <f>"2049706528"</f>
        <v>2049706528</v>
      </c>
      <c r="D10" s="2">
        <v>0</v>
      </c>
      <c r="E10" s="2" t="s">
        <v>55</v>
      </c>
      <c r="F10" t="str">
        <f>"1126"</f>
        <v>1126</v>
      </c>
      <c r="G10">
        <v>191</v>
      </c>
      <c r="H10" t="s">
        <v>34</v>
      </c>
      <c r="I10" s="1">
        <v>42827.314074074071</v>
      </c>
      <c r="J10" t="str">
        <f>"13"</f>
        <v>13</v>
      </c>
      <c r="K10" t="s">
        <v>21</v>
      </c>
      <c r="L10" s="1">
        <v>42827.332777777781</v>
      </c>
      <c r="M10" t="str">
        <f>"18"</f>
        <v>18</v>
      </c>
      <c r="N10" t="s">
        <v>36</v>
      </c>
      <c r="O10" t="str">
        <f>"56"</f>
        <v>56</v>
      </c>
      <c r="P10" t="str">
        <f>"64"</f>
        <v>64</v>
      </c>
      <c r="Q10" t="str">
        <f>"56"</f>
        <v>56</v>
      </c>
      <c r="R10" t="str">
        <f>"8"</f>
        <v>8</v>
      </c>
    </row>
    <row r="11" spans="1:18" x14ac:dyDescent="0.25">
      <c r="A11" t="s">
        <v>54</v>
      </c>
      <c r="B11" t="str">
        <f t="shared" si="3"/>
        <v>47000</v>
      </c>
      <c r="C11" t="str">
        <f>"4F2F6D08"</f>
        <v>4F2F6D08</v>
      </c>
      <c r="D11" t="s">
        <v>26</v>
      </c>
      <c r="E11" t="s">
        <v>58</v>
      </c>
      <c r="F11" t="str">
        <f>"1126"</f>
        <v>1126</v>
      </c>
      <c r="G11">
        <v>191</v>
      </c>
      <c r="H11" t="s">
        <v>34</v>
      </c>
      <c r="I11" s="1">
        <v>42827.405057870368</v>
      </c>
      <c r="J11" t="str">
        <f>"13"</f>
        <v>13</v>
      </c>
      <c r="K11" t="s">
        <v>21</v>
      </c>
      <c r="L11" s="1">
        <v>42827.450821759259</v>
      </c>
      <c r="M11" t="str">
        <f>"1"</f>
        <v>1</v>
      </c>
      <c r="N11" t="s">
        <v>18</v>
      </c>
      <c r="O11" t="str">
        <f>"81"</f>
        <v>81</v>
      </c>
      <c r="P11" t="str">
        <f>"92"</f>
        <v>92</v>
      </c>
      <c r="Q11" t="str">
        <f>"81"</f>
        <v>81</v>
      </c>
      <c r="R11" t="str">
        <f>"11"</f>
        <v>11</v>
      </c>
    </row>
    <row r="12" spans="1:18" x14ac:dyDescent="0.25">
      <c r="A12" t="s">
        <v>53</v>
      </c>
      <c r="B12" t="str">
        <f t="shared" si="3"/>
        <v>47000</v>
      </c>
      <c r="C12" t="str">
        <f>"4247033840"</f>
        <v>4247033840</v>
      </c>
      <c r="D12" s="2">
        <v>0</v>
      </c>
      <c r="E12" s="2" t="s">
        <v>55</v>
      </c>
      <c r="F12" t="str">
        <f>"1126"</f>
        <v>1126</v>
      </c>
      <c r="G12">
        <v>191</v>
      </c>
      <c r="H12" t="s">
        <v>34</v>
      </c>
      <c r="I12" s="1">
        <v>42827.433275462965</v>
      </c>
      <c r="J12" t="str">
        <f>"2"</f>
        <v>2</v>
      </c>
      <c r="K12" t="s">
        <v>27</v>
      </c>
      <c r="L12" s="1">
        <v>42827.441342592596</v>
      </c>
      <c r="M12" t="str">
        <f>"1"</f>
        <v>1</v>
      </c>
      <c r="N12" t="s">
        <v>18</v>
      </c>
      <c r="O12" t="str">
        <f>"21"</f>
        <v>21</v>
      </c>
      <c r="P12" t="str">
        <f>"24"</f>
        <v>24</v>
      </c>
      <c r="Q12" t="str">
        <f>"21"</f>
        <v>21</v>
      </c>
      <c r="R12" t="str">
        <f>"3"</f>
        <v>3</v>
      </c>
    </row>
    <row r="13" spans="1:18" x14ac:dyDescent="0.25">
      <c r="A13" t="s">
        <v>53</v>
      </c>
      <c r="B13" t="str">
        <f t="shared" si="3"/>
        <v>47000</v>
      </c>
      <c r="C13" t="str">
        <f>"2774651823"</f>
        <v>2774651823</v>
      </c>
      <c r="D13" s="2">
        <v>5</v>
      </c>
      <c r="E13" s="2" t="s">
        <v>20</v>
      </c>
      <c r="F13" t="str">
        <f>"1126"</f>
        <v>1126</v>
      </c>
      <c r="G13">
        <v>191</v>
      </c>
      <c r="H13" t="s">
        <v>34</v>
      </c>
      <c r="I13" s="1">
        <v>42827.435173611113</v>
      </c>
      <c r="J13" t="str">
        <f>"1"</f>
        <v>1</v>
      </c>
      <c r="K13" t="s">
        <v>18</v>
      </c>
      <c r="L13" s="1">
        <v>42827.44771990741</v>
      </c>
      <c r="M13" t="str">
        <f>"1"</f>
        <v>1</v>
      </c>
      <c r="N13" t="s">
        <v>18</v>
      </c>
      <c r="O13" t="str">
        <f>"21"</f>
        <v>21</v>
      </c>
      <c r="P13" t="str">
        <f>"24"</f>
        <v>24</v>
      </c>
      <c r="Q13" t="str">
        <f>"21"</f>
        <v>21</v>
      </c>
      <c r="R13" t="str">
        <f>"3"</f>
        <v>3</v>
      </c>
    </row>
    <row r="14" spans="1:18" x14ac:dyDescent="0.25">
      <c r="A14" t="s">
        <v>53</v>
      </c>
      <c r="B14" t="str">
        <f t="shared" si="3"/>
        <v>47000</v>
      </c>
      <c r="C14" t="str">
        <f>"110775631"</f>
        <v>110775631</v>
      </c>
      <c r="D14" s="2">
        <v>0</v>
      </c>
      <c r="E14" s="2" t="s">
        <v>55</v>
      </c>
      <c r="F14" t="str">
        <f>"1126"</f>
        <v>1126</v>
      </c>
      <c r="G14">
        <v>191</v>
      </c>
      <c r="H14" t="s">
        <v>34</v>
      </c>
      <c r="I14" s="1">
        <v>42827.4455787037</v>
      </c>
      <c r="J14" t="str">
        <f>"1"</f>
        <v>1</v>
      </c>
      <c r="K14" t="s">
        <v>18</v>
      </c>
      <c r="L14" s="1">
        <v>42827.450775462959</v>
      </c>
      <c r="M14" t="str">
        <f>"1"</f>
        <v>1</v>
      </c>
      <c r="N14" t="s">
        <v>18</v>
      </c>
      <c r="O14" t="str">
        <f>"21"</f>
        <v>21</v>
      </c>
      <c r="P14" t="str">
        <f>"24"</f>
        <v>24</v>
      </c>
      <c r="Q14" t="str">
        <f>"21"</f>
        <v>21</v>
      </c>
      <c r="R14" t="str">
        <f>"3"</f>
        <v>3</v>
      </c>
    </row>
    <row r="15" spans="1:18" x14ac:dyDescent="0.25">
      <c r="A15" t="s">
        <v>53</v>
      </c>
      <c r="B15" t="str">
        <f t="shared" ref="B15:B44" si="4">"47000"</f>
        <v>47000</v>
      </c>
      <c r="C15" t="str">
        <f>"2655072847"</f>
        <v>2655072847</v>
      </c>
      <c r="D15" s="2">
        <v>5</v>
      </c>
      <c r="E15" s="2" t="s">
        <v>20</v>
      </c>
      <c r="F15" t="str">
        <f t="shared" ref="F15:F46" si="5">"1133"</f>
        <v>1133</v>
      </c>
      <c r="G15">
        <v>191</v>
      </c>
      <c r="H15" t="s">
        <v>34</v>
      </c>
      <c r="I15" s="1">
        <v>42828.570613425924</v>
      </c>
      <c r="J15" t="str">
        <f>"1"</f>
        <v>1</v>
      </c>
      <c r="K15" t="s">
        <v>18</v>
      </c>
      <c r="L15" s="1">
        <v>42828.591724537036</v>
      </c>
      <c r="M15" t="str">
        <f>"1"</f>
        <v>1</v>
      </c>
      <c r="N15" t="s">
        <v>18</v>
      </c>
      <c r="O15" t="str">
        <f>"21"</f>
        <v>21</v>
      </c>
      <c r="P15" t="str">
        <f>"24"</f>
        <v>24</v>
      </c>
      <c r="Q15" t="str">
        <f>"21"</f>
        <v>21</v>
      </c>
      <c r="R15" t="str">
        <f>"3"</f>
        <v>3</v>
      </c>
    </row>
    <row r="16" spans="1:18" x14ac:dyDescent="0.25">
      <c r="A16" t="s">
        <v>54</v>
      </c>
      <c r="B16" t="str">
        <f t="shared" si="4"/>
        <v>47000</v>
      </c>
      <c r="C16" t="str">
        <f>"E16CBB02"</f>
        <v>E16CBB02</v>
      </c>
      <c r="D16" t="s">
        <v>26</v>
      </c>
      <c r="E16" t="s">
        <v>58</v>
      </c>
      <c r="F16" t="str">
        <f t="shared" si="5"/>
        <v>1133</v>
      </c>
      <c r="G16">
        <v>191</v>
      </c>
      <c r="H16" t="s">
        <v>34</v>
      </c>
      <c r="I16" s="1">
        <v>42828.573194444441</v>
      </c>
      <c r="J16" t="str">
        <f>"1"</f>
        <v>1</v>
      </c>
      <c r="K16" t="s">
        <v>18</v>
      </c>
      <c r="L16" s="1">
        <v>42828.628877314812</v>
      </c>
      <c r="M16" t="str">
        <f>"14"</f>
        <v>14</v>
      </c>
      <c r="N16" t="s">
        <v>39</v>
      </c>
      <c r="O16" t="str">
        <f>"97"</f>
        <v>97</v>
      </c>
      <c r="P16" t="str">
        <f>"110"</f>
        <v>110</v>
      </c>
      <c r="Q16" t="str">
        <f>"97"</f>
        <v>97</v>
      </c>
      <c r="R16" t="str">
        <f>"13"</f>
        <v>13</v>
      </c>
    </row>
    <row r="17" spans="1:18" x14ac:dyDescent="0.25">
      <c r="A17" t="s">
        <v>54</v>
      </c>
      <c r="B17" t="str">
        <f t="shared" si="4"/>
        <v>47000</v>
      </c>
      <c r="C17" t="str">
        <f>"51D43C08"</f>
        <v>51D43C08</v>
      </c>
      <c r="D17" t="s">
        <v>26</v>
      </c>
      <c r="E17" t="s">
        <v>58</v>
      </c>
      <c r="F17" t="str">
        <f t="shared" si="5"/>
        <v>1133</v>
      </c>
      <c r="G17">
        <v>191</v>
      </c>
      <c r="H17" t="s">
        <v>34</v>
      </c>
      <c r="I17" s="1">
        <v>42828.573240740741</v>
      </c>
      <c r="J17" t="str">
        <f>"1"</f>
        <v>1</v>
      </c>
      <c r="K17" t="s">
        <v>18</v>
      </c>
      <c r="L17" s="1">
        <v>42828.628831018519</v>
      </c>
      <c r="M17" t="str">
        <f>"14"</f>
        <v>14</v>
      </c>
      <c r="N17" t="s">
        <v>39</v>
      </c>
      <c r="O17" t="str">
        <f>"97"</f>
        <v>97</v>
      </c>
      <c r="P17" t="str">
        <f>"110"</f>
        <v>110</v>
      </c>
      <c r="Q17" t="str">
        <f>"97"</f>
        <v>97</v>
      </c>
      <c r="R17" t="str">
        <f>"13"</f>
        <v>13</v>
      </c>
    </row>
    <row r="18" spans="1:18" x14ac:dyDescent="0.25">
      <c r="A18" t="s">
        <v>53</v>
      </c>
      <c r="B18" t="str">
        <f t="shared" si="4"/>
        <v>47000</v>
      </c>
      <c r="C18" t="str">
        <f>"141504977"</f>
        <v>141504977</v>
      </c>
      <c r="D18" s="2">
        <v>0</v>
      </c>
      <c r="E18" s="2" t="s">
        <v>55</v>
      </c>
      <c r="F18" t="str">
        <f t="shared" si="5"/>
        <v>1133</v>
      </c>
      <c r="G18">
        <v>191</v>
      </c>
      <c r="H18" t="s">
        <v>34</v>
      </c>
      <c r="I18" s="1">
        <v>42828.637303240743</v>
      </c>
      <c r="J18" t="str">
        <f>"15"</f>
        <v>15</v>
      </c>
      <c r="K18" t="s">
        <v>40</v>
      </c>
      <c r="L18" s="1">
        <v>42828.637395833335</v>
      </c>
      <c r="M18" t="str">
        <f>"16"</f>
        <v>16</v>
      </c>
      <c r="N18" t="s">
        <v>41</v>
      </c>
      <c r="O18" t="str">
        <f>"23"</f>
        <v>23</v>
      </c>
      <c r="P18" t="str">
        <f>"26"</f>
        <v>26</v>
      </c>
      <c r="Q18" t="str">
        <f>"23"</f>
        <v>23</v>
      </c>
      <c r="R18" t="str">
        <f>"3"</f>
        <v>3</v>
      </c>
    </row>
    <row r="19" spans="1:18" x14ac:dyDescent="0.25">
      <c r="A19" t="s">
        <v>53</v>
      </c>
      <c r="B19" t="str">
        <f t="shared" si="4"/>
        <v>47000</v>
      </c>
      <c r="C19" t="str">
        <f>"141504977"</f>
        <v>141504977</v>
      </c>
      <c r="D19" s="2">
        <v>0</v>
      </c>
      <c r="E19" s="2" t="s">
        <v>55</v>
      </c>
      <c r="F19" t="str">
        <f t="shared" si="5"/>
        <v>1133</v>
      </c>
      <c r="G19">
        <v>191</v>
      </c>
      <c r="H19" t="s">
        <v>34</v>
      </c>
      <c r="I19" s="1">
        <v>42828.637453703705</v>
      </c>
      <c r="J19" t="str">
        <f>"16"</f>
        <v>16</v>
      </c>
      <c r="K19" t="s">
        <v>41</v>
      </c>
      <c r="L19" s="1">
        <v>42828.637488425928</v>
      </c>
      <c r="M19" t="str">
        <f>"16"</f>
        <v>16</v>
      </c>
      <c r="N19" t="s">
        <v>41</v>
      </c>
      <c r="O19" t="str">
        <f>"21"</f>
        <v>21</v>
      </c>
      <c r="P19" t="str">
        <f>"24"</f>
        <v>24</v>
      </c>
      <c r="Q19" t="str">
        <f>"21"</f>
        <v>21</v>
      </c>
      <c r="R19" t="str">
        <f>"3"</f>
        <v>3</v>
      </c>
    </row>
    <row r="20" spans="1:18" x14ac:dyDescent="0.25">
      <c r="A20" t="s">
        <v>53</v>
      </c>
      <c r="B20" t="str">
        <f t="shared" si="4"/>
        <v>47000</v>
      </c>
      <c r="C20" t="str">
        <f>"1650543552"</f>
        <v>1650543552</v>
      </c>
      <c r="D20" s="2">
        <v>0</v>
      </c>
      <c r="E20" s="2" t="s">
        <v>55</v>
      </c>
      <c r="F20" t="str">
        <f t="shared" si="5"/>
        <v>1133</v>
      </c>
      <c r="G20">
        <v>191</v>
      </c>
      <c r="H20" t="s">
        <v>34</v>
      </c>
      <c r="I20" s="1">
        <v>42828.692002314812</v>
      </c>
      <c r="J20" t="str">
        <f t="shared" ref="J20:J25" si="6">"18"</f>
        <v>18</v>
      </c>
      <c r="K20" t="s">
        <v>36</v>
      </c>
      <c r="L20" s="1">
        <v>42828.735833333332</v>
      </c>
      <c r="M20" t="str">
        <f>"12"</f>
        <v>12</v>
      </c>
      <c r="N20" t="s">
        <v>42</v>
      </c>
      <c r="O20" t="str">
        <f>"70"</f>
        <v>70</v>
      </c>
      <c r="P20" t="str">
        <f>"80"</f>
        <v>80</v>
      </c>
      <c r="Q20" t="str">
        <f>"70"</f>
        <v>70</v>
      </c>
      <c r="R20" t="str">
        <f>"10"</f>
        <v>10</v>
      </c>
    </row>
    <row r="21" spans="1:18" x14ac:dyDescent="0.25">
      <c r="A21" t="s">
        <v>53</v>
      </c>
      <c r="B21" t="str">
        <f t="shared" si="4"/>
        <v>47000</v>
      </c>
      <c r="C21" t="str">
        <f>"232254351"</f>
        <v>232254351</v>
      </c>
      <c r="D21" s="2">
        <v>0</v>
      </c>
      <c r="E21" s="2" t="s">
        <v>55</v>
      </c>
      <c r="F21" t="str">
        <f t="shared" si="5"/>
        <v>1133</v>
      </c>
      <c r="G21">
        <v>191</v>
      </c>
      <c r="H21" t="s">
        <v>34</v>
      </c>
      <c r="I21" s="1">
        <v>42828.692060185182</v>
      </c>
      <c r="J21" t="str">
        <f t="shared" si="6"/>
        <v>18</v>
      </c>
      <c r="K21" t="s">
        <v>36</v>
      </c>
      <c r="L21" s="1">
        <v>42828.735902777778</v>
      </c>
      <c r="M21" t="str">
        <f>"12"</f>
        <v>12</v>
      </c>
      <c r="N21" t="s">
        <v>42</v>
      </c>
      <c r="O21" t="str">
        <f>"70"</f>
        <v>70</v>
      </c>
      <c r="P21" t="str">
        <f>"80"</f>
        <v>80</v>
      </c>
      <c r="Q21" t="str">
        <f>"70"</f>
        <v>70</v>
      </c>
      <c r="R21" t="str">
        <f>"10"</f>
        <v>10</v>
      </c>
    </row>
    <row r="22" spans="1:18" x14ac:dyDescent="0.25">
      <c r="A22" t="s">
        <v>53</v>
      </c>
      <c r="B22" t="str">
        <f t="shared" si="4"/>
        <v>47000</v>
      </c>
      <c r="C22" t="str">
        <f>"617230863"</f>
        <v>617230863</v>
      </c>
      <c r="D22" s="2">
        <v>0</v>
      </c>
      <c r="E22" s="2" t="s">
        <v>55</v>
      </c>
      <c r="F22" t="str">
        <f t="shared" si="5"/>
        <v>1133</v>
      </c>
      <c r="G22">
        <v>191</v>
      </c>
      <c r="H22" t="s">
        <v>34</v>
      </c>
      <c r="I22" s="1">
        <v>42828.692083333335</v>
      </c>
      <c r="J22" t="str">
        <f t="shared" si="6"/>
        <v>18</v>
      </c>
      <c r="K22" t="s">
        <v>36</v>
      </c>
      <c r="L22" s="1">
        <v>42828.73578703704</v>
      </c>
      <c r="M22" t="str">
        <f>"12"</f>
        <v>12</v>
      </c>
      <c r="N22" t="s">
        <v>42</v>
      </c>
      <c r="O22" t="str">
        <f>"70"</f>
        <v>70</v>
      </c>
      <c r="P22" t="str">
        <f>"80"</f>
        <v>80</v>
      </c>
      <c r="Q22" t="str">
        <f>"70"</f>
        <v>70</v>
      </c>
      <c r="R22" t="str">
        <f>"10"</f>
        <v>10</v>
      </c>
    </row>
    <row r="23" spans="1:18" x14ac:dyDescent="0.25">
      <c r="A23" t="s">
        <v>53</v>
      </c>
      <c r="B23" t="str">
        <f t="shared" si="4"/>
        <v>47000</v>
      </c>
      <c r="C23" t="str">
        <f>"2610584143"</f>
        <v>2610584143</v>
      </c>
      <c r="D23" s="2">
        <v>0</v>
      </c>
      <c r="E23" s="2" t="s">
        <v>55</v>
      </c>
      <c r="F23" t="str">
        <f t="shared" si="5"/>
        <v>1133</v>
      </c>
      <c r="G23">
        <v>191</v>
      </c>
      <c r="H23" t="s">
        <v>34</v>
      </c>
      <c r="I23" s="1">
        <v>42828.692511574074</v>
      </c>
      <c r="J23" t="str">
        <f t="shared" si="6"/>
        <v>18</v>
      </c>
      <c r="K23" t="s">
        <v>36</v>
      </c>
      <c r="L23" s="1">
        <v>42828.735706018517</v>
      </c>
      <c r="M23" t="str">
        <f>"12"</f>
        <v>12</v>
      </c>
      <c r="N23" t="s">
        <v>42</v>
      </c>
      <c r="O23" t="str">
        <f>"70"</f>
        <v>70</v>
      </c>
      <c r="P23" t="str">
        <f>"80"</f>
        <v>80</v>
      </c>
      <c r="Q23" t="str">
        <f>"70"</f>
        <v>70</v>
      </c>
      <c r="R23" t="str">
        <f>"10"</f>
        <v>10</v>
      </c>
    </row>
    <row r="24" spans="1:18" x14ac:dyDescent="0.25">
      <c r="A24" t="s">
        <v>53</v>
      </c>
      <c r="B24" t="str">
        <f t="shared" si="4"/>
        <v>47000</v>
      </c>
      <c r="C24" t="str">
        <f>"3477109192"</f>
        <v>3477109192</v>
      </c>
      <c r="D24" s="2">
        <v>0</v>
      </c>
      <c r="E24" s="2" t="s">
        <v>55</v>
      </c>
      <c r="F24" t="str">
        <f t="shared" si="5"/>
        <v>1133</v>
      </c>
      <c r="G24">
        <v>191</v>
      </c>
      <c r="H24" t="s">
        <v>34</v>
      </c>
      <c r="I24" s="1">
        <v>42828.693831018521</v>
      </c>
      <c r="J24" t="str">
        <f t="shared" si="6"/>
        <v>18</v>
      </c>
      <c r="K24" t="s">
        <v>36</v>
      </c>
      <c r="L24" s="1">
        <v>42828.726574074077</v>
      </c>
      <c r="M24" t="str">
        <f>"13"</f>
        <v>13</v>
      </c>
      <c r="N24" t="s">
        <v>21</v>
      </c>
      <c r="O24" t="str">
        <f>"69"</f>
        <v>69</v>
      </c>
      <c r="P24" t="str">
        <f>"78"</f>
        <v>78</v>
      </c>
      <c r="Q24" t="str">
        <f>"69"</f>
        <v>69</v>
      </c>
      <c r="R24" t="str">
        <f>"9"</f>
        <v>9</v>
      </c>
    </row>
    <row r="25" spans="1:18" x14ac:dyDescent="0.25">
      <c r="A25" t="s">
        <v>53</v>
      </c>
      <c r="B25" t="str">
        <f t="shared" si="4"/>
        <v>47000</v>
      </c>
      <c r="C25" t="str">
        <f>"2244751080"</f>
        <v>2244751080</v>
      </c>
      <c r="D25" s="2">
        <v>0</v>
      </c>
      <c r="E25" s="2" t="s">
        <v>55</v>
      </c>
      <c r="F25" t="str">
        <f t="shared" si="5"/>
        <v>1133</v>
      </c>
      <c r="G25">
        <v>191</v>
      </c>
      <c r="H25" t="s">
        <v>34</v>
      </c>
      <c r="I25" s="1">
        <v>42828.694050925929</v>
      </c>
      <c r="J25" t="str">
        <f t="shared" si="6"/>
        <v>18</v>
      </c>
      <c r="K25" t="s">
        <v>36</v>
      </c>
      <c r="L25" s="1">
        <v>42828.735763888886</v>
      </c>
      <c r="M25" t="str">
        <f>"12"</f>
        <v>12</v>
      </c>
      <c r="N25" t="s">
        <v>42</v>
      </c>
      <c r="O25" t="str">
        <f>"70"</f>
        <v>70</v>
      </c>
      <c r="P25" t="str">
        <f>"80"</f>
        <v>80</v>
      </c>
      <c r="Q25" t="str">
        <f>"70"</f>
        <v>70</v>
      </c>
      <c r="R25" t="str">
        <f>"10"</f>
        <v>10</v>
      </c>
    </row>
    <row r="26" spans="1:18" x14ac:dyDescent="0.25">
      <c r="A26" t="s">
        <v>53</v>
      </c>
      <c r="B26" t="str">
        <f t="shared" si="4"/>
        <v>47000</v>
      </c>
      <c r="C26" t="str">
        <f>"3755536790"</f>
        <v>3755536790</v>
      </c>
      <c r="D26" s="2">
        <v>0</v>
      </c>
      <c r="E26" s="2" t="s">
        <v>55</v>
      </c>
      <c r="F26" t="str">
        <f t="shared" si="5"/>
        <v>1133</v>
      </c>
      <c r="G26">
        <v>191</v>
      </c>
      <c r="H26" t="s">
        <v>34</v>
      </c>
      <c r="I26" s="1">
        <v>42828.709039351852</v>
      </c>
      <c r="J26" t="str">
        <f>"16"</f>
        <v>16</v>
      </c>
      <c r="K26" t="s">
        <v>41</v>
      </c>
      <c r="L26" s="1">
        <v>42828.735868055555</v>
      </c>
      <c r="M26" t="str">
        <f>"12"</f>
        <v>12</v>
      </c>
      <c r="N26" t="s">
        <v>42</v>
      </c>
      <c r="O26" t="str">
        <f>"45"</f>
        <v>45</v>
      </c>
      <c r="P26" t="str">
        <f>"51"</f>
        <v>51</v>
      </c>
      <c r="Q26" t="str">
        <f>"45"</f>
        <v>45</v>
      </c>
      <c r="R26" t="str">
        <f>"6"</f>
        <v>6</v>
      </c>
    </row>
    <row r="27" spans="1:18" x14ac:dyDescent="0.25">
      <c r="A27" t="s">
        <v>53</v>
      </c>
      <c r="B27" t="str">
        <f t="shared" si="4"/>
        <v>47000</v>
      </c>
      <c r="C27" t="str">
        <f>"1609058517"</f>
        <v>1609058517</v>
      </c>
      <c r="D27" s="2">
        <v>5</v>
      </c>
      <c r="E27" s="2" t="s">
        <v>20</v>
      </c>
      <c r="F27" t="str">
        <f t="shared" si="5"/>
        <v>1133</v>
      </c>
      <c r="G27">
        <v>191</v>
      </c>
      <c r="H27" t="s">
        <v>34</v>
      </c>
      <c r="I27" s="1">
        <v>42828.729270833333</v>
      </c>
      <c r="J27" t="str">
        <f>"13"</f>
        <v>13</v>
      </c>
      <c r="K27" t="s">
        <v>21</v>
      </c>
      <c r="L27" s="1">
        <v>42828.783634259256</v>
      </c>
      <c r="M27" t="str">
        <f t="shared" ref="M27:M32" si="7">"1"</f>
        <v>1</v>
      </c>
      <c r="N27" t="s">
        <v>18</v>
      </c>
      <c r="O27" t="str">
        <f>"87"</f>
        <v>87</v>
      </c>
      <c r="P27" t="str">
        <f>"99"</f>
        <v>99</v>
      </c>
      <c r="Q27" t="str">
        <f>"87"</f>
        <v>87</v>
      </c>
      <c r="R27" t="str">
        <f>"12"</f>
        <v>12</v>
      </c>
    </row>
    <row r="28" spans="1:18" x14ac:dyDescent="0.25">
      <c r="A28" t="s">
        <v>53</v>
      </c>
      <c r="B28" t="str">
        <f t="shared" si="4"/>
        <v>47000</v>
      </c>
      <c r="C28" t="str">
        <f>"674534837"</f>
        <v>674534837</v>
      </c>
      <c r="D28" s="2">
        <v>5</v>
      </c>
      <c r="E28" s="2" t="s">
        <v>20</v>
      </c>
      <c r="F28" t="str">
        <f t="shared" si="5"/>
        <v>1133</v>
      </c>
      <c r="G28">
        <v>191</v>
      </c>
      <c r="H28" t="s">
        <v>34</v>
      </c>
      <c r="I28" s="1">
        <v>42828.729305555556</v>
      </c>
      <c r="J28" t="str">
        <f>"13"</f>
        <v>13</v>
      </c>
      <c r="K28" t="s">
        <v>21</v>
      </c>
      <c r="L28" s="1">
        <v>42828.783819444441</v>
      </c>
      <c r="M28" t="str">
        <f t="shared" si="7"/>
        <v>1</v>
      </c>
      <c r="N28" t="s">
        <v>18</v>
      </c>
      <c r="O28" t="str">
        <f>"87"</f>
        <v>87</v>
      </c>
      <c r="P28" t="str">
        <f>"99"</f>
        <v>99</v>
      </c>
      <c r="Q28" t="str">
        <f>"87"</f>
        <v>87</v>
      </c>
      <c r="R28" t="str">
        <f>"12"</f>
        <v>12</v>
      </c>
    </row>
    <row r="29" spans="1:18" x14ac:dyDescent="0.25">
      <c r="A29" t="s">
        <v>53</v>
      </c>
      <c r="B29" t="str">
        <f t="shared" si="4"/>
        <v>47000</v>
      </c>
      <c r="C29" t="str">
        <f>"1804475568"</f>
        <v>1804475568</v>
      </c>
      <c r="D29" s="2">
        <v>5</v>
      </c>
      <c r="E29" s="2" t="s">
        <v>20</v>
      </c>
      <c r="F29" t="str">
        <f t="shared" si="5"/>
        <v>1133</v>
      </c>
      <c r="G29">
        <v>191</v>
      </c>
      <c r="H29" t="s">
        <v>34</v>
      </c>
      <c r="I29" s="1">
        <v>42828.765659722223</v>
      </c>
      <c r="J29" t="str">
        <f t="shared" ref="J29:J39" si="8">"1"</f>
        <v>1</v>
      </c>
      <c r="K29" t="s">
        <v>18</v>
      </c>
      <c r="L29" s="1">
        <v>42828.783483796295</v>
      </c>
      <c r="M29" t="str">
        <f t="shared" si="7"/>
        <v>1</v>
      </c>
      <c r="N29" t="s">
        <v>18</v>
      </c>
      <c r="O29" t="str">
        <f>"21"</f>
        <v>21</v>
      </c>
      <c r="P29" t="str">
        <f>"24"</f>
        <v>24</v>
      </c>
      <c r="Q29" t="str">
        <f>"21"</f>
        <v>21</v>
      </c>
      <c r="R29" t="str">
        <f>"3"</f>
        <v>3</v>
      </c>
    </row>
    <row r="30" spans="1:18" x14ac:dyDescent="0.25">
      <c r="A30" t="s">
        <v>53</v>
      </c>
      <c r="B30" t="str">
        <f t="shared" si="4"/>
        <v>47000</v>
      </c>
      <c r="C30" t="str">
        <f>"2776225327"</f>
        <v>2776225327</v>
      </c>
      <c r="D30" s="2">
        <v>5</v>
      </c>
      <c r="E30" s="2" t="s">
        <v>20</v>
      </c>
      <c r="F30" t="str">
        <f t="shared" si="5"/>
        <v>1133</v>
      </c>
      <c r="G30">
        <v>191</v>
      </c>
      <c r="H30" t="s">
        <v>34</v>
      </c>
      <c r="I30" s="1">
        <v>42828.7656712963</v>
      </c>
      <c r="J30" t="str">
        <f t="shared" si="8"/>
        <v>1</v>
      </c>
      <c r="K30" t="s">
        <v>18</v>
      </c>
      <c r="L30" s="1">
        <v>42828.783518518518</v>
      </c>
      <c r="M30" t="str">
        <f t="shared" si="7"/>
        <v>1</v>
      </c>
      <c r="N30" t="s">
        <v>18</v>
      </c>
      <c r="O30" t="str">
        <f>"21"</f>
        <v>21</v>
      </c>
      <c r="P30" t="str">
        <f>"24"</f>
        <v>24</v>
      </c>
      <c r="Q30" t="str">
        <f>"21"</f>
        <v>21</v>
      </c>
      <c r="R30" t="str">
        <f>"3"</f>
        <v>3</v>
      </c>
    </row>
    <row r="31" spans="1:18" x14ac:dyDescent="0.25">
      <c r="A31" t="s">
        <v>53</v>
      </c>
      <c r="B31" t="str">
        <f t="shared" si="4"/>
        <v>47000</v>
      </c>
      <c r="C31" t="str">
        <f>"2496336867"</f>
        <v>2496336867</v>
      </c>
      <c r="D31" s="2">
        <v>1</v>
      </c>
      <c r="E31" s="2" t="s">
        <v>57</v>
      </c>
      <c r="F31" t="str">
        <f t="shared" si="5"/>
        <v>1133</v>
      </c>
      <c r="G31">
        <v>191</v>
      </c>
      <c r="H31" t="s">
        <v>34</v>
      </c>
      <c r="I31" s="1">
        <v>42828.776076388887</v>
      </c>
      <c r="J31" t="str">
        <f t="shared" si="8"/>
        <v>1</v>
      </c>
      <c r="K31" t="s">
        <v>18</v>
      </c>
      <c r="L31" s="1">
        <v>42828.783425925925</v>
      </c>
      <c r="M31" t="str">
        <f t="shared" si="7"/>
        <v>1</v>
      </c>
      <c r="N31" t="s">
        <v>18</v>
      </c>
      <c r="O31" t="str">
        <f>"11"</f>
        <v>11</v>
      </c>
      <c r="P31" t="str">
        <f>"12"</f>
        <v>12</v>
      </c>
      <c r="Q31" t="str">
        <f>"11"</f>
        <v>11</v>
      </c>
      <c r="R31" t="str">
        <f>"1"</f>
        <v>1</v>
      </c>
    </row>
    <row r="32" spans="1:18" x14ac:dyDescent="0.25">
      <c r="A32" t="s">
        <v>53</v>
      </c>
      <c r="B32" t="str">
        <f t="shared" si="4"/>
        <v>47000</v>
      </c>
      <c r="C32" t="str">
        <f>"161515761"</f>
        <v>161515761</v>
      </c>
      <c r="D32" s="2">
        <v>0</v>
      </c>
      <c r="E32" s="2" t="s">
        <v>55</v>
      </c>
      <c r="F32" t="str">
        <f t="shared" si="5"/>
        <v>1133</v>
      </c>
      <c r="G32">
        <v>191</v>
      </c>
      <c r="H32" t="s">
        <v>34</v>
      </c>
      <c r="I32" s="1">
        <v>42828.77615740741</v>
      </c>
      <c r="J32" t="str">
        <f t="shared" si="8"/>
        <v>1</v>
      </c>
      <c r="K32" t="s">
        <v>18</v>
      </c>
      <c r="L32" s="1">
        <v>42828.783402777779</v>
      </c>
      <c r="M32" t="str">
        <f t="shared" si="7"/>
        <v>1</v>
      </c>
      <c r="N32" t="s">
        <v>18</v>
      </c>
      <c r="O32" t="str">
        <f>"21"</f>
        <v>21</v>
      </c>
      <c r="P32" t="str">
        <f>"24"</f>
        <v>24</v>
      </c>
      <c r="Q32" t="str">
        <f>"21"</f>
        <v>21</v>
      </c>
      <c r="R32" t="str">
        <f>"3"</f>
        <v>3</v>
      </c>
    </row>
    <row r="33" spans="1:18" x14ac:dyDescent="0.25">
      <c r="A33" t="s">
        <v>53</v>
      </c>
      <c r="B33" t="str">
        <f t="shared" si="4"/>
        <v>47000</v>
      </c>
      <c r="C33" t="str">
        <f>"2623049007"</f>
        <v>2623049007</v>
      </c>
      <c r="D33" s="2">
        <v>0</v>
      </c>
      <c r="E33" s="2" t="s">
        <v>55</v>
      </c>
      <c r="F33" t="str">
        <f t="shared" si="5"/>
        <v>1133</v>
      </c>
      <c r="G33">
        <v>246</v>
      </c>
      <c r="H33" t="s">
        <v>37</v>
      </c>
      <c r="I33" s="1">
        <v>42828.445567129631</v>
      </c>
      <c r="J33" t="str">
        <f t="shared" si="8"/>
        <v>1</v>
      </c>
      <c r="K33" t="s">
        <v>18</v>
      </c>
      <c r="L33" s="1">
        <v>42828.469652777778</v>
      </c>
      <c r="M33" t="str">
        <f>"2"</f>
        <v>2</v>
      </c>
      <c r="N33" t="s">
        <v>27</v>
      </c>
      <c r="O33" t="str">
        <f>"21"</f>
        <v>21</v>
      </c>
      <c r="P33" t="str">
        <f>"24"</f>
        <v>24</v>
      </c>
      <c r="Q33" t="str">
        <f>"21"</f>
        <v>21</v>
      </c>
      <c r="R33" t="str">
        <f>"3"</f>
        <v>3</v>
      </c>
    </row>
    <row r="34" spans="1:18" x14ac:dyDescent="0.25">
      <c r="A34" t="s">
        <v>53</v>
      </c>
      <c r="B34" t="str">
        <f t="shared" si="4"/>
        <v>47000</v>
      </c>
      <c r="C34" t="str">
        <f>"1716168162"</f>
        <v>1716168162</v>
      </c>
      <c r="D34" s="2">
        <v>0</v>
      </c>
      <c r="E34" s="2" t="s">
        <v>55</v>
      </c>
      <c r="F34" t="str">
        <f t="shared" si="5"/>
        <v>1133</v>
      </c>
      <c r="G34">
        <v>246</v>
      </c>
      <c r="H34" t="s">
        <v>37</v>
      </c>
      <c r="I34" s="1">
        <v>42828.445601851854</v>
      </c>
      <c r="J34" t="str">
        <f t="shared" si="8"/>
        <v>1</v>
      </c>
      <c r="K34" t="s">
        <v>18</v>
      </c>
      <c r="L34" s="1">
        <v>42828.469687500001</v>
      </c>
      <c r="M34" t="str">
        <f>"2"</f>
        <v>2</v>
      </c>
      <c r="N34" t="s">
        <v>27</v>
      </c>
      <c r="O34" t="str">
        <f>"21"</f>
        <v>21</v>
      </c>
      <c r="P34" t="str">
        <f>"24"</f>
        <v>24</v>
      </c>
      <c r="Q34" t="str">
        <f>"21"</f>
        <v>21</v>
      </c>
      <c r="R34" t="str">
        <f>"3"</f>
        <v>3</v>
      </c>
    </row>
    <row r="35" spans="1:18" x14ac:dyDescent="0.25">
      <c r="A35" t="s">
        <v>53</v>
      </c>
      <c r="B35" t="str">
        <f t="shared" si="4"/>
        <v>47000</v>
      </c>
      <c r="C35" t="str">
        <f>"3592204264"</f>
        <v>3592204264</v>
      </c>
      <c r="D35" s="2">
        <v>5</v>
      </c>
      <c r="E35" s="2" t="s">
        <v>20</v>
      </c>
      <c r="F35" t="str">
        <f t="shared" si="5"/>
        <v>1133</v>
      </c>
      <c r="G35">
        <v>246</v>
      </c>
      <c r="H35" t="s">
        <v>37</v>
      </c>
      <c r="I35" s="1">
        <v>42828.445879629631</v>
      </c>
      <c r="J35" t="str">
        <f t="shared" si="8"/>
        <v>1</v>
      </c>
      <c r="K35" t="s">
        <v>18</v>
      </c>
      <c r="L35" s="1">
        <v>42828.469097222223</v>
      </c>
      <c r="M35" t="str">
        <f>"1"</f>
        <v>1</v>
      </c>
      <c r="N35" t="s">
        <v>18</v>
      </c>
      <c r="O35" t="str">
        <f>"21"</f>
        <v>21</v>
      </c>
      <c r="P35" t="str">
        <f>"24"</f>
        <v>24</v>
      </c>
      <c r="Q35" t="str">
        <f>"21"</f>
        <v>21</v>
      </c>
      <c r="R35" t="str">
        <f>"3"</f>
        <v>3</v>
      </c>
    </row>
    <row r="36" spans="1:18" x14ac:dyDescent="0.25">
      <c r="A36" t="s">
        <v>53</v>
      </c>
      <c r="B36" t="str">
        <f t="shared" si="4"/>
        <v>47000</v>
      </c>
      <c r="C36" t="str">
        <f>"2792812207"</f>
        <v>2792812207</v>
      </c>
      <c r="D36" s="2">
        <v>5</v>
      </c>
      <c r="E36" s="2" t="s">
        <v>20</v>
      </c>
      <c r="F36" t="str">
        <f t="shared" si="5"/>
        <v>1133</v>
      </c>
      <c r="G36">
        <v>246</v>
      </c>
      <c r="H36" t="s">
        <v>37</v>
      </c>
      <c r="I36" s="1">
        <v>42828.446215277778</v>
      </c>
      <c r="J36" t="str">
        <f t="shared" si="8"/>
        <v>1</v>
      </c>
      <c r="K36" t="s">
        <v>18</v>
      </c>
      <c r="L36" s="1">
        <v>42828.539583333331</v>
      </c>
      <c r="M36" t="str">
        <f>"18"</f>
        <v>18</v>
      </c>
      <c r="N36" t="s">
        <v>36</v>
      </c>
      <c r="O36" t="str">
        <f>"155"</f>
        <v>155</v>
      </c>
      <c r="P36" t="str">
        <f>"177"</f>
        <v>177</v>
      </c>
      <c r="Q36" t="str">
        <f>"155"</f>
        <v>155</v>
      </c>
      <c r="R36" t="str">
        <f>"22"</f>
        <v>22</v>
      </c>
    </row>
    <row r="37" spans="1:18" x14ac:dyDescent="0.25">
      <c r="A37" t="s">
        <v>53</v>
      </c>
      <c r="B37" t="str">
        <f t="shared" si="4"/>
        <v>47000</v>
      </c>
      <c r="C37" t="str">
        <f>"715685333"</f>
        <v>715685333</v>
      </c>
      <c r="D37" s="2">
        <v>5</v>
      </c>
      <c r="E37" s="2" t="s">
        <v>20</v>
      </c>
      <c r="F37" t="str">
        <f t="shared" si="5"/>
        <v>1133</v>
      </c>
      <c r="G37">
        <v>246</v>
      </c>
      <c r="H37" t="s">
        <v>37</v>
      </c>
      <c r="I37" s="1">
        <v>42828.446250000001</v>
      </c>
      <c r="J37" t="str">
        <f t="shared" si="8"/>
        <v>1</v>
      </c>
      <c r="K37" t="s">
        <v>18</v>
      </c>
      <c r="L37" s="1">
        <v>42828.539560185185</v>
      </c>
      <c r="M37" t="str">
        <f>"18"</f>
        <v>18</v>
      </c>
      <c r="N37" t="s">
        <v>36</v>
      </c>
      <c r="O37" t="str">
        <f>"155"</f>
        <v>155</v>
      </c>
      <c r="P37" t="str">
        <f>"177"</f>
        <v>177</v>
      </c>
      <c r="Q37" t="str">
        <f>"155"</f>
        <v>155</v>
      </c>
      <c r="R37" t="str">
        <f>"22"</f>
        <v>22</v>
      </c>
    </row>
    <row r="38" spans="1:18" x14ac:dyDescent="0.25">
      <c r="A38" t="s">
        <v>53</v>
      </c>
      <c r="B38" t="str">
        <f t="shared" si="4"/>
        <v>47000</v>
      </c>
      <c r="C38" t="str">
        <f>"104985665"</f>
        <v>104985665</v>
      </c>
      <c r="D38" s="2">
        <v>0</v>
      </c>
      <c r="E38" s="2" t="s">
        <v>55</v>
      </c>
      <c r="F38" t="str">
        <f t="shared" si="5"/>
        <v>1133</v>
      </c>
      <c r="G38">
        <v>246</v>
      </c>
      <c r="H38" t="s">
        <v>37</v>
      </c>
      <c r="I38" s="1">
        <v>42828.446539351855</v>
      </c>
      <c r="J38" t="str">
        <f t="shared" si="8"/>
        <v>1</v>
      </c>
      <c r="K38" t="s">
        <v>18</v>
      </c>
      <c r="L38" s="1">
        <v>42828.464849537035</v>
      </c>
      <c r="M38" t="str">
        <f>"1"</f>
        <v>1</v>
      </c>
      <c r="N38" t="s">
        <v>18</v>
      </c>
      <c r="O38" t="str">
        <f>"21"</f>
        <v>21</v>
      </c>
      <c r="P38" t="str">
        <f>"24"</f>
        <v>24</v>
      </c>
      <c r="Q38" t="str">
        <f>"21"</f>
        <v>21</v>
      </c>
      <c r="R38" t="str">
        <f>"3"</f>
        <v>3</v>
      </c>
    </row>
    <row r="39" spans="1:18" x14ac:dyDescent="0.25">
      <c r="A39" t="s">
        <v>54</v>
      </c>
      <c r="B39" t="str">
        <f t="shared" si="4"/>
        <v>47000</v>
      </c>
      <c r="C39" t="str">
        <f>"31FD455D"</f>
        <v>31FD455D</v>
      </c>
      <c r="D39" t="s">
        <v>43</v>
      </c>
      <c r="E39" s="2" t="s">
        <v>60</v>
      </c>
      <c r="F39" t="str">
        <f t="shared" si="5"/>
        <v>1133</v>
      </c>
      <c r="G39">
        <v>246</v>
      </c>
      <c r="H39" t="s">
        <v>37</v>
      </c>
      <c r="I39" s="1">
        <v>42828.449004629627</v>
      </c>
      <c r="J39" t="str">
        <f t="shared" si="8"/>
        <v>1</v>
      </c>
      <c r="K39" t="s">
        <v>18</v>
      </c>
      <c r="L39" s="1">
        <v>42828.464594907404</v>
      </c>
      <c r="M39" t="str">
        <f>"1"</f>
        <v>1</v>
      </c>
      <c r="N39" t="s">
        <v>18</v>
      </c>
      <c r="O39" t="str">
        <f>"11"</f>
        <v>11</v>
      </c>
      <c r="P39" t="str">
        <f>"12"</f>
        <v>12</v>
      </c>
      <c r="Q39" t="str">
        <f>"11"</f>
        <v>11</v>
      </c>
      <c r="R39" t="str">
        <f>"1"</f>
        <v>1</v>
      </c>
    </row>
    <row r="40" spans="1:18" x14ac:dyDescent="0.25">
      <c r="A40" t="s">
        <v>53</v>
      </c>
      <c r="B40" t="str">
        <f t="shared" si="4"/>
        <v>47000</v>
      </c>
      <c r="C40" t="str">
        <f>"3755536790"</f>
        <v>3755536790</v>
      </c>
      <c r="D40" s="2">
        <v>0</v>
      </c>
      <c r="E40" s="2" t="s">
        <v>55</v>
      </c>
      <c r="F40" t="str">
        <f t="shared" si="5"/>
        <v>1133</v>
      </c>
      <c r="G40">
        <v>246</v>
      </c>
      <c r="H40" t="s">
        <v>37</v>
      </c>
      <c r="I40" s="1">
        <v>42828.49560185185</v>
      </c>
      <c r="J40" t="str">
        <f>"12"</f>
        <v>12</v>
      </c>
      <c r="K40" t="s">
        <v>42</v>
      </c>
      <c r="L40" s="1">
        <v>42828.536585648151</v>
      </c>
      <c r="M40" t="str">
        <f>"17"</f>
        <v>17</v>
      </c>
      <c r="N40" t="s">
        <v>44</v>
      </c>
      <c r="O40" t="str">
        <f>"65"</f>
        <v>65</v>
      </c>
      <c r="P40" t="str">
        <f>"74"</f>
        <v>74</v>
      </c>
      <c r="Q40" t="str">
        <f>"65"</f>
        <v>65</v>
      </c>
      <c r="R40" t="str">
        <f>"9"</f>
        <v>9</v>
      </c>
    </row>
    <row r="41" spans="1:18" x14ac:dyDescent="0.25">
      <c r="A41" t="s">
        <v>53</v>
      </c>
      <c r="B41" t="str">
        <f t="shared" si="4"/>
        <v>47000</v>
      </c>
      <c r="C41" t="str">
        <f>"2428053192"</f>
        <v>2428053192</v>
      </c>
      <c r="D41" s="2">
        <v>0</v>
      </c>
      <c r="E41" s="2" t="s">
        <v>55</v>
      </c>
      <c r="F41" t="str">
        <f t="shared" si="5"/>
        <v>1133</v>
      </c>
      <c r="G41">
        <v>246</v>
      </c>
      <c r="H41" t="s">
        <v>37</v>
      </c>
      <c r="I41" s="1">
        <v>42828.501354166663</v>
      </c>
      <c r="J41" t="str">
        <f>"13"</f>
        <v>13</v>
      </c>
      <c r="K41" t="s">
        <v>21</v>
      </c>
      <c r="L41" s="1">
        <v>42828.50277777778</v>
      </c>
      <c r="M41" t="str">
        <f>"14"</f>
        <v>14</v>
      </c>
      <c r="N41" t="s">
        <v>39</v>
      </c>
      <c r="O41" t="str">
        <f>"22"</f>
        <v>22</v>
      </c>
      <c r="P41" t="str">
        <f>"25"</f>
        <v>25</v>
      </c>
      <c r="Q41" t="str">
        <f>"22"</f>
        <v>22</v>
      </c>
      <c r="R41" t="str">
        <f>"3"</f>
        <v>3</v>
      </c>
    </row>
    <row r="42" spans="1:18" x14ac:dyDescent="0.25">
      <c r="A42" t="s">
        <v>53</v>
      </c>
      <c r="B42" t="str">
        <f t="shared" si="4"/>
        <v>47000</v>
      </c>
      <c r="C42" t="str">
        <f>"295746159"</f>
        <v>295746159</v>
      </c>
      <c r="D42" s="2">
        <v>8</v>
      </c>
      <c r="E42" s="2" t="s">
        <v>56</v>
      </c>
      <c r="F42" t="str">
        <f t="shared" si="5"/>
        <v>1133</v>
      </c>
      <c r="G42">
        <v>246</v>
      </c>
      <c r="H42" t="s">
        <v>37</v>
      </c>
      <c r="I42" s="1">
        <v>42828.503668981481</v>
      </c>
      <c r="J42" t="str">
        <f>"14"</f>
        <v>14</v>
      </c>
      <c r="K42" t="s">
        <v>39</v>
      </c>
      <c r="L42" s="1">
        <v>42828.516122685185</v>
      </c>
      <c r="M42" t="str">
        <f>"16"</f>
        <v>16</v>
      </c>
      <c r="N42" t="s">
        <v>41</v>
      </c>
      <c r="O42" t="str">
        <f>"16"</f>
        <v>16</v>
      </c>
      <c r="P42" t="str">
        <f>"19"</f>
        <v>19</v>
      </c>
      <c r="Q42" t="str">
        <f>"16"</f>
        <v>16</v>
      </c>
      <c r="R42" t="str">
        <f>"3"</f>
        <v>3</v>
      </c>
    </row>
    <row r="43" spans="1:18" x14ac:dyDescent="0.25">
      <c r="A43" t="s">
        <v>53</v>
      </c>
      <c r="B43" t="str">
        <f t="shared" si="4"/>
        <v>47000</v>
      </c>
      <c r="C43" t="str">
        <f>"774803845"</f>
        <v>774803845</v>
      </c>
      <c r="D43" s="2">
        <v>5</v>
      </c>
      <c r="E43" s="2" t="s">
        <v>20</v>
      </c>
      <c r="F43" t="str">
        <f t="shared" si="5"/>
        <v>1133</v>
      </c>
      <c r="G43">
        <v>246</v>
      </c>
      <c r="H43" t="s">
        <v>37</v>
      </c>
      <c r="I43" s="1">
        <v>42828.503761574073</v>
      </c>
      <c r="J43" t="str">
        <f>"14"</f>
        <v>14</v>
      </c>
      <c r="K43" t="s">
        <v>39</v>
      </c>
      <c r="L43" s="1">
        <v>42828.516770833332</v>
      </c>
      <c r="M43" t="str">
        <f>"16"</f>
        <v>16</v>
      </c>
      <c r="N43" t="s">
        <v>41</v>
      </c>
      <c r="O43" t="str">
        <f>"33"</f>
        <v>33</v>
      </c>
      <c r="P43" t="str">
        <f>"37"</f>
        <v>37</v>
      </c>
      <c r="Q43" t="str">
        <f>"33"</f>
        <v>33</v>
      </c>
      <c r="R43" t="str">
        <f>"4"</f>
        <v>4</v>
      </c>
    </row>
    <row r="44" spans="1:18" x14ac:dyDescent="0.25">
      <c r="A44" t="s">
        <v>53</v>
      </c>
      <c r="B44" t="str">
        <f t="shared" si="4"/>
        <v>47000</v>
      </c>
      <c r="C44" t="str">
        <f>"775079237"</f>
        <v>775079237</v>
      </c>
      <c r="D44" s="2">
        <v>5</v>
      </c>
      <c r="E44" s="2" t="s">
        <v>20</v>
      </c>
      <c r="F44" t="str">
        <f t="shared" si="5"/>
        <v>1133</v>
      </c>
      <c r="G44">
        <v>246</v>
      </c>
      <c r="H44" t="s">
        <v>37</v>
      </c>
      <c r="I44" s="1">
        <v>42828.504629629628</v>
      </c>
      <c r="J44" t="str">
        <f>"14"</f>
        <v>14</v>
      </c>
      <c r="K44" t="s">
        <v>39</v>
      </c>
      <c r="L44" s="1">
        <v>42828.516481481478</v>
      </c>
      <c r="M44" t="str">
        <f>"16"</f>
        <v>16</v>
      </c>
      <c r="N44" t="s">
        <v>41</v>
      </c>
      <c r="O44" t="str">
        <f>"33"</f>
        <v>33</v>
      </c>
      <c r="P44" t="str">
        <f>"37"</f>
        <v>37</v>
      </c>
      <c r="Q44" t="str">
        <f>"33"</f>
        <v>33</v>
      </c>
      <c r="R44" t="str">
        <f>"4"</f>
        <v>4</v>
      </c>
    </row>
    <row r="45" spans="1:18" x14ac:dyDescent="0.25">
      <c r="A45" t="s">
        <v>53</v>
      </c>
      <c r="B45" t="str">
        <f t="shared" ref="B45:B63" si="9">"47000"</f>
        <v>47000</v>
      </c>
      <c r="C45" t="str">
        <f>"716981237"</f>
        <v>716981237</v>
      </c>
      <c r="D45" s="2">
        <v>0</v>
      </c>
      <c r="E45" s="2" t="s">
        <v>55</v>
      </c>
      <c r="F45" t="str">
        <f t="shared" si="5"/>
        <v>1133</v>
      </c>
      <c r="G45">
        <v>246</v>
      </c>
      <c r="H45" t="s">
        <v>37</v>
      </c>
      <c r="I45" s="1">
        <v>42828.504756944443</v>
      </c>
      <c r="J45" t="str">
        <f>"14"</f>
        <v>14</v>
      </c>
      <c r="K45" t="s">
        <v>39</v>
      </c>
      <c r="L45" s="1">
        <v>42828.539618055554</v>
      </c>
      <c r="M45" t="str">
        <f>"18"</f>
        <v>18</v>
      </c>
      <c r="N45" t="s">
        <v>36</v>
      </c>
      <c r="O45" t="str">
        <f>"58"</f>
        <v>58</v>
      </c>
      <c r="P45" t="str">
        <f>"66"</f>
        <v>66</v>
      </c>
      <c r="Q45" t="str">
        <f>"58"</f>
        <v>58</v>
      </c>
      <c r="R45" t="str">
        <f>"8"</f>
        <v>8</v>
      </c>
    </row>
    <row r="46" spans="1:18" x14ac:dyDescent="0.25">
      <c r="A46" t="s">
        <v>53</v>
      </c>
      <c r="B46" t="str">
        <f t="shared" si="9"/>
        <v>47000</v>
      </c>
      <c r="C46" t="str">
        <f>"4066063552"</f>
        <v>4066063552</v>
      </c>
      <c r="D46" s="2">
        <v>0</v>
      </c>
      <c r="E46" s="2" t="s">
        <v>55</v>
      </c>
      <c r="F46" t="str">
        <f t="shared" si="5"/>
        <v>1133</v>
      </c>
      <c r="G46">
        <v>246</v>
      </c>
      <c r="H46" t="s">
        <v>37</v>
      </c>
      <c r="I46" s="1">
        <v>42828.505543981482</v>
      </c>
      <c r="J46" t="str">
        <f>"14"</f>
        <v>14</v>
      </c>
      <c r="K46" t="s">
        <v>39</v>
      </c>
      <c r="L46" s="1">
        <v>42828.53979166667</v>
      </c>
      <c r="M46" t="str">
        <f>"18"</f>
        <v>18</v>
      </c>
      <c r="N46" t="s">
        <v>36</v>
      </c>
      <c r="O46" t="str">
        <f>"58"</f>
        <v>58</v>
      </c>
      <c r="P46" t="str">
        <f>"66"</f>
        <v>66</v>
      </c>
      <c r="Q46" t="str">
        <f>"58"</f>
        <v>58</v>
      </c>
      <c r="R46" t="str">
        <f>"8"</f>
        <v>8</v>
      </c>
    </row>
    <row r="47" spans="1:18" x14ac:dyDescent="0.25">
      <c r="A47" t="s">
        <v>53</v>
      </c>
      <c r="B47" t="str">
        <f t="shared" si="9"/>
        <v>47000</v>
      </c>
      <c r="C47" t="str">
        <f>"674636597"</f>
        <v>674636597</v>
      </c>
      <c r="D47" s="2">
        <v>5</v>
      </c>
      <c r="E47" s="2" t="s">
        <v>20</v>
      </c>
      <c r="F47" t="str">
        <f t="shared" ref="F47:F63" si="10">"1133"</f>
        <v>1133</v>
      </c>
      <c r="G47">
        <v>246</v>
      </c>
      <c r="H47" t="s">
        <v>37</v>
      </c>
      <c r="I47" s="1">
        <v>42828.516909722224</v>
      </c>
      <c r="J47" t="str">
        <f>"16"</f>
        <v>16</v>
      </c>
      <c r="K47" t="s">
        <v>41</v>
      </c>
      <c r="L47" s="1">
        <v>42828.524814814817</v>
      </c>
      <c r="M47" t="str">
        <f t="shared" ref="M47:M55" si="11">"16"</f>
        <v>16</v>
      </c>
      <c r="N47" t="s">
        <v>41</v>
      </c>
      <c r="O47" t="str">
        <f>"21"</f>
        <v>21</v>
      </c>
      <c r="P47" t="str">
        <f>"24"</f>
        <v>24</v>
      </c>
      <c r="Q47" t="str">
        <f>"21"</f>
        <v>21</v>
      </c>
      <c r="R47" t="str">
        <f>"3"</f>
        <v>3</v>
      </c>
    </row>
    <row r="48" spans="1:18" x14ac:dyDescent="0.25">
      <c r="A48" t="s">
        <v>53</v>
      </c>
      <c r="B48" t="str">
        <f t="shared" si="9"/>
        <v>47000</v>
      </c>
      <c r="C48" t="str">
        <f>"276117551"</f>
        <v>276117551</v>
      </c>
      <c r="D48" s="2">
        <v>0</v>
      </c>
      <c r="E48" s="2" t="s">
        <v>55</v>
      </c>
      <c r="F48" t="str">
        <f t="shared" si="10"/>
        <v>1133</v>
      </c>
      <c r="G48">
        <v>246</v>
      </c>
      <c r="H48" t="s">
        <v>37</v>
      </c>
      <c r="I48" s="1">
        <v>42828.516932870371</v>
      </c>
      <c r="J48" t="str">
        <f>"16"</f>
        <v>16</v>
      </c>
      <c r="K48" t="s">
        <v>41</v>
      </c>
      <c r="L48" s="1">
        <v>42828.524837962963</v>
      </c>
      <c r="M48" t="str">
        <f t="shared" si="11"/>
        <v>16</v>
      </c>
      <c r="N48" t="s">
        <v>41</v>
      </c>
      <c r="O48" t="str">
        <f>"21"</f>
        <v>21</v>
      </c>
      <c r="P48" t="str">
        <f>"24"</f>
        <v>24</v>
      </c>
      <c r="Q48" t="str">
        <f>"21"</f>
        <v>21</v>
      </c>
      <c r="R48" t="str">
        <f>"3"</f>
        <v>3</v>
      </c>
    </row>
    <row r="49" spans="1:18" x14ac:dyDescent="0.25">
      <c r="A49" t="s">
        <v>53</v>
      </c>
      <c r="B49" t="str">
        <f t="shared" si="9"/>
        <v>47000</v>
      </c>
      <c r="C49" t="str">
        <f>"2792812207"</f>
        <v>2792812207</v>
      </c>
      <c r="D49" s="2">
        <v>5</v>
      </c>
      <c r="E49" s="2" t="s">
        <v>20</v>
      </c>
      <c r="F49" t="str">
        <f t="shared" si="10"/>
        <v>1133</v>
      </c>
      <c r="G49">
        <v>246</v>
      </c>
      <c r="H49" t="s">
        <v>37</v>
      </c>
      <c r="I49" s="1">
        <v>42828.577256944445</v>
      </c>
      <c r="J49" t="str">
        <f t="shared" ref="J49:J55" si="12">"18"</f>
        <v>18</v>
      </c>
      <c r="K49" t="s">
        <v>36</v>
      </c>
      <c r="L49" s="1">
        <v>42828.598055555558</v>
      </c>
      <c r="M49" t="str">
        <f t="shared" si="11"/>
        <v>16</v>
      </c>
      <c r="N49" t="s">
        <v>41</v>
      </c>
      <c r="O49" t="str">
        <f>"25"</f>
        <v>25</v>
      </c>
      <c r="P49" t="str">
        <f>"29"</f>
        <v>29</v>
      </c>
      <c r="Q49" t="str">
        <f>"25"</f>
        <v>25</v>
      </c>
      <c r="R49" t="str">
        <f>"4"</f>
        <v>4</v>
      </c>
    </row>
    <row r="50" spans="1:18" x14ac:dyDescent="0.25">
      <c r="A50" t="s">
        <v>53</v>
      </c>
      <c r="B50" t="str">
        <f t="shared" si="9"/>
        <v>47000</v>
      </c>
      <c r="C50" t="str">
        <f>"715685333"</f>
        <v>715685333</v>
      </c>
      <c r="D50" s="2">
        <v>5</v>
      </c>
      <c r="E50" s="2" t="s">
        <v>20</v>
      </c>
      <c r="F50" t="str">
        <f t="shared" si="10"/>
        <v>1133</v>
      </c>
      <c r="G50">
        <v>246</v>
      </c>
      <c r="H50" t="s">
        <v>37</v>
      </c>
      <c r="I50" s="1">
        <v>42828.577280092592</v>
      </c>
      <c r="J50" t="str">
        <f t="shared" si="12"/>
        <v>18</v>
      </c>
      <c r="K50" t="s">
        <v>36</v>
      </c>
      <c r="L50" s="1">
        <v>42828.598090277781</v>
      </c>
      <c r="M50" t="str">
        <f t="shared" si="11"/>
        <v>16</v>
      </c>
      <c r="N50" t="s">
        <v>41</v>
      </c>
      <c r="O50" t="str">
        <f>"25"</f>
        <v>25</v>
      </c>
      <c r="P50" t="str">
        <f>"29"</f>
        <v>29</v>
      </c>
      <c r="Q50" t="str">
        <f>"25"</f>
        <v>25</v>
      </c>
      <c r="R50" t="str">
        <f>"4"</f>
        <v>4</v>
      </c>
    </row>
    <row r="51" spans="1:18" x14ac:dyDescent="0.25">
      <c r="A51" t="s">
        <v>53</v>
      </c>
      <c r="B51" t="str">
        <f t="shared" si="9"/>
        <v>47000</v>
      </c>
      <c r="C51" t="str">
        <f>"3678662410"</f>
        <v>3678662410</v>
      </c>
      <c r="D51" s="2">
        <v>0</v>
      </c>
      <c r="E51" s="2" t="s">
        <v>55</v>
      </c>
      <c r="F51" t="str">
        <f t="shared" si="10"/>
        <v>1133</v>
      </c>
      <c r="G51">
        <v>246</v>
      </c>
      <c r="H51" t="s">
        <v>37</v>
      </c>
      <c r="I51" s="1">
        <v>42828.577384259261</v>
      </c>
      <c r="J51" t="str">
        <f t="shared" si="12"/>
        <v>18</v>
      </c>
      <c r="K51" t="s">
        <v>36</v>
      </c>
      <c r="L51" s="1">
        <v>42828.597893518519</v>
      </c>
      <c r="M51" t="str">
        <f t="shared" si="11"/>
        <v>16</v>
      </c>
      <c r="N51" t="s">
        <v>41</v>
      </c>
      <c r="O51" t="str">
        <f>"25"</f>
        <v>25</v>
      </c>
      <c r="P51" t="str">
        <f>"29"</f>
        <v>29</v>
      </c>
      <c r="Q51" t="str">
        <f>"25"</f>
        <v>25</v>
      </c>
      <c r="R51" t="str">
        <f>"4"</f>
        <v>4</v>
      </c>
    </row>
    <row r="52" spans="1:18" x14ac:dyDescent="0.25">
      <c r="A52" t="s">
        <v>53</v>
      </c>
      <c r="B52" t="str">
        <f t="shared" si="9"/>
        <v>47000</v>
      </c>
      <c r="C52" t="str">
        <f>"2043778800"</f>
        <v>2043778800</v>
      </c>
      <c r="D52" s="2">
        <v>8</v>
      </c>
      <c r="E52" s="2" t="s">
        <v>56</v>
      </c>
      <c r="F52" t="str">
        <f t="shared" si="10"/>
        <v>1133</v>
      </c>
      <c r="G52">
        <v>246</v>
      </c>
      <c r="H52" t="s">
        <v>37</v>
      </c>
      <c r="I52" s="1">
        <v>42828.577407407407</v>
      </c>
      <c r="J52" t="str">
        <f t="shared" si="12"/>
        <v>18</v>
      </c>
      <c r="K52" t="s">
        <v>36</v>
      </c>
      <c r="L52" s="1">
        <v>42828.597870370373</v>
      </c>
      <c r="M52" t="str">
        <f t="shared" si="11"/>
        <v>16</v>
      </c>
      <c r="N52" t="s">
        <v>41</v>
      </c>
      <c r="O52" t="str">
        <f>"13"</f>
        <v>13</v>
      </c>
      <c r="P52" t="str">
        <f>"15"</f>
        <v>15</v>
      </c>
      <c r="Q52" t="str">
        <f>"13"</f>
        <v>13</v>
      </c>
      <c r="R52" t="str">
        <f>"2"</f>
        <v>2</v>
      </c>
    </row>
    <row r="53" spans="1:18" x14ac:dyDescent="0.25">
      <c r="A53" t="s">
        <v>53</v>
      </c>
      <c r="B53" t="str">
        <f t="shared" si="9"/>
        <v>47000</v>
      </c>
      <c r="C53" t="str">
        <f>"113806182"</f>
        <v>113806182</v>
      </c>
      <c r="D53" s="2">
        <v>0</v>
      </c>
      <c r="E53" s="2" t="s">
        <v>55</v>
      </c>
      <c r="F53" t="str">
        <f t="shared" si="10"/>
        <v>1133</v>
      </c>
      <c r="G53">
        <v>246</v>
      </c>
      <c r="H53" t="s">
        <v>37</v>
      </c>
      <c r="I53" s="1">
        <v>42828.577430555553</v>
      </c>
      <c r="J53" t="str">
        <f t="shared" si="12"/>
        <v>18</v>
      </c>
      <c r="K53" t="s">
        <v>36</v>
      </c>
      <c r="L53" s="1">
        <v>42828.59784722222</v>
      </c>
      <c r="M53" t="str">
        <f t="shared" si="11"/>
        <v>16</v>
      </c>
      <c r="N53" t="s">
        <v>41</v>
      </c>
      <c r="O53" t="str">
        <f>"25"</f>
        <v>25</v>
      </c>
      <c r="P53" t="str">
        <f>"29"</f>
        <v>29</v>
      </c>
      <c r="Q53" t="str">
        <f>"25"</f>
        <v>25</v>
      </c>
      <c r="R53" t="str">
        <f>"4"</f>
        <v>4</v>
      </c>
    </row>
    <row r="54" spans="1:18" x14ac:dyDescent="0.25">
      <c r="A54" t="s">
        <v>53</v>
      </c>
      <c r="B54" t="str">
        <f t="shared" si="9"/>
        <v>47000</v>
      </c>
      <c r="C54" t="str">
        <f>"751210341"</f>
        <v>751210341</v>
      </c>
      <c r="D54" s="2">
        <v>5</v>
      </c>
      <c r="E54" s="2" t="s">
        <v>20</v>
      </c>
      <c r="F54" t="str">
        <f t="shared" si="10"/>
        <v>1133</v>
      </c>
      <c r="G54">
        <v>246</v>
      </c>
      <c r="H54" t="s">
        <v>37</v>
      </c>
      <c r="I54" s="1">
        <v>42828.577685185184</v>
      </c>
      <c r="J54" t="str">
        <f t="shared" si="12"/>
        <v>18</v>
      </c>
      <c r="K54" t="s">
        <v>36</v>
      </c>
      <c r="L54" s="1">
        <v>42828.597800925927</v>
      </c>
      <c r="M54" t="str">
        <f t="shared" si="11"/>
        <v>16</v>
      </c>
      <c r="N54" t="s">
        <v>41</v>
      </c>
      <c r="O54" t="str">
        <f>"25"</f>
        <v>25</v>
      </c>
      <c r="P54" t="str">
        <f>"29"</f>
        <v>29</v>
      </c>
      <c r="Q54" t="str">
        <f>"25"</f>
        <v>25</v>
      </c>
      <c r="R54" t="str">
        <f>"4"</f>
        <v>4</v>
      </c>
    </row>
    <row r="55" spans="1:18" x14ac:dyDescent="0.25">
      <c r="A55" t="s">
        <v>53</v>
      </c>
      <c r="B55" t="str">
        <f t="shared" si="9"/>
        <v>47000</v>
      </c>
      <c r="C55" t="str">
        <f>"784997029"</f>
        <v>784997029</v>
      </c>
      <c r="D55" s="2">
        <v>5</v>
      </c>
      <c r="E55" s="2" t="s">
        <v>20</v>
      </c>
      <c r="F55" t="str">
        <f t="shared" si="10"/>
        <v>1133</v>
      </c>
      <c r="G55">
        <v>246</v>
      </c>
      <c r="H55" t="s">
        <v>37</v>
      </c>
      <c r="I55" s="1">
        <v>42828.577893518515</v>
      </c>
      <c r="J55" t="str">
        <f t="shared" si="12"/>
        <v>18</v>
      </c>
      <c r="K55" t="s">
        <v>36</v>
      </c>
      <c r="L55" s="1">
        <v>42828.597824074073</v>
      </c>
      <c r="M55" t="str">
        <f t="shared" si="11"/>
        <v>16</v>
      </c>
      <c r="N55" t="s">
        <v>41</v>
      </c>
      <c r="O55" t="str">
        <f>"25"</f>
        <v>25</v>
      </c>
      <c r="P55" t="str">
        <f>"29"</f>
        <v>29</v>
      </c>
      <c r="Q55" t="str">
        <f>"25"</f>
        <v>25</v>
      </c>
      <c r="R55" t="str">
        <f>"4"</f>
        <v>4</v>
      </c>
    </row>
    <row r="56" spans="1:18" x14ac:dyDescent="0.25">
      <c r="A56" t="s">
        <v>53</v>
      </c>
      <c r="B56" t="str">
        <f t="shared" si="9"/>
        <v>47000</v>
      </c>
      <c r="C56" t="str">
        <f>"247916721"</f>
        <v>247916721</v>
      </c>
      <c r="D56" s="2">
        <v>0</v>
      </c>
      <c r="E56" s="2" t="s">
        <v>55</v>
      </c>
      <c r="F56" t="str">
        <f t="shared" si="10"/>
        <v>1133</v>
      </c>
      <c r="G56">
        <v>246</v>
      </c>
      <c r="H56" t="s">
        <v>37</v>
      </c>
      <c r="I56" s="1">
        <v>42828.587858796294</v>
      </c>
      <c r="J56" t="str">
        <f>"17"</f>
        <v>17</v>
      </c>
      <c r="K56" t="s">
        <v>44</v>
      </c>
      <c r="L56" s="1">
        <v>42828.622337962966</v>
      </c>
      <c r="M56" t="str">
        <f>"12"</f>
        <v>12</v>
      </c>
      <c r="N56" t="s">
        <v>42</v>
      </c>
      <c r="O56" t="str">
        <f>"65"</f>
        <v>65</v>
      </c>
      <c r="P56" t="str">
        <f>"74"</f>
        <v>74</v>
      </c>
      <c r="Q56" t="str">
        <f>"65"</f>
        <v>65</v>
      </c>
      <c r="R56" t="str">
        <f>"9"</f>
        <v>9</v>
      </c>
    </row>
    <row r="57" spans="1:18" x14ac:dyDescent="0.25">
      <c r="A57" t="s">
        <v>53</v>
      </c>
      <c r="B57" t="str">
        <f t="shared" si="9"/>
        <v>47000</v>
      </c>
      <c r="C57" t="str">
        <f>"268242767"</f>
        <v>268242767</v>
      </c>
      <c r="D57" s="2">
        <v>0</v>
      </c>
      <c r="E57" s="2" t="s">
        <v>55</v>
      </c>
      <c r="F57" t="str">
        <f t="shared" si="10"/>
        <v>1133</v>
      </c>
      <c r="G57">
        <v>246</v>
      </c>
      <c r="H57" t="s">
        <v>37</v>
      </c>
      <c r="I57" s="1">
        <v>42828.588055555556</v>
      </c>
      <c r="J57" t="str">
        <f>"17"</f>
        <v>17</v>
      </c>
      <c r="K57" t="s">
        <v>44</v>
      </c>
      <c r="L57" s="1">
        <v>42828.597939814812</v>
      </c>
      <c r="M57" t="str">
        <f>"16"</f>
        <v>16</v>
      </c>
      <c r="N57" t="s">
        <v>41</v>
      </c>
      <c r="O57" t="str">
        <f>"23"</f>
        <v>23</v>
      </c>
      <c r="P57" t="str">
        <f>"26"</f>
        <v>26</v>
      </c>
      <c r="Q57" t="str">
        <f>"23"</f>
        <v>23</v>
      </c>
      <c r="R57" t="str">
        <f>"3"</f>
        <v>3</v>
      </c>
    </row>
    <row r="58" spans="1:18" x14ac:dyDescent="0.25">
      <c r="A58" t="s">
        <v>53</v>
      </c>
      <c r="B58" t="str">
        <f t="shared" si="9"/>
        <v>47000</v>
      </c>
      <c r="C58" t="str">
        <f>"278328463"</f>
        <v>278328463</v>
      </c>
      <c r="D58" s="2">
        <v>0</v>
      </c>
      <c r="E58" s="2" t="s">
        <v>55</v>
      </c>
      <c r="F58" t="str">
        <f t="shared" si="10"/>
        <v>1133</v>
      </c>
      <c r="G58">
        <v>246</v>
      </c>
      <c r="H58" t="s">
        <v>37</v>
      </c>
      <c r="I58" s="1">
        <v>42828.588078703702</v>
      </c>
      <c r="J58" t="str">
        <f>"17"</f>
        <v>17</v>
      </c>
      <c r="K58" t="s">
        <v>44</v>
      </c>
      <c r="L58" s="1">
        <v>42828.597916666666</v>
      </c>
      <c r="M58" t="str">
        <f>"16"</f>
        <v>16</v>
      </c>
      <c r="N58" t="s">
        <v>41</v>
      </c>
      <c r="O58" t="str">
        <f>"23"</f>
        <v>23</v>
      </c>
      <c r="P58" t="str">
        <f>"26"</f>
        <v>26</v>
      </c>
      <c r="Q58" t="str">
        <f>"23"</f>
        <v>23</v>
      </c>
      <c r="R58" t="str">
        <f>"3"</f>
        <v>3</v>
      </c>
    </row>
    <row r="59" spans="1:18" x14ac:dyDescent="0.25">
      <c r="A59" t="s">
        <v>54</v>
      </c>
      <c r="B59" t="str">
        <f t="shared" si="9"/>
        <v>47000</v>
      </c>
      <c r="C59" t="str">
        <f>"51931001"</f>
        <v>51931001</v>
      </c>
      <c r="D59" t="s">
        <v>26</v>
      </c>
      <c r="E59" t="s">
        <v>58</v>
      </c>
      <c r="F59" t="str">
        <f t="shared" si="10"/>
        <v>1133</v>
      </c>
      <c r="G59">
        <v>246</v>
      </c>
      <c r="H59" t="s">
        <v>37</v>
      </c>
      <c r="I59" s="1">
        <v>42828.59814814815</v>
      </c>
      <c r="J59" t="str">
        <f>"16"</f>
        <v>16</v>
      </c>
      <c r="K59" t="s">
        <v>41</v>
      </c>
      <c r="L59" s="1">
        <v>42828.611956018518</v>
      </c>
      <c r="M59" t="str">
        <f>"14"</f>
        <v>14</v>
      </c>
      <c r="N59" t="s">
        <v>39</v>
      </c>
      <c r="O59" t="str">
        <f>"33"</f>
        <v>33</v>
      </c>
      <c r="P59" t="str">
        <f>"37"</f>
        <v>37</v>
      </c>
      <c r="Q59" t="str">
        <f>"33"</f>
        <v>33</v>
      </c>
      <c r="R59" t="str">
        <f>"4"</f>
        <v>4</v>
      </c>
    </row>
    <row r="60" spans="1:18" x14ac:dyDescent="0.25">
      <c r="A60" t="s">
        <v>53</v>
      </c>
      <c r="B60" t="str">
        <f t="shared" si="9"/>
        <v>47000</v>
      </c>
      <c r="C60" t="str">
        <f>"325641128"</f>
        <v>325641128</v>
      </c>
      <c r="D60" s="2">
        <v>0</v>
      </c>
      <c r="E60" s="2" t="s">
        <v>55</v>
      </c>
      <c r="F60" t="str">
        <f t="shared" si="10"/>
        <v>1133</v>
      </c>
      <c r="G60">
        <v>246</v>
      </c>
      <c r="H60" t="s">
        <v>37</v>
      </c>
      <c r="I60" s="1">
        <v>42828.598171296297</v>
      </c>
      <c r="J60" t="str">
        <f>"16"</f>
        <v>16</v>
      </c>
      <c r="K60" t="s">
        <v>41</v>
      </c>
      <c r="L60" s="1">
        <v>42828.611921296295</v>
      </c>
      <c r="M60" t="str">
        <f>"14"</f>
        <v>14</v>
      </c>
      <c r="N60" t="s">
        <v>39</v>
      </c>
      <c r="O60" t="str">
        <f>"33"</f>
        <v>33</v>
      </c>
      <c r="P60" t="str">
        <f>"37"</f>
        <v>37</v>
      </c>
      <c r="Q60" t="str">
        <f>"33"</f>
        <v>33</v>
      </c>
      <c r="R60" t="str">
        <f>"4"</f>
        <v>4</v>
      </c>
    </row>
    <row r="61" spans="1:18" x14ac:dyDescent="0.25">
      <c r="A61" t="s">
        <v>53</v>
      </c>
      <c r="B61" t="str">
        <f t="shared" si="9"/>
        <v>47000</v>
      </c>
      <c r="C61" t="str">
        <f>"677269381"</f>
        <v>677269381</v>
      </c>
      <c r="D61" s="2">
        <v>0</v>
      </c>
      <c r="E61" s="2" t="s">
        <v>55</v>
      </c>
      <c r="F61" t="str">
        <f t="shared" si="10"/>
        <v>1133</v>
      </c>
      <c r="G61">
        <v>246</v>
      </c>
      <c r="H61" t="s">
        <v>37</v>
      </c>
      <c r="I61" s="1">
        <v>42828.598321759258</v>
      </c>
      <c r="J61" t="str">
        <f>"16"</f>
        <v>16</v>
      </c>
      <c r="K61" t="s">
        <v>41</v>
      </c>
      <c r="L61" s="1">
        <v>42828.663437499999</v>
      </c>
      <c r="M61" t="str">
        <f>"1"</f>
        <v>1</v>
      </c>
      <c r="N61" t="s">
        <v>18</v>
      </c>
      <c r="O61" t="str">
        <f>"130"</f>
        <v>130</v>
      </c>
      <c r="P61" t="str">
        <f>"148"</f>
        <v>148</v>
      </c>
      <c r="Q61" t="str">
        <f>"130"</f>
        <v>130</v>
      </c>
      <c r="R61" t="str">
        <f>"18"</f>
        <v>18</v>
      </c>
    </row>
    <row r="62" spans="1:18" x14ac:dyDescent="0.25">
      <c r="A62" t="s">
        <v>53</v>
      </c>
      <c r="B62" t="str">
        <f t="shared" si="9"/>
        <v>47000</v>
      </c>
      <c r="C62" t="str">
        <f>"2496336867"</f>
        <v>2496336867</v>
      </c>
      <c r="D62" s="2">
        <v>1</v>
      </c>
      <c r="E62" s="2" t="s">
        <v>57</v>
      </c>
      <c r="F62" t="str">
        <f t="shared" si="10"/>
        <v>1133</v>
      </c>
      <c r="G62">
        <v>246</v>
      </c>
      <c r="H62" t="s">
        <v>37</v>
      </c>
      <c r="I62" s="1">
        <v>42828.617615740739</v>
      </c>
      <c r="J62" t="str">
        <f>"13"</f>
        <v>13</v>
      </c>
      <c r="K62" t="s">
        <v>21</v>
      </c>
      <c r="L62" s="1">
        <v>42828.658472222225</v>
      </c>
      <c r="M62" t="str">
        <f>"1"</f>
        <v>1</v>
      </c>
      <c r="N62" t="s">
        <v>18</v>
      </c>
      <c r="O62" t="str">
        <f>"43"</f>
        <v>43</v>
      </c>
      <c r="P62" t="str">
        <f>"50"</f>
        <v>50</v>
      </c>
      <c r="Q62" t="str">
        <f>"43"</f>
        <v>43</v>
      </c>
      <c r="R62" t="str">
        <f>"7"</f>
        <v>7</v>
      </c>
    </row>
    <row r="63" spans="1:18" x14ac:dyDescent="0.25">
      <c r="A63" t="s">
        <v>53</v>
      </c>
      <c r="B63" t="str">
        <f t="shared" si="9"/>
        <v>47000</v>
      </c>
      <c r="C63" t="str">
        <f>"161515761"</f>
        <v>161515761</v>
      </c>
      <c r="D63" s="2">
        <v>0</v>
      </c>
      <c r="E63" s="2" t="s">
        <v>55</v>
      </c>
      <c r="F63" t="str">
        <f t="shared" si="10"/>
        <v>1133</v>
      </c>
      <c r="G63">
        <v>246</v>
      </c>
      <c r="H63" t="s">
        <v>37</v>
      </c>
      <c r="I63" s="1">
        <v>42828.617638888885</v>
      </c>
      <c r="J63" t="str">
        <f>"13"</f>
        <v>13</v>
      </c>
      <c r="K63" t="s">
        <v>21</v>
      </c>
      <c r="L63" s="1">
        <v>42828.658437500002</v>
      </c>
      <c r="M63" t="str">
        <f>"1"</f>
        <v>1</v>
      </c>
      <c r="N63" t="s">
        <v>18</v>
      </c>
      <c r="O63" t="str">
        <f>"87"</f>
        <v>87</v>
      </c>
      <c r="P63" t="str">
        <f>"99"</f>
        <v>99</v>
      </c>
      <c r="Q63" t="str">
        <f>"87"</f>
        <v>87</v>
      </c>
      <c r="R63" t="str">
        <f>"12"</f>
        <v>12</v>
      </c>
    </row>
    <row r="64" spans="1:18" x14ac:dyDescent="0.25">
      <c r="A64" t="s">
        <v>53</v>
      </c>
      <c r="B64" t="str">
        <f t="shared" ref="B64:B81" si="13">"47000"</f>
        <v>47000</v>
      </c>
      <c r="C64" t="str">
        <f>"64766136"</f>
        <v>64766136</v>
      </c>
      <c r="D64" s="2">
        <v>0</v>
      </c>
      <c r="E64" s="2" t="s">
        <v>55</v>
      </c>
      <c r="F64" t="str">
        <f t="shared" ref="F64:F81" si="14">"1141"</f>
        <v>1141</v>
      </c>
      <c r="G64">
        <v>191</v>
      </c>
      <c r="H64" t="s">
        <v>34</v>
      </c>
      <c r="I64" s="1">
        <v>42829.384722222225</v>
      </c>
      <c r="J64" t="str">
        <f>"7"</f>
        <v>7</v>
      </c>
      <c r="K64" t="s">
        <v>29</v>
      </c>
      <c r="L64" s="1">
        <v>42829.421886574077</v>
      </c>
      <c r="M64" t="str">
        <f>"18"</f>
        <v>18</v>
      </c>
      <c r="N64" t="s">
        <v>36</v>
      </c>
      <c r="O64" t="str">
        <f>"98"</f>
        <v>98</v>
      </c>
      <c r="P64" t="str">
        <f>"111"</f>
        <v>111</v>
      </c>
      <c r="Q64" t="str">
        <f>"98"</f>
        <v>98</v>
      </c>
      <c r="R64" t="str">
        <f>"13"</f>
        <v>13</v>
      </c>
    </row>
    <row r="65" spans="1:18" x14ac:dyDescent="0.25">
      <c r="A65" t="s">
        <v>53</v>
      </c>
      <c r="B65" t="str">
        <f t="shared" si="13"/>
        <v>47000</v>
      </c>
      <c r="C65" t="str">
        <f>"2625164175"</f>
        <v>2625164175</v>
      </c>
      <c r="D65" s="2">
        <v>0</v>
      </c>
      <c r="E65" s="2" t="s">
        <v>55</v>
      </c>
      <c r="F65" t="str">
        <f t="shared" si="14"/>
        <v>1141</v>
      </c>
      <c r="G65">
        <v>191</v>
      </c>
      <c r="H65" t="s">
        <v>34</v>
      </c>
      <c r="I65" s="1">
        <v>42829.384756944448</v>
      </c>
      <c r="J65" t="str">
        <f>"7"</f>
        <v>7</v>
      </c>
      <c r="K65" t="s">
        <v>29</v>
      </c>
      <c r="L65" s="1">
        <v>42829.421932870369</v>
      </c>
      <c r="M65" t="str">
        <f>"18"</f>
        <v>18</v>
      </c>
      <c r="N65" t="s">
        <v>36</v>
      </c>
      <c r="O65" t="str">
        <f>"98"</f>
        <v>98</v>
      </c>
      <c r="P65" t="str">
        <f>"111"</f>
        <v>111</v>
      </c>
      <c r="Q65" t="str">
        <f>"98"</f>
        <v>98</v>
      </c>
      <c r="R65" t="str">
        <f>"13"</f>
        <v>13</v>
      </c>
    </row>
    <row r="66" spans="1:18" x14ac:dyDescent="0.25">
      <c r="A66" t="s">
        <v>53</v>
      </c>
      <c r="B66" t="str">
        <f t="shared" si="13"/>
        <v>47000</v>
      </c>
      <c r="C66" t="str">
        <f>"169068687"</f>
        <v>169068687</v>
      </c>
      <c r="D66" s="2">
        <v>0</v>
      </c>
      <c r="E66" s="2" t="s">
        <v>55</v>
      </c>
      <c r="F66" t="str">
        <f t="shared" si="14"/>
        <v>1141</v>
      </c>
      <c r="G66">
        <v>191</v>
      </c>
      <c r="H66" t="s">
        <v>34</v>
      </c>
      <c r="I66" s="1">
        <v>42829.384780092594</v>
      </c>
      <c r="J66" t="str">
        <f>"7"</f>
        <v>7</v>
      </c>
      <c r="K66" t="s">
        <v>29</v>
      </c>
      <c r="L66" s="1">
        <v>42829.421967592592</v>
      </c>
      <c r="M66" t="str">
        <f>"18"</f>
        <v>18</v>
      </c>
      <c r="N66" t="s">
        <v>36</v>
      </c>
      <c r="O66" t="str">
        <f>"98"</f>
        <v>98</v>
      </c>
      <c r="P66" t="str">
        <f>"111"</f>
        <v>111</v>
      </c>
      <c r="Q66" t="str">
        <f>"98"</f>
        <v>98</v>
      </c>
      <c r="R66" t="str">
        <f>"13"</f>
        <v>13</v>
      </c>
    </row>
    <row r="67" spans="1:18" x14ac:dyDescent="0.25">
      <c r="A67" t="s">
        <v>53</v>
      </c>
      <c r="B67" t="str">
        <f t="shared" si="13"/>
        <v>47000</v>
      </c>
      <c r="C67" t="str">
        <f>"248629905"</f>
        <v>248629905</v>
      </c>
      <c r="D67" s="2">
        <v>0</v>
      </c>
      <c r="E67" s="2" t="s">
        <v>55</v>
      </c>
      <c r="F67" t="str">
        <f t="shared" si="14"/>
        <v>1141</v>
      </c>
      <c r="G67">
        <v>191</v>
      </c>
      <c r="H67" t="s">
        <v>34</v>
      </c>
      <c r="I67" s="1">
        <v>42829.396817129629</v>
      </c>
      <c r="J67" t="str">
        <f>"12"</f>
        <v>12</v>
      </c>
      <c r="K67" t="s">
        <v>42</v>
      </c>
      <c r="L67" s="1">
        <v>42829.401828703703</v>
      </c>
      <c r="M67" t="str">
        <f>"13"</f>
        <v>13</v>
      </c>
      <c r="N67" t="s">
        <v>21</v>
      </c>
      <c r="O67" t="str">
        <f>"21"</f>
        <v>21</v>
      </c>
      <c r="P67" t="str">
        <f>"24"</f>
        <v>24</v>
      </c>
      <c r="Q67" t="str">
        <f>"21"</f>
        <v>21</v>
      </c>
      <c r="R67" t="str">
        <f>"3"</f>
        <v>3</v>
      </c>
    </row>
    <row r="68" spans="1:18" x14ac:dyDescent="0.25">
      <c r="A68" t="s">
        <v>54</v>
      </c>
      <c r="B68" t="str">
        <f t="shared" si="13"/>
        <v>47000</v>
      </c>
      <c r="C68" t="str">
        <f>"A2694502"</f>
        <v>A2694502</v>
      </c>
      <c r="D68" t="s">
        <v>32</v>
      </c>
      <c r="E68" t="s">
        <v>20</v>
      </c>
      <c r="F68" t="str">
        <f t="shared" si="14"/>
        <v>1141</v>
      </c>
      <c r="G68">
        <v>191</v>
      </c>
      <c r="H68" t="s">
        <v>34</v>
      </c>
      <c r="I68" s="1">
        <v>42829.401990740742</v>
      </c>
      <c r="J68" t="str">
        <f>"13"</f>
        <v>13</v>
      </c>
      <c r="K68" t="s">
        <v>21</v>
      </c>
      <c r="L68" s="1">
        <v>42829.411319444444</v>
      </c>
      <c r="M68" t="str">
        <f>"16"</f>
        <v>16</v>
      </c>
      <c r="N68" t="s">
        <v>41</v>
      </c>
      <c r="O68" t="str">
        <f>"31"</f>
        <v>31</v>
      </c>
      <c r="P68" t="str">
        <f>"35"</f>
        <v>35</v>
      </c>
      <c r="Q68" t="str">
        <f>"31"</f>
        <v>31</v>
      </c>
      <c r="R68" t="str">
        <f>"4"</f>
        <v>4</v>
      </c>
    </row>
    <row r="69" spans="1:18" x14ac:dyDescent="0.25">
      <c r="A69" t="s">
        <v>53</v>
      </c>
      <c r="B69" t="str">
        <f t="shared" si="13"/>
        <v>47000</v>
      </c>
      <c r="C69" t="str">
        <f>"730544533"</f>
        <v>730544533</v>
      </c>
      <c r="D69" s="2">
        <v>5</v>
      </c>
      <c r="E69" s="2" t="s">
        <v>20</v>
      </c>
      <c r="F69" t="str">
        <f t="shared" si="14"/>
        <v>1141</v>
      </c>
      <c r="G69">
        <v>191</v>
      </c>
      <c r="H69" t="s">
        <v>34</v>
      </c>
      <c r="I69" s="1">
        <v>42829.402002314811</v>
      </c>
      <c r="J69" t="str">
        <f>"13"</f>
        <v>13</v>
      </c>
      <c r="K69" t="s">
        <v>21</v>
      </c>
      <c r="L69" s="1">
        <v>42829.411354166667</v>
      </c>
      <c r="M69" t="str">
        <f>"16"</f>
        <v>16</v>
      </c>
      <c r="N69" t="s">
        <v>41</v>
      </c>
      <c r="O69" t="str">
        <f>"31"</f>
        <v>31</v>
      </c>
      <c r="P69" t="str">
        <f>"35"</f>
        <v>35</v>
      </c>
      <c r="Q69" t="str">
        <f>"31"</f>
        <v>31</v>
      </c>
      <c r="R69" t="str">
        <f>"4"</f>
        <v>4</v>
      </c>
    </row>
    <row r="70" spans="1:18" x14ac:dyDescent="0.25">
      <c r="A70" t="s">
        <v>53</v>
      </c>
      <c r="B70" t="str">
        <f t="shared" si="13"/>
        <v>47000</v>
      </c>
      <c r="C70" t="str">
        <f>"236536678"</f>
        <v>236536678</v>
      </c>
      <c r="D70" s="2">
        <v>5</v>
      </c>
      <c r="E70" s="2" t="s">
        <v>20</v>
      </c>
      <c r="F70" t="str">
        <f t="shared" si="14"/>
        <v>1141</v>
      </c>
      <c r="G70">
        <v>191</v>
      </c>
      <c r="H70" t="s">
        <v>34</v>
      </c>
      <c r="I70" s="1">
        <v>42829.402048611111</v>
      </c>
      <c r="J70" t="str">
        <f>"13"</f>
        <v>13</v>
      </c>
      <c r="K70" t="s">
        <v>21</v>
      </c>
      <c r="L70" s="1">
        <v>42829.411504629628</v>
      </c>
      <c r="M70" t="str">
        <f>"16"</f>
        <v>16</v>
      </c>
      <c r="N70" t="s">
        <v>41</v>
      </c>
      <c r="O70" t="str">
        <f>"31"</f>
        <v>31</v>
      </c>
      <c r="P70" t="str">
        <f>"35"</f>
        <v>35</v>
      </c>
      <c r="Q70" t="str">
        <f>"31"</f>
        <v>31</v>
      </c>
      <c r="R70" t="str">
        <f>"4"</f>
        <v>4</v>
      </c>
    </row>
    <row r="71" spans="1:18" x14ac:dyDescent="0.25">
      <c r="A71" t="s">
        <v>53</v>
      </c>
      <c r="B71" t="str">
        <f t="shared" si="13"/>
        <v>47000</v>
      </c>
      <c r="C71" t="str">
        <f>"2815513315"</f>
        <v>2815513315</v>
      </c>
      <c r="D71" s="2">
        <v>0</v>
      </c>
      <c r="E71" s="2" t="s">
        <v>55</v>
      </c>
      <c r="F71" t="str">
        <f t="shared" si="14"/>
        <v>1141</v>
      </c>
      <c r="G71">
        <v>191</v>
      </c>
      <c r="H71" t="s">
        <v>34</v>
      </c>
      <c r="I71" s="1">
        <v>42829.465509259258</v>
      </c>
      <c r="J71" t="str">
        <f>"24"</f>
        <v>24</v>
      </c>
      <c r="K71" t="s">
        <v>45</v>
      </c>
      <c r="L71" s="1">
        <v>42829.465601851851</v>
      </c>
      <c r="M71" t="str">
        <f>"26"</f>
        <v>26</v>
      </c>
      <c r="N71" t="s">
        <v>46</v>
      </c>
      <c r="O71" t="str">
        <f>"72"</f>
        <v>72</v>
      </c>
      <c r="P71" t="str">
        <f>"82"</f>
        <v>82</v>
      </c>
      <c r="Q71" t="str">
        <f>"72"</f>
        <v>72</v>
      </c>
      <c r="R71" t="str">
        <f>"10"</f>
        <v>10</v>
      </c>
    </row>
    <row r="72" spans="1:18" x14ac:dyDescent="0.25">
      <c r="A72" t="s">
        <v>53</v>
      </c>
      <c r="B72" t="str">
        <f t="shared" si="13"/>
        <v>47000</v>
      </c>
      <c r="C72" t="str">
        <f>"2815513315"</f>
        <v>2815513315</v>
      </c>
      <c r="D72" s="2">
        <v>0</v>
      </c>
      <c r="E72" s="2" t="s">
        <v>55</v>
      </c>
      <c r="F72" t="str">
        <f t="shared" si="14"/>
        <v>1141</v>
      </c>
      <c r="G72">
        <v>191</v>
      </c>
      <c r="H72" t="s">
        <v>34</v>
      </c>
      <c r="I72" s="1">
        <v>42829.465671296297</v>
      </c>
      <c r="J72" t="str">
        <f>"24"</f>
        <v>24</v>
      </c>
      <c r="K72" t="s">
        <v>45</v>
      </c>
      <c r="L72" s="1">
        <v>42829.465729166666</v>
      </c>
      <c r="M72" t="str">
        <f>"26"</f>
        <v>26</v>
      </c>
      <c r="N72" t="s">
        <v>46</v>
      </c>
      <c r="O72" t="str">
        <f>"72"</f>
        <v>72</v>
      </c>
      <c r="P72" t="str">
        <f>"82"</f>
        <v>82</v>
      </c>
      <c r="Q72" t="str">
        <f>"72"</f>
        <v>72</v>
      </c>
      <c r="R72" t="str">
        <f>"10"</f>
        <v>10</v>
      </c>
    </row>
    <row r="73" spans="1:18" x14ac:dyDescent="0.25">
      <c r="A73" t="s">
        <v>54</v>
      </c>
      <c r="B73" t="str">
        <f t="shared" si="13"/>
        <v>47000</v>
      </c>
      <c r="C73" t="str">
        <f>"61204F03"</f>
        <v>61204F03</v>
      </c>
      <c r="D73" t="s">
        <v>26</v>
      </c>
      <c r="E73" t="s">
        <v>58</v>
      </c>
      <c r="F73" t="str">
        <f t="shared" si="14"/>
        <v>1141</v>
      </c>
      <c r="G73">
        <v>191</v>
      </c>
      <c r="H73" t="s">
        <v>34</v>
      </c>
      <c r="I73" s="1">
        <v>42829.622164351851</v>
      </c>
      <c r="J73" t="str">
        <f>"29"</f>
        <v>29</v>
      </c>
      <c r="K73" t="s">
        <v>47</v>
      </c>
      <c r="L73" s="1">
        <v>42829.743344907409</v>
      </c>
      <c r="M73" t="str">
        <f>"18"</f>
        <v>18</v>
      </c>
      <c r="N73" t="s">
        <v>36</v>
      </c>
      <c r="O73" t="str">
        <f>"250"</f>
        <v>250</v>
      </c>
      <c r="P73" t="str">
        <f>"285"</f>
        <v>285</v>
      </c>
      <c r="Q73" t="str">
        <f>"250"</f>
        <v>250</v>
      </c>
      <c r="R73" t="str">
        <f>"35"</f>
        <v>35</v>
      </c>
    </row>
    <row r="74" spans="1:18" x14ac:dyDescent="0.25">
      <c r="A74" t="s">
        <v>54</v>
      </c>
      <c r="B74" t="str">
        <f t="shared" si="13"/>
        <v>47000</v>
      </c>
      <c r="C74" t="str">
        <f>"51652701"</f>
        <v>51652701</v>
      </c>
      <c r="D74" t="s">
        <v>26</v>
      </c>
      <c r="E74" t="s">
        <v>58</v>
      </c>
      <c r="F74" t="str">
        <f t="shared" si="14"/>
        <v>1141</v>
      </c>
      <c r="G74">
        <v>191</v>
      </c>
      <c r="H74" t="s">
        <v>34</v>
      </c>
      <c r="I74" s="1">
        <v>42829.622233796297</v>
      </c>
      <c r="J74" t="str">
        <f>"29"</f>
        <v>29</v>
      </c>
      <c r="K74" t="s">
        <v>47</v>
      </c>
      <c r="L74" s="1">
        <v>42829.743310185186</v>
      </c>
      <c r="M74" t="str">
        <f>"18"</f>
        <v>18</v>
      </c>
      <c r="N74" t="s">
        <v>36</v>
      </c>
      <c r="O74" t="str">
        <f>"250"</f>
        <v>250</v>
      </c>
      <c r="P74" t="str">
        <f>"285"</f>
        <v>285</v>
      </c>
      <c r="Q74" t="str">
        <f>"250"</f>
        <v>250</v>
      </c>
      <c r="R74" t="str">
        <f>"35"</f>
        <v>35</v>
      </c>
    </row>
    <row r="75" spans="1:18" x14ac:dyDescent="0.25">
      <c r="A75" t="s">
        <v>53</v>
      </c>
      <c r="B75" t="str">
        <f t="shared" si="13"/>
        <v>47000</v>
      </c>
      <c r="C75" t="str">
        <f>"2480996562"</f>
        <v>2480996562</v>
      </c>
      <c r="D75" s="2">
        <v>0</v>
      </c>
      <c r="E75" s="2" t="s">
        <v>55</v>
      </c>
      <c r="F75" t="str">
        <f t="shared" si="14"/>
        <v>1141</v>
      </c>
      <c r="G75">
        <v>191</v>
      </c>
      <c r="H75" t="s">
        <v>34</v>
      </c>
      <c r="I75" s="1">
        <v>42829.66646990741</v>
      </c>
      <c r="J75" t="str">
        <f>"26"</f>
        <v>26</v>
      </c>
      <c r="K75" t="s">
        <v>46</v>
      </c>
      <c r="L75" s="1">
        <v>42829.743206018517</v>
      </c>
      <c r="M75" t="str">
        <f>"18"</f>
        <v>18</v>
      </c>
      <c r="N75" t="s">
        <v>36</v>
      </c>
      <c r="O75" t="str">
        <f>"175"</f>
        <v>175</v>
      </c>
      <c r="P75" t="str">
        <f>"199"</f>
        <v>199</v>
      </c>
      <c r="Q75" t="str">
        <f>"175"</f>
        <v>175</v>
      </c>
      <c r="R75" t="str">
        <f>"24"</f>
        <v>24</v>
      </c>
    </row>
    <row r="76" spans="1:18" x14ac:dyDescent="0.25">
      <c r="A76" t="s">
        <v>53</v>
      </c>
      <c r="B76" t="str">
        <f t="shared" si="13"/>
        <v>47000</v>
      </c>
      <c r="C76" t="str">
        <f>"3639054810"</f>
        <v>3639054810</v>
      </c>
      <c r="D76" s="2">
        <v>0</v>
      </c>
      <c r="E76" s="2" t="s">
        <v>55</v>
      </c>
      <c r="F76" t="str">
        <f t="shared" si="14"/>
        <v>1141</v>
      </c>
      <c r="G76">
        <v>191</v>
      </c>
      <c r="H76" t="s">
        <v>34</v>
      </c>
      <c r="I76" s="1">
        <v>42829.745289351849</v>
      </c>
      <c r="J76" t="str">
        <f>"18"</f>
        <v>18</v>
      </c>
      <c r="K76" t="s">
        <v>36</v>
      </c>
      <c r="L76" s="1">
        <v>42829.804722222223</v>
      </c>
      <c r="M76" t="str">
        <f>"1"</f>
        <v>1</v>
      </c>
      <c r="N76" t="s">
        <v>18</v>
      </c>
      <c r="O76" t="str">
        <f>"137"</f>
        <v>137</v>
      </c>
      <c r="P76" t="str">
        <f>"156"</f>
        <v>156</v>
      </c>
      <c r="Q76" t="str">
        <f>"137"</f>
        <v>137</v>
      </c>
      <c r="R76" t="str">
        <f>"19"</f>
        <v>19</v>
      </c>
    </row>
    <row r="77" spans="1:18" x14ac:dyDescent="0.25">
      <c r="A77" t="s">
        <v>53</v>
      </c>
      <c r="B77" t="str">
        <f t="shared" si="13"/>
        <v>47000</v>
      </c>
      <c r="C77" t="str">
        <f>"258833521"</f>
        <v>258833521</v>
      </c>
      <c r="D77" s="2">
        <v>0</v>
      </c>
      <c r="E77" s="2" t="s">
        <v>55</v>
      </c>
      <c r="F77" t="str">
        <f t="shared" si="14"/>
        <v>1141</v>
      </c>
      <c r="G77">
        <v>191</v>
      </c>
      <c r="H77" t="s">
        <v>34</v>
      </c>
      <c r="I77" s="1">
        <v>42829.745659722219</v>
      </c>
      <c r="J77" t="str">
        <f>"18"</f>
        <v>18</v>
      </c>
      <c r="K77" t="s">
        <v>36</v>
      </c>
      <c r="L77" s="1">
        <v>42829.813356481478</v>
      </c>
      <c r="M77" t="str">
        <f>"1"</f>
        <v>1</v>
      </c>
      <c r="N77" t="s">
        <v>18</v>
      </c>
      <c r="O77" t="str">
        <f>"137"</f>
        <v>137</v>
      </c>
      <c r="P77" t="str">
        <f>"156"</f>
        <v>156</v>
      </c>
      <c r="Q77" t="str">
        <f>"137"</f>
        <v>137</v>
      </c>
      <c r="R77" t="str">
        <f>"19"</f>
        <v>19</v>
      </c>
    </row>
    <row r="78" spans="1:18" x14ac:dyDescent="0.25">
      <c r="A78" t="s">
        <v>53</v>
      </c>
      <c r="B78" t="str">
        <f t="shared" si="13"/>
        <v>47000</v>
      </c>
      <c r="C78" t="str">
        <f>"258829201"</f>
        <v>258829201</v>
      </c>
      <c r="D78" s="2">
        <v>0</v>
      </c>
      <c r="E78" s="2" t="s">
        <v>55</v>
      </c>
      <c r="F78" t="str">
        <f t="shared" si="14"/>
        <v>1141</v>
      </c>
      <c r="G78">
        <v>191</v>
      </c>
      <c r="H78" t="s">
        <v>34</v>
      </c>
      <c r="I78" s="1">
        <v>42829.745752314811</v>
      </c>
      <c r="J78" t="str">
        <f>"18"</f>
        <v>18</v>
      </c>
      <c r="K78" t="s">
        <v>36</v>
      </c>
      <c r="L78" s="1">
        <v>42829.813310185185</v>
      </c>
      <c r="M78" t="str">
        <f>"1"</f>
        <v>1</v>
      </c>
      <c r="N78" t="s">
        <v>18</v>
      </c>
      <c r="O78" t="str">
        <f>"137"</f>
        <v>137</v>
      </c>
      <c r="P78" t="str">
        <f>"156"</f>
        <v>156</v>
      </c>
      <c r="Q78" t="str">
        <f>"137"</f>
        <v>137</v>
      </c>
      <c r="R78" t="str">
        <f>"19"</f>
        <v>19</v>
      </c>
    </row>
    <row r="79" spans="1:18" x14ac:dyDescent="0.25">
      <c r="A79" t="s">
        <v>53</v>
      </c>
      <c r="B79" t="str">
        <f t="shared" si="13"/>
        <v>47000</v>
      </c>
      <c r="C79" t="str">
        <f>"192187681"</f>
        <v>192187681</v>
      </c>
      <c r="D79" s="2">
        <v>0</v>
      </c>
      <c r="E79" s="2" t="s">
        <v>55</v>
      </c>
      <c r="F79" t="str">
        <f t="shared" si="14"/>
        <v>1141</v>
      </c>
      <c r="G79">
        <v>191</v>
      </c>
      <c r="H79" t="s">
        <v>34</v>
      </c>
      <c r="I79" s="1">
        <v>42829.747766203705</v>
      </c>
      <c r="J79" t="str">
        <f>"18"</f>
        <v>18</v>
      </c>
      <c r="K79" t="s">
        <v>36</v>
      </c>
      <c r="L79" s="1">
        <v>42829.804675925923</v>
      </c>
      <c r="M79" t="str">
        <f>"1"</f>
        <v>1</v>
      </c>
      <c r="N79" t="s">
        <v>18</v>
      </c>
      <c r="O79" t="str">
        <f>"137"</f>
        <v>137</v>
      </c>
      <c r="P79" t="str">
        <f>"156"</f>
        <v>156</v>
      </c>
      <c r="Q79" t="str">
        <f>"137"</f>
        <v>137</v>
      </c>
      <c r="R79" t="str">
        <f>"19"</f>
        <v>19</v>
      </c>
    </row>
    <row r="80" spans="1:18" x14ac:dyDescent="0.25">
      <c r="A80" t="s">
        <v>53</v>
      </c>
      <c r="B80" t="str">
        <f t="shared" si="13"/>
        <v>47000</v>
      </c>
      <c r="C80" t="str">
        <f>"730544533"</f>
        <v>730544533</v>
      </c>
      <c r="D80" s="2">
        <v>5</v>
      </c>
      <c r="E80" s="2" t="s">
        <v>20</v>
      </c>
      <c r="F80" t="str">
        <f t="shared" si="14"/>
        <v>1141</v>
      </c>
      <c r="G80">
        <v>191</v>
      </c>
      <c r="H80" t="s">
        <v>34</v>
      </c>
      <c r="I80" s="1">
        <v>42829.770254629628</v>
      </c>
      <c r="J80" t="str">
        <f>"13"</f>
        <v>13</v>
      </c>
      <c r="K80" t="s">
        <v>21</v>
      </c>
      <c r="L80" s="1">
        <v>42829.787581018521</v>
      </c>
      <c r="M80" t="str">
        <f>"6"</f>
        <v>6</v>
      </c>
      <c r="N80" t="s">
        <v>28</v>
      </c>
      <c r="O80" t="str">
        <f>"47"</f>
        <v>47</v>
      </c>
      <c r="P80" t="str">
        <f>"54"</f>
        <v>54</v>
      </c>
      <c r="Q80" t="str">
        <f>"47"</f>
        <v>47</v>
      </c>
      <c r="R80" t="str">
        <f>"7"</f>
        <v>7</v>
      </c>
    </row>
    <row r="81" spans="1:18" x14ac:dyDescent="0.25">
      <c r="A81" t="s">
        <v>54</v>
      </c>
      <c r="B81" t="str">
        <f t="shared" si="13"/>
        <v>47000</v>
      </c>
      <c r="C81" t="str">
        <f>"A2694502"</f>
        <v>A2694502</v>
      </c>
      <c r="D81" t="s">
        <v>32</v>
      </c>
      <c r="E81" t="s">
        <v>20</v>
      </c>
      <c r="F81" t="str">
        <f t="shared" si="14"/>
        <v>1141</v>
      </c>
      <c r="G81">
        <v>191</v>
      </c>
      <c r="H81" t="s">
        <v>34</v>
      </c>
      <c r="I81" s="1">
        <v>42829.770289351851</v>
      </c>
      <c r="J81" t="str">
        <f>"13"</f>
        <v>13</v>
      </c>
      <c r="K81" t="s">
        <v>21</v>
      </c>
      <c r="L81" s="1">
        <v>42829.787407407406</v>
      </c>
      <c r="M81" t="str">
        <f>"6"</f>
        <v>6</v>
      </c>
      <c r="N81" t="s">
        <v>28</v>
      </c>
      <c r="O81" t="str">
        <f>"47"</f>
        <v>47</v>
      </c>
      <c r="P81" t="str">
        <f>"54"</f>
        <v>54</v>
      </c>
      <c r="Q81" t="str">
        <f>"47"</f>
        <v>47</v>
      </c>
      <c r="R81" t="str">
        <f>"7"</f>
        <v>7</v>
      </c>
    </row>
    <row r="82" spans="1:18" x14ac:dyDescent="0.25">
      <c r="A82" t="s">
        <v>53</v>
      </c>
      <c r="B82" t="str">
        <f t="shared" ref="B82:B86" si="15">"47000"</f>
        <v>47000</v>
      </c>
      <c r="C82" t="str">
        <f>"228579855"</f>
        <v>228579855</v>
      </c>
      <c r="D82" s="2">
        <v>0</v>
      </c>
      <c r="E82" s="2" t="s">
        <v>55</v>
      </c>
      <c r="F82" t="str">
        <f>"1126"</f>
        <v>1126</v>
      </c>
      <c r="G82">
        <v>191</v>
      </c>
      <c r="H82" t="s">
        <v>34</v>
      </c>
      <c r="I82" s="1">
        <v>42830.273657407408</v>
      </c>
      <c r="J82" t="str">
        <f t="shared" ref="J82:J86" si="16">"1"</f>
        <v>1</v>
      </c>
      <c r="K82" t="s">
        <v>18</v>
      </c>
      <c r="L82" s="1">
        <v>42830.28324074074</v>
      </c>
      <c r="M82" t="str">
        <f>"2"</f>
        <v>2</v>
      </c>
      <c r="N82" t="s">
        <v>27</v>
      </c>
      <c r="O82" t="str">
        <f>"21"</f>
        <v>21</v>
      </c>
      <c r="P82" t="str">
        <f>"24"</f>
        <v>24</v>
      </c>
      <c r="Q82" t="str">
        <f>"21"</f>
        <v>21</v>
      </c>
      <c r="R82" t="str">
        <f>"3"</f>
        <v>3</v>
      </c>
    </row>
    <row r="83" spans="1:18" x14ac:dyDescent="0.25">
      <c r="A83" t="s">
        <v>53</v>
      </c>
      <c r="B83" t="str">
        <f t="shared" si="15"/>
        <v>47000</v>
      </c>
      <c r="C83" t="str">
        <f>"3544694232"</f>
        <v>3544694232</v>
      </c>
      <c r="D83" s="2">
        <v>0</v>
      </c>
      <c r="E83" s="2" t="s">
        <v>55</v>
      </c>
      <c r="F83" t="str">
        <f>"1126"</f>
        <v>1126</v>
      </c>
      <c r="G83">
        <v>191</v>
      </c>
      <c r="H83" t="s">
        <v>34</v>
      </c>
      <c r="I83" s="1">
        <v>42830.273692129631</v>
      </c>
      <c r="J83" t="str">
        <f t="shared" si="16"/>
        <v>1</v>
      </c>
      <c r="K83" t="s">
        <v>18</v>
      </c>
      <c r="L83" s="1">
        <v>42830.283877314818</v>
      </c>
      <c r="M83" t="str">
        <f>"2"</f>
        <v>2</v>
      </c>
      <c r="N83" t="s">
        <v>27</v>
      </c>
      <c r="O83" t="str">
        <f>"21"</f>
        <v>21</v>
      </c>
      <c r="P83" t="str">
        <f>"24"</f>
        <v>24</v>
      </c>
      <c r="Q83" t="str">
        <f>"21"</f>
        <v>21</v>
      </c>
      <c r="R83" t="str">
        <f>"3"</f>
        <v>3</v>
      </c>
    </row>
    <row r="84" spans="1:18" x14ac:dyDescent="0.25">
      <c r="A84" t="s">
        <v>53</v>
      </c>
      <c r="B84" t="str">
        <f t="shared" si="15"/>
        <v>47000</v>
      </c>
      <c r="C84" t="str">
        <f>"169068687"</f>
        <v>169068687</v>
      </c>
      <c r="D84" s="2">
        <v>0</v>
      </c>
      <c r="E84" s="2" t="s">
        <v>55</v>
      </c>
      <c r="F84" t="str">
        <f>"1126"</f>
        <v>1126</v>
      </c>
      <c r="G84">
        <v>191</v>
      </c>
      <c r="H84" t="s">
        <v>34</v>
      </c>
      <c r="I84" s="1">
        <v>42830.430995370371</v>
      </c>
      <c r="J84" t="str">
        <f t="shared" si="16"/>
        <v>1</v>
      </c>
      <c r="K84" t="s">
        <v>18</v>
      </c>
      <c r="L84" s="1">
        <v>42830.445219907408</v>
      </c>
      <c r="M84" t="str">
        <f>"1"</f>
        <v>1</v>
      </c>
      <c r="N84" t="s">
        <v>18</v>
      </c>
      <c r="O84" t="str">
        <f>"21"</f>
        <v>21</v>
      </c>
      <c r="P84" t="str">
        <f>"24"</f>
        <v>24</v>
      </c>
      <c r="Q84" t="str">
        <f>"21"</f>
        <v>21</v>
      </c>
      <c r="R84" t="str">
        <f>"3"</f>
        <v>3</v>
      </c>
    </row>
    <row r="85" spans="1:18" x14ac:dyDescent="0.25">
      <c r="A85" t="s">
        <v>53</v>
      </c>
      <c r="B85" t="str">
        <f t="shared" si="15"/>
        <v>47000</v>
      </c>
      <c r="C85" t="str">
        <f>"2625164175"</f>
        <v>2625164175</v>
      </c>
      <c r="D85" s="2">
        <v>0</v>
      </c>
      <c r="E85" s="2" t="s">
        <v>55</v>
      </c>
      <c r="F85" t="str">
        <f>"1126"</f>
        <v>1126</v>
      </c>
      <c r="G85">
        <v>191</v>
      </c>
      <c r="H85" t="s">
        <v>34</v>
      </c>
      <c r="I85" s="1">
        <v>42830.431018518517</v>
      </c>
      <c r="J85" t="str">
        <f t="shared" si="16"/>
        <v>1</v>
      </c>
      <c r="K85" t="s">
        <v>18</v>
      </c>
      <c r="L85" s="1">
        <v>42830.445150462961</v>
      </c>
      <c r="M85" t="str">
        <f>"1"</f>
        <v>1</v>
      </c>
      <c r="N85" t="s">
        <v>18</v>
      </c>
      <c r="O85" t="str">
        <f>"21"</f>
        <v>21</v>
      </c>
      <c r="P85" t="str">
        <f>"24"</f>
        <v>24</v>
      </c>
      <c r="Q85" t="str">
        <f>"21"</f>
        <v>21</v>
      </c>
      <c r="R85" t="str">
        <f>"3"</f>
        <v>3</v>
      </c>
    </row>
    <row r="86" spans="1:18" x14ac:dyDescent="0.25">
      <c r="A86" t="s">
        <v>53</v>
      </c>
      <c r="B86" t="str">
        <f t="shared" si="15"/>
        <v>47000</v>
      </c>
      <c r="C86" t="str">
        <f>"64766136"</f>
        <v>64766136</v>
      </c>
      <c r="D86" s="2">
        <v>0</v>
      </c>
      <c r="E86" s="2" t="s">
        <v>55</v>
      </c>
      <c r="F86" t="str">
        <f>"1126"</f>
        <v>1126</v>
      </c>
      <c r="G86">
        <v>191</v>
      </c>
      <c r="H86" t="s">
        <v>34</v>
      </c>
      <c r="I86" s="1">
        <v>42830.43105324074</v>
      </c>
      <c r="J86" t="str">
        <f t="shared" si="16"/>
        <v>1</v>
      </c>
      <c r="K86" t="s">
        <v>18</v>
      </c>
      <c r="L86" s="1">
        <v>42830.445115740738</v>
      </c>
      <c r="M86" t="str">
        <f>"1"</f>
        <v>1</v>
      </c>
      <c r="N86" t="s">
        <v>18</v>
      </c>
      <c r="O86" t="str">
        <f>"21"</f>
        <v>21</v>
      </c>
      <c r="P86" t="str">
        <f>"24"</f>
        <v>24</v>
      </c>
      <c r="Q86" t="str">
        <f>"21"</f>
        <v>21</v>
      </c>
      <c r="R86" t="str">
        <f>"3"</f>
        <v>3</v>
      </c>
    </row>
    <row r="87" spans="1:18" x14ac:dyDescent="0.25">
      <c r="A87" t="s">
        <v>53</v>
      </c>
      <c r="B87" t="str">
        <f t="shared" ref="B87:B91" si="17">"47000"</f>
        <v>47000</v>
      </c>
      <c r="C87" t="str">
        <f>"2815522595"</f>
        <v>2815522595</v>
      </c>
      <c r="D87" s="2">
        <v>0</v>
      </c>
      <c r="E87" s="2" t="s">
        <v>55</v>
      </c>
      <c r="F87" t="str">
        <f>"1133"</f>
        <v>1133</v>
      </c>
      <c r="G87">
        <v>191</v>
      </c>
      <c r="H87" t="s">
        <v>34</v>
      </c>
      <c r="I87" s="1">
        <v>42831.570520833331</v>
      </c>
      <c r="J87" t="str">
        <f t="shared" ref="J87:J91" si="18">"1"</f>
        <v>1</v>
      </c>
      <c r="K87" t="s">
        <v>18</v>
      </c>
      <c r="L87" s="1">
        <v>42831.584004629629</v>
      </c>
      <c r="M87" t="str">
        <f>"1"</f>
        <v>1</v>
      </c>
      <c r="N87" t="s">
        <v>18</v>
      </c>
      <c r="O87" t="str">
        <f>"21"</f>
        <v>21</v>
      </c>
      <c r="P87" t="str">
        <f>"24"</f>
        <v>24</v>
      </c>
      <c r="Q87" t="str">
        <f>"21"</f>
        <v>21</v>
      </c>
      <c r="R87" t="str">
        <f>"3"</f>
        <v>3</v>
      </c>
    </row>
    <row r="88" spans="1:18" x14ac:dyDescent="0.25">
      <c r="A88" t="s">
        <v>53</v>
      </c>
      <c r="B88" t="str">
        <f t="shared" si="17"/>
        <v>47000</v>
      </c>
      <c r="C88" t="str">
        <f>"1082992979"</f>
        <v>1082992979</v>
      </c>
      <c r="D88" s="2">
        <v>1</v>
      </c>
      <c r="E88" s="2" t="s">
        <v>57</v>
      </c>
      <c r="F88" t="str">
        <f>"1133"</f>
        <v>1133</v>
      </c>
      <c r="G88">
        <v>191</v>
      </c>
      <c r="H88" t="s">
        <v>34</v>
      </c>
      <c r="I88" s="1">
        <v>42831.5705787037</v>
      </c>
      <c r="J88" t="str">
        <f t="shared" si="18"/>
        <v>1</v>
      </c>
      <c r="K88" t="s">
        <v>18</v>
      </c>
      <c r="L88" s="1">
        <v>42831.584062499998</v>
      </c>
      <c r="M88" t="str">
        <f>"1"</f>
        <v>1</v>
      </c>
      <c r="N88" t="s">
        <v>18</v>
      </c>
      <c r="O88" t="str">
        <f>"11"</f>
        <v>11</v>
      </c>
      <c r="P88" t="str">
        <f>"12"</f>
        <v>12</v>
      </c>
      <c r="Q88" t="str">
        <f>"11"</f>
        <v>11</v>
      </c>
      <c r="R88" t="str">
        <f>"1"</f>
        <v>1</v>
      </c>
    </row>
    <row r="89" spans="1:18" x14ac:dyDescent="0.25">
      <c r="A89" t="s">
        <v>53</v>
      </c>
      <c r="B89" t="str">
        <f t="shared" si="17"/>
        <v>47000</v>
      </c>
      <c r="C89" t="str">
        <f>"3690542915"</f>
        <v>3690542915</v>
      </c>
      <c r="D89" s="2">
        <v>0</v>
      </c>
      <c r="E89" s="2" t="s">
        <v>55</v>
      </c>
      <c r="F89" t="str">
        <f>"1133"</f>
        <v>1133</v>
      </c>
      <c r="G89">
        <v>191</v>
      </c>
      <c r="H89" t="s">
        <v>34</v>
      </c>
      <c r="I89" s="1">
        <v>42831.575902777775</v>
      </c>
      <c r="J89" t="str">
        <f t="shared" si="18"/>
        <v>1</v>
      </c>
      <c r="K89" t="s">
        <v>18</v>
      </c>
      <c r="L89" s="1">
        <v>42831.584097222221</v>
      </c>
      <c r="M89" t="str">
        <f>"1"</f>
        <v>1</v>
      </c>
      <c r="N89" t="s">
        <v>18</v>
      </c>
      <c r="O89" t="str">
        <f>"21"</f>
        <v>21</v>
      </c>
      <c r="P89" t="str">
        <f>"24"</f>
        <v>24</v>
      </c>
      <c r="Q89" t="str">
        <f>"21"</f>
        <v>21</v>
      </c>
      <c r="R89" t="str">
        <f>"3"</f>
        <v>3</v>
      </c>
    </row>
    <row r="90" spans="1:18" x14ac:dyDescent="0.25">
      <c r="A90" t="s">
        <v>53</v>
      </c>
      <c r="B90" t="str">
        <f t="shared" si="17"/>
        <v>47000</v>
      </c>
      <c r="C90" t="str">
        <f>"2868698506"</f>
        <v>2868698506</v>
      </c>
      <c r="D90" s="2">
        <v>0</v>
      </c>
      <c r="E90" s="2" t="s">
        <v>55</v>
      </c>
      <c r="F90" t="str">
        <f>"1133"</f>
        <v>1133</v>
      </c>
      <c r="G90">
        <v>191</v>
      </c>
      <c r="H90" t="s">
        <v>34</v>
      </c>
      <c r="I90" s="1">
        <v>42831.582013888888</v>
      </c>
      <c r="J90" t="str">
        <f t="shared" si="18"/>
        <v>1</v>
      </c>
      <c r="K90" t="s">
        <v>18</v>
      </c>
      <c r="L90" s="1">
        <v>42831.606527777774</v>
      </c>
      <c r="M90" t="str">
        <f>"7"</f>
        <v>7</v>
      </c>
      <c r="N90" t="s">
        <v>29</v>
      </c>
      <c r="O90" t="str">
        <f>"39"</f>
        <v>39</v>
      </c>
      <c r="P90" t="str">
        <f>"44"</f>
        <v>44</v>
      </c>
      <c r="Q90" t="str">
        <f>"39"</f>
        <v>39</v>
      </c>
      <c r="R90" t="str">
        <f>"5"</f>
        <v>5</v>
      </c>
    </row>
    <row r="91" spans="1:18" x14ac:dyDescent="0.25">
      <c r="A91" t="s">
        <v>53</v>
      </c>
      <c r="B91" t="str">
        <f t="shared" si="17"/>
        <v>47000</v>
      </c>
      <c r="C91" t="str">
        <f>"214637711"</f>
        <v>214637711</v>
      </c>
      <c r="D91" s="2">
        <v>0</v>
      </c>
      <c r="E91" s="2" t="s">
        <v>55</v>
      </c>
      <c r="F91" t="str">
        <f>"1133"</f>
        <v>1133</v>
      </c>
      <c r="G91">
        <v>191</v>
      </c>
      <c r="H91" t="s">
        <v>34</v>
      </c>
      <c r="I91" s="1">
        <v>42831.777673611112</v>
      </c>
      <c r="J91" t="str">
        <f t="shared" si="18"/>
        <v>1</v>
      </c>
      <c r="K91" t="s">
        <v>18</v>
      </c>
      <c r="L91" s="1">
        <v>42831.78125</v>
      </c>
      <c r="M91" t="str">
        <f>"1"</f>
        <v>1</v>
      </c>
      <c r="N91" t="s">
        <v>18</v>
      </c>
      <c r="O91" t="str">
        <f>"21"</f>
        <v>21</v>
      </c>
      <c r="P91" t="str">
        <f>"24"</f>
        <v>24</v>
      </c>
      <c r="Q91" t="str">
        <f>"21"</f>
        <v>21</v>
      </c>
      <c r="R91" t="str">
        <f>"3"</f>
        <v>3</v>
      </c>
    </row>
    <row r="92" spans="1:18" x14ac:dyDescent="0.25">
      <c r="A92" t="s">
        <v>53</v>
      </c>
      <c r="B92" t="str">
        <f t="shared" ref="B92:B105" si="19">"47000"</f>
        <v>47000</v>
      </c>
      <c r="C92" t="str">
        <f>"192187681"</f>
        <v>192187681</v>
      </c>
      <c r="D92" s="2">
        <v>0</v>
      </c>
      <c r="E92" s="2" t="s">
        <v>55</v>
      </c>
      <c r="F92" t="str">
        <f t="shared" ref="F92:F100" si="20">"1141"</f>
        <v>1141</v>
      </c>
      <c r="G92">
        <v>191</v>
      </c>
      <c r="H92" t="s">
        <v>34</v>
      </c>
      <c r="I92" s="1">
        <v>42832.371053240742</v>
      </c>
      <c r="J92" t="str">
        <f>"1"</f>
        <v>1</v>
      </c>
      <c r="K92" t="s">
        <v>18</v>
      </c>
      <c r="L92" s="1">
        <v>42832.442662037036</v>
      </c>
      <c r="M92" t="str">
        <f>"18"</f>
        <v>18</v>
      </c>
      <c r="N92" t="s">
        <v>36</v>
      </c>
      <c r="O92" t="str">
        <f>"137"</f>
        <v>137</v>
      </c>
      <c r="P92" t="str">
        <f>"156"</f>
        <v>156</v>
      </c>
      <c r="Q92" t="str">
        <f>"137"</f>
        <v>137</v>
      </c>
      <c r="R92" t="str">
        <f>"19"</f>
        <v>19</v>
      </c>
    </row>
    <row r="93" spans="1:18" x14ac:dyDescent="0.25">
      <c r="A93" t="s">
        <v>53</v>
      </c>
      <c r="B93" t="str">
        <f t="shared" si="19"/>
        <v>47000</v>
      </c>
      <c r="C93" t="str">
        <f>"3639054810"</f>
        <v>3639054810</v>
      </c>
      <c r="D93" s="2">
        <v>0</v>
      </c>
      <c r="E93" s="2" t="s">
        <v>55</v>
      </c>
      <c r="F93" t="str">
        <f t="shared" si="20"/>
        <v>1141</v>
      </c>
      <c r="G93">
        <v>191</v>
      </c>
      <c r="H93" t="s">
        <v>34</v>
      </c>
      <c r="I93" s="1">
        <v>42832.371087962965</v>
      </c>
      <c r="J93" t="str">
        <f>"1"</f>
        <v>1</v>
      </c>
      <c r="K93" t="s">
        <v>18</v>
      </c>
      <c r="L93" s="1">
        <v>42832.442824074074</v>
      </c>
      <c r="M93" t="str">
        <f>"18"</f>
        <v>18</v>
      </c>
      <c r="N93" t="s">
        <v>36</v>
      </c>
      <c r="O93" t="str">
        <f>"137"</f>
        <v>137</v>
      </c>
      <c r="P93" t="str">
        <f>"156"</f>
        <v>156</v>
      </c>
      <c r="Q93" t="str">
        <f>"137"</f>
        <v>137</v>
      </c>
      <c r="R93" t="str">
        <f>"19"</f>
        <v>19</v>
      </c>
    </row>
    <row r="94" spans="1:18" x14ac:dyDescent="0.25">
      <c r="A94" t="s">
        <v>53</v>
      </c>
      <c r="B94" t="str">
        <f t="shared" si="19"/>
        <v>47000</v>
      </c>
      <c r="C94" t="str">
        <f>"102079553"</f>
        <v>102079553</v>
      </c>
      <c r="D94" s="2">
        <v>0</v>
      </c>
      <c r="E94" s="2" t="s">
        <v>55</v>
      </c>
      <c r="F94" t="str">
        <f t="shared" si="20"/>
        <v>1141</v>
      </c>
      <c r="G94">
        <v>191</v>
      </c>
      <c r="H94" t="s">
        <v>34</v>
      </c>
      <c r="I94" s="1">
        <v>42832.386469907404</v>
      </c>
      <c r="J94" t="str">
        <f>"5"</f>
        <v>5</v>
      </c>
      <c r="K94" t="s">
        <v>23</v>
      </c>
      <c r="L94" s="1">
        <v>42832.404062499998</v>
      </c>
      <c r="M94" t="str">
        <f>"11"</f>
        <v>11</v>
      </c>
      <c r="N94" t="s">
        <v>22</v>
      </c>
      <c r="O94" t="str">
        <f>"40"</f>
        <v>40</v>
      </c>
      <c r="P94" t="str">
        <f>"45"</f>
        <v>45</v>
      </c>
      <c r="Q94" t="str">
        <f>"40"</f>
        <v>40</v>
      </c>
      <c r="R94" t="str">
        <f>"5"</f>
        <v>5</v>
      </c>
    </row>
    <row r="95" spans="1:18" x14ac:dyDescent="0.25">
      <c r="A95" t="s">
        <v>53</v>
      </c>
      <c r="B95" t="str">
        <f t="shared" si="19"/>
        <v>47000</v>
      </c>
      <c r="C95" t="str">
        <f>"655675087"</f>
        <v>655675087</v>
      </c>
      <c r="D95" s="2">
        <v>0</v>
      </c>
      <c r="E95" s="2" t="s">
        <v>55</v>
      </c>
      <c r="F95" t="str">
        <f t="shared" si="20"/>
        <v>1141</v>
      </c>
      <c r="G95">
        <v>191</v>
      </c>
      <c r="H95" t="s">
        <v>34</v>
      </c>
      <c r="I95" s="1">
        <v>42832.405393518522</v>
      </c>
      <c r="J95" t="str">
        <f>"11"</f>
        <v>11</v>
      </c>
      <c r="K95" t="s">
        <v>22</v>
      </c>
      <c r="L95" s="1">
        <v>42832.41238425926</v>
      </c>
      <c r="M95" t="str">
        <f>"14"</f>
        <v>14</v>
      </c>
      <c r="N95" t="s">
        <v>39</v>
      </c>
      <c r="O95" t="str">
        <f>"22"</f>
        <v>22</v>
      </c>
      <c r="P95" t="str">
        <f>"25"</f>
        <v>25</v>
      </c>
      <c r="Q95" t="str">
        <f>"22"</f>
        <v>22</v>
      </c>
      <c r="R95" t="str">
        <f>"3"</f>
        <v>3</v>
      </c>
    </row>
    <row r="96" spans="1:18" x14ac:dyDescent="0.25">
      <c r="A96" t="s">
        <v>53</v>
      </c>
      <c r="B96" t="str">
        <f t="shared" si="19"/>
        <v>47000</v>
      </c>
      <c r="C96" t="str">
        <f>"3476870088"</f>
        <v>3476870088</v>
      </c>
      <c r="D96" s="2">
        <v>0</v>
      </c>
      <c r="E96" s="2" t="s">
        <v>55</v>
      </c>
      <c r="F96" t="str">
        <f t="shared" si="20"/>
        <v>1141</v>
      </c>
      <c r="G96">
        <v>191</v>
      </c>
      <c r="H96" t="s">
        <v>34</v>
      </c>
      <c r="I96" s="1">
        <v>42832.412511574075</v>
      </c>
      <c r="J96" t="str">
        <f>"14"</f>
        <v>14</v>
      </c>
      <c r="K96" t="s">
        <v>39</v>
      </c>
      <c r="L96" s="1">
        <v>42832.422326388885</v>
      </c>
      <c r="M96" t="str">
        <f>"16"</f>
        <v>16</v>
      </c>
      <c r="N96" t="s">
        <v>41</v>
      </c>
      <c r="O96" t="str">
        <f>"23"</f>
        <v>23</v>
      </c>
      <c r="P96" t="str">
        <f>"26"</f>
        <v>26</v>
      </c>
      <c r="Q96" t="str">
        <f>"23"</f>
        <v>23</v>
      </c>
      <c r="R96" t="str">
        <f>"3"</f>
        <v>3</v>
      </c>
    </row>
    <row r="97" spans="1:18" x14ac:dyDescent="0.25">
      <c r="A97" t="s">
        <v>53</v>
      </c>
      <c r="B97" t="str">
        <f t="shared" si="19"/>
        <v>47000</v>
      </c>
      <c r="C97" t="str">
        <f>"3476871368"</f>
        <v>3476871368</v>
      </c>
      <c r="D97" s="2">
        <v>0</v>
      </c>
      <c r="E97" s="2" t="s">
        <v>55</v>
      </c>
      <c r="F97" t="str">
        <f t="shared" si="20"/>
        <v>1141</v>
      </c>
      <c r="G97">
        <v>191</v>
      </c>
      <c r="H97" t="s">
        <v>34</v>
      </c>
      <c r="I97" s="1">
        <v>42832.412662037037</v>
      </c>
      <c r="J97" t="str">
        <f>"14"</f>
        <v>14</v>
      </c>
      <c r="K97" t="s">
        <v>39</v>
      </c>
      <c r="L97" s="1">
        <v>42832.422303240739</v>
      </c>
      <c r="M97" t="str">
        <f>"16"</f>
        <v>16</v>
      </c>
      <c r="N97" t="s">
        <v>41</v>
      </c>
      <c r="O97" t="str">
        <f>"23"</f>
        <v>23</v>
      </c>
      <c r="P97" t="str">
        <f>"26"</f>
        <v>26</v>
      </c>
      <c r="Q97" t="str">
        <f>"23"</f>
        <v>23</v>
      </c>
      <c r="R97" t="str">
        <f>"3"</f>
        <v>3</v>
      </c>
    </row>
    <row r="98" spans="1:18" x14ac:dyDescent="0.25">
      <c r="A98" t="s">
        <v>54</v>
      </c>
      <c r="B98" t="str">
        <f t="shared" si="19"/>
        <v>47000</v>
      </c>
      <c r="C98" t="str">
        <f>"12219004"</f>
        <v>12219004</v>
      </c>
      <c r="D98" t="s">
        <v>26</v>
      </c>
      <c r="E98" t="s">
        <v>58</v>
      </c>
      <c r="F98" t="str">
        <f t="shared" si="20"/>
        <v>1141</v>
      </c>
      <c r="G98">
        <v>191</v>
      </c>
      <c r="H98" t="s">
        <v>34</v>
      </c>
      <c r="I98" s="1">
        <v>42832.67019675926</v>
      </c>
      <c r="J98" t="str">
        <f>"26"</f>
        <v>26</v>
      </c>
      <c r="K98" t="s">
        <v>46</v>
      </c>
      <c r="L98" s="1">
        <v>42832.818611111114</v>
      </c>
      <c r="M98" t="str">
        <f>"1"</f>
        <v>1</v>
      </c>
      <c r="N98" t="s">
        <v>18</v>
      </c>
      <c r="O98" t="str">
        <f>"292"</f>
        <v>292</v>
      </c>
      <c r="P98" t="str">
        <f>"354"</f>
        <v>354</v>
      </c>
      <c r="Q98" t="str">
        <f>"292"</f>
        <v>292</v>
      </c>
      <c r="R98" t="str">
        <f>"62"</f>
        <v>62</v>
      </c>
    </row>
    <row r="99" spans="1:18" x14ac:dyDescent="0.25">
      <c r="A99" t="s">
        <v>53</v>
      </c>
      <c r="B99" t="str">
        <f t="shared" si="19"/>
        <v>47000</v>
      </c>
      <c r="C99" t="str">
        <f>"192187681"</f>
        <v>192187681</v>
      </c>
      <c r="D99" s="2">
        <v>0</v>
      </c>
      <c r="E99" s="2" t="s">
        <v>55</v>
      </c>
      <c r="F99" t="str">
        <f t="shared" si="20"/>
        <v>1141</v>
      </c>
      <c r="G99">
        <v>191</v>
      </c>
      <c r="H99" t="s">
        <v>34</v>
      </c>
      <c r="I99" s="1">
        <v>42832.747499999998</v>
      </c>
      <c r="J99" t="str">
        <f>"18"</f>
        <v>18</v>
      </c>
      <c r="K99" t="s">
        <v>36</v>
      </c>
      <c r="L99" s="1">
        <v>42832.808541666665</v>
      </c>
      <c r="M99" t="str">
        <f>"1"</f>
        <v>1</v>
      </c>
      <c r="N99" t="s">
        <v>18</v>
      </c>
      <c r="O99" t="str">
        <f>"137"</f>
        <v>137</v>
      </c>
      <c r="P99" t="str">
        <f>"156"</f>
        <v>156</v>
      </c>
      <c r="Q99" t="str">
        <f>"137"</f>
        <v>137</v>
      </c>
      <c r="R99" t="str">
        <f>"19"</f>
        <v>19</v>
      </c>
    </row>
    <row r="100" spans="1:18" x14ac:dyDescent="0.25">
      <c r="A100" t="s">
        <v>53</v>
      </c>
      <c r="B100" t="str">
        <f t="shared" si="19"/>
        <v>47000</v>
      </c>
      <c r="C100" t="str">
        <f>"3639054810"</f>
        <v>3639054810</v>
      </c>
      <c r="D100" s="2">
        <v>0</v>
      </c>
      <c r="E100" s="2" t="s">
        <v>55</v>
      </c>
      <c r="F100" t="str">
        <f t="shared" si="20"/>
        <v>1141</v>
      </c>
      <c r="G100">
        <v>191</v>
      </c>
      <c r="H100" t="s">
        <v>34</v>
      </c>
      <c r="I100" s="1">
        <v>42832.747534722221</v>
      </c>
      <c r="J100" t="str">
        <f>"18"</f>
        <v>18</v>
      </c>
      <c r="K100" t="s">
        <v>36</v>
      </c>
      <c r="L100" s="1">
        <v>42832.808576388888</v>
      </c>
      <c r="M100" t="str">
        <f>"1"</f>
        <v>1</v>
      </c>
      <c r="N100" t="s">
        <v>18</v>
      </c>
      <c r="O100" t="str">
        <f>"137"</f>
        <v>137</v>
      </c>
      <c r="P100" t="str">
        <f>"156"</f>
        <v>156</v>
      </c>
      <c r="Q100" t="str">
        <f>"137"</f>
        <v>137</v>
      </c>
      <c r="R100" t="str">
        <f>"19"</f>
        <v>19</v>
      </c>
    </row>
    <row r="101" spans="1:18" x14ac:dyDescent="0.25">
      <c r="A101" t="s">
        <v>53</v>
      </c>
      <c r="B101" t="str">
        <f t="shared" si="19"/>
        <v>47000</v>
      </c>
      <c r="C101" t="str">
        <f>"228579855"</f>
        <v>228579855</v>
      </c>
      <c r="D101" s="2">
        <v>0</v>
      </c>
      <c r="E101" s="2" t="s">
        <v>55</v>
      </c>
      <c r="F101" t="str">
        <f t="shared" ref="F101:F106" si="21">"1126"</f>
        <v>1126</v>
      </c>
      <c r="G101">
        <v>191</v>
      </c>
      <c r="H101" t="s">
        <v>34</v>
      </c>
      <c r="I101" s="1">
        <v>42833.273668981485</v>
      </c>
      <c r="J101" t="str">
        <f>"1"</f>
        <v>1</v>
      </c>
      <c r="K101" t="s">
        <v>18</v>
      </c>
      <c r="L101" s="1">
        <v>42833.283206018517</v>
      </c>
      <c r="M101" t="str">
        <f>"2"</f>
        <v>2</v>
      </c>
      <c r="N101" t="s">
        <v>27</v>
      </c>
      <c r="O101" t="str">
        <f>"21"</f>
        <v>21</v>
      </c>
      <c r="P101" t="str">
        <f>"24"</f>
        <v>24</v>
      </c>
      <c r="Q101" t="str">
        <f>"21"</f>
        <v>21</v>
      </c>
      <c r="R101" t="str">
        <f>"3"</f>
        <v>3</v>
      </c>
    </row>
    <row r="102" spans="1:18" x14ac:dyDescent="0.25">
      <c r="A102" t="s">
        <v>53</v>
      </c>
      <c r="B102" t="str">
        <f t="shared" si="19"/>
        <v>47000</v>
      </c>
      <c r="C102" t="str">
        <f>"1644577045"</f>
        <v>1644577045</v>
      </c>
      <c r="D102" s="2">
        <v>0</v>
      </c>
      <c r="E102" s="2" t="s">
        <v>55</v>
      </c>
      <c r="F102" t="str">
        <f t="shared" si="21"/>
        <v>1126</v>
      </c>
      <c r="G102">
        <v>191</v>
      </c>
      <c r="H102" t="s">
        <v>34</v>
      </c>
      <c r="I102" s="1">
        <v>42833.281030092592</v>
      </c>
      <c r="J102" t="str">
        <f>"1"</f>
        <v>1</v>
      </c>
      <c r="K102" t="s">
        <v>18</v>
      </c>
      <c r="L102" s="1">
        <v>42833.311030092591</v>
      </c>
      <c r="M102" t="str">
        <f>"13"</f>
        <v>13</v>
      </c>
      <c r="N102" t="s">
        <v>21</v>
      </c>
      <c r="O102" t="str">
        <f>"81"</f>
        <v>81</v>
      </c>
      <c r="P102" t="str">
        <f>"92"</f>
        <v>92</v>
      </c>
      <c r="Q102" t="str">
        <f>"81"</f>
        <v>81</v>
      </c>
      <c r="R102" t="str">
        <f>"11"</f>
        <v>11</v>
      </c>
    </row>
    <row r="103" spans="1:18" x14ac:dyDescent="0.25">
      <c r="A103" t="s">
        <v>53</v>
      </c>
      <c r="B103" t="str">
        <f t="shared" si="19"/>
        <v>47000</v>
      </c>
      <c r="C103" t="str">
        <f>"244699137"</f>
        <v>244699137</v>
      </c>
      <c r="D103" s="2">
        <v>0</v>
      </c>
      <c r="E103" s="2" t="s">
        <v>55</v>
      </c>
      <c r="F103" t="str">
        <f t="shared" si="21"/>
        <v>1126</v>
      </c>
      <c r="G103">
        <v>191</v>
      </c>
      <c r="H103" t="s">
        <v>34</v>
      </c>
      <c r="I103" s="1">
        <v>42833.308564814812</v>
      </c>
      <c r="J103" t="str">
        <f>"12"</f>
        <v>12</v>
      </c>
      <c r="K103" t="s">
        <v>42</v>
      </c>
      <c r="L103" s="1">
        <v>42833.330671296295</v>
      </c>
      <c r="M103" t="str">
        <f>"18"</f>
        <v>18</v>
      </c>
      <c r="N103" t="s">
        <v>36</v>
      </c>
      <c r="O103" t="str">
        <f>"58"</f>
        <v>58</v>
      </c>
      <c r="P103" t="str">
        <f>"66"</f>
        <v>66</v>
      </c>
      <c r="Q103" t="str">
        <f>"58"</f>
        <v>58</v>
      </c>
      <c r="R103" t="str">
        <f>"8"</f>
        <v>8</v>
      </c>
    </row>
    <row r="104" spans="1:18" x14ac:dyDescent="0.25">
      <c r="A104" t="s">
        <v>53</v>
      </c>
      <c r="B104" t="str">
        <f t="shared" si="19"/>
        <v>47000</v>
      </c>
      <c r="C104" t="str">
        <f>"1858931107"</f>
        <v>1858931107</v>
      </c>
      <c r="D104" s="2">
        <v>0</v>
      </c>
      <c r="E104" s="2" t="s">
        <v>55</v>
      </c>
      <c r="F104" t="str">
        <f t="shared" si="21"/>
        <v>1126</v>
      </c>
      <c r="G104">
        <v>191</v>
      </c>
      <c r="H104" t="s">
        <v>34</v>
      </c>
      <c r="I104" s="1">
        <v>42833.311111111114</v>
      </c>
      <c r="J104" t="str">
        <f>"13"</f>
        <v>13</v>
      </c>
      <c r="K104" t="s">
        <v>21</v>
      </c>
      <c r="L104" s="1">
        <v>42833.350914351853</v>
      </c>
      <c r="M104" t="str">
        <f>"23"</f>
        <v>23</v>
      </c>
      <c r="N104" t="s">
        <v>49</v>
      </c>
      <c r="O104" t="str">
        <f>"101"</f>
        <v>101</v>
      </c>
      <c r="P104" t="str">
        <f>"115"</f>
        <v>115</v>
      </c>
      <c r="Q104" t="str">
        <f>"101"</f>
        <v>101</v>
      </c>
      <c r="R104" t="str">
        <f>"14"</f>
        <v>14</v>
      </c>
    </row>
    <row r="105" spans="1:18" x14ac:dyDescent="0.25">
      <c r="A105" t="s">
        <v>53</v>
      </c>
      <c r="B105" t="str">
        <f t="shared" si="19"/>
        <v>47000</v>
      </c>
      <c r="C105" t="str">
        <f>"655675087"</f>
        <v>655675087</v>
      </c>
      <c r="D105" s="2">
        <v>0</v>
      </c>
      <c r="E105" s="2" t="s">
        <v>55</v>
      </c>
      <c r="F105" t="str">
        <f t="shared" si="21"/>
        <v>1126</v>
      </c>
      <c r="G105">
        <v>191</v>
      </c>
      <c r="H105" t="s">
        <v>34</v>
      </c>
      <c r="I105" s="1">
        <v>42833.405752314815</v>
      </c>
      <c r="J105" t="str">
        <f>"13"</f>
        <v>13</v>
      </c>
      <c r="K105" t="s">
        <v>21</v>
      </c>
      <c r="L105" s="1">
        <v>42833.414409722223</v>
      </c>
      <c r="M105" t="str">
        <f>"11"</f>
        <v>11</v>
      </c>
      <c r="N105" t="s">
        <v>22</v>
      </c>
      <c r="O105" t="str">
        <f>"21"</f>
        <v>21</v>
      </c>
      <c r="P105" t="str">
        <f>"24"</f>
        <v>24</v>
      </c>
      <c r="Q105" t="str">
        <f>"21"</f>
        <v>21</v>
      </c>
      <c r="R105" t="str">
        <f>"3"</f>
        <v>3</v>
      </c>
    </row>
    <row r="106" spans="1:18" x14ac:dyDescent="0.25">
      <c r="A106" t="s">
        <v>53</v>
      </c>
      <c r="B106" t="str">
        <f t="shared" ref="B106" si="22">"47000"</f>
        <v>47000</v>
      </c>
      <c r="C106" t="str">
        <f>"220940881"</f>
        <v>220940881</v>
      </c>
      <c r="D106" s="2">
        <v>0</v>
      </c>
      <c r="E106" s="2" t="s">
        <v>55</v>
      </c>
      <c r="F106" t="str">
        <f t="shared" si="21"/>
        <v>1126</v>
      </c>
      <c r="G106">
        <v>191</v>
      </c>
      <c r="H106" t="s">
        <v>34</v>
      </c>
      <c r="I106" s="1">
        <v>42833.431215277778</v>
      </c>
      <c r="J106" t="str">
        <f>"5"</f>
        <v>5</v>
      </c>
      <c r="K106" t="s">
        <v>23</v>
      </c>
      <c r="L106" s="1">
        <v>42833.443819444445</v>
      </c>
      <c r="M106" t="str">
        <f>"1"</f>
        <v>1</v>
      </c>
      <c r="N106" t="s">
        <v>18</v>
      </c>
      <c r="O106" t="str">
        <f>"30"</f>
        <v>30</v>
      </c>
      <c r="P106" t="str">
        <f>"34"</f>
        <v>34</v>
      </c>
      <c r="Q106" t="str">
        <f>"30"</f>
        <v>30</v>
      </c>
      <c r="R106" t="str">
        <f>"4"</f>
        <v>4</v>
      </c>
    </row>
    <row r="107" spans="1:18" x14ac:dyDescent="0.25">
      <c r="A107" t="s">
        <v>53</v>
      </c>
      <c r="B107" t="str">
        <f t="shared" ref="B107:B110" si="23">"47000"</f>
        <v>47000</v>
      </c>
      <c r="C107" t="str">
        <f>"659574581"</f>
        <v>659574581</v>
      </c>
      <c r="D107" s="2">
        <v>0</v>
      </c>
      <c r="E107" s="2" t="s">
        <v>55</v>
      </c>
      <c r="F107" t="str">
        <f t="shared" ref="F107:F116" si="24">"1141"</f>
        <v>1141</v>
      </c>
      <c r="G107">
        <v>191</v>
      </c>
      <c r="H107" t="s">
        <v>34</v>
      </c>
      <c r="I107" s="1">
        <v>42835.35601851852</v>
      </c>
      <c r="J107" t="str">
        <f>"1"</f>
        <v>1</v>
      </c>
      <c r="K107" t="s">
        <v>18</v>
      </c>
      <c r="L107" s="1">
        <v>42835.432071759256</v>
      </c>
      <c r="M107" t="str">
        <f>"16"</f>
        <v>16</v>
      </c>
      <c r="N107" t="s">
        <v>41</v>
      </c>
      <c r="O107" t="str">
        <f>"112"</f>
        <v>112</v>
      </c>
      <c r="P107" t="str">
        <f>"127"</f>
        <v>127</v>
      </c>
      <c r="Q107" t="str">
        <f>"112"</f>
        <v>112</v>
      </c>
      <c r="R107" t="str">
        <f>"15"</f>
        <v>15</v>
      </c>
    </row>
    <row r="108" spans="1:18" x14ac:dyDescent="0.25">
      <c r="A108" t="s">
        <v>53</v>
      </c>
      <c r="B108" t="str">
        <f t="shared" si="23"/>
        <v>47000</v>
      </c>
      <c r="C108" t="str">
        <f>"782502741"</f>
        <v>782502741</v>
      </c>
      <c r="D108" s="2">
        <v>8</v>
      </c>
      <c r="E108" s="2" t="s">
        <v>56</v>
      </c>
      <c r="F108" t="str">
        <f t="shared" si="24"/>
        <v>1141</v>
      </c>
      <c r="G108">
        <v>191</v>
      </c>
      <c r="H108" t="s">
        <v>34</v>
      </c>
      <c r="I108" s="1">
        <v>42835.356076388889</v>
      </c>
      <c r="J108" t="str">
        <f>"1"</f>
        <v>1</v>
      </c>
      <c r="K108" t="s">
        <v>18</v>
      </c>
      <c r="L108" s="1">
        <v>42835.43209490741</v>
      </c>
      <c r="M108" t="str">
        <f>"16"</f>
        <v>16</v>
      </c>
      <c r="N108" t="s">
        <v>41</v>
      </c>
      <c r="O108" t="str">
        <f>"56"</f>
        <v>56</v>
      </c>
      <c r="P108" t="str">
        <f>"64"</f>
        <v>64</v>
      </c>
      <c r="Q108" t="str">
        <f>"56"</f>
        <v>56</v>
      </c>
      <c r="R108" t="str">
        <f>"8"</f>
        <v>8</v>
      </c>
    </row>
    <row r="109" spans="1:18" x14ac:dyDescent="0.25">
      <c r="A109" t="s">
        <v>53</v>
      </c>
      <c r="B109" t="str">
        <f t="shared" si="23"/>
        <v>47000</v>
      </c>
      <c r="C109" t="str">
        <f>"192187681"</f>
        <v>192187681</v>
      </c>
      <c r="D109" s="2">
        <v>0</v>
      </c>
      <c r="E109" s="2" t="s">
        <v>55</v>
      </c>
      <c r="F109" t="str">
        <f t="shared" si="24"/>
        <v>1141</v>
      </c>
      <c r="G109">
        <v>191</v>
      </c>
      <c r="H109" t="s">
        <v>34</v>
      </c>
      <c r="I109" s="1">
        <v>42835.368657407409</v>
      </c>
      <c r="J109" t="str">
        <f>"1"</f>
        <v>1</v>
      </c>
      <c r="K109" t="s">
        <v>18</v>
      </c>
      <c r="L109" s="1">
        <v>42835.443506944444</v>
      </c>
      <c r="M109" t="str">
        <f>"18"</f>
        <v>18</v>
      </c>
      <c r="N109" t="s">
        <v>36</v>
      </c>
      <c r="O109" t="str">
        <f>"137"</f>
        <v>137</v>
      </c>
      <c r="P109" t="str">
        <f>"156"</f>
        <v>156</v>
      </c>
      <c r="Q109" t="str">
        <f>"137"</f>
        <v>137</v>
      </c>
      <c r="R109" t="str">
        <f>"19"</f>
        <v>19</v>
      </c>
    </row>
    <row r="110" spans="1:18" x14ac:dyDescent="0.25">
      <c r="A110" t="s">
        <v>53</v>
      </c>
      <c r="B110" t="str">
        <f t="shared" si="23"/>
        <v>47000</v>
      </c>
      <c r="C110" t="str">
        <f>"2371026811"</f>
        <v>2371026811</v>
      </c>
      <c r="D110" s="2">
        <v>0</v>
      </c>
      <c r="E110" s="2" t="s">
        <v>55</v>
      </c>
      <c r="F110" t="str">
        <f t="shared" si="24"/>
        <v>1141</v>
      </c>
      <c r="G110">
        <v>191</v>
      </c>
      <c r="H110" t="s">
        <v>34</v>
      </c>
      <c r="I110" s="1">
        <v>42835.386504629627</v>
      </c>
      <c r="J110" t="str">
        <f>"5"</f>
        <v>5</v>
      </c>
      <c r="K110" t="s">
        <v>23</v>
      </c>
      <c r="L110" s="1">
        <v>42835.409456018519</v>
      </c>
      <c r="M110" t="str">
        <f>"13"</f>
        <v>13</v>
      </c>
      <c r="N110" t="s">
        <v>21</v>
      </c>
      <c r="O110" t="str">
        <f>"51"</f>
        <v>51</v>
      </c>
      <c r="P110" t="str">
        <f>"58"</f>
        <v>58</v>
      </c>
      <c r="Q110" t="str">
        <f>"51"</f>
        <v>51</v>
      </c>
      <c r="R110" t="str">
        <f>"7"</f>
        <v>7</v>
      </c>
    </row>
    <row r="111" spans="1:18" x14ac:dyDescent="0.25">
      <c r="A111" t="s">
        <v>53</v>
      </c>
      <c r="B111" t="str">
        <f t="shared" ref="B111:B125" si="25">"47000"</f>
        <v>47000</v>
      </c>
      <c r="C111" t="str">
        <f>"3729973690"</f>
        <v>3729973690</v>
      </c>
      <c r="D111" s="2">
        <v>8</v>
      </c>
      <c r="E111" s="2" t="s">
        <v>56</v>
      </c>
      <c r="F111" t="str">
        <f t="shared" si="24"/>
        <v>1141</v>
      </c>
      <c r="G111">
        <v>191</v>
      </c>
      <c r="H111" t="s">
        <v>34</v>
      </c>
      <c r="I111" s="1">
        <v>42835.386574074073</v>
      </c>
      <c r="J111" t="str">
        <f>"5"</f>
        <v>5</v>
      </c>
      <c r="K111" t="s">
        <v>23</v>
      </c>
      <c r="L111" s="1">
        <v>42835.409502314818</v>
      </c>
      <c r="M111" t="str">
        <f>"13"</f>
        <v>13</v>
      </c>
      <c r="N111" t="s">
        <v>21</v>
      </c>
      <c r="O111" t="str">
        <f>"25"</f>
        <v>25</v>
      </c>
      <c r="P111" t="str">
        <f>"29"</f>
        <v>29</v>
      </c>
      <c r="Q111" t="str">
        <f>"25"</f>
        <v>25</v>
      </c>
      <c r="R111" t="str">
        <f>"4"</f>
        <v>4</v>
      </c>
    </row>
    <row r="112" spans="1:18" x14ac:dyDescent="0.25">
      <c r="A112" t="s">
        <v>53</v>
      </c>
      <c r="B112" t="str">
        <f t="shared" si="25"/>
        <v>47000</v>
      </c>
      <c r="C112" t="str">
        <f>"2011082944"</f>
        <v>2011082944</v>
      </c>
      <c r="D112" s="2">
        <v>8</v>
      </c>
      <c r="E112" s="2" t="s">
        <v>56</v>
      </c>
      <c r="F112" t="str">
        <f t="shared" si="24"/>
        <v>1141</v>
      </c>
      <c r="G112">
        <v>191</v>
      </c>
      <c r="H112" t="s">
        <v>34</v>
      </c>
      <c r="I112" s="1">
        <v>42835.386597222219</v>
      </c>
      <c r="J112" t="str">
        <f>"5"</f>
        <v>5</v>
      </c>
      <c r="K112" t="s">
        <v>23</v>
      </c>
      <c r="L112" s="1">
        <v>42835.409259259257</v>
      </c>
      <c r="M112" t="str">
        <f>"13"</f>
        <v>13</v>
      </c>
      <c r="N112" t="s">
        <v>21</v>
      </c>
      <c r="O112" t="str">
        <f>"25"</f>
        <v>25</v>
      </c>
      <c r="P112" t="str">
        <f>"29"</f>
        <v>29</v>
      </c>
      <c r="Q112" t="str">
        <f>"25"</f>
        <v>25</v>
      </c>
      <c r="R112" t="str">
        <f>"4"</f>
        <v>4</v>
      </c>
    </row>
    <row r="113" spans="1:18" x14ac:dyDescent="0.25">
      <c r="A113" t="s">
        <v>53</v>
      </c>
      <c r="B113" t="str">
        <f t="shared" si="25"/>
        <v>47000</v>
      </c>
      <c r="C113" t="str">
        <f>"192187681"</f>
        <v>192187681</v>
      </c>
      <c r="D113" s="2">
        <v>0</v>
      </c>
      <c r="E113" s="2" t="s">
        <v>55</v>
      </c>
      <c r="F113" t="str">
        <f t="shared" si="24"/>
        <v>1141</v>
      </c>
      <c r="G113">
        <v>191</v>
      </c>
      <c r="H113" t="s">
        <v>34</v>
      </c>
      <c r="I113" s="1">
        <v>42835.747442129628</v>
      </c>
      <c r="J113" t="str">
        <f>"18"</f>
        <v>18</v>
      </c>
      <c r="K113" t="s">
        <v>36</v>
      </c>
      <c r="L113" s="1">
        <v>42835.804675925923</v>
      </c>
      <c r="M113" t="str">
        <f>"1"</f>
        <v>1</v>
      </c>
      <c r="N113" t="s">
        <v>18</v>
      </c>
      <c r="O113" t="str">
        <f>"137"</f>
        <v>137</v>
      </c>
      <c r="P113" t="str">
        <f>"156"</f>
        <v>156</v>
      </c>
      <c r="Q113" t="str">
        <f>"137"</f>
        <v>137</v>
      </c>
      <c r="R113" t="str">
        <f>"19"</f>
        <v>19</v>
      </c>
    </row>
    <row r="114" spans="1:18" x14ac:dyDescent="0.25">
      <c r="A114" t="s">
        <v>53</v>
      </c>
      <c r="B114" t="str">
        <f t="shared" si="25"/>
        <v>47000</v>
      </c>
      <c r="C114" t="str">
        <f>"257473985"</f>
        <v>257473985</v>
      </c>
      <c r="D114" s="2">
        <v>0</v>
      </c>
      <c r="E114" s="2" t="s">
        <v>55</v>
      </c>
      <c r="F114" t="str">
        <f t="shared" si="24"/>
        <v>1141</v>
      </c>
      <c r="G114">
        <v>191</v>
      </c>
      <c r="H114" t="s">
        <v>34</v>
      </c>
      <c r="I114" s="1">
        <v>42835.801435185182</v>
      </c>
      <c r="J114" t="str">
        <f>"1"</f>
        <v>1</v>
      </c>
      <c r="K114" t="s">
        <v>18</v>
      </c>
      <c r="L114" s="1">
        <v>42835.814201388886</v>
      </c>
      <c r="M114" t="str">
        <f>"1"</f>
        <v>1</v>
      </c>
      <c r="N114" t="s">
        <v>18</v>
      </c>
      <c r="O114" t="str">
        <f>"21"</f>
        <v>21</v>
      </c>
      <c r="P114" t="str">
        <f>"24"</f>
        <v>24</v>
      </c>
      <c r="Q114" t="str">
        <f>"21"</f>
        <v>21</v>
      </c>
      <c r="R114" t="str">
        <f>"3"</f>
        <v>3</v>
      </c>
    </row>
    <row r="115" spans="1:18" x14ac:dyDescent="0.25">
      <c r="A115" t="s">
        <v>53</v>
      </c>
      <c r="B115" t="str">
        <f t="shared" si="25"/>
        <v>47000</v>
      </c>
      <c r="C115" t="str">
        <f>"257431009"</f>
        <v>257431009</v>
      </c>
      <c r="D115" s="2">
        <v>0</v>
      </c>
      <c r="E115" s="2" t="s">
        <v>55</v>
      </c>
      <c r="F115" t="str">
        <f t="shared" si="24"/>
        <v>1141</v>
      </c>
      <c r="G115">
        <v>191</v>
      </c>
      <c r="H115" t="s">
        <v>34</v>
      </c>
      <c r="I115" s="1">
        <v>42835.801458333335</v>
      </c>
      <c r="J115" t="str">
        <f>"1"</f>
        <v>1</v>
      </c>
      <c r="K115" t="s">
        <v>18</v>
      </c>
      <c r="L115" s="1">
        <v>42835.814236111109</v>
      </c>
      <c r="M115" t="str">
        <f>"1"</f>
        <v>1</v>
      </c>
      <c r="N115" t="s">
        <v>18</v>
      </c>
      <c r="O115" t="str">
        <f>"21"</f>
        <v>21</v>
      </c>
      <c r="P115" t="str">
        <f>"24"</f>
        <v>24</v>
      </c>
      <c r="Q115" t="str">
        <f>"21"</f>
        <v>21</v>
      </c>
      <c r="R115" t="str">
        <f>"3"</f>
        <v>3</v>
      </c>
    </row>
    <row r="116" spans="1:18" x14ac:dyDescent="0.25">
      <c r="A116" t="s">
        <v>53</v>
      </c>
      <c r="B116" t="str">
        <f t="shared" si="25"/>
        <v>47000</v>
      </c>
      <c r="C116" t="str">
        <f>"257542001"</f>
        <v>257542001</v>
      </c>
      <c r="D116" s="2">
        <v>0</v>
      </c>
      <c r="E116" s="2" t="s">
        <v>55</v>
      </c>
      <c r="F116" t="str">
        <f t="shared" si="24"/>
        <v>1141</v>
      </c>
      <c r="G116">
        <v>191</v>
      </c>
      <c r="H116" t="s">
        <v>34</v>
      </c>
      <c r="I116" s="1">
        <v>42835.801493055558</v>
      </c>
      <c r="J116" t="str">
        <f>"1"</f>
        <v>1</v>
      </c>
      <c r="K116" t="s">
        <v>18</v>
      </c>
      <c r="L116" s="1">
        <v>42835.814131944448</v>
      </c>
      <c r="M116" t="str">
        <f>"1"</f>
        <v>1</v>
      </c>
      <c r="N116" t="s">
        <v>18</v>
      </c>
      <c r="O116" t="str">
        <f>"21"</f>
        <v>21</v>
      </c>
      <c r="P116" t="str">
        <f>"24"</f>
        <v>24</v>
      </c>
      <c r="Q116" t="str">
        <f>"21"</f>
        <v>21</v>
      </c>
      <c r="R116" t="str">
        <f>"3"</f>
        <v>3</v>
      </c>
    </row>
    <row r="117" spans="1:18" x14ac:dyDescent="0.25">
      <c r="A117" t="s">
        <v>54</v>
      </c>
      <c r="B117" t="str">
        <f t="shared" si="25"/>
        <v>47000</v>
      </c>
      <c r="C117" t="str">
        <f>"1AAC4232"</f>
        <v>1AAC4232</v>
      </c>
      <c r="D117" t="s">
        <v>26</v>
      </c>
      <c r="E117" t="s">
        <v>58</v>
      </c>
      <c r="F117" t="str">
        <f t="shared" ref="F117:F125" si="26">"1126"</f>
        <v>1126</v>
      </c>
      <c r="G117">
        <v>191</v>
      </c>
      <c r="H117" t="s">
        <v>34</v>
      </c>
      <c r="I117" s="1">
        <v>42836.274328703701</v>
      </c>
      <c r="J117" t="str">
        <f>"1"</f>
        <v>1</v>
      </c>
      <c r="K117" t="s">
        <v>18</v>
      </c>
      <c r="L117" s="1">
        <v>42836.284432870372</v>
      </c>
      <c r="M117" t="str">
        <f>"2"</f>
        <v>2</v>
      </c>
      <c r="N117" t="s">
        <v>27</v>
      </c>
      <c r="O117" t="str">
        <f t="shared" ref="O117" si="27">"21"</f>
        <v>21</v>
      </c>
      <c r="P117" t="str">
        <f t="shared" ref="P117" si="28">"24"</f>
        <v>24</v>
      </c>
      <c r="Q117" t="str">
        <f t="shared" ref="Q117" si="29">"21"</f>
        <v>21</v>
      </c>
      <c r="R117" t="str">
        <f t="shared" ref="R117" si="30">"3"</f>
        <v>3</v>
      </c>
    </row>
    <row r="118" spans="1:18" x14ac:dyDescent="0.25">
      <c r="A118" t="s">
        <v>53</v>
      </c>
      <c r="B118" t="str">
        <f t="shared" si="25"/>
        <v>47000</v>
      </c>
      <c r="C118" t="str">
        <f>"244699137"</f>
        <v>244699137</v>
      </c>
      <c r="D118" s="2">
        <v>0</v>
      </c>
      <c r="E118" s="2" t="s">
        <v>55</v>
      </c>
      <c r="F118" t="str">
        <f t="shared" si="26"/>
        <v>1126</v>
      </c>
      <c r="G118">
        <v>191</v>
      </c>
      <c r="H118" t="s">
        <v>34</v>
      </c>
      <c r="I118" s="1">
        <v>42836.30982638889</v>
      </c>
      <c r="J118" t="str">
        <f>"12"</f>
        <v>12</v>
      </c>
      <c r="K118" t="s">
        <v>42</v>
      </c>
      <c r="L118" s="1">
        <v>42836.330405092594</v>
      </c>
      <c r="M118" t="str">
        <f>"18"</f>
        <v>18</v>
      </c>
      <c r="N118" t="s">
        <v>36</v>
      </c>
      <c r="O118" t="str">
        <f>"58"</f>
        <v>58</v>
      </c>
      <c r="P118" t="str">
        <f>"66"</f>
        <v>66</v>
      </c>
      <c r="Q118" t="str">
        <f>"58"</f>
        <v>58</v>
      </c>
      <c r="R118" t="str">
        <f>"8"</f>
        <v>8</v>
      </c>
    </row>
    <row r="119" spans="1:18" x14ac:dyDescent="0.25">
      <c r="A119" t="s">
        <v>53</v>
      </c>
      <c r="B119" t="str">
        <f t="shared" si="25"/>
        <v>47000</v>
      </c>
      <c r="C119" t="str">
        <f>"901095909"</f>
        <v>901095909</v>
      </c>
      <c r="D119" s="2">
        <v>8</v>
      </c>
      <c r="E119" s="2" t="s">
        <v>56</v>
      </c>
      <c r="F119" t="str">
        <f t="shared" si="26"/>
        <v>1126</v>
      </c>
      <c r="G119">
        <v>191</v>
      </c>
      <c r="H119" t="s">
        <v>34</v>
      </c>
      <c r="I119" s="1">
        <v>42836.352175925924</v>
      </c>
      <c r="J119" t="str">
        <f>"23"</f>
        <v>23</v>
      </c>
      <c r="K119" t="s">
        <v>49</v>
      </c>
      <c r="L119" s="1">
        <v>42836.42664351852</v>
      </c>
      <c r="M119" t="str">
        <f>"13"</f>
        <v>13</v>
      </c>
      <c r="N119" t="s">
        <v>21</v>
      </c>
      <c r="O119" t="str">
        <f>"51"</f>
        <v>51</v>
      </c>
      <c r="P119" t="str">
        <f>"58"</f>
        <v>58</v>
      </c>
      <c r="Q119" t="str">
        <f>"51"</f>
        <v>51</v>
      </c>
      <c r="R119" t="str">
        <f>"7"</f>
        <v>7</v>
      </c>
    </row>
    <row r="120" spans="1:18" x14ac:dyDescent="0.25">
      <c r="A120" t="s">
        <v>53</v>
      </c>
      <c r="B120" t="str">
        <f t="shared" si="25"/>
        <v>47000</v>
      </c>
      <c r="C120" t="str">
        <f>"2615643087"</f>
        <v>2615643087</v>
      </c>
      <c r="D120" s="2">
        <v>0</v>
      </c>
      <c r="E120" s="2" t="s">
        <v>55</v>
      </c>
      <c r="F120" t="str">
        <f t="shared" si="26"/>
        <v>1126</v>
      </c>
      <c r="G120">
        <v>191</v>
      </c>
      <c r="H120" t="s">
        <v>34</v>
      </c>
      <c r="I120" s="1">
        <v>42836.379618055558</v>
      </c>
      <c r="J120" t="str">
        <f>"18"</f>
        <v>18</v>
      </c>
      <c r="K120" t="s">
        <v>36</v>
      </c>
      <c r="L120" s="1">
        <v>42836.462129629632</v>
      </c>
      <c r="M120" t="str">
        <f>"1"</f>
        <v>1</v>
      </c>
      <c r="N120" t="s">
        <v>18</v>
      </c>
      <c r="O120" t="str">
        <f>"137"</f>
        <v>137</v>
      </c>
      <c r="P120" t="str">
        <f>"156"</f>
        <v>156</v>
      </c>
      <c r="Q120" t="str">
        <f>"137"</f>
        <v>137</v>
      </c>
      <c r="R120" t="str">
        <f>"19"</f>
        <v>19</v>
      </c>
    </row>
    <row r="121" spans="1:18" x14ac:dyDescent="0.25">
      <c r="A121" t="s">
        <v>53</v>
      </c>
      <c r="B121" t="str">
        <f t="shared" si="25"/>
        <v>47000</v>
      </c>
      <c r="C121" t="str">
        <f>"1495455928"</f>
        <v>1495455928</v>
      </c>
      <c r="D121" s="2">
        <v>0</v>
      </c>
      <c r="E121" s="2" t="s">
        <v>55</v>
      </c>
      <c r="F121" t="str">
        <f t="shared" si="26"/>
        <v>1126</v>
      </c>
      <c r="G121">
        <v>191</v>
      </c>
      <c r="H121" t="s">
        <v>34</v>
      </c>
      <c r="I121" s="1">
        <v>42836.422199074077</v>
      </c>
      <c r="J121" t="str">
        <f>"14"</f>
        <v>14</v>
      </c>
      <c r="K121" t="s">
        <v>39</v>
      </c>
      <c r="L121" s="1">
        <v>42836.426458333335</v>
      </c>
      <c r="M121" t="str">
        <f>"13"</f>
        <v>13</v>
      </c>
      <c r="N121" t="s">
        <v>21</v>
      </c>
      <c r="O121" t="str">
        <f>"22"</f>
        <v>22</v>
      </c>
      <c r="P121" t="str">
        <f>"25"</f>
        <v>25</v>
      </c>
      <c r="Q121" t="str">
        <f>"22"</f>
        <v>22</v>
      </c>
      <c r="R121" t="str">
        <f>"3"</f>
        <v>3</v>
      </c>
    </row>
    <row r="122" spans="1:18" x14ac:dyDescent="0.25">
      <c r="A122" t="s">
        <v>53</v>
      </c>
      <c r="B122" t="str">
        <f t="shared" si="25"/>
        <v>47000</v>
      </c>
      <c r="C122" t="str">
        <f>"1642139925"</f>
        <v>1642139925</v>
      </c>
      <c r="D122" s="2">
        <v>1</v>
      </c>
      <c r="E122" s="2" t="s">
        <v>57</v>
      </c>
      <c r="F122" t="str">
        <f t="shared" si="26"/>
        <v>1126</v>
      </c>
      <c r="G122">
        <v>191</v>
      </c>
      <c r="H122" t="s">
        <v>34</v>
      </c>
      <c r="I122" s="1">
        <v>42836.422233796293</v>
      </c>
      <c r="J122" t="str">
        <f>"14"</f>
        <v>14</v>
      </c>
      <c r="K122" t="s">
        <v>39</v>
      </c>
      <c r="L122" s="1">
        <v>42836.426493055558</v>
      </c>
      <c r="M122" t="str">
        <f>"13"</f>
        <v>13</v>
      </c>
      <c r="N122" t="s">
        <v>21</v>
      </c>
      <c r="O122" t="str">
        <f>"11"</f>
        <v>11</v>
      </c>
      <c r="P122" t="str">
        <f>"13"</f>
        <v>13</v>
      </c>
      <c r="Q122" t="str">
        <f>"11"</f>
        <v>11</v>
      </c>
      <c r="R122" t="str">
        <f>"2"</f>
        <v>2</v>
      </c>
    </row>
    <row r="123" spans="1:18" x14ac:dyDescent="0.25">
      <c r="A123" t="s">
        <v>53</v>
      </c>
      <c r="B123" t="str">
        <f t="shared" si="25"/>
        <v>47000</v>
      </c>
      <c r="C123" t="str">
        <f>"590759119"</f>
        <v>590759119</v>
      </c>
      <c r="D123" s="2">
        <v>0</v>
      </c>
      <c r="E123" s="2" t="s">
        <v>55</v>
      </c>
      <c r="F123" t="str">
        <f t="shared" si="26"/>
        <v>1126</v>
      </c>
      <c r="G123">
        <v>191</v>
      </c>
      <c r="H123" t="s">
        <v>34</v>
      </c>
      <c r="I123" s="1">
        <v>42836.455659722225</v>
      </c>
      <c r="J123" t="str">
        <f>"2"</f>
        <v>2</v>
      </c>
      <c r="K123" t="s">
        <v>27</v>
      </c>
      <c r="L123" s="1">
        <v>42836.457442129627</v>
      </c>
      <c r="M123" t="str">
        <f>"1"</f>
        <v>1</v>
      </c>
      <c r="N123" t="s">
        <v>18</v>
      </c>
      <c r="O123" t="str">
        <f>"21"</f>
        <v>21</v>
      </c>
      <c r="P123" t="str">
        <f>"24"</f>
        <v>24</v>
      </c>
      <c r="Q123" t="str">
        <f>"21"</f>
        <v>21</v>
      </c>
      <c r="R123" t="str">
        <f>"3"</f>
        <v>3</v>
      </c>
    </row>
    <row r="124" spans="1:18" x14ac:dyDescent="0.25">
      <c r="A124" t="s">
        <v>53</v>
      </c>
      <c r="B124" t="str">
        <f t="shared" si="25"/>
        <v>47000</v>
      </c>
      <c r="C124" t="str">
        <f>"894011413"</f>
        <v>894011413</v>
      </c>
      <c r="D124" s="2">
        <v>0</v>
      </c>
      <c r="E124" s="2" t="s">
        <v>55</v>
      </c>
      <c r="F124" t="str">
        <f t="shared" si="26"/>
        <v>1126</v>
      </c>
      <c r="G124">
        <v>191</v>
      </c>
      <c r="H124" t="s">
        <v>34</v>
      </c>
      <c r="I124" s="1">
        <v>42836.461284722223</v>
      </c>
      <c r="J124" t="str">
        <f>"1"</f>
        <v>1</v>
      </c>
      <c r="K124" t="s">
        <v>18</v>
      </c>
      <c r="L124" s="1">
        <v>42836.471585648149</v>
      </c>
      <c r="M124" t="str">
        <f>"1"</f>
        <v>1</v>
      </c>
      <c r="N124" t="s">
        <v>18</v>
      </c>
      <c r="O124" t="str">
        <f>"21"</f>
        <v>21</v>
      </c>
      <c r="P124" t="str">
        <f>"24"</f>
        <v>24</v>
      </c>
      <c r="Q124" t="str">
        <f>"21"</f>
        <v>21</v>
      </c>
      <c r="R124" t="str">
        <f>"3"</f>
        <v>3</v>
      </c>
    </row>
    <row r="125" spans="1:18" x14ac:dyDescent="0.25">
      <c r="A125" t="s">
        <v>53</v>
      </c>
      <c r="B125" t="str">
        <f t="shared" si="25"/>
        <v>47000</v>
      </c>
      <c r="C125" t="str">
        <f>"873071669"</f>
        <v>873071669</v>
      </c>
      <c r="D125" s="2">
        <v>0</v>
      </c>
      <c r="E125" s="2" t="s">
        <v>55</v>
      </c>
      <c r="F125" t="str">
        <f t="shared" si="26"/>
        <v>1126</v>
      </c>
      <c r="G125">
        <v>191</v>
      </c>
      <c r="H125" t="s">
        <v>34</v>
      </c>
      <c r="I125" s="1">
        <v>42836.461388888885</v>
      </c>
      <c r="J125" t="str">
        <f>"1"</f>
        <v>1</v>
      </c>
      <c r="K125" t="s">
        <v>18</v>
      </c>
      <c r="L125" s="1">
        <v>42836.471550925926</v>
      </c>
      <c r="M125" t="str">
        <f>"1"</f>
        <v>1</v>
      </c>
      <c r="N125" t="s">
        <v>18</v>
      </c>
      <c r="O125" t="str">
        <f>"21"</f>
        <v>21</v>
      </c>
      <c r="P125" t="str">
        <f>"24"</f>
        <v>24</v>
      </c>
      <c r="Q125" t="str">
        <f>"21"</f>
        <v>21</v>
      </c>
      <c r="R125" t="str">
        <f>"3"</f>
        <v>3</v>
      </c>
    </row>
    <row r="126" spans="1:18" x14ac:dyDescent="0.25">
      <c r="A126" t="s">
        <v>53</v>
      </c>
      <c r="B126" t="str">
        <f t="shared" ref="B126:B130" si="31">"47000"</f>
        <v>47000</v>
      </c>
      <c r="C126" t="str">
        <f>"2868698506"</f>
        <v>2868698506</v>
      </c>
      <c r="D126" s="2">
        <v>0</v>
      </c>
      <c r="E126" s="2" t="s">
        <v>55</v>
      </c>
      <c r="F126" t="str">
        <f>"1133"</f>
        <v>1133</v>
      </c>
      <c r="G126">
        <v>191</v>
      </c>
      <c r="H126" t="s">
        <v>34</v>
      </c>
      <c r="I126" s="1">
        <v>42837.587025462963</v>
      </c>
      <c r="J126" t="str">
        <f>"1"</f>
        <v>1</v>
      </c>
      <c r="K126" t="s">
        <v>18</v>
      </c>
      <c r="L126" s="1">
        <v>42837.607615740744</v>
      </c>
      <c r="M126" t="str">
        <f>"7"</f>
        <v>7</v>
      </c>
      <c r="N126" t="s">
        <v>29</v>
      </c>
      <c r="O126" t="str">
        <f>"39"</f>
        <v>39</v>
      </c>
      <c r="P126" t="str">
        <f>"44"</f>
        <v>44</v>
      </c>
      <c r="Q126" t="str">
        <f>"39"</f>
        <v>39</v>
      </c>
      <c r="R126" t="str">
        <f>"5"</f>
        <v>5</v>
      </c>
    </row>
    <row r="127" spans="1:18" x14ac:dyDescent="0.25">
      <c r="A127" t="s">
        <v>53</v>
      </c>
      <c r="B127" t="str">
        <f t="shared" si="31"/>
        <v>47000</v>
      </c>
      <c r="C127" t="str">
        <f>"670236837"</f>
        <v>670236837</v>
      </c>
      <c r="D127" s="2">
        <v>0</v>
      </c>
      <c r="E127" s="2" t="s">
        <v>55</v>
      </c>
      <c r="F127" t="str">
        <f>"1133"</f>
        <v>1133</v>
      </c>
      <c r="G127">
        <v>191</v>
      </c>
      <c r="H127" t="s">
        <v>34</v>
      </c>
      <c r="I127" s="1">
        <v>42837.689942129633</v>
      </c>
      <c r="J127" t="str">
        <f>"18"</f>
        <v>18</v>
      </c>
      <c r="K127" t="s">
        <v>36</v>
      </c>
      <c r="L127" s="1">
        <v>42837.730543981481</v>
      </c>
      <c r="M127" t="str">
        <f>"13"</f>
        <v>13</v>
      </c>
      <c r="N127" t="s">
        <v>21</v>
      </c>
      <c r="O127" t="str">
        <f>"69"</f>
        <v>69</v>
      </c>
      <c r="P127" t="str">
        <f>"78"</f>
        <v>78</v>
      </c>
      <c r="Q127" t="str">
        <f>"69"</f>
        <v>69</v>
      </c>
      <c r="R127" t="str">
        <f>"9"</f>
        <v>9</v>
      </c>
    </row>
    <row r="128" spans="1:18" x14ac:dyDescent="0.25">
      <c r="A128" t="s">
        <v>53</v>
      </c>
      <c r="B128" t="str">
        <f t="shared" si="31"/>
        <v>47000</v>
      </c>
      <c r="C128" t="str">
        <f>"2859224563"</f>
        <v>2859224563</v>
      </c>
      <c r="D128" s="2">
        <v>0</v>
      </c>
      <c r="E128" s="2" t="s">
        <v>55</v>
      </c>
      <c r="F128" t="str">
        <f>"1133"</f>
        <v>1133</v>
      </c>
      <c r="G128">
        <v>191</v>
      </c>
      <c r="H128" t="s">
        <v>34</v>
      </c>
      <c r="I128" s="1">
        <v>42837.722372685188</v>
      </c>
      <c r="J128" t="str">
        <f>"13"</f>
        <v>13</v>
      </c>
      <c r="K128" t="s">
        <v>21</v>
      </c>
      <c r="L128" s="1">
        <v>42837.734490740739</v>
      </c>
      <c r="M128" t="str">
        <f>"12"</f>
        <v>12</v>
      </c>
      <c r="N128" t="s">
        <v>42</v>
      </c>
      <c r="O128" t="str">
        <f>"21"</f>
        <v>21</v>
      </c>
      <c r="P128" t="str">
        <f>"24"</f>
        <v>24</v>
      </c>
      <c r="Q128" t="str">
        <f>"21"</f>
        <v>21</v>
      </c>
      <c r="R128" t="str">
        <f>"3"</f>
        <v>3</v>
      </c>
    </row>
    <row r="129" spans="1:18" x14ac:dyDescent="0.25">
      <c r="A129" t="s">
        <v>53</v>
      </c>
      <c r="B129" t="str">
        <f t="shared" si="31"/>
        <v>47000</v>
      </c>
      <c r="C129" t="str">
        <f>"246827057"</f>
        <v>246827057</v>
      </c>
      <c r="D129" s="2">
        <v>0</v>
      </c>
      <c r="E129" s="2" t="s">
        <v>55</v>
      </c>
      <c r="F129" t="str">
        <f>"1133"</f>
        <v>1133</v>
      </c>
      <c r="G129">
        <v>191</v>
      </c>
      <c r="H129" t="s">
        <v>34</v>
      </c>
      <c r="I129" s="1">
        <v>42837.75582175926</v>
      </c>
      <c r="J129" t="str">
        <f>"4"</f>
        <v>4</v>
      </c>
      <c r="K129" t="s">
        <v>30</v>
      </c>
      <c r="L129" s="1">
        <v>42837.775150462963</v>
      </c>
      <c r="M129" t="str">
        <f>"1"</f>
        <v>1</v>
      </c>
      <c r="N129" t="s">
        <v>18</v>
      </c>
      <c r="O129" t="str">
        <f>"28"</f>
        <v>28</v>
      </c>
      <c r="P129" t="str">
        <f>"32"</f>
        <v>32</v>
      </c>
      <c r="Q129" t="str">
        <f>"28"</f>
        <v>28</v>
      </c>
      <c r="R129" t="str">
        <f>"4"</f>
        <v>4</v>
      </c>
    </row>
    <row r="130" spans="1:18" x14ac:dyDescent="0.25">
      <c r="A130" t="s">
        <v>54</v>
      </c>
      <c r="B130" t="str">
        <f t="shared" si="31"/>
        <v>47000</v>
      </c>
      <c r="C130" t="str">
        <f>"02624206"</f>
        <v>02624206</v>
      </c>
      <c r="D130" t="s">
        <v>26</v>
      </c>
      <c r="E130" t="s">
        <v>58</v>
      </c>
      <c r="F130" t="str">
        <f>"1133"</f>
        <v>1133</v>
      </c>
      <c r="G130">
        <v>191</v>
      </c>
      <c r="H130" t="s">
        <v>34</v>
      </c>
      <c r="I130" s="1">
        <v>42837.770520833335</v>
      </c>
      <c r="J130" t="str">
        <f>"1"</f>
        <v>1</v>
      </c>
      <c r="K130" t="s">
        <v>18</v>
      </c>
      <c r="L130" s="1">
        <v>42837.779004629629</v>
      </c>
      <c r="M130" t="str">
        <f>"1"</f>
        <v>1</v>
      </c>
      <c r="N130" t="s">
        <v>18</v>
      </c>
      <c r="O130" t="str">
        <f>"21"</f>
        <v>21</v>
      </c>
      <c r="P130" t="str">
        <f>"24"</f>
        <v>24</v>
      </c>
      <c r="Q130" t="str">
        <f>"21"</f>
        <v>21</v>
      </c>
      <c r="R130" t="str">
        <f>"3"</f>
        <v>3</v>
      </c>
    </row>
    <row r="131" spans="1:18" x14ac:dyDescent="0.25">
      <c r="A131" t="s">
        <v>53</v>
      </c>
      <c r="B131" t="str">
        <f t="shared" ref="B131:B150" si="32">"47000"</f>
        <v>47000</v>
      </c>
      <c r="C131" t="str">
        <f>"2868698506"</f>
        <v>2868698506</v>
      </c>
      <c r="D131" s="2">
        <v>0</v>
      </c>
      <c r="E131" s="2" t="s">
        <v>55</v>
      </c>
      <c r="F131" t="str">
        <f t="shared" ref="F131:F150" si="33">"1133"</f>
        <v>1133</v>
      </c>
      <c r="G131">
        <v>194</v>
      </c>
      <c r="H131" t="s">
        <v>19</v>
      </c>
      <c r="I131" s="1">
        <v>42838.58693287037</v>
      </c>
      <c r="J131" t="str">
        <f>"1"</f>
        <v>1</v>
      </c>
      <c r="K131" t="s">
        <v>18</v>
      </c>
      <c r="L131" s="1">
        <v>42838.604768518519</v>
      </c>
      <c r="M131" t="str">
        <f>"7"</f>
        <v>7</v>
      </c>
      <c r="N131" t="s">
        <v>29</v>
      </c>
      <c r="O131" t="str">
        <f>"39"</f>
        <v>39</v>
      </c>
      <c r="P131" t="str">
        <f>"44"</f>
        <v>44</v>
      </c>
      <c r="Q131" t="str">
        <f>"39"</f>
        <v>39</v>
      </c>
      <c r="R131" t="str">
        <f>"5"</f>
        <v>5</v>
      </c>
    </row>
    <row r="132" spans="1:18" x14ac:dyDescent="0.25">
      <c r="A132" t="s">
        <v>53</v>
      </c>
      <c r="B132" t="str">
        <f t="shared" si="32"/>
        <v>47000</v>
      </c>
      <c r="C132" t="str">
        <f>"753595541"</f>
        <v>753595541</v>
      </c>
      <c r="D132" s="2">
        <v>0</v>
      </c>
      <c r="E132" s="2" t="s">
        <v>55</v>
      </c>
      <c r="F132" t="str">
        <f t="shared" si="33"/>
        <v>1133</v>
      </c>
      <c r="G132">
        <v>194</v>
      </c>
      <c r="H132" t="s">
        <v>19</v>
      </c>
      <c r="I132" s="1">
        <v>42838.622256944444</v>
      </c>
      <c r="J132" t="str">
        <f>"13"</f>
        <v>13</v>
      </c>
      <c r="K132" t="s">
        <v>21</v>
      </c>
      <c r="L132" s="1">
        <v>42838.649629629632</v>
      </c>
      <c r="M132" t="str">
        <f>"17"</f>
        <v>17</v>
      </c>
      <c r="N132" t="s">
        <v>44</v>
      </c>
      <c r="O132" t="str">
        <f>"62"</f>
        <v>62</v>
      </c>
      <c r="P132" t="str">
        <f>"71"</f>
        <v>71</v>
      </c>
      <c r="Q132" t="str">
        <f>"62"</f>
        <v>62</v>
      </c>
      <c r="R132" t="str">
        <f>"9"</f>
        <v>9</v>
      </c>
    </row>
    <row r="133" spans="1:18" x14ac:dyDescent="0.25">
      <c r="A133" t="s">
        <v>53</v>
      </c>
      <c r="B133" t="str">
        <f t="shared" si="32"/>
        <v>47000</v>
      </c>
      <c r="C133" t="str">
        <f>"886961029"</f>
        <v>886961029</v>
      </c>
      <c r="D133" s="2">
        <v>0</v>
      </c>
      <c r="E133" s="2" t="s">
        <v>55</v>
      </c>
      <c r="F133" t="str">
        <f t="shared" si="33"/>
        <v>1133</v>
      </c>
      <c r="G133">
        <v>194</v>
      </c>
      <c r="H133" t="s">
        <v>19</v>
      </c>
      <c r="I133" s="1">
        <v>42838.62232638889</v>
      </c>
      <c r="J133" t="str">
        <f>"13"</f>
        <v>13</v>
      </c>
      <c r="K133" t="s">
        <v>21</v>
      </c>
      <c r="L133" s="1">
        <v>42838.649652777778</v>
      </c>
      <c r="M133" t="str">
        <f>"17"</f>
        <v>17</v>
      </c>
      <c r="N133" t="s">
        <v>44</v>
      </c>
      <c r="O133" t="str">
        <f>"62"</f>
        <v>62</v>
      </c>
      <c r="P133" t="str">
        <f>"71"</f>
        <v>71</v>
      </c>
      <c r="Q133" t="str">
        <f>"62"</f>
        <v>62</v>
      </c>
      <c r="R133" t="str">
        <f>"9"</f>
        <v>9</v>
      </c>
    </row>
    <row r="134" spans="1:18" x14ac:dyDescent="0.25">
      <c r="A134" t="s">
        <v>54</v>
      </c>
      <c r="B134" t="str">
        <f t="shared" si="32"/>
        <v>47000</v>
      </c>
      <c r="C134" t="str">
        <f>"FA38FAE8"</f>
        <v>FA38FAE8</v>
      </c>
      <c r="D134" t="s">
        <v>26</v>
      </c>
      <c r="E134" t="s">
        <v>58</v>
      </c>
      <c r="F134" t="str">
        <f t="shared" si="33"/>
        <v>1133</v>
      </c>
      <c r="G134">
        <v>194</v>
      </c>
      <c r="H134" t="s">
        <v>19</v>
      </c>
      <c r="I134" s="1">
        <v>42838.623912037037</v>
      </c>
      <c r="J134" t="str">
        <f>"14"</f>
        <v>14</v>
      </c>
      <c r="K134" t="s">
        <v>39</v>
      </c>
      <c r="L134" s="1">
        <v>42838.652106481481</v>
      </c>
      <c r="M134" t="str">
        <f>"18"</f>
        <v>18</v>
      </c>
      <c r="N134" t="s">
        <v>36</v>
      </c>
      <c r="O134" t="str">
        <f>"58"</f>
        <v>58</v>
      </c>
      <c r="P134" t="str">
        <f>"66"</f>
        <v>66</v>
      </c>
      <c r="Q134" t="str">
        <f>"58"</f>
        <v>58</v>
      </c>
      <c r="R134" t="str">
        <f>"8"</f>
        <v>8</v>
      </c>
    </row>
    <row r="135" spans="1:18" x14ac:dyDescent="0.25">
      <c r="A135" t="s">
        <v>54</v>
      </c>
      <c r="B135" t="str">
        <f t="shared" si="32"/>
        <v>47000</v>
      </c>
      <c r="C135" t="str">
        <f>"CE9DF135"</f>
        <v>CE9DF135</v>
      </c>
      <c r="D135" t="s">
        <v>26</v>
      </c>
      <c r="E135" t="s">
        <v>58</v>
      </c>
      <c r="F135" t="str">
        <f t="shared" si="33"/>
        <v>1133</v>
      </c>
      <c r="G135">
        <v>194</v>
      </c>
      <c r="H135" t="s">
        <v>19</v>
      </c>
      <c r="I135" s="1">
        <v>42838.623935185184</v>
      </c>
      <c r="J135" t="str">
        <f>"14"</f>
        <v>14</v>
      </c>
      <c r="K135" t="s">
        <v>39</v>
      </c>
      <c r="L135" s="1">
        <v>42838.652060185188</v>
      </c>
      <c r="M135" t="str">
        <f>"18"</f>
        <v>18</v>
      </c>
      <c r="N135" t="s">
        <v>36</v>
      </c>
      <c r="O135" t="str">
        <f>"58"</f>
        <v>58</v>
      </c>
      <c r="P135" t="str">
        <f>"66"</f>
        <v>66</v>
      </c>
      <c r="Q135" t="str">
        <f>"58"</f>
        <v>58</v>
      </c>
      <c r="R135" t="str">
        <f>"8"</f>
        <v>8</v>
      </c>
    </row>
    <row r="136" spans="1:18" x14ac:dyDescent="0.25">
      <c r="A136" t="s">
        <v>53</v>
      </c>
      <c r="B136" t="str">
        <f t="shared" si="32"/>
        <v>47000</v>
      </c>
      <c r="C136" t="str">
        <f>"192567313"</f>
        <v>192567313</v>
      </c>
      <c r="D136" s="2">
        <v>0</v>
      </c>
      <c r="E136" s="2" t="s">
        <v>55</v>
      </c>
      <c r="F136" t="str">
        <f t="shared" si="33"/>
        <v>1133</v>
      </c>
      <c r="G136">
        <v>194</v>
      </c>
      <c r="H136" t="s">
        <v>19</v>
      </c>
      <c r="I136" s="1">
        <v>42838.624143518522</v>
      </c>
      <c r="J136" t="str">
        <f>"14"</f>
        <v>14</v>
      </c>
      <c r="K136" t="s">
        <v>39</v>
      </c>
      <c r="L136" s="1">
        <v>42838.640381944446</v>
      </c>
      <c r="M136" t="str">
        <f>"16"</f>
        <v>16</v>
      </c>
      <c r="N136" t="s">
        <v>41</v>
      </c>
      <c r="O136" t="str">
        <f>"33"</f>
        <v>33</v>
      </c>
      <c r="P136" t="str">
        <f>"37"</f>
        <v>37</v>
      </c>
      <c r="Q136" t="str">
        <f>"33"</f>
        <v>33</v>
      </c>
      <c r="R136" t="str">
        <f>"4"</f>
        <v>4</v>
      </c>
    </row>
    <row r="137" spans="1:18" x14ac:dyDescent="0.25">
      <c r="A137" t="s">
        <v>53</v>
      </c>
      <c r="B137" t="str">
        <f t="shared" si="32"/>
        <v>47000</v>
      </c>
      <c r="C137" t="str">
        <f>"1716987368"</f>
        <v>1716987368</v>
      </c>
      <c r="D137" s="2">
        <v>0</v>
      </c>
      <c r="E137" s="2" t="s">
        <v>55</v>
      </c>
      <c r="F137" t="str">
        <f t="shared" si="33"/>
        <v>1133</v>
      </c>
      <c r="G137">
        <v>194</v>
      </c>
      <c r="H137" t="s">
        <v>19</v>
      </c>
      <c r="I137" s="1">
        <v>42838.633645833332</v>
      </c>
      <c r="J137" t="str">
        <f>"16"</f>
        <v>16</v>
      </c>
      <c r="K137" t="s">
        <v>41</v>
      </c>
      <c r="L137" s="1">
        <v>42838.652002314811</v>
      </c>
      <c r="M137" t="str">
        <f>"18"</f>
        <v>18</v>
      </c>
      <c r="N137" t="s">
        <v>36</v>
      </c>
      <c r="O137" t="str">
        <f>"25"</f>
        <v>25</v>
      </c>
      <c r="P137" t="str">
        <f>"29"</f>
        <v>29</v>
      </c>
      <c r="Q137" t="str">
        <f>"25"</f>
        <v>25</v>
      </c>
      <c r="R137" t="str">
        <f>"4"</f>
        <v>4</v>
      </c>
    </row>
    <row r="138" spans="1:18" x14ac:dyDescent="0.25">
      <c r="A138" t="s">
        <v>53</v>
      </c>
      <c r="B138" t="str">
        <f t="shared" si="32"/>
        <v>47000</v>
      </c>
      <c r="C138" t="str">
        <f>"3657433883"</f>
        <v>3657433883</v>
      </c>
      <c r="D138" s="2">
        <v>0</v>
      </c>
      <c r="E138" s="2" t="s">
        <v>55</v>
      </c>
      <c r="F138" t="str">
        <f t="shared" si="33"/>
        <v>1133</v>
      </c>
      <c r="G138">
        <v>194</v>
      </c>
      <c r="H138" t="s">
        <v>19</v>
      </c>
      <c r="I138" s="1">
        <v>42838.633680555555</v>
      </c>
      <c r="J138" t="str">
        <f>"16"</f>
        <v>16</v>
      </c>
      <c r="K138" t="s">
        <v>41</v>
      </c>
      <c r="L138" s="1">
        <v>42838.651956018519</v>
      </c>
      <c r="M138" t="str">
        <f>"18"</f>
        <v>18</v>
      </c>
      <c r="N138" t="s">
        <v>36</v>
      </c>
      <c r="O138" t="str">
        <f>"25"</f>
        <v>25</v>
      </c>
      <c r="P138" t="str">
        <f>"29"</f>
        <v>29</v>
      </c>
      <c r="Q138" t="str">
        <f>"25"</f>
        <v>25</v>
      </c>
      <c r="R138" t="str">
        <f>"4"</f>
        <v>4</v>
      </c>
    </row>
    <row r="139" spans="1:18" x14ac:dyDescent="0.25">
      <c r="A139" t="s">
        <v>53</v>
      </c>
      <c r="B139" t="str">
        <f t="shared" si="32"/>
        <v>47000</v>
      </c>
      <c r="C139" t="str">
        <f>"259717729"</f>
        <v>259717729</v>
      </c>
      <c r="D139" s="2">
        <v>0</v>
      </c>
      <c r="E139" s="2" t="s">
        <v>55</v>
      </c>
      <c r="F139" t="str">
        <f t="shared" si="33"/>
        <v>1133</v>
      </c>
      <c r="G139">
        <v>194</v>
      </c>
      <c r="H139" t="s">
        <v>19</v>
      </c>
      <c r="I139" s="1">
        <v>42838.640474537038</v>
      </c>
      <c r="J139" t="str">
        <f>"16"</f>
        <v>16</v>
      </c>
      <c r="K139" t="s">
        <v>41</v>
      </c>
      <c r="L139" s="1">
        <v>42838.649594907409</v>
      </c>
      <c r="M139" t="str">
        <f>"17"</f>
        <v>17</v>
      </c>
      <c r="N139" t="s">
        <v>44</v>
      </c>
      <c r="O139" t="str">
        <f>"23"</f>
        <v>23</v>
      </c>
      <c r="P139" t="str">
        <f>"26"</f>
        <v>26</v>
      </c>
      <c r="Q139" t="str">
        <f>"23"</f>
        <v>23</v>
      </c>
      <c r="R139" t="str">
        <f>"3"</f>
        <v>3</v>
      </c>
    </row>
    <row r="140" spans="1:18" x14ac:dyDescent="0.25">
      <c r="A140" t="s">
        <v>53</v>
      </c>
      <c r="B140" t="str">
        <f t="shared" si="32"/>
        <v>47000</v>
      </c>
      <c r="C140" t="str">
        <f>"259719937"</f>
        <v>259719937</v>
      </c>
      <c r="D140" s="2">
        <v>0</v>
      </c>
      <c r="E140" s="2" t="s">
        <v>55</v>
      </c>
      <c r="F140" t="str">
        <f t="shared" si="33"/>
        <v>1133</v>
      </c>
      <c r="G140">
        <v>194</v>
      </c>
      <c r="H140" t="s">
        <v>19</v>
      </c>
      <c r="I140" s="1">
        <v>42838.640497685185</v>
      </c>
      <c r="J140" t="str">
        <f>"16"</f>
        <v>16</v>
      </c>
      <c r="K140" t="s">
        <v>41</v>
      </c>
      <c r="L140" s="1">
        <v>42838.649548611109</v>
      </c>
      <c r="M140" t="str">
        <f>"17"</f>
        <v>17</v>
      </c>
      <c r="N140" t="s">
        <v>44</v>
      </c>
      <c r="O140" t="str">
        <f>"23"</f>
        <v>23</v>
      </c>
      <c r="P140" t="str">
        <f>"26"</f>
        <v>26</v>
      </c>
      <c r="Q140" t="str">
        <f>"23"</f>
        <v>23</v>
      </c>
      <c r="R140" t="str">
        <f>"3"</f>
        <v>3</v>
      </c>
    </row>
    <row r="141" spans="1:18" x14ac:dyDescent="0.25">
      <c r="A141" t="s">
        <v>53</v>
      </c>
      <c r="B141" t="str">
        <f t="shared" si="32"/>
        <v>47000</v>
      </c>
      <c r="C141" t="str">
        <f>"886961029"</f>
        <v>886961029</v>
      </c>
      <c r="D141" s="2">
        <v>0</v>
      </c>
      <c r="E141" s="2" t="s">
        <v>55</v>
      </c>
      <c r="F141" t="str">
        <f t="shared" si="33"/>
        <v>1133</v>
      </c>
      <c r="G141">
        <v>194</v>
      </c>
      <c r="H141" t="s">
        <v>19</v>
      </c>
      <c r="I141" s="1">
        <v>42838.697847222225</v>
      </c>
      <c r="J141" t="str">
        <f>"17"</f>
        <v>17</v>
      </c>
      <c r="K141" t="s">
        <v>44</v>
      </c>
      <c r="L141" s="1">
        <v>42838.734409722223</v>
      </c>
      <c r="M141" t="str">
        <f>"12"</f>
        <v>12</v>
      </c>
      <c r="N141" t="s">
        <v>42</v>
      </c>
      <c r="O141" t="str">
        <f>"65"</f>
        <v>65</v>
      </c>
      <c r="P141" t="str">
        <f>"74"</f>
        <v>74</v>
      </c>
      <c r="Q141" t="str">
        <f>"65"</f>
        <v>65</v>
      </c>
      <c r="R141" t="str">
        <f>"9"</f>
        <v>9</v>
      </c>
    </row>
    <row r="142" spans="1:18" x14ac:dyDescent="0.25">
      <c r="A142" t="s">
        <v>53</v>
      </c>
      <c r="B142" t="str">
        <f t="shared" si="32"/>
        <v>47000</v>
      </c>
      <c r="C142" t="str">
        <f>"753595541"</f>
        <v>753595541</v>
      </c>
      <c r="D142" s="2">
        <v>0</v>
      </c>
      <c r="E142" s="2" t="s">
        <v>55</v>
      </c>
      <c r="F142" t="str">
        <f t="shared" si="33"/>
        <v>1133</v>
      </c>
      <c r="G142">
        <v>194</v>
      </c>
      <c r="H142" t="s">
        <v>19</v>
      </c>
      <c r="I142" s="1">
        <v>42838.697881944441</v>
      </c>
      <c r="J142" t="str">
        <f>"17"</f>
        <v>17</v>
      </c>
      <c r="K142" t="s">
        <v>44</v>
      </c>
      <c r="L142" s="1">
        <v>42838.734386574077</v>
      </c>
      <c r="M142" t="str">
        <f>"12"</f>
        <v>12</v>
      </c>
      <c r="N142" t="s">
        <v>42</v>
      </c>
      <c r="O142" t="str">
        <f>"65"</f>
        <v>65</v>
      </c>
      <c r="P142" t="str">
        <f>"74"</f>
        <v>74</v>
      </c>
      <c r="Q142" t="str">
        <f>"65"</f>
        <v>65</v>
      </c>
      <c r="R142" t="str">
        <f>"9"</f>
        <v>9</v>
      </c>
    </row>
    <row r="143" spans="1:18" x14ac:dyDescent="0.25">
      <c r="A143" t="s">
        <v>53</v>
      </c>
      <c r="B143" t="str">
        <f t="shared" si="32"/>
        <v>47000</v>
      </c>
      <c r="C143" t="str">
        <f>"192271009"</f>
        <v>192271009</v>
      </c>
      <c r="D143" s="2">
        <v>0</v>
      </c>
      <c r="E143" s="2" t="s">
        <v>55</v>
      </c>
      <c r="F143" t="str">
        <f t="shared" si="33"/>
        <v>1133</v>
      </c>
      <c r="G143">
        <v>194</v>
      </c>
      <c r="H143" t="s">
        <v>19</v>
      </c>
      <c r="I143" s="1">
        <v>42838.705543981479</v>
      </c>
      <c r="J143" t="str">
        <f>"17"</f>
        <v>17</v>
      </c>
      <c r="K143" t="s">
        <v>44</v>
      </c>
      <c r="L143" s="1">
        <v>42838.73641203704</v>
      </c>
      <c r="M143" t="str">
        <f>"11"</f>
        <v>11</v>
      </c>
      <c r="N143" t="s">
        <v>22</v>
      </c>
      <c r="O143" t="str">
        <f>"77"</f>
        <v>77</v>
      </c>
      <c r="P143" t="str">
        <f>"88"</f>
        <v>88</v>
      </c>
      <c r="Q143" t="str">
        <f>"77"</f>
        <v>77</v>
      </c>
      <c r="R143" t="str">
        <f>"11"</f>
        <v>11</v>
      </c>
    </row>
    <row r="144" spans="1:18" x14ac:dyDescent="0.25">
      <c r="A144" t="s">
        <v>53</v>
      </c>
      <c r="B144" t="str">
        <f t="shared" si="32"/>
        <v>47000</v>
      </c>
      <c r="C144" t="str">
        <f>"145791041"</f>
        <v>145791041</v>
      </c>
      <c r="D144" s="2">
        <v>0</v>
      </c>
      <c r="E144" s="2" t="s">
        <v>55</v>
      </c>
      <c r="F144" t="str">
        <f t="shared" si="33"/>
        <v>1133</v>
      </c>
      <c r="G144">
        <v>194</v>
      </c>
      <c r="H144" t="s">
        <v>19</v>
      </c>
      <c r="I144" s="1">
        <v>42838.723703703705</v>
      </c>
      <c r="J144" t="str">
        <f>"13"</f>
        <v>13</v>
      </c>
      <c r="K144" t="s">
        <v>21</v>
      </c>
      <c r="L144" s="1">
        <v>42838.775254629632</v>
      </c>
      <c r="M144" t="str">
        <f t="shared" ref="M144:M150" si="34">"1"</f>
        <v>1</v>
      </c>
      <c r="N144" t="s">
        <v>18</v>
      </c>
      <c r="O144" t="str">
        <f>"87"</f>
        <v>87</v>
      </c>
      <c r="P144" t="str">
        <f>"99"</f>
        <v>99</v>
      </c>
      <c r="Q144" t="str">
        <f>"87"</f>
        <v>87</v>
      </c>
      <c r="R144" t="str">
        <f>"12"</f>
        <v>12</v>
      </c>
    </row>
    <row r="145" spans="1:18" x14ac:dyDescent="0.25">
      <c r="A145" t="s">
        <v>53</v>
      </c>
      <c r="B145" t="str">
        <f t="shared" si="32"/>
        <v>47000</v>
      </c>
      <c r="C145" t="str">
        <f>"776041925"</f>
        <v>776041925</v>
      </c>
      <c r="D145" s="2">
        <v>5</v>
      </c>
      <c r="E145" s="2" t="s">
        <v>20</v>
      </c>
      <c r="F145" t="str">
        <f t="shared" si="33"/>
        <v>1133</v>
      </c>
      <c r="G145">
        <v>194</v>
      </c>
      <c r="H145" t="s">
        <v>19</v>
      </c>
      <c r="I145" s="1">
        <v>42838.723738425928</v>
      </c>
      <c r="J145" t="str">
        <f>"13"</f>
        <v>13</v>
      </c>
      <c r="K145" t="s">
        <v>21</v>
      </c>
      <c r="L145" s="1">
        <v>42838.775289351855</v>
      </c>
      <c r="M145" t="str">
        <f t="shared" si="34"/>
        <v>1</v>
      </c>
      <c r="N145" t="s">
        <v>18</v>
      </c>
      <c r="O145" t="str">
        <f>"87"</f>
        <v>87</v>
      </c>
      <c r="P145" t="str">
        <f>"99"</f>
        <v>99</v>
      </c>
      <c r="Q145" t="str">
        <f>"87"</f>
        <v>87</v>
      </c>
      <c r="R145" t="str">
        <f>"12"</f>
        <v>12</v>
      </c>
    </row>
    <row r="146" spans="1:18" x14ac:dyDescent="0.25">
      <c r="A146" t="s">
        <v>53</v>
      </c>
      <c r="B146" t="str">
        <f t="shared" si="32"/>
        <v>47000</v>
      </c>
      <c r="C146" t="str">
        <f>"859449765"</f>
        <v>859449765</v>
      </c>
      <c r="D146" s="2">
        <v>0</v>
      </c>
      <c r="E146" s="2" t="s">
        <v>55</v>
      </c>
      <c r="F146" t="str">
        <f t="shared" si="33"/>
        <v>1133</v>
      </c>
      <c r="G146">
        <v>194</v>
      </c>
      <c r="H146" t="s">
        <v>19</v>
      </c>
      <c r="I146" s="1">
        <v>42838.723796296297</v>
      </c>
      <c r="J146" t="str">
        <f>"13"</f>
        <v>13</v>
      </c>
      <c r="K146" t="s">
        <v>21</v>
      </c>
      <c r="L146" s="1">
        <v>42838.763194444444</v>
      </c>
      <c r="M146" t="str">
        <f t="shared" si="34"/>
        <v>1</v>
      </c>
      <c r="N146" t="s">
        <v>18</v>
      </c>
      <c r="O146" t="str">
        <f>"87"</f>
        <v>87</v>
      </c>
      <c r="P146" t="str">
        <f>"99"</f>
        <v>99</v>
      </c>
      <c r="Q146" t="str">
        <f>"87"</f>
        <v>87</v>
      </c>
      <c r="R146" t="str">
        <f>"12"</f>
        <v>12</v>
      </c>
    </row>
    <row r="147" spans="1:18" x14ac:dyDescent="0.25">
      <c r="A147" t="s">
        <v>53</v>
      </c>
      <c r="B147" t="str">
        <f t="shared" si="32"/>
        <v>47000</v>
      </c>
      <c r="C147" t="str">
        <f>"258032513"</f>
        <v>258032513</v>
      </c>
      <c r="D147" s="2">
        <v>0</v>
      </c>
      <c r="E147" s="2" t="s">
        <v>55</v>
      </c>
      <c r="F147" t="str">
        <f t="shared" si="33"/>
        <v>1133</v>
      </c>
      <c r="G147">
        <v>194</v>
      </c>
      <c r="H147" t="s">
        <v>19</v>
      </c>
      <c r="I147" s="1">
        <v>42838.72383101852</v>
      </c>
      <c r="J147" t="str">
        <f>"13"</f>
        <v>13</v>
      </c>
      <c r="K147" t="s">
        <v>21</v>
      </c>
      <c r="L147" s="1">
        <v>42838.763287037036</v>
      </c>
      <c r="M147" t="str">
        <f t="shared" si="34"/>
        <v>1</v>
      </c>
      <c r="N147" t="s">
        <v>18</v>
      </c>
      <c r="O147" t="str">
        <f>"87"</f>
        <v>87</v>
      </c>
      <c r="P147" t="str">
        <f>"99"</f>
        <v>99</v>
      </c>
      <c r="Q147" t="str">
        <f>"87"</f>
        <v>87</v>
      </c>
      <c r="R147" t="str">
        <f>"12"</f>
        <v>12</v>
      </c>
    </row>
    <row r="148" spans="1:18" x14ac:dyDescent="0.25">
      <c r="A148" t="s">
        <v>53</v>
      </c>
      <c r="B148" t="str">
        <f t="shared" si="32"/>
        <v>47000</v>
      </c>
      <c r="C148" t="str">
        <f>"1671200592"</f>
        <v>1671200592</v>
      </c>
      <c r="D148" s="2">
        <v>0</v>
      </c>
      <c r="E148" s="2" t="s">
        <v>55</v>
      </c>
      <c r="F148" t="str">
        <f t="shared" si="33"/>
        <v>1133</v>
      </c>
      <c r="G148">
        <v>194</v>
      </c>
      <c r="H148" t="s">
        <v>19</v>
      </c>
      <c r="I148" s="1">
        <v>42838.764363425929</v>
      </c>
      <c r="J148" t="str">
        <f>"1"</f>
        <v>1</v>
      </c>
      <c r="K148" t="s">
        <v>18</v>
      </c>
      <c r="L148" s="1">
        <v>42838.778113425928</v>
      </c>
      <c r="M148" t="str">
        <f t="shared" si="34"/>
        <v>1</v>
      </c>
      <c r="N148" t="s">
        <v>18</v>
      </c>
      <c r="O148" t="str">
        <f>"21"</f>
        <v>21</v>
      </c>
      <c r="P148" t="str">
        <f>"24"</f>
        <v>24</v>
      </c>
      <c r="Q148" t="str">
        <f>"21"</f>
        <v>21</v>
      </c>
      <c r="R148" t="str">
        <f t="shared" ref="R148:R150" si="35">"3"</f>
        <v>3</v>
      </c>
    </row>
    <row r="149" spans="1:18" x14ac:dyDescent="0.25">
      <c r="A149" t="s">
        <v>53</v>
      </c>
      <c r="B149" t="str">
        <f t="shared" si="32"/>
        <v>47000</v>
      </c>
      <c r="C149" t="str">
        <f>"247286977"</f>
        <v>247286977</v>
      </c>
      <c r="D149" s="2">
        <v>0</v>
      </c>
      <c r="E149" s="2" t="s">
        <v>55</v>
      </c>
      <c r="F149" t="str">
        <f t="shared" si="33"/>
        <v>1133</v>
      </c>
      <c r="G149">
        <v>194</v>
      </c>
      <c r="H149" t="s">
        <v>19</v>
      </c>
      <c r="I149" s="1">
        <v>42838.766701388886</v>
      </c>
      <c r="J149" t="str">
        <f>"1"</f>
        <v>1</v>
      </c>
      <c r="K149" t="s">
        <v>18</v>
      </c>
      <c r="L149" s="1">
        <v>42838.777928240743</v>
      </c>
      <c r="M149" t="str">
        <f t="shared" si="34"/>
        <v>1</v>
      </c>
      <c r="N149" t="s">
        <v>18</v>
      </c>
      <c r="O149" t="str">
        <f>"21"</f>
        <v>21</v>
      </c>
      <c r="P149" t="str">
        <f>"24"</f>
        <v>24</v>
      </c>
      <c r="Q149" t="str">
        <f>"21"</f>
        <v>21</v>
      </c>
      <c r="R149" t="str">
        <f t="shared" si="35"/>
        <v>3</v>
      </c>
    </row>
    <row r="150" spans="1:18" x14ac:dyDescent="0.25">
      <c r="A150" t="s">
        <v>53</v>
      </c>
      <c r="B150" t="str">
        <f t="shared" si="32"/>
        <v>47000</v>
      </c>
      <c r="C150" t="str">
        <f>"247280817"</f>
        <v>247280817</v>
      </c>
      <c r="D150" s="2">
        <v>0</v>
      </c>
      <c r="E150" s="2" t="s">
        <v>55</v>
      </c>
      <c r="F150" t="str">
        <f t="shared" si="33"/>
        <v>1133</v>
      </c>
      <c r="G150">
        <v>194</v>
      </c>
      <c r="H150" t="s">
        <v>19</v>
      </c>
      <c r="I150" s="1">
        <v>42838.766747685186</v>
      </c>
      <c r="J150" t="str">
        <f>"1"</f>
        <v>1</v>
      </c>
      <c r="K150" t="s">
        <v>18</v>
      </c>
      <c r="L150" s="1">
        <v>42838.777986111112</v>
      </c>
      <c r="M150" t="str">
        <f t="shared" si="34"/>
        <v>1</v>
      </c>
      <c r="N150" t="s">
        <v>18</v>
      </c>
      <c r="O150" t="str">
        <f>"21"</f>
        <v>21</v>
      </c>
      <c r="P150" t="str">
        <f>"24"</f>
        <v>24</v>
      </c>
      <c r="Q150" t="str">
        <f>"21"</f>
        <v>21</v>
      </c>
      <c r="R150" t="str">
        <f t="shared" si="35"/>
        <v>3</v>
      </c>
    </row>
    <row r="151" spans="1:18" x14ac:dyDescent="0.25">
      <c r="A151" t="s">
        <v>53</v>
      </c>
      <c r="B151" t="str">
        <f t="shared" ref="B151:B160" si="36">"47000"</f>
        <v>47000</v>
      </c>
      <c r="C151" t="str">
        <f>"1618867509"</f>
        <v>1618867509</v>
      </c>
      <c r="D151" s="2">
        <v>1</v>
      </c>
      <c r="E151" s="2" t="s">
        <v>57</v>
      </c>
      <c r="F151" t="str">
        <f t="shared" ref="F151:F156" si="37">"1141"</f>
        <v>1141</v>
      </c>
      <c r="G151">
        <v>191</v>
      </c>
      <c r="H151" t="s">
        <v>34</v>
      </c>
      <c r="I151" s="1">
        <v>42838.359548611108</v>
      </c>
      <c r="J151" t="str">
        <f t="shared" ref="J151:J152" si="38">"1"</f>
        <v>1</v>
      </c>
      <c r="K151" t="s">
        <v>18</v>
      </c>
      <c r="L151" s="1">
        <v>42838.366203703707</v>
      </c>
      <c r="M151" t="str">
        <f t="shared" ref="M151:M153" si="39">"1"</f>
        <v>1</v>
      </c>
      <c r="N151" t="s">
        <v>18</v>
      </c>
      <c r="O151" t="str">
        <f>"11"</f>
        <v>11</v>
      </c>
      <c r="P151" t="str">
        <f>"12"</f>
        <v>12</v>
      </c>
      <c r="Q151" t="str">
        <f>"11"</f>
        <v>11</v>
      </c>
      <c r="R151" t="str">
        <f>"1"</f>
        <v>1</v>
      </c>
    </row>
    <row r="152" spans="1:18" x14ac:dyDescent="0.25">
      <c r="A152" t="s">
        <v>53</v>
      </c>
      <c r="B152" t="str">
        <f t="shared" si="36"/>
        <v>47000</v>
      </c>
      <c r="C152" t="str">
        <f>"2868698506"</f>
        <v>2868698506</v>
      </c>
      <c r="D152" s="2">
        <v>0</v>
      </c>
      <c r="E152" s="2" t="s">
        <v>55</v>
      </c>
      <c r="F152" t="str">
        <f t="shared" si="37"/>
        <v>1141</v>
      </c>
      <c r="G152">
        <v>191</v>
      </c>
      <c r="H152" t="s">
        <v>34</v>
      </c>
      <c r="I152" s="1">
        <v>42838.360358796293</v>
      </c>
      <c r="J152" t="str">
        <f t="shared" si="38"/>
        <v>1</v>
      </c>
      <c r="K152" t="s">
        <v>18</v>
      </c>
      <c r="L152" s="1">
        <v>42838.37159722222</v>
      </c>
      <c r="M152" t="str">
        <f t="shared" si="39"/>
        <v>1</v>
      </c>
      <c r="N152" t="s">
        <v>18</v>
      </c>
      <c r="O152" t="str">
        <f>"21"</f>
        <v>21</v>
      </c>
      <c r="P152" t="str">
        <f>"24"</f>
        <v>24</v>
      </c>
      <c r="Q152" t="str">
        <f>"21"</f>
        <v>21</v>
      </c>
      <c r="R152" t="str">
        <f>"3"</f>
        <v>3</v>
      </c>
    </row>
    <row r="153" spans="1:18" x14ac:dyDescent="0.25">
      <c r="A153" t="s">
        <v>53</v>
      </c>
      <c r="B153" t="str">
        <f t="shared" si="36"/>
        <v>47000</v>
      </c>
      <c r="C153" t="str">
        <f>"3639054810"</f>
        <v>3639054810</v>
      </c>
      <c r="D153" s="2">
        <v>0</v>
      </c>
      <c r="E153" s="2" t="s">
        <v>55</v>
      </c>
      <c r="F153" t="str">
        <f t="shared" si="37"/>
        <v>1141</v>
      </c>
      <c r="G153">
        <v>191</v>
      </c>
      <c r="H153" t="s">
        <v>34</v>
      </c>
      <c r="I153" s="1">
        <v>42838.755949074075</v>
      </c>
      <c r="J153" t="str">
        <f>"19"</f>
        <v>19</v>
      </c>
      <c r="K153" t="s">
        <v>50</v>
      </c>
      <c r="L153" s="1">
        <v>42838.807314814818</v>
      </c>
      <c r="M153" t="str">
        <f t="shared" si="39"/>
        <v>1</v>
      </c>
      <c r="N153" t="s">
        <v>18</v>
      </c>
      <c r="O153" t="str">
        <f>"144"</f>
        <v>144</v>
      </c>
      <c r="P153" t="str">
        <f>"164"</f>
        <v>164</v>
      </c>
      <c r="Q153" t="str">
        <f>"144"</f>
        <v>144</v>
      </c>
      <c r="R153" t="str">
        <f>"20"</f>
        <v>20</v>
      </c>
    </row>
    <row r="154" spans="1:18" x14ac:dyDescent="0.25">
      <c r="A154" t="s">
        <v>53</v>
      </c>
      <c r="B154" t="str">
        <f t="shared" si="36"/>
        <v>47000</v>
      </c>
      <c r="C154" t="str">
        <f>"244699137"</f>
        <v>244699137</v>
      </c>
      <c r="D154" s="2">
        <v>0</v>
      </c>
      <c r="E154" s="2" t="s">
        <v>55</v>
      </c>
      <c r="F154" t="str">
        <f t="shared" si="37"/>
        <v>1141</v>
      </c>
      <c r="G154">
        <v>191</v>
      </c>
      <c r="H154" t="s">
        <v>34</v>
      </c>
      <c r="I154" s="1">
        <v>42838.75613425926</v>
      </c>
      <c r="J154" t="str">
        <f>"18"</f>
        <v>18</v>
      </c>
      <c r="K154" t="s">
        <v>36</v>
      </c>
      <c r="L154" s="1">
        <v>42838.778715277775</v>
      </c>
      <c r="M154" t="str">
        <f>"12"</f>
        <v>12</v>
      </c>
      <c r="N154" t="s">
        <v>42</v>
      </c>
      <c r="O154" t="str">
        <f>"58"</f>
        <v>58</v>
      </c>
      <c r="P154" t="str">
        <f>"66"</f>
        <v>66</v>
      </c>
      <c r="Q154" t="str">
        <f>"58"</f>
        <v>58</v>
      </c>
      <c r="R154" t="str">
        <f>"8"</f>
        <v>8</v>
      </c>
    </row>
    <row r="155" spans="1:18" x14ac:dyDescent="0.25">
      <c r="A155" t="s">
        <v>53</v>
      </c>
      <c r="B155" t="str">
        <f t="shared" si="36"/>
        <v>47000</v>
      </c>
      <c r="C155" t="str">
        <f>"259719937"</f>
        <v>259719937</v>
      </c>
      <c r="D155" s="2">
        <v>0</v>
      </c>
      <c r="E155" s="2" t="s">
        <v>55</v>
      </c>
      <c r="F155" t="str">
        <f t="shared" si="37"/>
        <v>1141</v>
      </c>
      <c r="G155">
        <v>191</v>
      </c>
      <c r="H155" t="s">
        <v>34</v>
      </c>
      <c r="I155" s="1">
        <v>42838.760069444441</v>
      </c>
      <c r="J155" t="str">
        <f>"17"</f>
        <v>17</v>
      </c>
      <c r="K155" t="s">
        <v>44</v>
      </c>
      <c r="L155" s="1">
        <v>42838.780706018515</v>
      </c>
      <c r="M155" t="str">
        <f>"11"</f>
        <v>11</v>
      </c>
      <c r="N155" t="s">
        <v>22</v>
      </c>
      <c r="O155" t="str">
        <f>"61"</f>
        <v>61</v>
      </c>
      <c r="P155" t="str">
        <f>"70"</f>
        <v>70</v>
      </c>
      <c r="Q155" t="str">
        <f>"61"</f>
        <v>61</v>
      </c>
      <c r="R155" t="str">
        <f>"9"</f>
        <v>9</v>
      </c>
    </row>
    <row r="156" spans="1:18" x14ac:dyDescent="0.25">
      <c r="A156" t="s">
        <v>53</v>
      </c>
      <c r="B156" t="str">
        <f t="shared" si="36"/>
        <v>47000</v>
      </c>
      <c r="C156" t="str">
        <f>"259717729"</f>
        <v>259717729</v>
      </c>
      <c r="D156" s="2">
        <v>0</v>
      </c>
      <c r="E156" s="2" t="s">
        <v>55</v>
      </c>
      <c r="F156" t="str">
        <f t="shared" si="37"/>
        <v>1141</v>
      </c>
      <c r="G156">
        <v>191</v>
      </c>
      <c r="H156" t="s">
        <v>34</v>
      </c>
      <c r="I156" s="1">
        <v>42838.760104166664</v>
      </c>
      <c r="J156" t="str">
        <f>"17"</f>
        <v>17</v>
      </c>
      <c r="K156" t="s">
        <v>44</v>
      </c>
      <c r="L156" s="1">
        <v>42838.780682870369</v>
      </c>
      <c r="M156" t="str">
        <f>"11"</f>
        <v>11</v>
      </c>
      <c r="N156" t="s">
        <v>22</v>
      </c>
      <c r="O156" t="str">
        <f>"61"</f>
        <v>61</v>
      </c>
      <c r="P156" t="str">
        <f>"70"</f>
        <v>70</v>
      </c>
      <c r="Q156" t="str">
        <f>"61"</f>
        <v>61</v>
      </c>
      <c r="R156" t="str">
        <f>"9"</f>
        <v>9</v>
      </c>
    </row>
    <row r="157" spans="1:18" x14ac:dyDescent="0.25">
      <c r="A157" t="s">
        <v>53</v>
      </c>
      <c r="B157" t="str">
        <f t="shared" si="36"/>
        <v>47000</v>
      </c>
      <c r="C157" t="str">
        <f>"228579855"</f>
        <v>228579855</v>
      </c>
      <c r="D157" s="2">
        <v>0</v>
      </c>
      <c r="E157" s="2" t="s">
        <v>55</v>
      </c>
      <c r="F157" t="str">
        <f>"1126"</f>
        <v>1126</v>
      </c>
      <c r="G157">
        <v>191</v>
      </c>
      <c r="H157" t="s">
        <v>34</v>
      </c>
      <c r="I157" s="1">
        <v>42839.273587962962</v>
      </c>
      <c r="J157" t="str">
        <f>"1"</f>
        <v>1</v>
      </c>
      <c r="K157" t="s">
        <v>18</v>
      </c>
      <c r="L157" s="1">
        <v>42839.283194444448</v>
      </c>
      <c r="M157" t="str">
        <f>"2"</f>
        <v>2</v>
      </c>
      <c r="N157" t="s">
        <v>27</v>
      </c>
      <c r="O157" t="str">
        <f>"21"</f>
        <v>21</v>
      </c>
      <c r="P157" t="str">
        <f>"24"</f>
        <v>24</v>
      </c>
      <c r="Q157" t="str">
        <f>"21"</f>
        <v>21</v>
      </c>
      <c r="R157" t="str">
        <f>"3"</f>
        <v>3</v>
      </c>
    </row>
    <row r="158" spans="1:18" x14ac:dyDescent="0.25">
      <c r="A158" t="s">
        <v>53</v>
      </c>
      <c r="B158" t="str">
        <f t="shared" si="36"/>
        <v>47000</v>
      </c>
      <c r="C158" t="str">
        <f>"3584809843"</f>
        <v>3584809843</v>
      </c>
      <c r="D158" s="2">
        <v>8</v>
      </c>
      <c r="E158" s="2" t="s">
        <v>56</v>
      </c>
      <c r="F158" t="str">
        <f>"1126"</f>
        <v>1126</v>
      </c>
      <c r="G158">
        <v>191</v>
      </c>
      <c r="H158" t="s">
        <v>34</v>
      </c>
      <c r="I158" s="1">
        <v>42839.278935185182</v>
      </c>
      <c r="J158" t="str">
        <f>"1"</f>
        <v>1</v>
      </c>
      <c r="K158" t="s">
        <v>18</v>
      </c>
      <c r="L158" s="1">
        <v>42839.312997685185</v>
      </c>
      <c r="M158" t="str">
        <f>"13"</f>
        <v>13</v>
      </c>
      <c r="N158" t="s">
        <v>21</v>
      </c>
      <c r="O158" t="str">
        <f>"40"</f>
        <v>40</v>
      </c>
      <c r="P158" t="str">
        <f>"46"</f>
        <v>46</v>
      </c>
      <c r="Q158" t="str">
        <f>"40"</f>
        <v>40</v>
      </c>
      <c r="R158" t="str">
        <f>"6"</f>
        <v>6</v>
      </c>
    </row>
    <row r="159" spans="1:18" x14ac:dyDescent="0.25">
      <c r="A159" t="s">
        <v>53</v>
      </c>
      <c r="B159" t="str">
        <f t="shared" si="36"/>
        <v>47000</v>
      </c>
      <c r="C159" t="str">
        <f>"244699137"</f>
        <v>244699137</v>
      </c>
      <c r="D159" s="2">
        <v>0</v>
      </c>
      <c r="E159" s="2" t="s">
        <v>55</v>
      </c>
      <c r="F159" t="str">
        <f>"1126"</f>
        <v>1126</v>
      </c>
      <c r="G159">
        <v>191</v>
      </c>
      <c r="H159" t="s">
        <v>34</v>
      </c>
      <c r="I159" s="1">
        <v>42839.310104166667</v>
      </c>
      <c r="J159" t="str">
        <f>"12"</f>
        <v>12</v>
      </c>
      <c r="K159" t="s">
        <v>42</v>
      </c>
      <c r="L159" s="1">
        <v>42839.331076388888</v>
      </c>
      <c r="M159" t="str">
        <f>"18"</f>
        <v>18</v>
      </c>
      <c r="N159" t="s">
        <v>36</v>
      </c>
      <c r="O159" t="str">
        <f>"58"</f>
        <v>58</v>
      </c>
      <c r="P159" t="str">
        <f>"66"</f>
        <v>66</v>
      </c>
      <c r="Q159" t="str">
        <f>"58"</f>
        <v>58</v>
      </c>
      <c r="R159" t="str">
        <f>"8"</f>
        <v>8</v>
      </c>
    </row>
    <row r="160" spans="1:18" x14ac:dyDescent="0.25">
      <c r="A160" t="s">
        <v>53</v>
      </c>
      <c r="B160" t="str">
        <f t="shared" si="36"/>
        <v>47000</v>
      </c>
      <c r="C160" t="str">
        <f>"2049706528"</f>
        <v>2049706528</v>
      </c>
      <c r="D160" s="2">
        <v>0</v>
      </c>
      <c r="E160" s="2" t="s">
        <v>55</v>
      </c>
      <c r="F160" t="str">
        <f>"1126"</f>
        <v>1126</v>
      </c>
      <c r="G160">
        <v>191</v>
      </c>
      <c r="H160" t="s">
        <v>34</v>
      </c>
      <c r="I160" s="1">
        <v>42839.311423611114</v>
      </c>
      <c r="J160" t="str">
        <f>"13"</f>
        <v>13</v>
      </c>
      <c r="K160" t="s">
        <v>21</v>
      </c>
      <c r="L160" s="1">
        <v>42839.331134259257</v>
      </c>
      <c r="M160" t="str">
        <f>"18"</f>
        <v>18</v>
      </c>
      <c r="N160" t="s">
        <v>36</v>
      </c>
      <c r="O160" t="str">
        <f>"56"</f>
        <v>56</v>
      </c>
      <c r="P160" t="str">
        <f>"64"</f>
        <v>64</v>
      </c>
      <c r="Q160" t="str">
        <f>"56"</f>
        <v>56</v>
      </c>
      <c r="R160" t="str">
        <f>"8"</f>
        <v>8</v>
      </c>
    </row>
    <row r="161" spans="1:18" x14ac:dyDescent="0.25">
      <c r="A161" t="s">
        <v>53</v>
      </c>
      <c r="B161" t="str">
        <f t="shared" ref="B161:B175" si="40">"47000"</f>
        <v>47000</v>
      </c>
      <c r="C161" t="str">
        <f>"581685455"</f>
        <v>581685455</v>
      </c>
      <c r="D161" s="2">
        <v>0</v>
      </c>
      <c r="E161" s="2" t="s">
        <v>55</v>
      </c>
      <c r="F161" t="str">
        <f t="shared" ref="F161:F175" si="41">"1133"</f>
        <v>1133</v>
      </c>
      <c r="G161">
        <v>246</v>
      </c>
      <c r="H161" t="s">
        <v>37</v>
      </c>
      <c r="I161" s="1">
        <v>42839.447870370372</v>
      </c>
      <c r="J161" t="str">
        <f>"1"</f>
        <v>1</v>
      </c>
      <c r="K161" t="s">
        <v>18</v>
      </c>
      <c r="L161" s="1">
        <v>42839.481064814812</v>
      </c>
      <c r="M161" t="str">
        <f>"6"</f>
        <v>6</v>
      </c>
      <c r="N161" t="s">
        <v>28</v>
      </c>
      <c r="O161" t="str">
        <f>"33"</f>
        <v>33</v>
      </c>
      <c r="P161" t="str">
        <f>"38"</f>
        <v>38</v>
      </c>
      <c r="Q161" t="str">
        <f>"33"</f>
        <v>33</v>
      </c>
      <c r="R161" t="str">
        <f>"5"</f>
        <v>5</v>
      </c>
    </row>
    <row r="162" spans="1:18" x14ac:dyDescent="0.25">
      <c r="A162" t="s">
        <v>53</v>
      </c>
      <c r="B162" t="str">
        <f t="shared" si="40"/>
        <v>47000</v>
      </c>
      <c r="C162" t="str">
        <f>"2158885386"</f>
        <v>2158885386</v>
      </c>
      <c r="D162" s="2">
        <v>0</v>
      </c>
      <c r="E162" s="2" t="s">
        <v>55</v>
      </c>
      <c r="F162" t="str">
        <f t="shared" si="41"/>
        <v>1133</v>
      </c>
      <c r="G162">
        <v>246</v>
      </c>
      <c r="H162" t="s">
        <v>37</v>
      </c>
      <c r="I162" s="1">
        <v>42839.448900462965</v>
      </c>
      <c r="J162" t="str">
        <f>"1"</f>
        <v>1</v>
      </c>
      <c r="K162" t="s">
        <v>18</v>
      </c>
      <c r="L162" s="1">
        <v>42839.45815972222</v>
      </c>
      <c r="M162" t="str">
        <f>"1"</f>
        <v>1</v>
      </c>
      <c r="N162" t="s">
        <v>18</v>
      </c>
      <c r="O162" t="str">
        <f>"21"</f>
        <v>21</v>
      </c>
      <c r="P162" t="str">
        <f>"24"</f>
        <v>24</v>
      </c>
      <c r="Q162" t="str">
        <f>"21"</f>
        <v>21</v>
      </c>
      <c r="R162" t="str">
        <f>"3"</f>
        <v>3</v>
      </c>
    </row>
    <row r="163" spans="1:18" x14ac:dyDescent="0.25">
      <c r="A163" t="s">
        <v>53</v>
      </c>
      <c r="B163" t="str">
        <f t="shared" si="40"/>
        <v>47000</v>
      </c>
      <c r="C163" t="str">
        <f>"1513850767"</f>
        <v>1513850767</v>
      </c>
      <c r="D163" s="2">
        <v>0</v>
      </c>
      <c r="E163" s="2" t="s">
        <v>55</v>
      </c>
      <c r="F163" t="str">
        <f t="shared" si="41"/>
        <v>1133</v>
      </c>
      <c r="G163">
        <v>246</v>
      </c>
      <c r="H163" t="s">
        <v>37</v>
      </c>
      <c r="I163" s="1">
        <v>42839.47284722222</v>
      </c>
      <c r="J163" t="str">
        <f>"3"</f>
        <v>3</v>
      </c>
      <c r="K163" t="s">
        <v>24</v>
      </c>
      <c r="L163" s="1">
        <v>42839.490034722221</v>
      </c>
      <c r="M163" t="str">
        <f>"9"</f>
        <v>9</v>
      </c>
      <c r="N163" t="s">
        <v>31</v>
      </c>
      <c r="O163" t="str">
        <f>"38"</f>
        <v>38</v>
      </c>
      <c r="P163" t="str">
        <f>"43"</f>
        <v>43</v>
      </c>
      <c r="Q163" t="str">
        <f>"38"</f>
        <v>38</v>
      </c>
      <c r="R163" t="str">
        <f>"5"</f>
        <v>5</v>
      </c>
    </row>
    <row r="164" spans="1:18" x14ac:dyDescent="0.25">
      <c r="A164" t="s">
        <v>53</v>
      </c>
      <c r="B164" t="str">
        <f t="shared" si="40"/>
        <v>47000</v>
      </c>
      <c r="C164" t="str">
        <f>"1623264165"</f>
        <v>1623264165</v>
      </c>
      <c r="D164" s="2">
        <v>0</v>
      </c>
      <c r="E164" s="2" t="s">
        <v>55</v>
      </c>
      <c r="F164" t="str">
        <f t="shared" si="41"/>
        <v>1133</v>
      </c>
      <c r="G164">
        <v>246</v>
      </c>
      <c r="H164" t="s">
        <v>37</v>
      </c>
      <c r="I164" s="1">
        <v>42839.506932870368</v>
      </c>
      <c r="J164" t="str">
        <f>"14"</f>
        <v>14</v>
      </c>
      <c r="K164" t="s">
        <v>39</v>
      </c>
      <c r="L164" s="1">
        <v>42839.532337962963</v>
      </c>
      <c r="M164" t="str">
        <f>"18"</f>
        <v>18</v>
      </c>
      <c r="N164" t="s">
        <v>36</v>
      </c>
      <c r="O164" t="str">
        <f>"58"</f>
        <v>58</v>
      </c>
      <c r="P164" t="str">
        <f>"66"</f>
        <v>66</v>
      </c>
      <c r="Q164" t="str">
        <f>"58"</f>
        <v>58</v>
      </c>
      <c r="R164" t="str">
        <f>"8"</f>
        <v>8</v>
      </c>
    </row>
    <row r="165" spans="1:18" x14ac:dyDescent="0.25">
      <c r="A165" t="s">
        <v>53</v>
      </c>
      <c r="B165" t="str">
        <f t="shared" si="40"/>
        <v>47000</v>
      </c>
      <c r="C165" t="str">
        <f>"1575346920"</f>
        <v>1575346920</v>
      </c>
      <c r="D165" s="2">
        <v>0</v>
      </c>
      <c r="E165" s="2" t="s">
        <v>55</v>
      </c>
      <c r="F165" t="str">
        <f t="shared" si="41"/>
        <v>1133</v>
      </c>
      <c r="G165">
        <v>246</v>
      </c>
      <c r="H165" t="s">
        <v>37</v>
      </c>
      <c r="I165" s="1">
        <v>42839.507013888891</v>
      </c>
      <c r="J165" t="str">
        <f>"14"</f>
        <v>14</v>
      </c>
      <c r="K165" t="s">
        <v>39</v>
      </c>
      <c r="L165" s="1">
        <v>42839.532280092593</v>
      </c>
      <c r="M165" t="str">
        <f>"18"</f>
        <v>18</v>
      </c>
      <c r="N165" t="s">
        <v>36</v>
      </c>
      <c r="O165" t="str">
        <f>"58"</f>
        <v>58</v>
      </c>
      <c r="P165" t="str">
        <f>"66"</f>
        <v>66</v>
      </c>
      <c r="Q165" t="str">
        <f>"58"</f>
        <v>58</v>
      </c>
      <c r="R165" t="str">
        <f>"8"</f>
        <v>8</v>
      </c>
    </row>
    <row r="166" spans="1:18" x14ac:dyDescent="0.25">
      <c r="A166" t="s">
        <v>53</v>
      </c>
      <c r="B166" t="str">
        <f t="shared" si="40"/>
        <v>47000</v>
      </c>
      <c r="C166" t="str">
        <f>"1435764052"</f>
        <v>1435764052</v>
      </c>
      <c r="D166" s="2">
        <v>0</v>
      </c>
      <c r="E166" s="2" t="s">
        <v>55</v>
      </c>
      <c r="F166" t="str">
        <f t="shared" si="41"/>
        <v>1133</v>
      </c>
      <c r="G166">
        <v>246</v>
      </c>
      <c r="H166" t="s">
        <v>37</v>
      </c>
      <c r="I166" s="1">
        <v>42839.507071759261</v>
      </c>
      <c r="J166" t="str">
        <f>"14"</f>
        <v>14</v>
      </c>
      <c r="K166" t="s">
        <v>39</v>
      </c>
      <c r="L166" s="1">
        <v>42839.532187500001</v>
      </c>
      <c r="M166" t="str">
        <f>"18"</f>
        <v>18</v>
      </c>
      <c r="N166" t="s">
        <v>36</v>
      </c>
      <c r="O166" t="str">
        <f>"58"</f>
        <v>58</v>
      </c>
      <c r="P166" t="str">
        <f>"66"</f>
        <v>66</v>
      </c>
      <c r="Q166" t="str">
        <f>"58"</f>
        <v>58</v>
      </c>
      <c r="R166" t="str">
        <f>"8"</f>
        <v>8</v>
      </c>
    </row>
    <row r="167" spans="1:18" x14ac:dyDescent="0.25">
      <c r="A167" t="s">
        <v>53</v>
      </c>
      <c r="B167" t="str">
        <f t="shared" si="40"/>
        <v>47000</v>
      </c>
      <c r="C167" t="str">
        <f>"753595541"</f>
        <v>753595541</v>
      </c>
      <c r="D167" s="2">
        <v>0</v>
      </c>
      <c r="E167" s="2" t="s">
        <v>55</v>
      </c>
      <c r="F167" t="str">
        <f t="shared" si="41"/>
        <v>1133</v>
      </c>
      <c r="G167">
        <v>246</v>
      </c>
      <c r="H167" t="s">
        <v>37</v>
      </c>
      <c r="I167" s="1">
        <v>42839.507118055553</v>
      </c>
      <c r="J167" t="str">
        <f>"14"</f>
        <v>14</v>
      </c>
      <c r="K167" t="s">
        <v>39</v>
      </c>
      <c r="L167" s="1">
        <v>42839.532407407409</v>
      </c>
      <c r="M167" t="str">
        <f>"18"</f>
        <v>18</v>
      </c>
      <c r="N167" t="s">
        <v>36</v>
      </c>
      <c r="O167" t="str">
        <f>"58"</f>
        <v>58</v>
      </c>
      <c r="P167" t="str">
        <f>"66"</f>
        <v>66</v>
      </c>
      <c r="Q167" t="str">
        <f>"58"</f>
        <v>58</v>
      </c>
      <c r="R167" t="str">
        <f>"8"</f>
        <v>8</v>
      </c>
    </row>
    <row r="168" spans="1:18" x14ac:dyDescent="0.25">
      <c r="A168" t="s">
        <v>53</v>
      </c>
      <c r="B168" t="str">
        <f t="shared" si="40"/>
        <v>47000</v>
      </c>
      <c r="C168" t="str">
        <f>"886961029"</f>
        <v>886961029</v>
      </c>
      <c r="D168" s="2">
        <v>0</v>
      </c>
      <c r="E168" s="2" t="s">
        <v>55</v>
      </c>
      <c r="F168" t="str">
        <f t="shared" si="41"/>
        <v>1133</v>
      </c>
      <c r="G168">
        <v>246</v>
      </c>
      <c r="H168" t="s">
        <v>37</v>
      </c>
      <c r="I168" s="1">
        <v>42839.507152777776</v>
      </c>
      <c r="J168" t="str">
        <f>"14"</f>
        <v>14</v>
      </c>
      <c r="K168" t="s">
        <v>39</v>
      </c>
      <c r="L168" s="1">
        <v>42839.532372685186</v>
      </c>
      <c r="M168" t="str">
        <f>"18"</f>
        <v>18</v>
      </c>
      <c r="N168" t="s">
        <v>36</v>
      </c>
      <c r="O168" t="str">
        <f>"58"</f>
        <v>58</v>
      </c>
      <c r="P168" t="str">
        <f>"66"</f>
        <v>66</v>
      </c>
      <c r="Q168" t="str">
        <f>"58"</f>
        <v>58</v>
      </c>
      <c r="R168" t="str">
        <f>"8"</f>
        <v>8</v>
      </c>
    </row>
    <row r="169" spans="1:18" x14ac:dyDescent="0.25">
      <c r="A169" t="s">
        <v>53</v>
      </c>
      <c r="B169" t="str">
        <f t="shared" si="40"/>
        <v>47000</v>
      </c>
      <c r="C169" t="str">
        <f>"220901169"</f>
        <v>220901169</v>
      </c>
      <c r="D169" s="2">
        <v>0</v>
      </c>
      <c r="E169" s="2" t="s">
        <v>55</v>
      </c>
      <c r="F169" t="str">
        <f t="shared" si="41"/>
        <v>1133</v>
      </c>
      <c r="G169">
        <v>246</v>
      </c>
      <c r="H169" t="s">
        <v>37</v>
      </c>
      <c r="I169" s="1">
        <v>42839.516979166663</v>
      </c>
      <c r="J169" t="str">
        <f t="shared" ref="J169:J175" si="42">"16"</f>
        <v>16</v>
      </c>
      <c r="K169" t="s">
        <v>41</v>
      </c>
      <c r="L169" s="1">
        <v>42839.522187499999</v>
      </c>
      <c r="M169" t="str">
        <f>"16"</f>
        <v>16</v>
      </c>
      <c r="N169" t="s">
        <v>41</v>
      </c>
      <c r="O169" t="str">
        <f>"21"</f>
        <v>21</v>
      </c>
      <c r="P169" t="str">
        <f>"24"</f>
        <v>24</v>
      </c>
      <c r="Q169" t="str">
        <f>"21"</f>
        <v>21</v>
      </c>
      <c r="R169" t="str">
        <f>"3"</f>
        <v>3</v>
      </c>
    </row>
    <row r="170" spans="1:18" x14ac:dyDescent="0.25">
      <c r="A170" t="s">
        <v>53</v>
      </c>
      <c r="B170" t="str">
        <f t="shared" si="40"/>
        <v>47000</v>
      </c>
      <c r="C170" t="str">
        <f>"220907857"</f>
        <v>220907857</v>
      </c>
      <c r="D170" s="2">
        <v>0</v>
      </c>
      <c r="E170" s="2" t="s">
        <v>55</v>
      </c>
      <c r="F170" t="str">
        <f t="shared" si="41"/>
        <v>1133</v>
      </c>
      <c r="G170">
        <v>246</v>
      </c>
      <c r="H170" t="s">
        <v>37</v>
      </c>
      <c r="I170" s="1">
        <v>42839.517025462963</v>
      </c>
      <c r="J170" t="str">
        <f t="shared" si="42"/>
        <v>16</v>
      </c>
      <c r="K170" t="s">
        <v>41</v>
      </c>
      <c r="L170" s="1">
        <v>42839.522256944445</v>
      </c>
      <c r="M170" t="str">
        <f>"16"</f>
        <v>16</v>
      </c>
      <c r="N170" t="s">
        <v>41</v>
      </c>
      <c r="O170" t="str">
        <f>"21"</f>
        <v>21</v>
      </c>
      <c r="P170" t="str">
        <f>"24"</f>
        <v>24</v>
      </c>
      <c r="Q170" t="str">
        <f>"21"</f>
        <v>21</v>
      </c>
      <c r="R170" t="str">
        <f>"3"</f>
        <v>3</v>
      </c>
    </row>
    <row r="171" spans="1:18" x14ac:dyDescent="0.25">
      <c r="A171" t="s">
        <v>53</v>
      </c>
      <c r="B171" t="str">
        <f t="shared" si="40"/>
        <v>47000</v>
      </c>
      <c r="C171" t="str">
        <f>"2604245203"</f>
        <v>2604245203</v>
      </c>
      <c r="D171" s="2">
        <v>0</v>
      </c>
      <c r="E171" s="2" t="s">
        <v>55</v>
      </c>
      <c r="F171" t="str">
        <f t="shared" si="41"/>
        <v>1133</v>
      </c>
      <c r="G171">
        <v>246</v>
      </c>
      <c r="H171" t="s">
        <v>37</v>
      </c>
      <c r="I171" s="1">
        <v>42839.517048611109</v>
      </c>
      <c r="J171" t="str">
        <f t="shared" si="42"/>
        <v>16</v>
      </c>
      <c r="K171" t="s">
        <v>41</v>
      </c>
      <c r="L171" s="1">
        <v>42839.531793981485</v>
      </c>
      <c r="M171" t="str">
        <f>"18"</f>
        <v>18</v>
      </c>
      <c r="N171" t="s">
        <v>36</v>
      </c>
      <c r="O171" t="str">
        <f>"25"</f>
        <v>25</v>
      </c>
      <c r="P171" t="str">
        <f>"29"</f>
        <v>29</v>
      </c>
      <c r="Q171" t="str">
        <f>"25"</f>
        <v>25</v>
      </c>
      <c r="R171" t="str">
        <f>"4"</f>
        <v>4</v>
      </c>
    </row>
    <row r="172" spans="1:18" x14ac:dyDescent="0.25">
      <c r="A172" t="s">
        <v>53</v>
      </c>
      <c r="B172" t="str">
        <f t="shared" si="40"/>
        <v>47000</v>
      </c>
      <c r="C172" t="str">
        <f>"1504374287"</f>
        <v>1504374287</v>
      </c>
      <c r="D172" s="2">
        <v>0</v>
      </c>
      <c r="E172" s="2" t="s">
        <v>55</v>
      </c>
      <c r="F172" t="str">
        <f t="shared" si="41"/>
        <v>1133</v>
      </c>
      <c r="G172">
        <v>246</v>
      </c>
      <c r="H172" t="s">
        <v>37</v>
      </c>
      <c r="I172" s="1">
        <v>42839.517083333332</v>
      </c>
      <c r="J172" t="str">
        <f t="shared" si="42"/>
        <v>16</v>
      </c>
      <c r="K172" t="s">
        <v>41</v>
      </c>
      <c r="L172" s="1">
        <v>42839.531944444447</v>
      </c>
      <c r="M172" t="str">
        <f>"18"</f>
        <v>18</v>
      </c>
      <c r="N172" t="s">
        <v>36</v>
      </c>
      <c r="O172" t="str">
        <f>"25"</f>
        <v>25</v>
      </c>
      <c r="P172" t="str">
        <f>"29"</f>
        <v>29</v>
      </c>
      <c r="Q172" t="str">
        <f>"25"</f>
        <v>25</v>
      </c>
      <c r="R172" t="str">
        <f>"4"</f>
        <v>4</v>
      </c>
    </row>
    <row r="173" spans="1:18" x14ac:dyDescent="0.25">
      <c r="A173" t="s">
        <v>53</v>
      </c>
      <c r="B173" t="str">
        <f t="shared" si="40"/>
        <v>47000</v>
      </c>
      <c r="C173" t="str">
        <f>"221673809"</f>
        <v>221673809</v>
      </c>
      <c r="D173" s="2">
        <v>0</v>
      </c>
      <c r="E173" s="2" t="s">
        <v>55</v>
      </c>
      <c r="F173" t="str">
        <f t="shared" si="41"/>
        <v>1133</v>
      </c>
      <c r="G173">
        <v>246</v>
      </c>
      <c r="H173" t="s">
        <v>37</v>
      </c>
      <c r="I173" s="1">
        <v>42839.522615740738</v>
      </c>
      <c r="J173" t="str">
        <f t="shared" si="42"/>
        <v>16</v>
      </c>
      <c r="K173" t="s">
        <v>41</v>
      </c>
      <c r="L173" s="1">
        <v>42839.531724537039</v>
      </c>
      <c r="M173" t="str">
        <f>"18"</f>
        <v>18</v>
      </c>
      <c r="N173" t="s">
        <v>36</v>
      </c>
      <c r="O173" t="str">
        <f>"25"</f>
        <v>25</v>
      </c>
      <c r="P173" t="str">
        <f>"29"</f>
        <v>29</v>
      </c>
      <c r="Q173" t="str">
        <f>"25"</f>
        <v>25</v>
      </c>
      <c r="R173" t="str">
        <f>"4"</f>
        <v>4</v>
      </c>
    </row>
    <row r="174" spans="1:18" x14ac:dyDescent="0.25">
      <c r="A174" t="s">
        <v>53</v>
      </c>
      <c r="B174" t="str">
        <f t="shared" si="40"/>
        <v>47000</v>
      </c>
      <c r="C174" t="str">
        <f>"1716987368"</f>
        <v>1716987368</v>
      </c>
      <c r="D174" s="2">
        <v>0</v>
      </c>
      <c r="E174" s="2" t="s">
        <v>55</v>
      </c>
      <c r="F174" t="str">
        <f t="shared" si="41"/>
        <v>1133</v>
      </c>
      <c r="G174">
        <v>246</v>
      </c>
      <c r="H174" t="s">
        <v>37</v>
      </c>
      <c r="I174" s="1">
        <v>42839.626516203702</v>
      </c>
      <c r="J174" t="str">
        <f t="shared" si="42"/>
        <v>16</v>
      </c>
      <c r="K174" t="s">
        <v>41</v>
      </c>
      <c r="L174" s="1">
        <v>42839.680844907409</v>
      </c>
      <c r="M174" t="str">
        <f>"1"</f>
        <v>1</v>
      </c>
      <c r="N174" t="s">
        <v>18</v>
      </c>
      <c r="O174" t="str">
        <f>"130"</f>
        <v>130</v>
      </c>
      <c r="P174" t="str">
        <f>"148"</f>
        <v>148</v>
      </c>
      <c r="Q174" t="str">
        <f>"130"</f>
        <v>130</v>
      </c>
      <c r="R174" t="str">
        <f>"18"</f>
        <v>18</v>
      </c>
    </row>
    <row r="175" spans="1:18" x14ac:dyDescent="0.25">
      <c r="A175" t="s">
        <v>53</v>
      </c>
      <c r="B175" t="str">
        <f t="shared" si="40"/>
        <v>47000</v>
      </c>
      <c r="C175" t="str">
        <f>"3657433883"</f>
        <v>3657433883</v>
      </c>
      <c r="D175" s="2">
        <v>0</v>
      </c>
      <c r="E175" s="2" t="s">
        <v>55</v>
      </c>
      <c r="F175" t="str">
        <f t="shared" si="41"/>
        <v>1133</v>
      </c>
      <c r="G175">
        <v>246</v>
      </c>
      <c r="H175" t="s">
        <v>37</v>
      </c>
      <c r="I175" s="1">
        <v>42839.626574074071</v>
      </c>
      <c r="J175" t="str">
        <f t="shared" si="42"/>
        <v>16</v>
      </c>
      <c r="K175" t="s">
        <v>41</v>
      </c>
      <c r="L175" s="1">
        <v>42839.680868055555</v>
      </c>
      <c r="M175" t="str">
        <f>"1"</f>
        <v>1</v>
      </c>
      <c r="N175" t="s">
        <v>18</v>
      </c>
      <c r="O175" t="str">
        <f>"130"</f>
        <v>130</v>
      </c>
      <c r="P175" t="str">
        <f>"148"</f>
        <v>148</v>
      </c>
      <c r="Q175" t="str">
        <f>"130"</f>
        <v>130</v>
      </c>
      <c r="R175" t="str">
        <f>"18"</f>
        <v>18</v>
      </c>
    </row>
    <row r="176" spans="1:18" x14ac:dyDescent="0.25">
      <c r="A176" t="s">
        <v>53</v>
      </c>
      <c r="B176" t="str">
        <f t="shared" ref="B176:B182" si="43">"47000"</f>
        <v>47000</v>
      </c>
      <c r="C176" t="str">
        <f>"1770564432"</f>
        <v>1770564432</v>
      </c>
      <c r="D176" s="2">
        <v>1</v>
      </c>
      <c r="E176" s="2" t="s">
        <v>57</v>
      </c>
      <c r="F176" t="str">
        <f t="shared" ref="F176:F182" si="44">"1133"</f>
        <v>1133</v>
      </c>
      <c r="G176">
        <v>191</v>
      </c>
      <c r="H176" t="s">
        <v>34</v>
      </c>
      <c r="I176" s="1">
        <v>42840.574560185189</v>
      </c>
      <c r="J176" t="str">
        <f>"1"</f>
        <v>1</v>
      </c>
      <c r="K176" t="s">
        <v>18</v>
      </c>
      <c r="L176" s="1">
        <v>42840.644861111112</v>
      </c>
      <c r="M176" t="str">
        <f>"16"</f>
        <v>16</v>
      </c>
      <c r="N176" t="s">
        <v>41</v>
      </c>
      <c r="O176" t="str">
        <f>"65"</f>
        <v>65</v>
      </c>
      <c r="P176" t="str">
        <f>"74"</f>
        <v>74</v>
      </c>
      <c r="Q176" t="str">
        <f>"65"</f>
        <v>65</v>
      </c>
      <c r="R176" t="str">
        <f>"9"</f>
        <v>9</v>
      </c>
    </row>
    <row r="177" spans="1:18" x14ac:dyDescent="0.25">
      <c r="A177" t="s">
        <v>53</v>
      </c>
      <c r="B177" t="str">
        <f t="shared" si="43"/>
        <v>47000</v>
      </c>
      <c r="C177" t="str">
        <f>"722853333"</f>
        <v>722853333</v>
      </c>
      <c r="D177" s="2">
        <v>5</v>
      </c>
      <c r="E177" s="2" t="s">
        <v>20</v>
      </c>
      <c r="F177" t="str">
        <f t="shared" si="44"/>
        <v>1133</v>
      </c>
      <c r="G177">
        <v>191</v>
      </c>
      <c r="H177" t="s">
        <v>34</v>
      </c>
      <c r="I177" s="1">
        <v>42840.644942129627</v>
      </c>
      <c r="J177" t="str">
        <f>"16"</f>
        <v>16</v>
      </c>
      <c r="K177" t="s">
        <v>41</v>
      </c>
      <c r="L177" s="1">
        <v>42840.657488425924</v>
      </c>
      <c r="M177" t="str">
        <f>"18"</f>
        <v>18</v>
      </c>
      <c r="N177" t="s">
        <v>36</v>
      </c>
      <c r="O177" t="str">
        <f>"25"</f>
        <v>25</v>
      </c>
      <c r="P177" t="str">
        <f>"29"</f>
        <v>29</v>
      </c>
      <c r="Q177" t="str">
        <f>"25"</f>
        <v>25</v>
      </c>
      <c r="R177" t="str">
        <f>"4"</f>
        <v>4</v>
      </c>
    </row>
    <row r="178" spans="1:18" x14ac:dyDescent="0.25">
      <c r="A178" t="s">
        <v>53</v>
      </c>
      <c r="B178" t="str">
        <f t="shared" si="43"/>
        <v>47000</v>
      </c>
      <c r="C178" t="str">
        <f>"735421621"</f>
        <v>735421621</v>
      </c>
      <c r="D178" s="2">
        <v>5</v>
      </c>
      <c r="E178" s="2" t="s">
        <v>20</v>
      </c>
      <c r="F178" t="str">
        <f t="shared" si="44"/>
        <v>1133</v>
      </c>
      <c r="G178">
        <v>191</v>
      </c>
      <c r="H178" t="s">
        <v>34</v>
      </c>
      <c r="I178" s="1">
        <v>42840.644965277781</v>
      </c>
      <c r="J178" t="str">
        <f>"16"</f>
        <v>16</v>
      </c>
      <c r="K178" t="s">
        <v>41</v>
      </c>
      <c r="L178" s="1">
        <v>42840.657465277778</v>
      </c>
      <c r="M178" t="str">
        <f>"18"</f>
        <v>18</v>
      </c>
      <c r="N178" t="s">
        <v>36</v>
      </c>
      <c r="O178" t="str">
        <f>"25"</f>
        <v>25</v>
      </c>
      <c r="P178" t="str">
        <f>"29"</f>
        <v>29</v>
      </c>
      <c r="Q178" t="str">
        <f>"25"</f>
        <v>25</v>
      </c>
      <c r="R178" t="str">
        <f>"4"</f>
        <v>4</v>
      </c>
    </row>
    <row r="179" spans="1:18" x14ac:dyDescent="0.25">
      <c r="A179" t="s">
        <v>53</v>
      </c>
      <c r="B179" t="str">
        <f t="shared" si="43"/>
        <v>47000</v>
      </c>
      <c r="C179" t="str">
        <f>"2597832847"</f>
        <v>2597832847</v>
      </c>
      <c r="D179" s="2">
        <v>0</v>
      </c>
      <c r="E179" s="2" t="s">
        <v>55</v>
      </c>
      <c r="F179" t="str">
        <f t="shared" si="44"/>
        <v>1133</v>
      </c>
      <c r="G179">
        <v>191</v>
      </c>
      <c r="H179" t="s">
        <v>34</v>
      </c>
      <c r="I179" s="1">
        <v>42840.693657407406</v>
      </c>
      <c r="J179" t="str">
        <f>"18"</f>
        <v>18</v>
      </c>
      <c r="K179" t="s">
        <v>36</v>
      </c>
      <c r="L179" s="1">
        <v>42840.773993055554</v>
      </c>
      <c r="M179" t="str">
        <f>"1"</f>
        <v>1</v>
      </c>
      <c r="N179" t="s">
        <v>18</v>
      </c>
      <c r="O179" t="str">
        <f>"155"</f>
        <v>155</v>
      </c>
      <c r="P179" t="str">
        <f>"177"</f>
        <v>177</v>
      </c>
      <c r="Q179" t="str">
        <f>"155"</f>
        <v>155</v>
      </c>
      <c r="R179" t="str">
        <f>"22"</f>
        <v>22</v>
      </c>
    </row>
    <row r="180" spans="1:18" x14ac:dyDescent="0.25">
      <c r="A180" t="s">
        <v>53</v>
      </c>
      <c r="B180" t="str">
        <f t="shared" si="43"/>
        <v>47000</v>
      </c>
      <c r="C180" t="str">
        <f>"3885434954"</f>
        <v>3885434954</v>
      </c>
      <c r="D180" s="2">
        <v>0</v>
      </c>
      <c r="E180" s="2" t="s">
        <v>55</v>
      </c>
      <c r="F180" t="str">
        <f t="shared" si="44"/>
        <v>1133</v>
      </c>
      <c r="G180">
        <v>191</v>
      </c>
      <c r="H180" t="s">
        <v>34</v>
      </c>
      <c r="I180" s="1">
        <v>42840.768495370372</v>
      </c>
      <c r="J180" t="str">
        <f>"1"</f>
        <v>1</v>
      </c>
      <c r="K180" t="s">
        <v>18</v>
      </c>
      <c r="L180" s="1">
        <v>42840.77884259259</v>
      </c>
      <c r="M180" t="str">
        <f>"1"</f>
        <v>1</v>
      </c>
      <c r="N180" t="s">
        <v>18</v>
      </c>
      <c r="O180" t="str">
        <f>"21"</f>
        <v>21</v>
      </c>
      <c r="P180" t="str">
        <f>"24"</f>
        <v>24</v>
      </c>
      <c r="Q180" t="str">
        <f>"21"</f>
        <v>21</v>
      </c>
      <c r="R180" t="str">
        <f>"3"</f>
        <v>3</v>
      </c>
    </row>
    <row r="181" spans="1:18" x14ac:dyDescent="0.25">
      <c r="A181" t="s">
        <v>53</v>
      </c>
      <c r="B181" t="str">
        <f t="shared" si="43"/>
        <v>47000</v>
      </c>
      <c r="C181" t="str">
        <f>"3798277930"</f>
        <v>3798277930</v>
      </c>
      <c r="D181" s="2">
        <v>0</v>
      </c>
      <c r="E181" s="2" t="s">
        <v>55</v>
      </c>
      <c r="F181" t="str">
        <f t="shared" si="44"/>
        <v>1133</v>
      </c>
      <c r="G181">
        <v>191</v>
      </c>
      <c r="H181" t="s">
        <v>34</v>
      </c>
      <c r="I181" s="1">
        <v>42840.768622685187</v>
      </c>
      <c r="J181" t="str">
        <f>"1"</f>
        <v>1</v>
      </c>
      <c r="K181" t="s">
        <v>18</v>
      </c>
      <c r="L181" s="1">
        <v>42840.778958333336</v>
      </c>
      <c r="M181" t="str">
        <f>"1"</f>
        <v>1</v>
      </c>
      <c r="N181" t="s">
        <v>18</v>
      </c>
      <c r="O181" t="str">
        <f>"21"</f>
        <v>21</v>
      </c>
      <c r="P181" t="str">
        <f>"24"</f>
        <v>24</v>
      </c>
      <c r="Q181" t="str">
        <f>"21"</f>
        <v>21</v>
      </c>
      <c r="R181" t="str">
        <f>"3"</f>
        <v>3</v>
      </c>
    </row>
    <row r="182" spans="1:18" x14ac:dyDescent="0.25">
      <c r="A182" t="s">
        <v>53</v>
      </c>
      <c r="B182" t="str">
        <f t="shared" si="43"/>
        <v>47000</v>
      </c>
      <c r="C182" t="str">
        <f>"2460114628"</f>
        <v>2460114628</v>
      </c>
      <c r="D182" s="2">
        <v>1</v>
      </c>
      <c r="E182" s="2" t="s">
        <v>57</v>
      </c>
      <c r="F182" t="str">
        <f t="shared" si="44"/>
        <v>1133</v>
      </c>
      <c r="G182">
        <v>191</v>
      </c>
      <c r="H182" t="s">
        <v>34</v>
      </c>
      <c r="I182" s="1">
        <v>42840.768692129626</v>
      </c>
      <c r="J182" t="str">
        <f>"1"</f>
        <v>1</v>
      </c>
      <c r="K182" t="s">
        <v>18</v>
      </c>
      <c r="L182" s="1">
        <v>42840.778900462959</v>
      </c>
      <c r="M182" t="str">
        <f>"1"</f>
        <v>1</v>
      </c>
      <c r="N182" t="s">
        <v>18</v>
      </c>
      <c r="O182" t="str">
        <f>"11"</f>
        <v>11</v>
      </c>
      <c r="P182" t="str">
        <f>"12"</f>
        <v>12</v>
      </c>
      <c r="Q182" t="str">
        <f>"11"</f>
        <v>11</v>
      </c>
      <c r="R182" t="str">
        <f>"1"</f>
        <v>1</v>
      </c>
    </row>
    <row r="183" spans="1:18" x14ac:dyDescent="0.25">
      <c r="A183" t="s">
        <v>53</v>
      </c>
      <c r="B183" t="str">
        <f t="shared" ref="B183:B194" si="45">"47000"</f>
        <v>47000</v>
      </c>
      <c r="C183" t="str">
        <f>"3740334980"</f>
        <v>3740334980</v>
      </c>
      <c r="D183" s="2">
        <v>0</v>
      </c>
      <c r="E183" s="2" t="s">
        <v>55</v>
      </c>
      <c r="F183" t="str">
        <f t="shared" ref="F183:F198" si="46">"1141"</f>
        <v>1141</v>
      </c>
      <c r="G183">
        <v>191</v>
      </c>
      <c r="H183" t="s">
        <v>34</v>
      </c>
      <c r="I183" s="1">
        <v>42841.359027777777</v>
      </c>
      <c r="J183" t="str">
        <f t="shared" ref="J183:J188" si="47">"1"</f>
        <v>1</v>
      </c>
      <c r="K183" t="s">
        <v>18</v>
      </c>
      <c r="L183" s="1">
        <v>42841.545347222222</v>
      </c>
      <c r="M183" t="str">
        <f>"29"</f>
        <v>29</v>
      </c>
      <c r="N183" t="s">
        <v>47</v>
      </c>
      <c r="O183" t="str">
        <f>"387"</f>
        <v>387</v>
      </c>
      <c r="P183" t="str">
        <f>"440"</f>
        <v>440</v>
      </c>
      <c r="Q183" t="str">
        <f>"387"</f>
        <v>387</v>
      </c>
      <c r="R183" t="str">
        <f>"53"</f>
        <v>53</v>
      </c>
    </row>
    <row r="184" spans="1:18" x14ac:dyDescent="0.25">
      <c r="A184" t="s">
        <v>54</v>
      </c>
      <c r="B184" t="str">
        <f t="shared" si="45"/>
        <v>47000</v>
      </c>
      <c r="C184" t="str">
        <f>"C35D8FAC"</f>
        <v>C35D8FAC</v>
      </c>
      <c r="D184" t="s">
        <v>26</v>
      </c>
      <c r="E184" t="s">
        <v>58</v>
      </c>
      <c r="F184" t="str">
        <f t="shared" si="46"/>
        <v>1141</v>
      </c>
      <c r="G184">
        <v>191</v>
      </c>
      <c r="H184" t="s">
        <v>34</v>
      </c>
      <c r="I184" s="1">
        <v>42841.359340277777</v>
      </c>
      <c r="J184" t="str">
        <f t="shared" si="47"/>
        <v>1</v>
      </c>
      <c r="K184" t="s">
        <v>18</v>
      </c>
      <c r="L184" s="1">
        <v>42841.359629629631</v>
      </c>
      <c r="M184" t="str">
        <f>"1"</f>
        <v>1</v>
      </c>
      <c r="N184" t="s">
        <v>18</v>
      </c>
      <c r="O184" t="str">
        <f>"21"</f>
        <v>21</v>
      </c>
      <c r="P184" t="str">
        <f>"24"</f>
        <v>24</v>
      </c>
      <c r="Q184" t="str">
        <f>"21"</f>
        <v>21</v>
      </c>
      <c r="R184" t="str">
        <f>"3"</f>
        <v>3</v>
      </c>
    </row>
    <row r="185" spans="1:18" x14ac:dyDescent="0.25">
      <c r="A185" t="s">
        <v>54</v>
      </c>
      <c r="B185" t="str">
        <f t="shared" si="45"/>
        <v>47000</v>
      </c>
      <c r="C185" t="str">
        <f>"FCF86473"</f>
        <v>FCF86473</v>
      </c>
      <c r="D185" t="s">
        <v>43</v>
      </c>
      <c r="E185" s="2" t="s">
        <v>60</v>
      </c>
      <c r="F185" t="str">
        <f t="shared" si="46"/>
        <v>1141</v>
      </c>
      <c r="G185">
        <v>191</v>
      </c>
      <c r="H185" t="s">
        <v>34</v>
      </c>
      <c r="I185" s="1">
        <v>42841.360092592593</v>
      </c>
      <c r="J185" t="str">
        <f t="shared" si="47"/>
        <v>1</v>
      </c>
      <c r="K185" t="s">
        <v>18</v>
      </c>
      <c r="L185" s="1">
        <v>42841.4062037037</v>
      </c>
      <c r="M185" t="str">
        <f>"13"</f>
        <v>13</v>
      </c>
      <c r="N185" t="s">
        <v>21</v>
      </c>
      <c r="O185" t="str">
        <f>"40"</f>
        <v>40</v>
      </c>
      <c r="P185" t="str">
        <f>"46"</f>
        <v>46</v>
      </c>
      <c r="Q185" t="str">
        <f>"40"</f>
        <v>40</v>
      </c>
      <c r="R185" t="str">
        <f>"6"</f>
        <v>6</v>
      </c>
    </row>
    <row r="186" spans="1:18" x14ac:dyDescent="0.25">
      <c r="A186" t="s">
        <v>54</v>
      </c>
      <c r="B186" t="str">
        <f t="shared" si="45"/>
        <v>47000</v>
      </c>
      <c r="C186" t="str">
        <f>"DCA11F73"</f>
        <v>DCA11F73</v>
      </c>
      <c r="D186" s="2" t="s">
        <v>48</v>
      </c>
      <c r="E186" s="2" t="s">
        <v>59</v>
      </c>
      <c r="F186" t="str">
        <f t="shared" si="46"/>
        <v>1141</v>
      </c>
      <c r="G186">
        <v>191</v>
      </c>
      <c r="H186" t="s">
        <v>34</v>
      </c>
      <c r="I186" s="1">
        <v>42841.360127314816</v>
      </c>
      <c r="J186" t="str">
        <f t="shared" si="47"/>
        <v>1</v>
      </c>
      <c r="K186" t="s">
        <v>18</v>
      </c>
      <c r="L186" s="1">
        <v>42841.406238425923</v>
      </c>
      <c r="M186" t="str">
        <f>"13"</f>
        <v>13</v>
      </c>
      <c r="N186" t="s">
        <v>21</v>
      </c>
      <c r="O186" t="str">
        <f>"40"</f>
        <v>40</v>
      </c>
      <c r="P186" t="str">
        <f>"46"</f>
        <v>46</v>
      </c>
      <c r="Q186" t="str">
        <f>"40"</f>
        <v>40</v>
      </c>
      <c r="R186" t="str">
        <f>"6"</f>
        <v>6</v>
      </c>
    </row>
    <row r="187" spans="1:18" x14ac:dyDescent="0.25">
      <c r="A187" t="s">
        <v>53</v>
      </c>
      <c r="B187" t="str">
        <f t="shared" si="45"/>
        <v>47000</v>
      </c>
      <c r="C187" t="str">
        <f>"192187681"</f>
        <v>192187681</v>
      </c>
      <c r="D187" s="2">
        <v>0</v>
      </c>
      <c r="E187" s="2" t="s">
        <v>55</v>
      </c>
      <c r="F187" t="str">
        <f t="shared" si="46"/>
        <v>1141</v>
      </c>
      <c r="G187">
        <v>191</v>
      </c>
      <c r="H187" t="s">
        <v>34</v>
      </c>
      <c r="I187" s="1">
        <v>42841.368564814817</v>
      </c>
      <c r="J187" t="str">
        <f t="shared" si="47"/>
        <v>1</v>
      </c>
      <c r="K187" t="s">
        <v>18</v>
      </c>
      <c r="L187" s="1">
        <v>42841.426585648151</v>
      </c>
      <c r="M187" t="str">
        <f>"18"</f>
        <v>18</v>
      </c>
      <c r="N187" t="s">
        <v>36</v>
      </c>
      <c r="O187" t="str">
        <f>"137"</f>
        <v>137</v>
      </c>
      <c r="P187" t="str">
        <f>"156"</f>
        <v>156</v>
      </c>
      <c r="Q187" t="str">
        <f>"137"</f>
        <v>137</v>
      </c>
      <c r="R187" t="str">
        <f>"19"</f>
        <v>19</v>
      </c>
    </row>
    <row r="188" spans="1:18" x14ac:dyDescent="0.25">
      <c r="A188" t="s">
        <v>53</v>
      </c>
      <c r="B188" t="str">
        <f t="shared" si="45"/>
        <v>47000</v>
      </c>
      <c r="C188" t="str">
        <f>"227052385"</f>
        <v>227052385</v>
      </c>
      <c r="D188" s="2">
        <v>0</v>
      </c>
      <c r="E188" s="2" t="s">
        <v>55</v>
      </c>
      <c r="F188" t="str">
        <f t="shared" si="46"/>
        <v>1141</v>
      </c>
      <c r="G188">
        <v>191</v>
      </c>
      <c r="H188" t="s">
        <v>34</v>
      </c>
      <c r="I188" s="1">
        <v>42841.37159722222</v>
      </c>
      <c r="J188" t="str">
        <f t="shared" si="47"/>
        <v>1</v>
      </c>
      <c r="K188" t="s">
        <v>18</v>
      </c>
      <c r="L188" s="1">
        <v>42841.376736111109</v>
      </c>
      <c r="M188" t="str">
        <f>"2"</f>
        <v>2</v>
      </c>
      <c r="N188" t="s">
        <v>27</v>
      </c>
      <c r="O188" t="str">
        <f>"21"</f>
        <v>21</v>
      </c>
      <c r="P188" t="str">
        <f>"24"</f>
        <v>24</v>
      </c>
      <c r="Q188" t="str">
        <f>"21"</f>
        <v>21</v>
      </c>
      <c r="R188" t="str">
        <f>"3"</f>
        <v>3</v>
      </c>
    </row>
    <row r="189" spans="1:18" x14ac:dyDescent="0.25">
      <c r="A189" t="s">
        <v>53</v>
      </c>
      <c r="B189" t="str">
        <f t="shared" si="45"/>
        <v>47000</v>
      </c>
      <c r="C189" t="str">
        <f>"258622929"</f>
        <v>258622929</v>
      </c>
      <c r="D189" s="2">
        <v>0</v>
      </c>
      <c r="E189" s="2" t="s">
        <v>55</v>
      </c>
      <c r="F189" t="str">
        <f t="shared" si="46"/>
        <v>1141</v>
      </c>
      <c r="G189">
        <v>191</v>
      </c>
      <c r="H189" t="s">
        <v>34</v>
      </c>
      <c r="I189" s="1">
        <v>42841.388460648152</v>
      </c>
      <c r="J189" t="str">
        <f>"6"</f>
        <v>6</v>
      </c>
      <c r="K189" t="s">
        <v>28</v>
      </c>
      <c r="L189" s="1">
        <v>42841.406076388892</v>
      </c>
      <c r="M189" t="str">
        <f>"13"</f>
        <v>13</v>
      </c>
      <c r="N189" t="s">
        <v>21</v>
      </c>
      <c r="O189" t="str">
        <f>"47"</f>
        <v>47</v>
      </c>
      <c r="P189" t="str">
        <f>"54"</f>
        <v>54</v>
      </c>
      <c r="Q189" t="str">
        <f>"47"</f>
        <v>47</v>
      </c>
      <c r="R189" t="str">
        <f>"7"</f>
        <v>7</v>
      </c>
    </row>
    <row r="190" spans="1:18" x14ac:dyDescent="0.25">
      <c r="A190" t="s">
        <v>53</v>
      </c>
      <c r="B190" t="str">
        <f t="shared" si="45"/>
        <v>47000</v>
      </c>
      <c r="C190" t="str">
        <f>"2613427983"</f>
        <v>2613427983</v>
      </c>
      <c r="D190" s="2">
        <v>0</v>
      </c>
      <c r="E190" s="2" t="s">
        <v>55</v>
      </c>
      <c r="F190" t="str">
        <f t="shared" si="46"/>
        <v>1141</v>
      </c>
      <c r="G190">
        <v>191</v>
      </c>
      <c r="H190" t="s">
        <v>34</v>
      </c>
      <c r="I190" s="1">
        <v>42841.388553240744</v>
      </c>
      <c r="J190" t="str">
        <f>"6"</f>
        <v>6</v>
      </c>
      <c r="K190" t="s">
        <v>28</v>
      </c>
      <c r="L190" s="1">
        <v>42841.406111111108</v>
      </c>
      <c r="M190" t="str">
        <f>"13"</f>
        <v>13</v>
      </c>
      <c r="N190" t="s">
        <v>21</v>
      </c>
      <c r="O190" t="str">
        <f>"47"</f>
        <v>47</v>
      </c>
      <c r="P190" t="str">
        <f>"54"</f>
        <v>54</v>
      </c>
      <c r="Q190" t="str">
        <f>"47"</f>
        <v>47</v>
      </c>
      <c r="R190" t="str">
        <f>"7"</f>
        <v>7</v>
      </c>
    </row>
    <row r="191" spans="1:18" x14ac:dyDescent="0.25">
      <c r="A191" t="s">
        <v>54</v>
      </c>
      <c r="B191" t="str">
        <f t="shared" si="45"/>
        <v>47000</v>
      </c>
      <c r="C191" t="str">
        <f>"5ABCD1D0"</f>
        <v>5ABCD1D0</v>
      </c>
      <c r="D191" t="s">
        <v>26</v>
      </c>
      <c r="E191" t="s">
        <v>58</v>
      </c>
      <c r="F191" t="str">
        <f t="shared" si="46"/>
        <v>1141</v>
      </c>
      <c r="G191">
        <v>191</v>
      </c>
      <c r="H191" t="s">
        <v>34</v>
      </c>
      <c r="I191" s="1">
        <v>42841.431458333333</v>
      </c>
      <c r="J191" t="str">
        <f>"18"</f>
        <v>18</v>
      </c>
      <c r="K191" t="s">
        <v>36</v>
      </c>
      <c r="L191" s="1">
        <v>42841.431550925925</v>
      </c>
      <c r="M191" t="str">
        <f>"20"</f>
        <v>20</v>
      </c>
      <c r="N191" t="s">
        <v>51</v>
      </c>
      <c r="O191" t="str">
        <f>"22"</f>
        <v>22</v>
      </c>
      <c r="P191" t="str">
        <f>"25"</f>
        <v>25</v>
      </c>
      <c r="Q191" t="str">
        <f>"22"</f>
        <v>22</v>
      </c>
      <c r="R191" t="str">
        <f>"3"</f>
        <v>3</v>
      </c>
    </row>
    <row r="192" spans="1:18" x14ac:dyDescent="0.25">
      <c r="A192" t="s">
        <v>53</v>
      </c>
      <c r="B192" t="str">
        <f t="shared" si="45"/>
        <v>47000</v>
      </c>
      <c r="C192" t="str">
        <f>"2777523023"</f>
        <v>2777523023</v>
      </c>
      <c r="D192" s="2">
        <v>5</v>
      </c>
      <c r="E192" s="2" t="s">
        <v>20</v>
      </c>
      <c r="F192" t="str">
        <f t="shared" si="46"/>
        <v>1141</v>
      </c>
      <c r="G192">
        <v>191</v>
      </c>
      <c r="H192" t="s">
        <v>34</v>
      </c>
      <c r="I192" s="1">
        <v>42841.676157407404</v>
      </c>
      <c r="J192" t="str">
        <f>"25"</f>
        <v>25</v>
      </c>
      <c r="K192" t="s">
        <v>35</v>
      </c>
      <c r="L192" s="1">
        <v>42841.817002314812</v>
      </c>
      <c r="M192" t="str">
        <f>"1"</f>
        <v>1</v>
      </c>
      <c r="N192" t="s">
        <v>18</v>
      </c>
      <c r="O192" t="str">
        <f>"278"</f>
        <v>278</v>
      </c>
      <c r="P192" t="str">
        <f>"339"</f>
        <v>339</v>
      </c>
      <c r="Q192" t="str">
        <f>"278"</f>
        <v>278</v>
      </c>
      <c r="R192" t="str">
        <f>"61"</f>
        <v>61</v>
      </c>
    </row>
    <row r="193" spans="1:18" x14ac:dyDescent="0.25">
      <c r="A193" t="s">
        <v>53</v>
      </c>
      <c r="B193" t="str">
        <f t="shared" si="45"/>
        <v>47000</v>
      </c>
      <c r="C193" t="str">
        <f>"1290012104"</f>
        <v>1290012104</v>
      </c>
      <c r="D193" s="2">
        <v>0</v>
      </c>
      <c r="E193" s="2" t="s">
        <v>55</v>
      </c>
      <c r="F193" t="str">
        <f t="shared" si="46"/>
        <v>1141</v>
      </c>
      <c r="G193">
        <v>191</v>
      </c>
      <c r="H193" t="s">
        <v>34</v>
      </c>
      <c r="I193" s="1">
        <v>42841.676180555558</v>
      </c>
      <c r="J193" t="str">
        <f>"25"</f>
        <v>25</v>
      </c>
      <c r="K193" t="s">
        <v>35</v>
      </c>
      <c r="L193" s="1">
        <v>42841.816354166665</v>
      </c>
      <c r="M193" t="str">
        <f>"14"</f>
        <v>14</v>
      </c>
      <c r="N193" t="s">
        <v>39</v>
      </c>
      <c r="O193" t="str">
        <f>"206"</f>
        <v>206</v>
      </c>
      <c r="P193" t="str">
        <f>"235"</f>
        <v>235</v>
      </c>
      <c r="Q193" t="str">
        <f>"206"</f>
        <v>206</v>
      </c>
      <c r="R193" t="str">
        <f>"29"</f>
        <v>29</v>
      </c>
    </row>
    <row r="194" spans="1:18" x14ac:dyDescent="0.25">
      <c r="A194" t="s">
        <v>53</v>
      </c>
      <c r="B194" t="str">
        <f t="shared" si="45"/>
        <v>47000</v>
      </c>
      <c r="C194" t="str">
        <f>"1290011848"</f>
        <v>1290011848</v>
      </c>
      <c r="D194" s="2">
        <v>0</v>
      </c>
      <c r="E194" s="2" t="s">
        <v>55</v>
      </c>
      <c r="F194" t="str">
        <f t="shared" si="46"/>
        <v>1141</v>
      </c>
      <c r="G194">
        <v>191</v>
      </c>
      <c r="H194" t="s">
        <v>34</v>
      </c>
      <c r="I194" s="1">
        <v>42841.676307870373</v>
      </c>
      <c r="J194" t="str">
        <f>"25"</f>
        <v>25</v>
      </c>
      <c r="K194" t="s">
        <v>35</v>
      </c>
      <c r="L194" s="1">
        <v>42841.818043981482</v>
      </c>
      <c r="M194" t="str">
        <f>"1"</f>
        <v>1</v>
      </c>
      <c r="N194" t="s">
        <v>18</v>
      </c>
      <c r="O194" t="str">
        <f>"226"</f>
        <v>226</v>
      </c>
      <c r="P194" t="str">
        <f>"339"</f>
        <v>339</v>
      </c>
      <c r="Q194" t="str">
        <f>"226"</f>
        <v>226</v>
      </c>
      <c r="R194" t="str">
        <f>"113"</f>
        <v>113</v>
      </c>
    </row>
    <row r="195" spans="1:18" x14ac:dyDescent="0.25">
      <c r="A195" t="s">
        <v>53</v>
      </c>
      <c r="B195" t="str">
        <f t="shared" ref="B195:B204" si="48">"47000"</f>
        <v>47000</v>
      </c>
      <c r="C195" t="str">
        <f>"1289987272"</f>
        <v>1289987272</v>
      </c>
      <c r="D195" s="2">
        <v>0</v>
      </c>
      <c r="E195" s="2" t="s">
        <v>55</v>
      </c>
      <c r="F195" t="str">
        <f t="shared" si="46"/>
        <v>1141</v>
      </c>
      <c r="G195">
        <v>191</v>
      </c>
      <c r="H195" t="s">
        <v>34</v>
      </c>
      <c r="I195" s="1">
        <v>42841.67633101852</v>
      </c>
      <c r="J195" t="str">
        <f>"25"</f>
        <v>25</v>
      </c>
      <c r="K195" t="s">
        <v>35</v>
      </c>
      <c r="L195" s="1">
        <v>42841.817442129628</v>
      </c>
      <c r="M195" t="str">
        <f>"1"</f>
        <v>1</v>
      </c>
      <c r="N195" t="s">
        <v>18</v>
      </c>
      <c r="O195" t="str">
        <f>"298"</f>
        <v>298</v>
      </c>
      <c r="P195" t="str">
        <f>"339"</f>
        <v>339</v>
      </c>
      <c r="Q195" t="str">
        <f>"298"</f>
        <v>298</v>
      </c>
      <c r="R195" t="str">
        <f>"41"</f>
        <v>41</v>
      </c>
    </row>
    <row r="196" spans="1:18" x14ac:dyDescent="0.25">
      <c r="A196" t="s">
        <v>53</v>
      </c>
      <c r="B196" t="str">
        <f t="shared" si="48"/>
        <v>47000</v>
      </c>
      <c r="C196" t="str">
        <f>"3489890042"</f>
        <v>3489890042</v>
      </c>
      <c r="D196" s="2">
        <v>0</v>
      </c>
      <c r="E196" s="2" t="s">
        <v>55</v>
      </c>
      <c r="F196" t="str">
        <f t="shared" si="46"/>
        <v>1141</v>
      </c>
      <c r="G196">
        <v>191</v>
      </c>
      <c r="H196" t="s">
        <v>34</v>
      </c>
      <c r="I196" s="1">
        <v>42841.676898148151</v>
      </c>
      <c r="J196" t="str">
        <f>"25"</f>
        <v>25</v>
      </c>
      <c r="K196" t="s">
        <v>35</v>
      </c>
      <c r="L196" s="1">
        <v>42841.817604166667</v>
      </c>
      <c r="M196" t="str">
        <f>"1"</f>
        <v>1</v>
      </c>
      <c r="N196" t="s">
        <v>18</v>
      </c>
      <c r="O196" t="str">
        <f>"291"</f>
        <v>291</v>
      </c>
      <c r="P196" t="str">
        <f>"339"</f>
        <v>339</v>
      </c>
      <c r="Q196" t="str">
        <f>"291"</f>
        <v>291</v>
      </c>
      <c r="R196" t="str">
        <f>"48"</f>
        <v>48</v>
      </c>
    </row>
    <row r="197" spans="1:18" x14ac:dyDescent="0.25">
      <c r="A197" t="s">
        <v>53</v>
      </c>
      <c r="B197" t="str">
        <f t="shared" si="48"/>
        <v>47000</v>
      </c>
      <c r="C197" t="str">
        <f>"191921105"</f>
        <v>191921105</v>
      </c>
      <c r="D197" s="2">
        <v>0</v>
      </c>
      <c r="E197" s="2" t="s">
        <v>55</v>
      </c>
      <c r="F197" t="str">
        <f t="shared" si="46"/>
        <v>1141</v>
      </c>
      <c r="G197">
        <v>191</v>
      </c>
      <c r="H197" t="s">
        <v>34</v>
      </c>
      <c r="I197" s="1">
        <v>42841.811319444445</v>
      </c>
      <c r="J197" t="str">
        <f>"18"</f>
        <v>18</v>
      </c>
      <c r="K197" t="s">
        <v>36</v>
      </c>
      <c r="L197" s="1">
        <v>42841.816134259258</v>
      </c>
      <c r="M197" t="str">
        <f>"14"</f>
        <v>14</v>
      </c>
      <c r="N197" t="s">
        <v>39</v>
      </c>
      <c r="O197" t="str">
        <f>"46"</f>
        <v>46</v>
      </c>
      <c r="P197" t="str">
        <f>"52"</f>
        <v>52</v>
      </c>
      <c r="Q197" t="str">
        <f>"46"</f>
        <v>46</v>
      </c>
      <c r="R197" t="str">
        <f>"6"</f>
        <v>6</v>
      </c>
    </row>
    <row r="198" spans="1:18" x14ac:dyDescent="0.25">
      <c r="A198" t="s">
        <v>53</v>
      </c>
      <c r="B198" t="str">
        <f t="shared" si="48"/>
        <v>47000</v>
      </c>
      <c r="C198" t="str">
        <f>"1290012104"</f>
        <v>1290012104</v>
      </c>
      <c r="D198" s="2">
        <v>0</v>
      </c>
      <c r="E198" s="2" t="s">
        <v>55</v>
      </c>
      <c r="F198" t="str">
        <f t="shared" si="46"/>
        <v>1141</v>
      </c>
      <c r="G198">
        <v>191</v>
      </c>
      <c r="H198" t="s">
        <v>34</v>
      </c>
      <c r="I198" s="1">
        <v>42841.816631944443</v>
      </c>
      <c r="J198" t="str">
        <f>"13"</f>
        <v>13</v>
      </c>
      <c r="K198" t="s">
        <v>21</v>
      </c>
      <c r="L198" s="1">
        <v>42841.816944444443</v>
      </c>
      <c r="M198" t="str">
        <f>"1"</f>
        <v>1</v>
      </c>
      <c r="N198" t="s">
        <v>18</v>
      </c>
      <c r="O198" t="str">
        <f>"81"</f>
        <v>81</v>
      </c>
      <c r="P198" t="str">
        <f>"92"</f>
        <v>92</v>
      </c>
      <c r="Q198" t="str">
        <f>"81"</f>
        <v>81</v>
      </c>
      <c r="R198" t="str">
        <f>"11"</f>
        <v>11</v>
      </c>
    </row>
    <row r="199" spans="1:18" x14ac:dyDescent="0.25">
      <c r="A199" t="s">
        <v>53</v>
      </c>
      <c r="B199" t="str">
        <f t="shared" si="48"/>
        <v>47000</v>
      </c>
      <c r="C199" t="str">
        <f>"228579855"</f>
        <v>228579855</v>
      </c>
      <c r="D199" s="2">
        <v>0</v>
      </c>
      <c r="E199" s="2" t="s">
        <v>55</v>
      </c>
      <c r="F199" t="str">
        <f t="shared" ref="F199:F204" si="49">"1126"</f>
        <v>1126</v>
      </c>
      <c r="G199">
        <v>191</v>
      </c>
      <c r="H199" t="s">
        <v>34</v>
      </c>
      <c r="I199" s="1">
        <v>42842.27375</v>
      </c>
      <c r="J199" t="str">
        <f>"1"</f>
        <v>1</v>
      </c>
      <c r="K199" t="s">
        <v>18</v>
      </c>
      <c r="L199" s="1">
        <v>42842.283182870371</v>
      </c>
      <c r="M199" t="str">
        <f>"2"</f>
        <v>2</v>
      </c>
      <c r="N199" t="s">
        <v>27</v>
      </c>
      <c r="O199" t="str">
        <f>"21"</f>
        <v>21</v>
      </c>
      <c r="P199" t="str">
        <f>"24"</f>
        <v>24</v>
      </c>
      <c r="Q199" t="str">
        <f>"21"</f>
        <v>21</v>
      </c>
      <c r="R199" t="str">
        <f>"3"</f>
        <v>3</v>
      </c>
    </row>
    <row r="200" spans="1:18" x14ac:dyDescent="0.25">
      <c r="A200" t="s">
        <v>53</v>
      </c>
      <c r="B200" t="str">
        <f t="shared" si="48"/>
        <v>47000</v>
      </c>
      <c r="C200" t="str">
        <f>"3584809843"</f>
        <v>3584809843</v>
      </c>
      <c r="D200" s="2">
        <v>8</v>
      </c>
      <c r="E200" s="2" t="s">
        <v>56</v>
      </c>
      <c r="F200" t="str">
        <f t="shared" si="49"/>
        <v>1126</v>
      </c>
      <c r="G200">
        <v>191</v>
      </c>
      <c r="H200" t="s">
        <v>34</v>
      </c>
      <c r="I200" s="1">
        <v>42842.279374999998</v>
      </c>
      <c r="J200" t="str">
        <f>"1"</f>
        <v>1</v>
      </c>
      <c r="K200" t="s">
        <v>18</v>
      </c>
      <c r="L200" s="1">
        <v>42842.314317129632</v>
      </c>
      <c r="M200" t="str">
        <f>"13"</f>
        <v>13</v>
      </c>
      <c r="N200" t="s">
        <v>21</v>
      </c>
      <c r="O200" t="str">
        <f>"40"</f>
        <v>40</v>
      </c>
      <c r="P200" t="str">
        <f>"46"</f>
        <v>46</v>
      </c>
      <c r="Q200" t="str">
        <f>"40"</f>
        <v>40</v>
      </c>
      <c r="R200" t="str">
        <f>"6"</f>
        <v>6</v>
      </c>
    </row>
    <row r="201" spans="1:18" x14ac:dyDescent="0.25">
      <c r="A201" t="s">
        <v>53</v>
      </c>
      <c r="B201" t="str">
        <f t="shared" si="48"/>
        <v>47000</v>
      </c>
      <c r="C201" t="str">
        <f>"2049706528"</f>
        <v>2049706528</v>
      </c>
      <c r="D201" s="2">
        <v>0</v>
      </c>
      <c r="E201" s="2" t="s">
        <v>55</v>
      </c>
      <c r="F201" t="str">
        <f t="shared" si="49"/>
        <v>1126</v>
      </c>
      <c r="G201">
        <v>191</v>
      </c>
      <c r="H201" t="s">
        <v>34</v>
      </c>
      <c r="I201" s="1">
        <v>42842.313252314816</v>
      </c>
      <c r="J201" t="str">
        <f>"13"</f>
        <v>13</v>
      </c>
      <c r="K201" t="s">
        <v>21</v>
      </c>
      <c r="L201" s="1">
        <v>42842.334606481483</v>
      </c>
      <c r="M201" t="str">
        <f>"14"</f>
        <v>14</v>
      </c>
      <c r="N201" t="s">
        <v>39</v>
      </c>
      <c r="O201" t="str">
        <f>"22"</f>
        <v>22</v>
      </c>
      <c r="P201" t="str">
        <f>"25"</f>
        <v>25</v>
      </c>
      <c r="Q201" t="str">
        <f>"22"</f>
        <v>22</v>
      </c>
      <c r="R201" t="str">
        <f>"3"</f>
        <v>3</v>
      </c>
    </row>
    <row r="202" spans="1:18" x14ac:dyDescent="0.25">
      <c r="A202" t="s">
        <v>54</v>
      </c>
      <c r="B202" t="str">
        <f t="shared" si="48"/>
        <v>47000</v>
      </c>
      <c r="C202" t="str">
        <f>"B26BE505"</f>
        <v>B26BE505</v>
      </c>
      <c r="D202" t="s">
        <v>26</v>
      </c>
      <c r="E202" t="s">
        <v>58</v>
      </c>
      <c r="F202" t="str">
        <f t="shared" si="49"/>
        <v>1126</v>
      </c>
      <c r="G202">
        <v>191</v>
      </c>
      <c r="H202" t="s">
        <v>34</v>
      </c>
      <c r="I202" s="1">
        <v>42842.380462962959</v>
      </c>
      <c r="J202" t="str">
        <f>"18"</f>
        <v>18</v>
      </c>
      <c r="K202" t="s">
        <v>36</v>
      </c>
      <c r="L202" s="1">
        <v>42842.450844907406</v>
      </c>
      <c r="M202" t="str">
        <f>"5"</f>
        <v>5</v>
      </c>
      <c r="N202" t="s">
        <v>23</v>
      </c>
      <c r="O202" t="str">
        <f>"107"</f>
        <v>107</v>
      </c>
      <c r="P202" t="str">
        <f>"122"</f>
        <v>122</v>
      </c>
      <c r="Q202" t="str">
        <f>"107"</f>
        <v>107</v>
      </c>
      <c r="R202" t="str">
        <f>"15"</f>
        <v>15</v>
      </c>
    </row>
    <row r="203" spans="1:18" x14ac:dyDescent="0.25">
      <c r="A203" t="s">
        <v>53</v>
      </c>
      <c r="B203" t="str">
        <f t="shared" si="48"/>
        <v>47000</v>
      </c>
      <c r="C203" t="str">
        <f>"4013494715"</f>
        <v>4013494715</v>
      </c>
      <c r="D203" s="2">
        <v>0</v>
      </c>
      <c r="E203" s="2" t="s">
        <v>55</v>
      </c>
      <c r="F203" t="str">
        <f t="shared" si="49"/>
        <v>1126</v>
      </c>
      <c r="G203">
        <v>191</v>
      </c>
      <c r="H203" t="s">
        <v>34</v>
      </c>
      <c r="I203" s="1">
        <v>42842.431539351855</v>
      </c>
      <c r="J203" t="str">
        <f>"13"</f>
        <v>13</v>
      </c>
      <c r="K203" t="s">
        <v>21</v>
      </c>
      <c r="L203" s="1">
        <v>42842.474224537036</v>
      </c>
      <c r="M203" t="str">
        <f>"1"</f>
        <v>1</v>
      </c>
      <c r="N203" t="s">
        <v>18</v>
      </c>
      <c r="O203" t="str">
        <f>"81"</f>
        <v>81</v>
      </c>
      <c r="P203" t="str">
        <f>"92"</f>
        <v>92</v>
      </c>
      <c r="Q203" t="str">
        <f>"81"</f>
        <v>81</v>
      </c>
      <c r="R203" t="str">
        <f>"11"</f>
        <v>11</v>
      </c>
    </row>
    <row r="204" spans="1:18" x14ac:dyDescent="0.25">
      <c r="A204" t="s">
        <v>53</v>
      </c>
      <c r="B204" t="str">
        <f t="shared" si="48"/>
        <v>47000</v>
      </c>
      <c r="C204" t="str">
        <f>"4013495051"</f>
        <v>4013495051</v>
      </c>
      <c r="D204" s="2">
        <v>0</v>
      </c>
      <c r="E204" s="2" t="s">
        <v>55</v>
      </c>
      <c r="F204" t="str">
        <f t="shared" si="49"/>
        <v>1126</v>
      </c>
      <c r="G204">
        <v>191</v>
      </c>
      <c r="H204" t="s">
        <v>34</v>
      </c>
      <c r="I204" s="1">
        <v>42842.431875000002</v>
      </c>
      <c r="J204" t="str">
        <f>"13"</f>
        <v>13</v>
      </c>
      <c r="K204" t="s">
        <v>21</v>
      </c>
      <c r="L204" s="1">
        <v>42842.474178240744</v>
      </c>
      <c r="M204" t="str">
        <f>"1"</f>
        <v>1</v>
      </c>
      <c r="N204" t="s">
        <v>18</v>
      </c>
      <c r="O204" t="str">
        <f>"81"</f>
        <v>81</v>
      </c>
      <c r="P204" t="str">
        <f>"92"</f>
        <v>92</v>
      </c>
      <c r="Q204" t="str">
        <f>"81"</f>
        <v>81</v>
      </c>
      <c r="R204" t="str">
        <f>"11"</f>
        <v>11</v>
      </c>
    </row>
    <row r="205" spans="1:18" x14ac:dyDescent="0.25">
      <c r="A205" t="s">
        <v>53</v>
      </c>
      <c r="B205" t="str">
        <f t="shared" ref="B205:B212" si="50">"47000"</f>
        <v>47000</v>
      </c>
      <c r="C205" t="str">
        <f>"224251151"</f>
        <v>224251151</v>
      </c>
      <c r="D205" s="2">
        <v>1</v>
      </c>
      <c r="E205" s="2" t="s">
        <v>57</v>
      </c>
      <c r="F205" t="str">
        <f t="shared" ref="F205:F212" si="51">"1133"</f>
        <v>1133</v>
      </c>
      <c r="G205">
        <v>191</v>
      </c>
      <c r="H205" t="s">
        <v>34</v>
      </c>
      <c r="I205" s="1">
        <v>42843.57534722222</v>
      </c>
      <c r="J205" t="str">
        <f>"1"</f>
        <v>1</v>
      </c>
      <c r="K205" t="s">
        <v>18</v>
      </c>
      <c r="L205" s="1">
        <v>42843.581388888888</v>
      </c>
      <c r="M205" t="str">
        <f t="shared" ref="M205:M207" si="52">"1"</f>
        <v>1</v>
      </c>
      <c r="N205" t="s">
        <v>18</v>
      </c>
      <c r="O205" t="str">
        <f>"11"</f>
        <v>11</v>
      </c>
      <c r="P205" t="str">
        <f>"12"</f>
        <v>12</v>
      </c>
      <c r="Q205" t="str">
        <f>"11"</f>
        <v>11</v>
      </c>
      <c r="R205" t="str">
        <f>"1"</f>
        <v>1</v>
      </c>
    </row>
    <row r="206" spans="1:18" x14ac:dyDescent="0.25">
      <c r="A206" t="s">
        <v>53</v>
      </c>
      <c r="B206" t="str">
        <f t="shared" si="50"/>
        <v>47000</v>
      </c>
      <c r="C206" t="str">
        <f>"1482883117"</f>
        <v>1482883117</v>
      </c>
      <c r="D206" s="2">
        <v>0</v>
      </c>
      <c r="E206" s="2" t="s">
        <v>55</v>
      </c>
      <c r="F206" t="str">
        <f t="shared" si="51"/>
        <v>1133</v>
      </c>
      <c r="G206">
        <v>191</v>
      </c>
      <c r="H206" t="s">
        <v>34</v>
      </c>
      <c r="I206" s="1">
        <v>42843.575983796298</v>
      </c>
      <c r="J206" t="str">
        <f>"1"</f>
        <v>1</v>
      </c>
      <c r="K206" t="s">
        <v>18</v>
      </c>
      <c r="L206" s="1">
        <v>42843.590787037036</v>
      </c>
      <c r="M206" t="str">
        <f t="shared" si="52"/>
        <v>1</v>
      </c>
      <c r="N206" t="s">
        <v>18</v>
      </c>
      <c r="O206" t="str">
        <f>"21"</f>
        <v>21</v>
      </c>
      <c r="P206" t="str">
        <f>"24"</f>
        <v>24</v>
      </c>
      <c r="Q206" t="str">
        <f>"21"</f>
        <v>21</v>
      </c>
      <c r="R206" t="str">
        <f>"3"</f>
        <v>3</v>
      </c>
    </row>
    <row r="207" spans="1:18" x14ac:dyDescent="0.25">
      <c r="A207" t="s">
        <v>53</v>
      </c>
      <c r="B207" t="str">
        <f t="shared" si="50"/>
        <v>47000</v>
      </c>
      <c r="C207" t="str">
        <f>"21021045"</f>
        <v>21021045</v>
      </c>
      <c r="D207" s="2">
        <v>0</v>
      </c>
      <c r="E207" s="2" t="s">
        <v>55</v>
      </c>
      <c r="F207" t="str">
        <f t="shared" si="51"/>
        <v>1133</v>
      </c>
      <c r="G207">
        <v>191</v>
      </c>
      <c r="H207" t="s">
        <v>34</v>
      </c>
      <c r="I207" s="1">
        <v>42843.576111111113</v>
      </c>
      <c r="J207" t="str">
        <f>"1"</f>
        <v>1</v>
      </c>
      <c r="K207" t="s">
        <v>18</v>
      </c>
      <c r="L207" s="1">
        <v>42843.590520833335</v>
      </c>
      <c r="M207" t="str">
        <f t="shared" si="52"/>
        <v>1</v>
      </c>
      <c r="N207" t="s">
        <v>18</v>
      </c>
      <c r="O207" t="str">
        <f>"21"</f>
        <v>21</v>
      </c>
      <c r="P207" t="str">
        <f>"24"</f>
        <v>24</v>
      </c>
      <c r="Q207" t="str">
        <f>"21"</f>
        <v>21</v>
      </c>
      <c r="R207" t="str">
        <f>"3"</f>
        <v>3</v>
      </c>
    </row>
    <row r="208" spans="1:18" x14ac:dyDescent="0.25">
      <c r="A208" t="s">
        <v>53</v>
      </c>
      <c r="B208" t="str">
        <f t="shared" si="50"/>
        <v>47000</v>
      </c>
      <c r="C208" t="str">
        <f>"1274533883"</f>
        <v>1274533883</v>
      </c>
      <c r="D208" s="2">
        <v>1</v>
      </c>
      <c r="E208" s="2" t="s">
        <v>57</v>
      </c>
      <c r="F208" t="str">
        <f t="shared" si="51"/>
        <v>1133</v>
      </c>
      <c r="G208">
        <v>191</v>
      </c>
      <c r="H208" t="s">
        <v>34</v>
      </c>
      <c r="I208" s="1">
        <v>42843.583310185182</v>
      </c>
      <c r="J208" t="str">
        <f>"1"</f>
        <v>1</v>
      </c>
      <c r="K208" t="s">
        <v>18</v>
      </c>
      <c r="L208" s="1">
        <v>42843.609768518516</v>
      </c>
      <c r="M208" t="str">
        <f>"7"</f>
        <v>7</v>
      </c>
      <c r="N208" t="s">
        <v>29</v>
      </c>
      <c r="O208" t="str">
        <f>"19"</f>
        <v>19</v>
      </c>
      <c r="P208" t="str">
        <f>"22"</f>
        <v>22</v>
      </c>
      <c r="Q208" t="str">
        <f>"19"</f>
        <v>19</v>
      </c>
      <c r="R208" t="str">
        <f>"3"</f>
        <v>3</v>
      </c>
    </row>
    <row r="209" spans="1:18" x14ac:dyDescent="0.25">
      <c r="A209" t="s">
        <v>53</v>
      </c>
      <c r="B209" t="str">
        <f t="shared" si="50"/>
        <v>47000</v>
      </c>
      <c r="C209" t="str">
        <f>"2868698506"</f>
        <v>2868698506</v>
      </c>
      <c r="D209" s="2">
        <v>0</v>
      </c>
      <c r="E209" s="2" t="s">
        <v>55</v>
      </c>
      <c r="F209" t="str">
        <f t="shared" si="51"/>
        <v>1133</v>
      </c>
      <c r="G209">
        <v>191</v>
      </c>
      <c r="H209" t="s">
        <v>34</v>
      </c>
      <c r="I209" s="1">
        <v>42843.586157407408</v>
      </c>
      <c r="J209" t="str">
        <f>"1"</f>
        <v>1</v>
      </c>
      <c r="K209" t="s">
        <v>18</v>
      </c>
      <c r="L209" s="1">
        <v>42843.60696759259</v>
      </c>
      <c r="M209" t="str">
        <f>"7"</f>
        <v>7</v>
      </c>
      <c r="N209" t="s">
        <v>29</v>
      </c>
      <c r="O209" t="str">
        <f>"39"</f>
        <v>39</v>
      </c>
      <c r="P209" t="str">
        <f>"44"</f>
        <v>44</v>
      </c>
      <c r="Q209" t="str">
        <f>"39"</f>
        <v>39</v>
      </c>
      <c r="R209" t="str">
        <f>"5"</f>
        <v>5</v>
      </c>
    </row>
    <row r="210" spans="1:18" x14ac:dyDescent="0.25">
      <c r="A210" t="s">
        <v>53</v>
      </c>
      <c r="B210" t="str">
        <f t="shared" si="50"/>
        <v>47000</v>
      </c>
      <c r="C210" t="str">
        <f>"2859224563"</f>
        <v>2859224563</v>
      </c>
      <c r="D210" s="2">
        <v>0</v>
      </c>
      <c r="E210" s="2" t="s">
        <v>55</v>
      </c>
      <c r="F210" t="str">
        <f t="shared" si="51"/>
        <v>1133</v>
      </c>
      <c r="G210">
        <v>191</v>
      </c>
      <c r="H210" t="s">
        <v>34</v>
      </c>
      <c r="I210" s="1">
        <v>42843.725694444445</v>
      </c>
      <c r="J210" t="str">
        <f>"13"</f>
        <v>13</v>
      </c>
      <c r="K210" t="s">
        <v>21</v>
      </c>
      <c r="L210" s="1">
        <v>42843.734270833331</v>
      </c>
      <c r="M210" t="str">
        <f>"12"</f>
        <v>12</v>
      </c>
      <c r="N210" t="s">
        <v>42</v>
      </c>
      <c r="O210" t="str">
        <f>"21"</f>
        <v>21</v>
      </c>
      <c r="P210" t="str">
        <f>"24"</f>
        <v>24</v>
      </c>
      <c r="Q210" t="str">
        <f>"21"</f>
        <v>21</v>
      </c>
      <c r="R210" t="str">
        <f t="shared" ref="R210:R212" si="53">"3"</f>
        <v>3</v>
      </c>
    </row>
    <row r="211" spans="1:18" x14ac:dyDescent="0.25">
      <c r="A211" t="s">
        <v>53</v>
      </c>
      <c r="B211" t="str">
        <f t="shared" si="50"/>
        <v>47000</v>
      </c>
      <c r="C211" t="str">
        <f>"893751683"</f>
        <v>893751683</v>
      </c>
      <c r="D211" s="2">
        <v>0</v>
      </c>
      <c r="E211" s="2" t="s">
        <v>55</v>
      </c>
      <c r="F211" t="str">
        <f t="shared" si="51"/>
        <v>1133</v>
      </c>
      <c r="G211">
        <v>191</v>
      </c>
      <c r="H211" t="s">
        <v>34</v>
      </c>
      <c r="I211" s="1">
        <v>42843.765972222223</v>
      </c>
      <c r="J211" t="str">
        <f>"1"</f>
        <v>1</v>
      </c>
      <c r="K211" t="s">
        <v>18</v>
      </c>
      <c r="L211" s="1">
        <v>42843.776041666664</v>
      </c>
      <c r="M211" t="str">
        <f>"1"</f>
        <v>1</v>
      </c>
      <c r="N211" t="s">
        <v>18</v>
      </c>
      <c r="O211" t="str">
        <f>"21"</f>
        <v>21</v>
      </c>
      <c r="P211" t="str">
        <f>"24"</f>
        <v>24</v>
      </c>
      <c r="Q211" t="str">
        <f>"21"</f>
        <v>21</v>
      </c>
      <c r="R211" t="str">
        <f t="shared" si="53"/>
        <v>3</v>
      </c>
    </row>
    <row r="212" spans="1:18" x14ac:dyDescent="0.25">
      <c r="A212" t="s">
        <v>53</v>
      </c>
      <c r="B212" t="str">
        <f t="shared" si="50"/>
        <v>47000</v>
      </c>
      <c r="C212" t="str">
        <f>"1327315558"</f>
        <v>1327315558</v>
      </c>
      <c r="D212" s="2">
        <v>0</v>
      </c>
      <c r="E212" s="2" t="s">
        <v>55</v>
      </c>
      <c r="F212" t="str">
        <f t="shared" si="51"/>
        <v>1133</v>
      </c>
      <c r="G212">
        <v>191</v>
      </c>
      <c r="H212" t="s">
        <v>34</v>
      </c>
      <c r="I212" s="1">
        <v>42843.76599537037</v>
      </c>
      <c r="J212" t="str">
        <f>"1"</f>
        <v>1</v>
      </c>
      <c r="K212" t="s">
        <v>18</v>
      </c>
      <c r="L212" s="1">
        <v>42843.776145833333</v>
      </c>
      <c r="M212" t="str">
        <f>"1"</f>
        <v>1</v>
      </c>
      <c r="N212" t="s">
        <v>18</v>
      </c>
      <c r="O212" t="str">
        <f>"21"</f>
        <v>21</v>
      </c>
      <c r="P212" t="str">
        <f>"24"</f>
        <v>24</v>
      </c>
      <c r="Q212" t="str">
        <f>"21"</f>
        <v>21</v>
      </c>
      <c r="R212" t="str">
        <f t="shared" si="53"/>
        <v>3</v>
      </c>
    </row>
    <row r="213" spans="1:18" x14ac:dyDescent="0.25">
      <c r="A213" t="s">
        <v>53</v>
      </c>
      <c r="B213" t="str">
        <f t="shared" ref="B213:B219" si="54">"47000"</f>
        <v>47000</v>
      </c>
      <c r="C213" t="str">
        <f>"1600413461"</f>
        <v>1600413461</v>
      </c>
      <c r="D213" s="2">
        <v>1</v>
      </c>
      <c r="E213" s="2" t="s">
        <v>57</v>
      </c>
      <c r="F213" t="str">
        <f t="shared" ref="F213:F219" si="55">"1126"</f>
        <v>1126</v>
      </c>
      <c r="G213">
        <v>133</v>
      </c>
      <c r="H213" t="s">
        <v>19</v>
      </c>
      <c r="I213" s="1">
        <v>42845.270868055559</v>
      </c>
      <c r="J213" t="str">
        <f>"1"</f>
        <v>1</v>
      </c>
      <c r="K213" t="s">
        <v>18</v>
      </c>
      <c r="L213" s="1">
        <v>42845.282268518517</v>
      </c>
      <c r="M213" t="str">
        <f>"1"</f>
        <v>1</v>
      </c>
      <c r="N213" t="s">
        <v>18</v>
      </c>
      <c r="O213" t="str">
        <f>"11"</f>
        <v>11</v>
      </c>
      <c r="P213" t="str">
        <f>"12"</f>
        <v>12</v>
      </c>
      <c r="Q213" t="str">
        <f>"11"</f>
        <v>11</v>
      </c>
      <c r="R213" t="str">
        <f>"1"</f>
        <v>1</v>
      </c>
    </row>
    <row r="214" spans="1:18" x14ac:dyDescent="0.25">
      <c r="A214" t="s">
        <v>53</v>
      </c>
      <c r="B214" t="str">
        <f t="shared" si="54"/>
        <v>47000</v>
      </c>
      <c r="C214" t="str">
        <f>"258007281"</f>
        <v>258007281</v>
      </c>
      <c r="D214" s="2">
        <v>0</v>
      </c>
      <c r="E214" s="2" t="s">
        <v>55</v>
      </c>
      <c r="F214" t="str">
        <f t="shared" si="55"/>
        <v>1126</v>
      </c>
      <c r="G214">
        <v>133</v>
      </c>
      <c r="H214" t="s">
        <v>19</v>
      </c>
      <c r="I214" s="1">
        <v>42845.271261574075</v>
      </c>
      <c r="J214" t="str">
        <f>"1"</f>
        <v>1</v>
      </c>
      <c r="K214" t="s">
        <v>18</v>
      </c>
      <c r="L214" s="1">
        <v>42845.331342592595</v>
      </c>
      <c r="M214" t="str">
        <f>"18"</f>
        <v>18</v>
      </c>
      <c r="N214" t="s">
        <v>36</v>
      </c>
      <c r="O214" t="str">
        <f>"137"</f>
        <v>137</v>
      </c>
      <c r="P214" t="str">
        <f>"156"</f>
        <v>156</v>
      </c>
      <c r="Q214" t="str">
        <f>"137"</f>
        <v>137</v>
      </c>
      <c r="R214" t="str">
        <f>"19"</f>
        <v>19</v>
      </c>
    </row>
    <row r="215" spans="1:18" x14ac:dyDescent="0.25">
      <c r="A215" t="s">
        <v>53</v>
      </c>
      <c r="B215" t="str">
        <f t="shared" si="54"/>
        <v>47000</v>
      </c>
      <c r="C215" t="str">
        <f>"2701303503"</f>
        <v>2701303503</v>
      </c>
      <c r="D215" s="2">
        <v>5</v>
      </c>
      <c r="E215" s="2" t="s">
        <v>20</v>
      </c>
      <c r="F215" t="str">
        <f t="shared" si="55"/>
        <v>1126</v>
      </c>
      <c r="G215">
        <v>133</v>
      </c>
      <c r="H215" t="s">
        <v>19</v>
      </c>
      <c r="I215" s="1">
        <v>42845.273553240739</v>
      </c>
      <c r="J215" t="str">
        <f>"1"</f>
        <v>1</v>
      </c>
      <c r="K215" t="s">
        <v>18</v>
      </c>
      <c r="L215" s="1">
        <v>42845.288854166669</v>
      </c>
      <c r="M215" t="str">
        <f>"3"</f>
        <v>3</v>
      </c>
      <c r="N215" t="s">
        <v>24</v>
      </c>
      <c r="O215" t="str">
        <f>"21"</f>
        <v>21</v>
      </c>
      <c r="P215" t="str">
        <f>"24"</f>
        <v>24</v>
      </c>
      <c r="Q215" t="str">
        <f>"21"</f>
        <v>21</v>
      </c>
      <c r="R215" t="str">
        <f>"3"</f>
        <v>3</v>
      </c>
    </row>
    <row r="216" spans="1:18" x14ac:dyDescent="0.25">
      <c r="A216" t="s">
        <v>54</v>
      </c>
      <c r="B216" t="str">
        <f t="shared" si="54"/>
        <v>47000</v>
      </c>
      <c r="C216" t="str">
        <f>"1AAC4232"</f>
        <v>1AAC4232</v>
      </c>
      <c r="D216" t="s">
        <v>26</v>
      </c>
      <c r="E216" t="s">
        <v>58</v>
      </c>
      <c r="F216" t="str">
        <f t="shared" si="55"/>
        <v>1126</v>
      </c>
      <c r="G216">
        <v>133</v>
      </c>
      <c r="H216" t="s">
        <v>19</v>
      </c>
      <c r="I216" s="1">
        <v>42845.274826388886</v>
      </c>
      <c r="J216" t="str">
        <f>"1"</f>
        <v>1</v>
      </c>
      <c r="K216" t="s">
        <v>18</v>
      </c>
      <c r="L216" s="1">
        <v>42845.284398148149</v>
      </c>
      <c r="M216" t="str">
        <f>"2"</f>
        <v>2</v>
      </c>
      <c r="N216" t="s">
        <v>27</v>
      </c>
      <c r="O216" t="str">
        <f>"21"</f>
        <v>21</v>
      </c>
      <c r="P216" t="str">
        <f>"24"</f>
        <v>24</v>
      </c>
      <c r="Q216" t="str">
        <f>"21"</f>
        <v>21</v>
      </c>
      <c r="R216" t="str">
        <f>"3"</f>
        <v>3</v>
      </c>
    </row>
    <row r="217" spans="1:18" x14ac:dyDescent="0.25">
      <c r="A217" t="s">
        <v>53</v>
      </c>
      <c r="B217" t="str">
        <f t="shared" si="54"/>
        <v>47000</v>
      </c>
      <c r="C217" t="str">
        <f>"655993807"</f>
        <v>655993807</v>
      </c>
      <c r="D217" s="2">
        <v>0</v>
      </c>
      <c r="E217" s="2" t="s">
        <v>55</v>
      </c>
      <c r="F217" t="str">
        <f t="shared" si="55"/>
        <v>1126</v>
      </c>
      <c r="G217">
        <v>133</v>
      </c>
      <c r="H217" t="s">
        <v>19</v>
      </c>
      <c r="I217" s="1">
        <v>42845.277118055557</v>
      </c>
      <c r="J217" t="str">
        <f>"1"</f>
        <v>1</v>
      </c>
      <c r="K217" t="s">
        <v>18</v>
      </c>
      <c r="L217" s="1">
        <v>42845.288344907407</v>
      </c>
      <c r="M217" t="str">
        <f>"3"</f>
        <v>3</v>
      </c>
      <c r="N217" t="s">
        <v>24</v>
      </c>
      <c r="O217" t="str">
        <f>"21"</f>
        <v>21</v>
      </c>
      <c r="P217" t="str">
        <f>"24"</f>
        <v>24</v>
      </c>
      <c r="Q217" t="str">
        <f>"21"</f>
        <v>21</v>
      </c>
      <c r="R217" t="str">
        <f>"3"</f>
        <v>3</v>
      </c>
    </row>
    <row r="218" spans="1:18" x14ac:dyDescent="0.25">
      <c r="A218" t="s">
        <v>53</v>
      </c>
      <c r="B218" t="str">
        <f t="shared" si="54"/>
        <v>47000</v>
      </c>
      <c r="C218" t="str">
        <f>"244699137"</f>
        <v>244699137</v>
      </c>
      <c r="D218" s="2">
        <v>0</v>
      </c>
      <c r="E218" s="2" t="s">
        <v>55</v>
      </c>
      <c r="F218" t="str">
        <f t="shared" si="55"/>
        <v>1126</v>
      </c>
      <c r="G218">
        <v>133</v>
      </c>
      <c r="H218" t="s">
        <v>19</v>
      </c>
      <c r="I218" s="1">
        <v>42845.311215277776</v>
      </c>
      <c r="J218" t="str">
        <f>"12"</f>
        <v>12</v>
      </c>
      <c r="K218" t="s">
        <v>42</v>
      </c>
      <c r="L218" s="1">
        <v>42845.331388888888</v>
      </c>
      <c r="M218" t="str">
        <f>"18"</f>
        <v>18</v>
      </c>
      <c r="N218" t="s">
        <v>36</v>
      </c>
      <c r="O218" t="str">
        <f>"58"</f>
        <v>58</v>
      </c>
      <c r="P218" t="str">
        <f>"66"</f>
        <v>66</v>
      </c>
      <c r="Q218" t="str">
        <f>"58"</f>
        <v>58</v>
      </c>
      <c r="R218" t="str">
        <f>"8"</f>
        <v>8</v>
      </c>
    </row>
    <row r="219" spans="1:18" x14ac:dyDescent="0.25">
      <c r="A219" t="s">
        <v>53</v>
      </c>
      <c r="B219" t="str">
        <f t="shared" si="54"/>
        <v>47000</v>
      </c>
      <c r="C219" t="str">
        <f>"2615643087"</f>
        <v>2615643087</v>
      </c>
      <c r="D219" s="2">
        <v>0</v>
      </c>
      <c r="E219" s="2" t="s">
        <v>55</v>
      </c>
      <c r="F219" t="str">
        <f t="shared" si="55"/>
        <v>1126</v>
      </c>
      <c r="G219">
        <v>133</v>
      </c>
      <c r="H219" t="s">
        <v>19</v>
      </c>
      <c r="I219" s="1">
        <v>42845.380358796298</v>
      </c>
      <c r="J219" t="str">
        <f>"18"</f>
        <v>18</v>
      </c>
      <c r="K219" t="s">
        <v>36</v>
      </c>
      <c r="L219" s="1">
        <v>42845.439282407409</v>
      </c>
      <c r="M219" t="str">
        <f>"1"</f>
        <v>1</v>
      </c>
      <c r="N219" t="s">
        <v>18</v>
      </c>
      <c r="O219" t="str">
        <f>"137"</f>
        <v>137</v>
      </c>
      <c r="P219" t="str">
        <f>"156"</f>
        <v>156</v>
      </c>
      <c r="Q219" t="str">
        <f>"137"</f>
        <v>137</v>
      </c>
      <c r="R219" t="str">
        <f>"19"</f>
        <v>19</v>
      </c>
    </row>
    <row r="220" spans="1:18" x14ac:dyDescent="0.25">
      <c r="A220" t="s">
        <v>53</v>
      </c>
      <c r="B220" t="str">
        <f t="shared" ref="B220:B240" si="56">"47000"</f>
        <v>47000</v>
      </c>
      <c r="C220" t="str">
        <f>"192187681"</f>
        <v>192187681</v>
      </c>
      <c r="D220" s="2">
        <v>0</v>
      </c>
      <c r="E220" s="2" t="s">
        <v>55</v>
      </c>
      <c r="F220" t="str">
        <f t="shared" ref="F220:F240" si="57">"1141"</f>
        <v>1141</v>
      </c>
      <c r="G220">
        <v>191</v>
      </c>
      <c r="H220" t="s">
        <v>34</v>
      </c>
      <c r="I220" s="1">
        <v>42845.369016203702</v>
      </c>
      <c r="J220" t="str">
        <f>"1"</f>
        <v>1</v>
      </c>
      <c r="K220" t="s">
        <v>18</v>
      </c>
      <c r="L220" s="1">
        <v>42845.430949074071</v>
      </c>
      <c r="M220" t="str">
        <f>"18"</f>
        <v>18</v>
      </c>
      <c r="N220" t="s">
        <v>36</v>
      </c>
      <c r="O220" t="str">
        <f>"137"</f>
        <v>137</v>
      </c>
      <c r="P220" t="str">
        <f>"156"</f>
        <v>156</v>
      </c>
      <c r="Q220" t="str">
        <f>"137"</f>
        <v>137</v>
      </c>
      <c r="R220" t="str">
        <f>"19"</f>
        <v>19</v>
      </c>
    </row>
    <row r="221" spans="1:18" x14ac:dyDescent="0.25">
      <c r="A221" t="s">
        <v>53</v>
      </c>
      <c r="B221" t="str">
        <f t="shared" si="56"/>
        <v>47000</v>
      </c>
      <c r="C221" t="str">
        <f>"3639054810"</f>
        <v>3639054810</v>
      </c>
      <c r="D221" s="2">
        <v>0</v>
      </c>
      <c r="E221" s="2" t="s">
        <v>55</v>
      </c>
      <c r="F221" t="str">
        <f t="shared" si="57"/>
        <v>1141</v>
      </c>
      <c r="G221">
        <v>191</v>
      </c>
      <c r="H221" t="s">
        <v>34</v>
      </c>
      <c r="I221" s="1">
        <v>42845.369050925925</v>
      </c>
      <c r="J221" t="str">
        <f>"1"</f>
        <v>1</v>
      </c>
      <c r="K221" t="s">
        <v>18</v>
      </c>
      <c r="L221" s="1">
        <v>42845.430902777778</v>
      </c>
      <c r="M221" t="str">
        <f>"18"</f>
        <v>18</v>
      </c>
      <c r="N221" t="s">
        <v>36</v>
      </c>
      <c r="O221" t="str">
        <f>"137"</f>
        <v>137</v>
      </c>
      <c r="P221" t="str">
        <f>"156"</f>
        <v>156</v>
      </c>
      <c r="Q221" t="str">
        <f>"137"</f>
        <v>137</v>
      </c>
      <c r="R221" t="str">
        <f>"19"</f>
        <v>19</v>
      </c>
    </row>
    <row r="222" spans="1:18" x14ac:dyDescent="0.25">
      <c r="A222" t="s">
        <v>53</v>
      </c>
      <c r="B222" t="str">
        <f t="shared" si="56"/>
        <v>47000</v>
      </c>
      <c r="C222" t="str">
        <f>"3742960029"</f>
        <v>3742960029</v>
      </c>
      <c r="D222" s="2">
        <v>0</v>
      </c>
      <c r="E222" s="2" t="s">
        <v>55</v>
      </c>
      <c r="F222" t="str">
        <f t="shared" si="57"/>
        <v>1141</v>
      </c>
      <c r="G222">
        <v>191</v>
      </c>
      <c r="H222" t="s">
        <v>34</v>
      </c>
      <c r="I222" s="1">
        <v>42845.384513888886</v>
      </c>
      <c r="J222" t="str">
        <f>"3"</f>
        <v>3</v>
      </c>
      <c r="K222" t="s">
        <v>24</v>
      </c>
      <c r="L222" s="1">
        <v>42845.412534722222</v>
      </c>
      <c r="M222" t="str">
        <f>"14"</f>
        <v>14</v>
      </c>
      <c r="N222" t="s">
        <v>39</v>
      </c>
      <c r="O222" t="str">
        <f>"71"</f>
        <v>71</v>
      </c>
      <c r="P222" t="str">
        <f>"81"</f>
        <v>81</v>
      </c>
      <c r="Q222" t="str">
        <f>"71"</f>
        <v>71</v>
      </c>
      <c r="R222" t="str">
        <f>"10"</f>
        <v>10</v>
      </c>
    </row>
    <row r="223" spans="1:18" x14ac:dyDescent="0.25">
      <c r="A223" t="s">
        <v>53</v>
      </c>
      <c r="B223" t="str">
        <f t="shared" si="56"/>
        <v>47000</v>
      </c>
      <c r="C223" t="str">
        <f>"1722795976"</f>
        <v>1722795976</v>
      </c>
      <c r="D223" s="2">
        <v>5</v>
      </c>
      <c r="E223" s="2" t="s">
        <v>20</v>
      </c>
      <c r="F223" t="str">
        <f t="shared" si="57"/>
        <v>1141</v>
      </c>
      <c r="G223">
        <v>191</v>
      </c>
      <c r="H223" t="s">
        <v>34</v>
      </c>
      <c r="I223" s="1">
        <v>42845.384548611109</v>
      </c>
      <c r="J223" t="str">
        <f>"3"</f>
        <v>3</v>
      </c>
      <c r="K223" t="s">
        <v>24</v>
      </c>
      <c r="L223" s="1">
        <v>42845.412592592591</v>
      </c>
      <c r="M223" t="str">
        <f>"14"</f>
        <v>14</v>
      </c>
      <c r="N223" t="s">
        <v>39</v>
      </c>
      <c r="O223" t="str">
        <f>"71"</f>
        <v>71</v>
      </c>
      <c r="P223" t="str">
        <f>"81"</f>
        <v>81</v>
      </c>
      <c r="Q223" t="str">
        <f>"71"</f>
        <v>71</v>
      </c>
      <c r="R223" t="str">
        <f>"10"</f>
        <v>10</v>
      </c>
    </row>
    <row r="224" spans="1:18" x14ac:dyDescent="0.25">
      <c r="A224" t="s">
        <v>53</v>
      </c>
      <c r="B224" t="str">
        <f t="shared" si="56"/>
        <v>47000</v>
      </c>
      <c r="C224" t="str">
        <f>"258435505"</f>
        <v>258435505</v>
      </c>
      <c r="D224" s="2">
        <v>0</v>
      </c>
      <c r="E224" s="2" t="s">
        <v>55</v>
      </c>
      <c r="F224" t="str">
        <f t="shared" si="57"/>
        <v>1141</v>
      </c>
      <c r="G224">
        <v>191</v>
      </c>
      <c r="H224" t="s">
        <v>34</v>
      </c>
      <c r="I224" s="1">
        <v>42845.407395833332</v>
      </c>
      <c r="J224" t="str">
        <f>"13"</f>
        <v>13</v>
      </c>
      <c r="K224" t="s">
        <v>21</v>
      </c>
      <c r="L224" s="1">
        <v>42845.411053240743</v>
      </c>
      <c r="M224" t="str">
        <f>"13"</f>
        <v>13</v>
      </c>
      <c r="N224" t="s">
        <v>21</v>
      </c>
      <c r="O224" t="str">
        <f>"21"</f>
        <v>21</v>
      </c>
      <c r="P224" t="str">
        <f>"24"</f>
        <v>24</v>
      </c>
      <c r="Q224" t="str">
        <f>"21"</f>
        <v>21</v>
      </c>
      <c r="R224" t="str">
        <f>"3"</f>
        <v>3</v>
      </c>
    </row>
    <row r="225" spans="1:18" x14ac:dyDescent="0.25">
      <c r="A225" t="s">
        <v>53</v>
      </c>
      <c r="B225" t="str">
        <f t="shared" si="56"/>
        <v>47000</v>
      </c>
      <c r="C225" t="str">
        <f>"258437105"</f>
        <v>258437105</v>
      </c>
      <c r="D225" s="2">
        <v>0</v>
      </c>
      <c r="E225" s="2" t="s">
        <v>55</v>
      </c>
      <c r="F225" t="str">
        <f t="shared" si="57"/>
        <v>1141</v>
      </c>
      <c r="G225">
        <v>191</v>
      </c>
      <c r="H225" t="s">
        <v>34</v>
      </c>
      <c r="I225" s="1">
        <v>42845.407476851855</v>
      </c>
      <c r="J225" t="str">
        <f>"13"</f>
        <v>13</v>
      </c>
      <c r="K225" t="s">
        <v>21</v>
      </c>
      <c r="L225" s="1">
        <v>42845.41101851852</v>
      </c>
      <c r="M225" t="str">
        <f>"13"</f>
        <v>13</v>
      </c>
      <c r="N225" t="s">
        <v>21</v>
      </c>
      <c r="O225" t="str">
        <f>"21"</f>
        <v>21</v>
      </c>
      <c r="P225" t="str">
        <f>"24"</f>
        <v>24</v>
      </c>
      <c r="Q225" t="str">
        <f>"21"</f>
        <v>21</v>
      </c>
      <c r="R225" t="str">
        <f>"3"</f>
        <v>3</v>
      </c>
    </row>
    <row r="226" spans="1:18" x14ac:dyDescent="0.25">
      <c r="A226" t="s">
        <v>53</v>
      </c>
      <c r="B226" t="str">
        <f t="shared" si="56"/>
        <v>47000</v>
      </c>
      <c r="C226" t="str">
        <f>"1625216885"</f>
        <v>1625216885</v>
      </c>
      <c r="D226" s="2">
        <v>1</v>
      </c>
      <c r="E226" s="2" t="s">
        <v>57</v>
      </c>
      <c r="F226" t="str">
        <f t="shared" si="57"/>
        <v>1141</v>
      </c>
      <c r="G226">
        <v>191</v>
      </c>
      <c r="H226" t="s">
        <v>34</v>
      </c>
      <c r="I226" s="1">
        <v>42845.436469907407</v>
      </c>
      <c r="J226" t="str">
        <f>"18"</f>
        <v>18</v>
      </c>
      <c r="K226" t="s">
        <v>36</v>
      </c>
      <c r="L226" s="1">
        <v>42845.55940972222</v>
      </c>
      <c r="M226" t="str">
        <f>"29"</f>
        <v>29</v>
      </c>
      <c r="N226" t="s">
        <v>47</v>
      </c>
      <c r="O226" t="str">
        <f>"125"</f>
        <v>125</v>
      </c>
      <c r="P226" t="str">
        <f>"143"</f>
        <v>143</v>
      </c>
      <c r="Q226" t="str">
        <f>"125"</f>
        <v>125</v>
      </c>
      <c r="R226" t="str">
        <f>"18"</f>
        <v>18</v>
      </c>
    </row>
    <row r="227" spans="1:18" x14ac:dyDescent="0.25">
      <c r="A227" t="s">
        <v>53</v>
      </c>
      <c r="B227" t="str">
        <f t="shared" si="56"/>
        <v>47000</v>
      </c>
      <c r="C227" t="str">
        <f>"20245397"</f>
        <v>20245397</v>
      </c>
      <c r="D227" s="2">
        <v>0</v>
      </c>
      <c r="E227" s="2" t="s">
        <v>55</v>
      </c>
      <c r="F227" t="str">
        <f t="shared" si="57"/>
        <v>1141</v>
      </c>
      <c r="G227">
        <v>191</v>
      </c>
      <c r="H227" t="s">
        <v>34</v>
      </c>
      <c r="I227" s="1">
        <v>42845.436527777776</v>
      </c>
      <c r="J227" t="str">
        <f>"18"</f>
        <v>18</v>
      </c>
      <c r="K227" t="s">
        <v>36</v>
      </c>
      <c r="L227" s="1">
        <v>42845.559351851851</v>
      </c>
      <c r="M227" t="str">
        <f>"29"</f>
        <v>29</v>
      </c>
      <c r="N227" t="s">
        <v>47</v>
      </c>
      <c r="O227" t="str">
        <f>"250"</f>
        <v>250</v>
      </c>
      <c r="P227" t="str">
        <f>"285"</f>
        <v>285</v>
      </c>
      <c r="Q227" t="str">
        <f>"250"</f>
        <v>250</v>
      </c>
      <c r="R227" t="str">
        <f>"35"</f>
        <v>35</v>
      </c>
    </row>
    <row r="228" spans="1:18" x14ac:dyDescent="0.25">
      <c r="A228" t="s">
        <v>53</v>
      </c>
      <c r="B228" t="str">
        <f t="shared" si="56"/>
        <v>47000</v>
      </c>
      <c r="C228" t="str">
        <f>"20245397"</f>
        <v>20245397</v>
      </c>
      <c r="D228" s="2">
        <v>0</v>
      </c>
      <c r="E228" s="2" t="s">
        <v>55</v>
      </c>
      <c r="F228" t="str">
        <f t="shared" si="57"/>
        <v>1141</v>
      </c>
      <c r="G228">
        <v>191</v>
      </c>
      <c r="H228" t="s">
        <v>34</v>
      </c>
      <c r="I228" s="1">
        <v>42845.618900462963</v>
      </c>
      <c r="J228" t="str">
        <f>"29"</f>
        <v>29</v>
      </c>
      <c r="K228" t="s">
        <v>47</v>
      </c>
      <c r="L228" s="1">
        <v>42845.812581018516</v>
      </c>
      <c r="M228" t="str">
        <f>"1"</f>
        <v>1</v>
      </c>
      <c r="N228" t="s">
        <v>18</v>
      </c>
      <c r="O228" t="str">
        <f>"131"</f>
        <v>131</v>
      </c>
      <c r="P228" t="str">
        <f>"440"</f>
        <v>440</v>
      </c>
      <c r="Q228" t="str">
        <f>"131"</f>
        <v>131</v>
      </c>
      <c r="R228" t="str">
        <f>"309"</f>
        <v>309</v>
      </c>
    </row>
    <row r="229" spans="1:18" x14ac:dyDescent="0.25">
      <c r="A229" t="s">
        <v>53</v>
      </c>
      <c r="B229" t="str">
        <f t="shared" si="56"/>
        <v>47000</v>
      </c>
      <c r="C229" t="str">
        <f>"1625216885"</f>
        <v>1625216885</v>
      </c>
      <c r="D229" s="2">
        <v>1</v>
      </c>
      <c r="E229" s="2" t="s">
        <v>57</v>
      </c>
      <c r="F229" t="str">
        <f t="shared" si="57"/>
        <v>1141</v>
      </c>
      <c r="G229">
        <v>191</v>
      </c>
      <c r="H229" t="s">
        <v>34</v>
      </c>
      <c r="I229" s="1">
        <v>42845.619085648148</v>
      </c>
      <c r="J229" t="str">
        <f>"29"</f>
        <v>29</v>
      </c>
      <c r="K229" t="s">
        <v>47</v>
      </c>
      <c r="L229" s="1">
        <v>42845.812534722223</v>
      </c>
      <c r="M229" t="str">
        <f>"1"</f>
        <v>1</v>
      </c>
      <c r="N229" t="s">
        <v>18</v>
      </c>
      <c r="O229" t="str">
        <f>"193"</f>
        <v>193</v>
      </c>
      <c r="P229" t="str">
        <f>"220"</f>
        <v>220</v>
      </c>
      <c r="Q229" t="str">
        <f>"193"</f>
        <v>193</v>
      </c>
      <c r="R229" t="str">
        <f>"27"</f>
        <v>27</v>
      </c>
    </row>
    <row r="230" spans="1:18" x14ac:dyDescent="0.25">
      <c r="A230" t="s">
        <v>53</v>
      </c>
      <c r="B230" t="str">
        <f t="shared" si="56"/>
        <v>47000</v>
      </c>
      <c r="C230" t="str">
        <f>"1655277653"</f>
        <v>1655277653</v>
      </c>
      <c r="D230" s="2">
        <v>0</v>
      </c>
      <c r="E230" s="2" t="s">
        <v>55</v>
      </c>
      <c r="F230" t="str">
        <f t="shared" si="57"/>
        <v>1141</v>
      </c>
      <c r="G230">
        <v>191</v>
      </c>
      <c r="H230" t="s">
        <v>34</v>
      </c>
      <c r="I230" s="1">
        <v>42845.622152777774</v>
      </c>
      <c r="J230" t="str">
        <f>"29"</f>
        <v>29</v>
      </c>
      <c r="K230" t="s">
        <v>47</v>
      </c>
      <c r="L230" s="1">
        <v>42845.793414351851</v>
      </c>
      <c r="M230" t="str">
        <f>"3"</f>
        <v>3</v>
      </c>
      <c r="N230" t="s">
        <v>24</v>
      </c>
      <c r="O230" t="str">
        <f>"367"</f>
        <v>367</v>
      </c>
      <c r="P230" t="str">
        <f>"418"</f>
        <v>418</v>
      </c>
      <c r="Q230" t="str">
        <f>"367"</f>
        <v>367</v>
      </c>
      <c r="R230" t="str">
        <f>"51"</f>
        <v>51</v>
      </c>
    </row>
    <row r="231" spans="1:18" x14ac:dyDescent="0.25">
      <c r="A231" t="s">
        <v>53</v>
      </c>
      <c r="B231" t="str">
        <f t="shared" si="56"/>
        <v>47000</v>
      </c>
      <c r="C231" t="str">
        <f>"3639054810"</f>
        <v>3639054810</v>
      </c>
      <c r="D231" s="2">
        <v>0</v>
      </c>
      <c r="E231" s="2" t="s">
        <v>55</v>
      </c>
      <c r="F231" t="str">
        <f t="shared" si="57"/>
        <v>1141</v>
      </c>
      <c r="G231">
        <v>191</v>
      </c>
      <c r="H231" t="s">
        <v>34</v>
      </c>
      <c r="I231" s="1">
        <v>42845.746469907404</v>
      </c>
      <c r="J231" t="str">
        <f>"18"</f>
        <v>18</v>
      </c>
      <c r="K231" t="s">
        <v>36</v>
      </c>
      <c r="L231" s="1">
        <v>42845.802569444444</v>
      </c>
      <c r="M231" t="str">
        <f>"1"</f>
        <v>1</v>
      </c>
      <c r="N231" t="s">
        <v>18</v>
      </c>
      <c r="O231" t="str">
        <f>"137"</f>
        <v>137</v>
      </c>
      <c r="P231" t="str">
        <f>"156"</f>
        <v>156</v>
      </c>
      <c r="Q231" t="str">
        <f>"137"</f>
        <v>137</v>
      </c>
      <c r="R231" t="str">
        <f>"19"</f>
        <v>19</v>
      </c>
    </row>
    <row r="232" spans="1:18" x14ac:dyDescent="0.25">
      <c r="A232" t="s">
        <v>53</v>
      </c>
      <c r="B232" t="str">
        <f t="shared" si="56"/>
        <v>47000</v>
      </c>
      <c r="C232" t="str">
        <f>"192187681"</f>
        <v>192187681</v>
      </c>
      <c r="D232" s="2">
        <v>0</v>
      </c>
      <c r="E232" s="2" t="s">
        <v>55</v>
      </c>
      <c r="F232" t="str">
        <f t="shared" si="57"/>
        <v>1141</v>
      </c>
      <c r="G232">
        <v>191</v>
      </c>
      <c r="H232" t="s">
        <v>34</v>
      </c>
      <c r="I232" s="1">
        <v>42845.746898148151</v>
      </c>
      <c r="J232" t="str">
        <f>"18"</f>
        <v>18</v>
      </c>
      <c r="K232" t="s">
        <v>36</v>
      </c>
      <c r="L232" s="1">
        <v>42845.802523148152</v>
      </c>
      <c r="M232" t="str">
        <f>"1"</f>
        <v>1</v>
      </c>
      <c r="N232" t="s">
        <v>18</v>
      </c>
      <c r="O232" t="str">
        <f>"137"</f>
        <v>137</v>
      </c>
      <c r="P232" t="str">
        <f>"156"</f>
        <v>156</v>
      </c>
      <c r="Q232" t="str">
        <f>"137"</f>
        <v>137</v>
      </c>
      <c r="R232" t="str">
        <f>"19"</f>
        <v>19</v>
      </c>
    </row>
    <row r="233" spans="1:18" x14ac:dyDescent="0.25">
      <c r="A233" t="s">
        <v>53</v>
      </c>
      <c r="B233" t="str">
        <f t="shared" si="56"/>
        <v>47000</v>
      </c>
      <c r="C233" t="str">
        <f>"1770062280"</f>
        <v>1770062280</v>
      </c>
      <c r="D233" s="2">
        <v>5</v>
      </c>
      <c r="E233" s="2" t="s">
        <v>20</v>
      </c>
      <c r="F233" t="str">
        <f t="shared" si="57"/>
        <v>1141</v>
      </c>
      <c r="G233">
        <v>191</v>
      </c>
      <c r="H233" t="s">
        <v>34</v>
      </c>
      <c r="I233" s="1">
        <v>42845.753217592595</v>
      </c>
      <c r="J233" t="str">
        <f t="shared" ref="J233:J238" si="58">"17"</f>
        <v>17</v>
      </c>
      <c r="K233" t="s">
        <v>44</v>
      </c>
      <c r="L233" s="1">
        <v>42845.770879629628</v>
      </c>
      <c r="M233" t="str">
        <f>"13"</f>
        <v>13</v>
      </c>
      <c r="N233" t="s">
        <v>21</v>
      </c>
      <c r="O233" t="str">
        <f>"50"</f>
        <v>50</v>
      </c>
      <c r="P233" t="str">
        <f>"57"</f>
        <v>57</v>
      </c>
      <c r="Q233" t="str">
        <f>"50"</f>
        <v>50</v>
      </c>
      <c r="R233" t="str">
        <f>"7"</f>
        <v>7</v>
      </c>
    </row>
    <row r="234" spans="1:18" x14ac:dyDescent="0.25">
      <c r="A234" t="s">
        <v>53</v>
      </c>
      <c r="B234" t="str">
        <f t="shared" si="56"/>
        <v>47000</v>
      </c>
      <c r="C234" t="str">
        <f>"258008433"</f>
        <v>258008433</v>
      </c>
      <c r="D234" s="2">
        <v>0</v>
      </c>
      <c r="E234" s="2" t="s">
        <v>55</v>
      </c>
      <c r="F234" t="str">
        <f t="shared" si="57"/>
        <v>1141</v>
      </c>
      <c r="G234">
        <v>191</v>
      </c>
      <c r="H234" t="s">
        <v>34</v>
      </c>
      <c r="I234" s="1">
        <v>42845.753240740742</v>
      </c>
      <c r="J234" t="str">
        <f t="shared" si="58"/>
        <v>17</v>
      </c>
      <c r="K234" t="s">
        <v>44</v>
      </c>
      <c r="L234" s="1">
        <v>42845.770983796298</v>
      </c>
      <c r="M234" t="str">
        <f>"13"</f>
        <v>13</v>
      </c>
      <c r="N234" t="s">
        <v>21</v>
      </c>
      <c r="O234" t="str">
        <f>"50"</f>
        <v>50</v>
      </c>
      <c r="P234" t="str">
        <f>"57"</f>
        <v>57</v>
      </c>
      <c r="Q234" t="str">
        <f>"50"</f>
        <v>50</v>
      </c>
      <c r="R234" t="str">
        <f>"7"</f>
        <v>7</v>
      </c>
    </row>
    <row r="235" spans="1:18" x14ac:dyDescent="0.25">
      <c r="A235" t="s">
        <v>53</v>
      </c>
      <c r="B235" t="str">
        <f t="shared" si="56"/>
        <v>47000</v>
      </c>
      <c r="C235" t="str">
        <f>"1770070984"</f>
        <v>1770070984</v>
      </c>
      <c r="D235" s="2">
        <v>5</v>
      </c>
      <c r="E235" s="2" t="s">
        <v>20</v>
      </c>
      <c r="F235" t="str">
        <f t="shared" si="57"/>
        <v>1141</v>
      </c>
      <c r="G235">
        <v>191</v>
      </c>
      <c r="H235" t="s">
        <v>34</v>
      </c>
      <c r="I235" s="1">
        <v>42845.753321759257</v>
      </c>
      <c r="J235" t="str">
        <f t="shared" si="58"/>
        <v>17</v>
      </c>
      <c r="K235" t="s">
        <v>44</v>
      </c>
      <c r="L235" s="1">
        <v>42845.770925925928</v>
      </c>
      <c r="M235" t="str">
        <f>"13"</f>
        <v>13</v>
      </c>
      <c r="N235" t="s">
        <v>21</v>
      </c>
      <c r="O235" t="str">
        <f>"50"</f>
        <v>50</v>
      </c>
      <c r="P235" t="str">
        <f>"57"</f>
        <v>57</v>
      </c>
      <c r="Q235" t="str">
        <f>"50"</f>
        <v>50</v>
      </c>
      <c r="R235" t="str">
        <f>"7"</f>
        <v>7</v>
      </c>
    </row>
    <row r="236" spans="1:18" x14ac:dyDescent="0.25">
      <c r="A236" t="s">
        <v>53</v>
      </c>
      <c r="B236" t="str">
        <f t="shared" si="56"/>
        <v>47000</v>
      </c>
      <c r="C236" t="str">
        <f>"657524661"</f>
        <v>657524661</v>
      </c>
      <c r="D236" s="2">
        <v>0</v>
      </c>
      <c r="E236" s="2" t="s">
        <v>55</v>
      </c>
      <c r="F236" t="str">
        <f t="shared" si="57"/>
        <v>1141</v>
      </c>
      <c r="G236">
        <v>191</v>
      </c>
      <c r="H236" t="s">
        <v>34</v>
      </c>
      <c r="I236" s="1">
        <v>42845.754143518519</v>
      </c>
      <c r="J236" t="str">
        <f t="shared" si="58"/>
        <v>17</v>
      </c>
      <c r="K236" t="s">
        <v>44</v>
      </c>
      <c r="L236" s="1">
        <v>42845.796226851853</v>
      </c>
      <c r="M236" t="str">
        <f>"2"</f>
        <v>2</v>
      </c>
      <c r="N236" t="s">
        <v>27</v>
      </c>
      <c r="O236" t="str">
        <f>"115"</f>
        <v>115</v>
      </c>
      <c r="P236" t="str">
        <f>"131"</f>
        <v>131</v>
      </c>
      <c r="Q236" t="str">
        <f>"115"</f>
        <v>115</v>
      </c>
      <c r="R236" t="str">
        <f>"16"</f>
        <v>16</v>
      </c>
    </row>
    <row r="237" spans="1:18" x14ac:dyDescent="0.25">
      <c r="A237" t="s">
        <v>53</v>
      </c>
      <c r="B237" t="str">
        <f t="shared" si="56"/>
        <v>47000</v>
      </c>
      <c r="C237" t="str">
        <f>"213433809"</f>
        <v>213433809</v>
      </c>
      <c r="D237" s="2">
        <v>0</v>
      </c>
      <c r="E237" s="2" t="s">
        <v>55</v>
      </c>
      <c r="F237" t="str">
        <f t="shared" si="57"/>
        <v>1141</v>
      </c>
      <c r="G237">
        <v>191</v>
      </c>
      <c r="H237" t="s">
        <v>34</v>
      </c>
      <c r="I237" s="1">
        <v>42845.754178240742</v>
      </c>
      <c r="J237" t="str">
        <f t="shared" si="58"/>
        <v>17</v>
      </c>
      <c r="K237" t="s">
        <v>44</v>
      </c>
      <c r="L237" s="1">
        <v>42845.796122685184</v>
      </c>
      <c r="M237" t="str">
        <f>"2"</f>
        <v>2</v>
      </c>
      <c r="N237" t="s">
        <v>27</v>
      </c>
      <c r="O237" t="str">
        <f>"115"</f>
        <v>115</v>
      </c>
      <c r="P237" t="str">
        <f>"131"</f>
        <v>131</v>
      </c>
      <c r="Q237" t="str">
        <f>"115"</f>
        <v>115</v>
      </c>
      <c r="R237" t="str">
        <f>"16"</f>
        <v>16</v>
      </c>
    </row>
    <row r="238" spans="1:18" x14ac:dyDescent="0.25">
      <c r="A238" t="s">
        <v>53</v>
      </c>
      <c r="B238" t="str">
        <f t="shared" si="56"/>
        <v>47000</v>
      </c>
      <c r="C238" t="str">
        <f>"282383727"</f>
        <v>282383727</v>
      </c>
      <c r="D238" s="2">
        <v>0</v>
      </c>
      <c r="E238" s="2" t="s">
        <v>55</v>
      </c>
      <c r="F238" t="str">
        <f t="shared" si="57"/>
        <v>1141</v>
      </c>
      <c r="G238">
        <v>191</v>
      </c>
      <c r="H238" t="s">
        <v>34</v>
      </c>
      <c r="I238" s="1">
        <v>42845.754328703704</v>
      </c>
      <c r="J238" t="str">
        <f t="shared" si="58"/>
        <v>17</v>
      </c>
      <c r="K238" t="s">
        <v>44</v>
      </c>
      <c r="L238" s="1">
        <v>42845.796157407407</v>
      </c>
      <c r="M238" t="str">
        <f>"2"</f>
        <v>2</v>
      </c>
      <c r="N238" t="s">
        <v>27</v>
      </c>
      <c r="O238" t="str">
        <f>"115"</f>
        <v>115</v>
      </c>
      <c r="P238" t="str">
        <f>"131"</f>
        <v>131</v>
      </c>
      <c r="Q238" t="str">
        <f>"115"</f>
        <v>115</v>
      </c>
      <c r="R238" t="str">
        <f>"16"</f>
        <v>16</v>
      </c>
    </row>
    <row r="239" spans="1:18" x14ac:dyDescent="0.25">
      <c r="A239" t="s">
        <v>54</v>
      </c>
      <c r="B239" t="str">
        <f t="shared" si="56"/>
        <v>47000</v>
      </c>
      <c r="C239" t="str">
        <f>"523A8100"</f>
        <v>523A8100</v>
      </c>
      <c r="D239" s="2" t="s">
        <v>48</v>
      </c>
      <c r="E239" s="2" t="s">
        <v>59</v>
      </c>
      <c r="F239" t="str">
        <f t="shared" si="57"/>
        <v>1141</v>
      </c>
      <c r="G239">
        <v>191</v>
      </c>
      <c r="H239" t="s">
        <v>34</v>
      </c>
      <c r="I239" s="1">
        <v>42845.666666666664</v>
      </c>
      <c r="J239" t="str">
        <f>"25"</f>
        <v>25</v>
      </c>
      <c r="K239" t="s">
        <v>35</v>
      </c>
      <c r="L239" s="1">
        <v>42845.773472222223</v>
      </c>
      <c r="M239" t="str">
        <f>"11"</f>
        <v>11</v>
      </c>
      <c r="N239" t="s">
        <v>22</v>
      </c>
      <c r="O239" t="str">
        <f>"114"</f>
        <v>114</v>
      </c>
      <c r="P239" t="str">
        <f>"130"</f>
        <v>130</v>
      </c>
      <c r="Q239" t="str">
        <f>"114"</f>
        <v>114</v>
      </c>
      <c r="R239" t="str">
        <f>"16"</f>
        <v>16</v>
      </c>
    </row>
    <row r="240" spans="1:18" x14ac:dyDescent="0.25">
      <c r="A240" t="s">
        <v>54</v>
      </c>
      <c r="B240" t="str">
        <f t="shared" si="56"/>
        <v>47000</v>
      </c>
      <c r="C240" t="str">
        <f>"374A031E"</f>
        <v>374A031E</v>
      </c>
      <c r="D240" t="s">
        <v>26</v>
      </c>
      <c r="E240" t="s">
        <v>58</v>
      </c>
      <c r="F240" t="str">
        <f t="shared" si="57"/>
        <v>1141</v>
      </c>
      <c r="G240">
        <v>191</v>
      </c>
      <c r="H240" t="s">
        <v>34</v>
      </c>
      <c r="I240" s="1">
        <v>42845.754351851851</v>
      </c>
      <c r="J240" t="str">
        <f>"17"</f>
        <v>17</v>
      </c>
      <c r="K240" t="s">
        <v>44</v>
      </c>
      <c r="L240" s="1">
        <v>42845.796261574076</v>
      </c>
      <c r="M240" t="str">
        <f>"2"</f>
        <v>2</v>
      </c>
      <c r="N240" t="s">
        <v>27</v>
      </c>
      <c r="O240" t="str">
        <f>"115"</f>
        <v>115</v>
      </c>
      <c r="P240" t="str">
        <f>"131"</f>
        <v>131</v>
      </c>
      <c r="Q240" t="str">
        <f>"115"</f>
        <v>115</v>
      </c>
      <c r="R240" t="str">
        <f>"16"</f>
        <v>16</v>
      </c>
    </row>
    <row r="241" spans="1:18" x14ac:dyDescent="0.25">
      <c r="A241" t="s">
        <v>53</v>
      </c>
      <c r="B241" t="str">
        <f t="shared" ref="B241:B243" si="59">"47000"</f>
        <v>47000</v>
      </c>
      <c r="C241" t="str">
        <f>"228579855"</f>
        <v>228579855</v>
      </c>
      <c r="D241" s="2">
        <v>0</v>
      </c>
      <c r="E241" s="2" t="s">
        <v>55</v>
      </c>
      <c r="F241" t="str">
        <f>"1126"</f>
        <v>1126</v>
      </c>
      <c r="G241">
        <v>191</v>
      </c>
      <c r="H241" t="s">
        <v>34</v>
      </c>
      <c r="I241" s="1">
        <v>42846.274756944447</v>
      </c>
      <c r="J241" t="str">
        <f>"1"</f>
        <v>1</v>
      </c>
      <c r="K241" t="s">
        <v>18</v>
      </c>
      <c r="L241" s="1">
        <v>42846.284432870372</v>
      </c>
      <c r="M241" t="str">
        <f>"2"</f>
        <v>2</v>
      </c>
      <c r="N241" t="s">
        <v>27</v>
      </c>
      <c r="O241" t="str">
        <f>"21"</f>
        <v>21</v>
      </c>
      <c r="P241" t="str">
        <f>"24"</f>
        <v>24</v>
      </c>
      <c r="Q241" t="str">
        <f>"21"</f>
        <v>21</v>
      </c>
      <c r="R241" t="str">
        <f>"3"</f>
        <v>3</v>
      </c>
    </row>
    <row r="242" spans="1:18" x14ac:dyDescent="0.25">
      <c r="A242" t="s">
        <v>53</v>
      </c>
      <c r="B242" t="str">
        <f t="shared" si="59"/>
        <v>47000</v>
      </c>
      <c r="C242" t="str">
        <f>"244699137"</f>
        <v>244699137</v>
      </c>
      <c r="D242" s="2">
        <v>0</v>
      </c>
      <c r="E242" s="2" t="s">
        <v>55</v>
      </c>
      <c r="F242" t="str">
        <f>"1126"</f>
        <v>1126</v>
      </c>
      <c r="G242">
        <v>191</v>
      </c>
      <c r="H242" t="s">
        <v>34</v>
      </c>
      <c r="I242" s="1">
        <v>42846.311076388891</v>
      </c>
      <c r="J242" t="str">
        <f>"12"</f>
        <v>12</v>
      </c>
      <c r="K242" t="s">
        <v>42</v>
      </c>
      <c r="L242" s="1">
        <v>42846.333877314813</v>
      </c>
      <c r="M242" t="str">
        <f>"18"</f>
        <v>18</v>
      </c>
      <c r="N242" t="s">
        <v>36</v>
      </c>
      <c r="O242" t="str">
        <f>"58"</f>
        <v>58</v>
      </c>
      <c r="P242" t="str">
        <f>"66"</f>
        <v>66</v>
      </c>
      <c r="Q242" t="str">
        <f>"58"</f>
        <v>58</v>
      </c>
      <c r="R242" t="str">
        <f>"8"</f>
        <v>8</v>
      </c>
    </row>
    <row r="243" spans="1:18" x14ac:dyDescent="0.25">
      <c r="A243" t="s">
        <v>53</v>
      </c>
      <c r="B243" t="str">
        <f t="shared" si="59"/>
        <v>47000</v>
      </c>
      <c r="C243" t="str">
        <f>"2049706528"</f>
        <v>2049706528</v>
      </c>
      <c r="D243" s="2">
        <v>0</v>
      </c>
      <c r="E243" s="2" t="s">
        <v>55</v>
      </c>
      <c r="F243" t="str">
        <f>"1126"</f>
        <v>1126</v>
      </c>
      <c r="G243">
        <v>191</v>
      </c>
      <c r="H243" t="s">
        <v>34</v>
      </c>
      <c r="I243" s="1">
        <v>42846.312581018516</v>
      </c>
      <c r="J243" t="str">
        <f>"13"</f>
        <v>13</v>
      </c>
      <c r="K243" t="s">
        <v>21</v>
      </c>
      <c r="L243" s="1">
        <v>42846.333854166667</v>
      </c>
      <c r="M243" t="str">
        <f>"18"</f>
        <v>18</v>
      </c>
      <c r="N243" t="s">
        <v>36</v>
      </c>
      <c r="O243" t="str">
        <f>"56"</f>
        <v>56</v>
      </c>
      <c r="P243" t="str">
        <f>"64"</f>
        <v>64</v>
      </c>
      <c r="Q243" t="str">
        <f>"56"</f>
        <v>56</v>
      </c>
      <c r="R243" t="str">
        <f>"8"</f>
        <v>8</v>
      </c>
    </row>
    <row r="244" spans="1:18" x14ac:dyDescent="0.25">
      <c r="A244" t="s">
        <v>53</v>
      </c>
      <c r="B244" t="str">
        <f t="shared" ref="B244:B252" si="60">"47000"</f>
        <v>47000</v>
      </c>
      <c r="C244" t="str">
        <f>"2723568463"</f>
        <v>2723568463</v>
      </c>
      <c r="D244" s="2">
        <v>1</v>
      </c>
      <c r="E244" s="2" t="s">
        <v>57</v>
      </c>
      <c r="F244" t="str">
        <f t="shared" ref="F244:F251" si="61">"1133"</f>
        <v>1133</v>
      </c>
      <c r="G244">
        <v>133</v>
      </c>
      <c r="H244" t="s">
        <v>19</v>
      </c>
      <c r="I244" s="1">
        <v>42846.576307870368</v>
      </c>
      <c r="J244" t="str">
        <f>"1"</f>
        <v>1</v>
      </c>
      <c r="K244" t="s">
        <v>18</v>
      </c>
      <c r="L244" s="1">
        <v>42846.654120370367</v>
      </c>
      <c r="M244" t="str">
        <f>"18"</f>
        <v>18</v>
      </c>
      <c r="N244" t="s">
        <v>36</v>
      </c>
      <c r="O244" t="str">
        <f>"78"</f>
        <v>78</v>
      </c>
      <c r="P244" t="str">
        <f>"89"</f>
        <v>89</v>
      </c>
      <c r="Q244" t="str">
        <f>"78"</f>
        <v>78</v>
      </c>
      <c r="R244" t="str">
        <f>"11"</f>
        <v>11</v>
      </c>
    </row>
    <row r="245" spans="1:18" x14ac:dyDescent="0.25">
      <c r="A245" t="s">
        <v>53</v>
      </c>
      <c r="B245" t="str">
        <f t="shared" si="60"/>
        <v>47000</v>
      </c>
      <c r="C245" t="str">
        <f>"2724529295"</f>
        <v>2724529295</v>
      </c>
      <c r="D245" s="2">
        <v>1</v>
      </c>
      <c r="E245" s="2" t="s">
        <v>57</v>
      </c>
      <c r="F245" t="str">
        <f t="shared" si="61"/>
        <v>1133</v>
      </c>
      <c r="G245">
        <v>133</v>
      </c>
      <c r="H245" t="s">
        <v>19</v>
      </c>
      <c r="I245" s="1">
        <v>42846.57675925926</v>
      </c>
      <c r="J245" t="str">
        <f>"1"</f>
        <v>1</v>
      </c>
      <c r="K245" t="s">
        <v>18</v>
      </c>
      <c r="L245" s="1">
        <v>42846.65421296296</v>
      </c>
      <c r="M245" t="str">
        <f>"18"</f>
        <v>18</v>
      </c>
      <c r="N245" t="s">
        <v>36</v>
      </c>
      <c r="O245" t="str">
        <f>"78"</f>
        <v>78</v>
      </c>
      <c r="P245" t="str">
        <f>"89"</f>
        <v>89</v>
      </c>
      <c r="Q245" t="str">
        <f>"78"</f>
        <v>78</v>
      </c>
      <c r="R245" t="str">
        <f>"11"</f>
        <v>11</v>
      </c>
    </row>
    <row r="246" spans="1:18" x14ac:dyDescent="0.25">
      <c r="A246" t="s">
        <v>53</v>
      </c>
      <c r="B246" t="str">
        <f t="shared" si="60"/>
        <v>47000</v>
      </c>
      <c r="C246" t="str">
        <f>"811855982"</f>
        <v>811855982</v>
      </c>
      <c r="D246" s="2">
        <v>0</v>
      </c>
      <c r="E246" s="2" t="s">
        <v>55</v>
      </c>
      <c r="F246" t="str">
        <f t="shared" si="61"/>
        <v>1133</v>
      </c>
      <c r="G246">
        <v>133</v>
      </c>
      <c r="H246" t="s">
        <v>19</v>
      </c>
      <c r="I246" s="1">
        <v>42846.581006944441</v>
      </c>
      <c r="J246" t="str">
        <f>"1"</f>
        <v>1</v>
      </c>
      <c r="K246" t="s">
        <v>18</v>
      </c>
      <c r="L246" s="1">
        <v>42846.62605324074</v>
      </c>
      <c r="M246" t="str">
        <f>"13"</f>
        <v>13</v>
      </c>
      <c r="N246" t="s">
        <v>21</v>
      </c>
      <c r="O246" t="str">
        <f>"87"</f>
        <v>87</v>
      </c>
      <c r="P246" t="str">
        <f>"99"</f>
        <v>99</v>
      </c>
      <c r="Q246" t="str">
        <f>"87"</f>
        <v>87</v>
      </c>
      <c r="R246" t="str">
        <f>"12"</f>
        <v>12</v>
      </c>
    </row>
    <row r="247" spans="1:18" x14ac:dyDescent="0.25">
      <c r="A247" t="s">
        <v>53</v>
      </c>
      <c r="B247" t="str">
        <f t="shared" si="60"/>
        <v>47000</v>
      </c>
      <c r="C247" t="str">
        <f>"2440032676"</f>
        <v>2440032676</v>
      </c>
      <c r="D247" s="2">
        <v>0</v>
      </c>
      <c r="E247" s="2" t="s">
        <v>55</v>
      </c>
      <c r="F247" t="str">
        <f t="shared" si="61"/>
        <v>1133</v>
      </c>
      <c r="G247">
        <v>133</v>
      </c>
      <c r="H247" t="s">
        <v>19</v>
      </c>
      <c r="I247" s="1">
        <v>42846.581041666665</v>
      </c>
      <c r="J247" t="str">
        <f>"1"</f>
        <v>1</v>
      </c>
      <c r="K247" t="s">
        <v>18</v>
      </c>
      <c r="L247" s="1">
        <v>42846.626111111109</v>
      </c>
      <c r="M247" t="str">
        <f>"13"</f>
        <v>13</v>
      </c>
      <c r="N247" t="s">
        <v>21</v>
      </c>
      <c r="O247" t="str">
        <f>"87"</f>
        <v>87</v>
      </c>
      <c r="P247" t="str">
        <f>"99"</f>
        <v>99</v>
      </c>
      <c r="Q247" t="str">
        <f>"87"</f>
        <v>87</v>
      </c>
      <c r="R247" t="str">
        <f>"12"</f>
        <v>12</v>
      </c>
    </row>
    <row r="248" spans="1:18" x14ac:dyDescent="0.25">
      <c r="A248" t="s">
        <v>53</v>
      </c>
      <c r="B248" t="str">
        <f t="shared" si="60"/>
        <v>47000</v>
      </c>
      <c r="C248" t="str">
        <f>"729938021"</f>
        <v>729938021</v>
      </c>
      <c r="D248" s="2">
        <v>5</v>
      </c>
      <c r="E248" s="2" t="s">
        <v>20</v>
      </c>
      <c r="F248" t="str">
        <f t="shared" si="61"/>
        <v>1133</v>
      </c>
      <c r="G248">
        <v>133</v>
      </c>
      <c r="H248" t="s">
        <v>19</v>
      </c>
      <c r="I248" s="1">
        <v>42846.589317129627</v>
      </c>
      <c r="J248" t="str">
        <f>"1"</f>
        <v>1</v>
      </c>
      <c r="K248" t="s">
        <v>18</v>
      </c>
      <c r="L248" s="1">
        <v>42846.603020833332</v>
      </c>
      <c r="M248" t="str">
        <f>"6"</f>
        <v>6</v>
      </c>
      <c r="N248" t="s">
        <v>28</v>
      </c>
      <c r="O248" t="str">
        <f>"33"</f>
        <v>33</v>
      </c>
      <c r="P248" t="str">
        <f>"38"</f>
        <v>38</v>
      </c>
      <c r="Q248" t="str">
        <f>"33"</f>
        <v>33</v>
      </c>
      <c r="R248" t="str">
        <f>"5"</f>
        <v>5</v>
      </c>
    </row>
    <row r="249" spans="1:18" x14ac:dyDescent="0.25">
      <c r="A249" t="s">
        <v>53</v>
      </c>
      <c r="B249" t="str">
        <f t="shared" si="60"/>
        <v>47000</v>
      </c>
      <c r="C249" t="str">
        <f>"264120017"</f>
        <v>264120017</v>
      </c>
      <c r="D249" s="2">
        <v>0</v>
      </c>
      <c r="E249" s="2" t="s">
        <v>55</v>
      </c>
      <c r="F249" t="str">
        <f t="shared" si="61"/>
        <v>1133</v>
      </c>
      <c r="G249">
        <v>133</v>
      </c>
      <c r="H249" t="s">
        <v>19</v>
      </c>
      <c r="I249" s="1">
        <v>42846.706342592595</v>
      </c>
      <c r="J249" t="str">
        <f>"16"</f>
        <v>16</v>
      </c>
      <c r="K249" t="s">
        <v>41</v>
      </c>
      <c r="L249" s="1">
        <v>42846.779097222221</v>
      </c>
      <c r="M249" t="str">
        <f>"1"</f>
        <v>1</v>
      </c>
      <c r="N249" t="s">
        <v>18</v>
      </c>
      <c r="O249" t="str">
        <f>"130"</f>
        <v>130</v>
      </c>
      <c r="P249" t="str">
        <f>"148"</f>
        <v>148</v>
      </c>
      <c r="Q249" t="str">
        <f>"130"</f>
        <v>130</v>
      </c>
      <c r="R249" t="str">
        <f>"18"</f>
        <v>18</v>
      </c>
    </row>
    <row r="250" spans="1:18" x14ac:dyDescent="0.25">
      <c r="A250" t="s">
        <v>53</v>
      </c>
      <c r="B250" t="str">
        <f t="shared" si="60"/>
        <v>47000</v>
      </c>
      <c r="C250" t="str">
        <f>"564613853"</f>
        <v>564613853</v>
      </c>
      <c r="D250" s="2">
        <v>0</v>
      </c>
      <c r="E250" s="2" t="s">
        <v>55</v>
      </c>
      <c r="F250" t="str">
        <f t="shared" si="61"/>
        <v>1133</v>
      </c>
      <c r="G250">
        <v>133</v>
      </c>
      <c r="H250" t="s">
        <v>19</v>
      </c>
      <c r="I250" s="1">
        <v>42846.761921296296</v>
      </c>
      <c r="J250" t="str">
        <f>"1"</f>
        <v>1</v>
      </c>
      <c r="K250" t="s">
        <v>18</v>
      </c>
      <c r="L250" s="1">
        <v>42846.765474537038</v>
      </c>
      <c r="M250" t="str">
        <f>"1"</f>
        <v>1</v>
      </c>
      <c r="N250" t="s">
        <v>18</v>
      </c>
      <c r="O250" t="str">
        <f>"21"</f>
        <v>21</v>
      </c>
      <c r="P250" t="str">
        <f>"24"</f>
        <v>24</v>
      </c>
      <c r="Q250" t="str">
        <f>"21"</f>
        <v>21</v>
      </c>
      <c r="R250" t="str">
        <f>"3"</f>
        <v>3</v>
      </c>
    </row>
    <row r="251" spans="1:18" x14ac:dyDescent="0.25">
      <c r="A251" t="s">
        <v>53</v>
      </c>
      <c r="B251" t="str">
        <f t="shared" si="60"/>
        <v>47000</v>
      </c>
      <c r="C251" t="str">
        <f>"847145557"</f>
        <v>847145557</v>
      </c>
      <c r="D251" s="2">
        <v>0</v>
      </c>
      <c r="E251" s="2" t="s">
        <v>55</v>
      </c>
      <c r="F251" t="str">
        <f t="shared" si="61"/>
        <v>1133</v>
      </c>
      <c r="G251">
        <v>133</v>
      </c>
      <c r="H251" t="s">
        <v>19</v>
      </c>
      <c r="I251" s="1">
        <v>42846.761944444443</v>
      </c>
      <c r="J251" t="str">
        <f>"1"</f>
        <v>1</v>
      </c>
      <c r="K251" t="s">
        <v>18</v>
      </c>
      <c r="L251" s="1">
        <v>42846.765509259261</v>
      </c>
      <c r="M251" t="str">
        <f>"1"</f>
        <v>1</v>
      </c>
      <c r="N251" t="s">
        <v>18</v>
      </c>
      <c r="O251" t="str">
        <f>"21"</f>
        <v>21</v>
      </c>
      <c r="P251" t="str">
        <f>"24"</f>
        <v>24</v>
      </c>
      <c r="Q251" t="str">
        <f>"21"</f>
        <v>21</v>
      </c>
      <c r="R251" t="str">
        <f>"3"</f>
        <v>3</v>
      </c>
    </row>
    <row r="252" spans="1:18" x14ac:dyDescent="0.25">
      <c r="A252" t="s">
        <v>53</v>
      </c>
      <c r="B252" t="str">
        <f t="shared" si="60"/>
        <v>47000</v>
      </c>
      <c r="C252" t="str">
        <f>"793794597"</f>
        <v>793794597</v>
      </c>
      <c r="D252" s="2">
        <v>1</v>
      </c>
      <c r="E252" s="2" t="s">
        <v>57</v>
      </c>
      <c r="F252" t="str">
        <f t="shared" ref="F252:F259" si="62">"1133"</f>
        <v>1133</v>
      </c>
      <c r="G252">
        <v>191</v>
      </c>
      <c r="H252" t="s">
        <v>34</v>
      </c>
      <c r="I252" s="1">
        <v>42847.575277777774</v>
      </c>
      <c r="J252" t="str">
        <f>"1"</f>
        <v>1</v>
      </c>
      <c r="K252" t="s">
        <v>18</v>
      </c>
      <c r="L252" s="1">
        <v>42847.657175925924</v>
      </c>
      <c r="M252" t="str">
        <f>"18"</f>
        <v>18</v>
      </c>
      <c r="N252" t="s">
        <v>36</v>
      </c>
      <c r="O252" t="str">
        <f>"78"</f>
        <v>78</v>
      </c>
      <c r="P252" t="str">
        <f>"89"</f>
        <v>89</v>
      </c>
      <c r="Q252" t="str">
        <f>"78"</f>
        <v>78</v>
      </c>
      <c r="R252" t="str">
        <f>"11"</f>
        <v>11</v>
      </c>
    </row>
    <row r="253" spans="1:18" x14ac:dyDescent="0.25">
      <c r="A253" t="s">
        <v>53</v>
      </c>
      <c r="B253" t="str">
        <f t="shared" ref="B253:B269" si="63">"47000"</f>
        <v>47000</v>
      </c>
      <c r="C253" t="str">
        <f>"2616447631"</f>
        <v>2616447631</v>
      </c>
      <c r="D253" s="2">
        <v>0</v>
      </c>
      <c r="E253" s="2" t="s">
        <v>55</v>
      </c>
      <c r="F253" t="str">
        <f t="shared" si="62"/>
        <v>1133</v>
      </c>
      <c r="G253">
        <v>191</v>
      </c>
      <c r="H253" t="s">
        <v>34</v>
      </c>
      <c r="I253" s="1">
        <v>42847.590729166666</v>
      </c>
      <c r="J253" t="str">
        <f>"1"</f>
        <v>1</v>
      </c>
      <c r="K253" t="s">
        <v>18</v>
      </c>
      <c r="L253" s="1">
        <v>42847.598981481482</v>
      </c>
      <c r="M253" t="str">
        <f>"4"</f>
        <v>4</v>
      </c>
      <c r="N253" t="s">
        <v>30</v>
      </c>
      <c r="O253" t="str">
        <f>"28"</f>
        <v>28</v>
      </c>
      <c r="P253" t="str">
        <f>"32"</f>
        <v>32</v>
      </c>
      <c r="Q253" t="str">
        <f>"28"</f>
        <v>28</v>
      </c>
      <c r="R253" t="str">
        <f>"4"</f>
        <v>4</v>
      </c>
    </row>
    <row r="254" spans="1:18" x14ac:dyDescent="0.25">
      <c r="A254" t="s">
        <v>53</v>
      </c>
      <c r="B254" t="str">
        <f t="shared" si="63"/>
        <v>47000</v>
      </c>
      <c r="C254" t="str">
        <f>"2032585008"</f>
        <v>2032585008</v>
      </c>
      <c r="D254" s="2">
        <v>0</v>
      </c>
      <c r="E254" s="2" t="s">
        <v>55</v>
      </c>
      <c r="F254" t="str">
        <f t="shared" si="62"/>
        <v>1133</v>
      </c>
      <c r="G254">
        <v>191</v>
      </c>
      <c r="H254" t="s">
        <v>34</v>
      </c>
      <c r="I254" s="1">
        <v>42847.688854166663</v>
      </c>
      <c r="J254" t="str">
        <f>"18"</f>
        <v>18</v>
      </c>
      <c r="K254" t="s">
        <v>36</v>
      </c>
      <c r="L254" s="1">
        <v>42847.724270833336</v>
      </c>
      <c r="M254" t="str">
        <f>"13"</f>
        <v>13</v>
      </c>
      <c r="N254" t="s">
        <v>21</v>
      </c>
      <c r="O254" t="str">
        <f>"69"</f>
        <v>69</v>
      </c>
      <c r="P254" t="str">
        <f>"78"</f>
        <v>78</v>
      </c>
      <c r="Q254" t="str">
        <f>"69"</f>
        <v>69</v>
      </c>
      <c r="R254" t="str">
        <f>"9"</f>
        <v>9</v>
      </c>
    </row>
    <row r="255" spans="1:18" x14ac:dyDescent="0.25">
      <c r="A255" t="s">
        <v>53</v>
      </c>
      <c r="B255" t="str">
        <f t="shared" si="63"/>
        <v>47000</v>
      </c>
      <c r="C255" t="str">
        <f>"211481121"</f>
        <v>211481121</v>
      </c>
      <c r="D255" s="2">
        <v>0</v>
      </c>
      <c r="E255" s="2" t="s">
        <v>55</v>
      </c>
      <c r="F255" t="str">
        <f t="shared" si="62"/>
        <v>1133</v>
      </c>
      <c r="G255">
        <v>191</v>
      </c>
      <c r="H255" t="s">
        <v>34</v>
      </c>
      <c r="I255" s="1">
        <v>42847.719178240739</v>
      </c>
      <c r="J255" t="str">
        <f>"14"</f>
        <v>14</v>
      </c>
      <c r="K255" t="s">
        <v>39</v>
      </c>
      <c r="L255" s="1">
        <v>42847.78324074074</v>
      </c>
      <c r="M255" t="str">
        <f>"1"</f>
        <v>1</v>
      </c>
      <c r="N255" t="s">
        <v>18</v>
      </c>
      <c r="O255" t="str">
        <f>"97"</f>
        <v>97</v>
      </c>
      <c r="P255" t="str">
        <f>"110"</f>
        <v>110</v>
      </c>
      <c r="Q255" t="str">
        <f>"97"</f>
        <v>97</v>
      </c>
      <c r="R255" t="str">
        <f>"13"</f>
        <v>13</v>
      </c>
    </row>
    <row r="256" spans="1:18" x14ac:dyDescent="0.25">
      <c r="A256" t="s">
        <v>53</v>
      </c>
      <c r="B256" t="str">
        <f t="shared" si="63"/>
        <v>47000</v>
      </c>
      <c r="C256" t="str">
        <f>"1993765203"</f>
        <v>1993765203</v>
      </c>
      <c r="D256" s="2">
        <v>3</v>
      </c>
      <c r="E256" s="2" t="s">
        <v>33</v>
      </c>
      <c r="F256" t="str">
        <f t="shared" si="62"/>
        <v>1133</v>
      </c>
      <c r="G256">
        <v>191</v>
      </c>
      <c r="H256" t="s">
        <v>34</v>
      </c>
      <c r="I256" s="1">
        <v>42847.726377314815</v>
      </c>
      <c r="J256" t="str">
        <f>"13"</f>
        <v>13</v>
      </c>
      <c r="K256" t="s">
        <v>21</v>
      </c>
      <c r="L256" s="1">
        <v>42847.731122685182</v>
      </c>
      <c r="M256" t="str">
        <f>"13"</f>
        <v>13</v>
      </c>
      <c r="N256" t="s">
        <v>21</v>
      </c>
      <c r="O256" t="str">
        <f>"11"</f>
        <v>11</v>
      </c>
      <c r="P256" t="str">
        <f>"12"</f>
        <v>12</v>
      </c>
      <c r="Q256" t="str">
        <f>"11"</f>
        <v>11</v>
      </c>
      <c r="R256" t="str">
        <f>"1"</f>
        <v>1</v>
      </c>
    </row>
    <row r="257" spans="1:18" x14ac:dyDescent="0.25">
      <c r="A257" t="s">
        <v>53</v>
      </c>
      <c r="B257" t="str">
        <f t="shared" si="63"/>
        <v>47000</v>
      </c>
      <c r="C257" t="str">
        <f>"2507981938"</f>
        <v>2507981938</v>
      </c>
      <c r="D257" s="2">
        <v>0</v>
      </c>
      <c r="E257" s="2" t="s">
        <v>55</v>
      </c>
      <c r="F257" t="str">
        <f t="shared" si="62"/>
        <v>1133</v>
      </c>
      <c r="G257">
        <v>191</v>
      </c>
      <c r="H257" t="s">
        <v>34</v>
      </c>
      <c r="I257" s="1">
        <v>42847.728449074071</v>
      </c>
      <c r="J257" t="str">
        <f>"13"</f>
        <v>13</v>
      </c>
      <c r="K257" t="s">
        <v>21</v>
      </c>
      <c r="L257" s="1">
        <v>42847.731273148151</v>
      </c>
      <c r="M257" t="str">
        <f>"13"</f>
        <v>13</v>
      </c>
      <c r="N257" t="s">
        <v>21</v>
      </c>
      <c r="O257" t="str">
        <f>"21"</f>
        <v>21</v>
      </c>
      <c r="P257" t="str">
        <f>"24"</f>
        <v>24</v>
      </c>
      <c r="Q257" t="str">
        <f>"21"</f>
        <v>21</v>
      </c>
      <c r="R257" t="str">
        <f>"3"</f>
        <v>3</v>
      </c>
    </row>
    <row r="258" spans="1:18" x14ac:dyDescent="0.25">
      <c r="A258" t="s">
        <v>53</v>
      </c>
      <c r="B258" t="str">
        <f t="shared" si="63"/>
        <v>47000</v>
      </c>
      <c r="C258" t="str">
        <f>"940092274"</f>
        <v>940092274</v>
      </c>
      <c r="D258" s="2">
        <v>0</v>
      </c>
      <c r="E258" s="2" t="s">
        <v>55</v>
      </c>
      <c r="F258" t="str">
        <f t="shared" si="62"/>
        <v>1133</v>
      </c>
      <c r="G258">
        <v>191</v>
      </c>
      <c r="H258" t="s">
        <v>34</v>
      </c>
      <c r="I258" s="1">
        <v>42847.728518518517</v>
      </c>
      <c r="J258" t="str">
        <f>"13"</f>
        <v>13</v>
      </c>
      <c r="K258" t="s">
        <v>21</v>
      </c>
      <c r="L258" s="1">
        <v>42847.731238425928</v>
      </c>
      <c r="M258" t="str">
        <f>"13"</f>
        <v>13</v>
      </c>
      <c r="N258" t="s">
        <v>21</v>
      </c>
      <c r="O258" t="str">
        <f>"21"</f>
        <v>21</v>
      </c>
      <c r="P258" t="str">
        <f>"24"</f>
        <v>24</v>
      </c>
      <c r="Q258" t="str">
        <f>"21"</f>
        <v>21</v>
      </c>
      <c r="R258" t="str">
        <f>"3"</f>
        <v>3</v>
      </c>
    </row>
    <row r="259" spans="1:18" x14ac:dyDescent="0.25">
      <c r="A259" t="s">
        <v>53</v>
      </c>
      <c r="B259" t="str">
        <f t="shared" si="63"/>
        <v>47000</v>
      </c>
      <c r="C259" t="str">
        <f>"212426255"</f>
        <v>212426255</v>
      </c>
      <c r="D259" s="2">
        <v>0</v>
      </c>
      <c r="E259" s="2" t="s">
        <v>55</v>
      </c>
      <c r="F259" t="str">
        <f t="shared" si="62"/>
        <v>1133</v>
      </c>
      <c r="G259">
        <v>191</v>
      </c>
      <c r="H259" t="s">
        <v>34</v>
      </c>
      <c r="I259" s="1">
        <v>42847.729849537034</v>
      </c>
      <c r="J259" t="str">
        <f>"13"</f>
        <v>13</v>
      </c>
      <c r="K259" t="s">
        <v>21</v>
      </c>
      <c r="L259" s="1">
        <v>42847.731307870374</v>
      </c>
      <c r="M259" t="str">
        <f>"13"</f>
        <v>13</v>
      </c>
      <c r="N259" t="s">
        <v>21</v>
      </c>
      <c r="O259" t="str">
        <f>"21"</f>
        <v>21</v>
      </c>
      <c r="P259" t="str">
        <f>"24"</f>
        <v>24</v>
      </c>
      <c r="Q259" t="str">
        <f>"21"</f>
        <v>21</v>
      </c>
      <c r="R259" t="str">
        <f>"3"</f>
        <v>3</v>
      </c>
    </row>
    <row r="260" spans="1:18" x14ac:dyDescent="0.25">
      <c r="A260" t="s">
        <v>54</v>
      </c>
      <c r="B260" t="str">
        <f t="shared" si="63"/>
        <v>47000</v>
      </c>
      <c r="C260" t="str">
        <f>"A1313D4A"</f>
        <v>A1313D4A</v>
      </c>
      <c r="D260" s="2" t="s">
        <v>48</v>
      </c>
      <c r="E260" s="2" t="s">
        <v>59</v>
      </c>
      <c r="F260" t="str">
        <f t="shared" ref="F260:F269" si="64">"1141"</f>
        <v>1141</v>
      </c>
      <c r="G260">
        <v>133</v>
      </c>
      <c r="H260" t="s">
        <v>19</v>
      </c>
      <c r="I260" s="1">
        <v>42847.359606481485</v>
      </c>
      <c r="J260" t="str">
        <f>"1"</f>
        <v>1</v>
      </c>
      <c r="K260" t="s">
        <v>18</v>
      </c>
      <c r="L260" s="1">
        <v>42847.433761574073</v>
      </c>
      <c r="M260" t="str">
        <f>"18"</f>
        <v>18</v>
      </c>
      <c r="N260" t="s">
        <v>36</v>
      </c>
      <c r="O260" t="str">
        <f>"69"</f>
        <v>69</v>
      </c>
      <c r="P260" t="str">
        <f>"78"</f>
        <v>78</v>
      </c>
      <c r="Q260" t="str">
        <f>"69"</f>
        <v>69</v>
      </c>
      <c r="R260" t="str">
        <f>"9"</f>
        <v>9</v>
      </c>
    </row>
    <row r="261" spans="1:18" x14ac:dyDescent="0.25">
      <c r="A261" t="s">
        <v>54</v>
      </c>
      <c r="B261" t="str">
        <f t="shared" si="63"/>
        <v>47000</v>
      </c>
      <c r="C261" t="str">
        <f>"61D23C5D"</f>
        <v>61D23C5D</v>
      </c>
      <c r="D261" s="2" t="s">
        <v>48</v>
      </c>
      <c r="E261" s="2" t="s">
        <v>59</v>
      </c>
      <c r="F261" t="str">
        <f t="shared" si="64"/>
        <v>1141</v>
      </c>
      <c r="G261">
        <v>133</v>
      </c>
      <c r="H261" t="s">
        <v>19</v>
      </c>
      <c r="I261" s="1">
        <v>42847.3596412037</v>
      </c>
      <c r="J261" t="str">
        <f>"1"</f>
        <v>1</v>
      </c>
      <c r="K261" t="s">
        <v>18</v>
      </c>
      <c r="L261" s="1">
        <v>42847.43372685185</v>
      </c>
      <c r="M261" t="str">
        <f>"18"</f>
        <v>18</v>
      </c>
      <c r="N261" t="s">
        <v>36</v>
      </c>
      <c r="O261" t="str">
        <f>"69"</f>
        <v>69</v>
      </c>
      <c r="P261" t="str">
        <f>"78"</f>
        <v>78</v>
      </c>
      <c r="Q261" t="str">
        <f>"69"</f>
        <v>69</v>
      </c>
      <c r="R261" t="str">
        <f>"9"</f>
        <v>9</v>
      </c>
    </row>
    <row r="262" spans="1:18" x14ac:dyDescent="0.25">
      <c r="A262" t="s">
        <v>53</v>
      </c>
      <c r="B262" t="str">
        <f t="shared" si="63"/>
        <v>47000</v>
      </c>
      <c r="C262" t="str">
        <f>"4181502118"</f>
        <v>4181502118</v>
      </c>
      <c r="D262" s="2">
        <v>0</v>
      </c>
      <c r="E262" s="2" t="s">
        <v>55</v>
      </c>
      <c r="F262" t="str">
        <f t="shared" si="64"/>
        <v>1141</v>
      </c>
      <c r="G262">
        <v>133</v>
      </c>
      <c r="H262" t="s">
        <v>19</v>
      </c>
      <c r="I262" s="1">
        <v>42847.360081018516</v>
      </c>
      <c r="J262" t="str">
        <f>"1"</f>
        <v>1</v>
      </c>
      <c r="K262" t="s">
        <v>18</v>
      </c>
      <c r="L262" s="1">
        <v>42847.368680555555</v>
      </c>
      <c r="M262" t="str">
        <f>"1"</f>
        <v>1</v>
      </c>
      <c r="N262" t="s">
        <v>18</v>
      </c>
      <c r="O262" t="str">
        <f>"21"</f>
        <v>21</v>
      </c>
      <c r="P262" t="str">
        <f>"24"</f>
        <v>24</v>
      </c>
      <c r="Q262" t="str">
        <f>"21"</f>
        <v>21</v>
      </c>
      <c r="R262" t="str">
        <f>"3"</f>
        <v>3</v>
      </c>
    </row>
    <row r="263" spans="1:18" x14ac:dyDescent="0.25">
      <c r="A263" t="s">
        <v>53</v>
      </c>
      <c r="B263" t="str">
        <f t="shared" si="63"/>
        <v>47000</v>
      </c>
      <c r="C263" t="str">
        <f>"1545524719"</f>
        <v>1545524719</v>
      </c>
      <c r="D263" s="2">
        <v>0</v>
      </c>
      <c r="E263" s="2" t="s">
        <v>55</v>
      </c>
      <c r="F263" t="str">
        <f t="shared" si="64"/>
        <v>1141</v>
      </c>
      <c r="G263">
        <v>133</v>
      </c>
      <c r="H263" t="s">
        <v>19</v>
      </c>
      <c r="I263" s="1">
        <v>42847.360185185185</v>
      </c>
      <c r="J263" t="str">
        <f>"1"</f>
        <v>1</v>
      </c>
      <c r="K263" t="s">
        <v>18</v>
      </c>
      <c r="L263" s="1">
        <v>42847.368715277778</v>
      </c>
      <c r="M263" t="str">
        <f>"1"</f>
        <v>1</v>
      </c>
      <c r="N263" t="s">
        <v>18</v>
      </c>
      <c r="O263" t="str">
        <f>"21"</f>
        <v>21</v>
      </c>
      <c r="P263" t="str">
        <f>"24"</f>
        <v>24</v>
      </c>
      <c r="Q263" t="str">
        <f>"21"</f>
        <v>21</v>
      </c>
      <c r="R263" t="str">
        <f>"3"</f>
        <v>3</v>
      </c>
    </row>
    <row r="264" spans="1:18" x14ac:dyDescent="0.25">
      <c r="A264" t="s">
        <v>53</v>
      </c>
      <c r="B264" t="str">
        <f t="shared" si="63"/>
        <v>47000</v>
      </c>
      <c r="C264" t="str">
        <f>"655675087"</f>
        <v>655675087</v>
      </c>
      <c r="D264" s="2">
        <v>0</v>
      </c>
      <c r="E264" s="2" t="s">
        <v>55</v>
      </c>
      <c r="F264" t="str">
        <f t="shared" si="64"/>
        <v>1141</v>
      </c>
      <c r="G264">
        <v>133</v>
      </c>
      <c r="H264" t="s">
        <v>19</v>
      </c>
      <c r="I264" s="1">
        <v>42847.403136574074</v>
      </c>
      <c r="J264" t="str">
        <f>"11"</f>
        <v>11</v>
      </c>
      <c r="K264" t="s">
        <v>22</v>
      </c>
      <c r="L264" s="1">
        <v>42847.408553240741</v>
      </c>
      <c r="M264" t="str">
        <f>"13"</f>
        <v>13</v>
      </c>
      <c r="N264" t="s">
        <v>21</v>
      </c>
      <c r="O264" t="str">
        <f>"21"</f>
        <v>21</v>
      </c>
      <c r="P264" t="str">
        <f>"24"</f>
        <v>24</v>
      </c>
      <c r="Q264" t="str">
        <f>"21"</f>
        <v>21</v>
      </c>
      <c r="R264" t="str">
        <f>"3"</f>
        <v>3</v>
      </c>
    </row>
    <row r="265" spans="1:18" x14ac:dyDescent="0.25">
      <c r="A265" t="s">
        <v>53</v>
      </c>
      <c r="B265" t="str">
        <f t="shared" si="63"/>
        <v>47000</v>
      </c>
      <c r="C265" t="str">
        <f>"3639054810"</f>
        <v>3639054810</v>
      </c>
      <c r="D265" s="2">
        <v>0</v>
      </c>
      <c r="E265" s="2" t="s">
        <v>55</v>
      </c>
      <c r="F265" t="str">
        <f t="shared" si="64"/>
        <v>1141</v>
      </c>
      <c r="G265">
        <v>133</v>
      </c>
      <c r="H265" t="s">
        <v>19</v>
      </c>
      <c r="I265" s="1">
        <v>42847.751261574071</v>
      </c>
      <c r="J265" t="str">
        <f>"18"</f>
        <v>18</v>
      </c>
      <c r="K265" t="s">
        <v>36</v>
      </c>
      <c r="L265" s="1">
        <v>42847.7965625</v>
      </c>
      <c r="M265" t="str">
        <f>"1"</f>
        <v>1</v>
      </c>
      <c r="N265" t="s">
        <v>18</v>
      </c>
      <c r="O265" t="str">
        <f>"137"</f>
        <v>137</v>
      </c>
      <c r="P265" t="str">
        <f>"156"</f>
        <v>156</v>
      </c>
      <c r="Q265" t="str">
        <f>"137"</f>
        <v>137</v>
      </c>
      <c r="R265" t="str">
        <f>"19"</f>
        <v>19</v>
      </c>
    </row>
    <row r="266" spans="1:18" x14ac:dyDescent="0.25">
      <c r="A266" t="s">
        <v>53</v>
      </c>
      <c r="B266" t="str">
        <f t="shared" si="63"/>
        <v>47000</v>
      </c>
      <c r="C266" t="str">
        <f>"220735201"</f>
        <v>220735201</v>
      </c>
      <c r="D266" s="2">
        <v>0</v>
      </c>
      <c r="E266" s="2" t="s">
        <v>55</v>
      </c>
      <c r="F266" t="str">
        <f t="shared" si="64"/>
        <v>1141</v>
      </c>
      <c r="G266">
        <v>133</v>
      </c>
      <c r="H266" t="s">
        <v>19</v>
      </c>
      <c r="I266" s="1">
        <v>42847.751296296294</v>
      </c>
      <c r="J266" t="str">
        <f>"18"</f>
        <v>18</v>
      </c>
      <c r="K266" t="s">
        <v>36</v>
      </c>
      <c r="L266" s="1">
        <v>42847.796747685185</v>
      </c>
      <c r="M266" t="str">
        <f>"1"</f>
        <v>1</v>
      </c>
      <c r="N266" t="s">
        <v>18</v>
      </c>
      <c r="O266" t="str">
        <f>"137"</f>
        <v>137</v>
      </c>
      <c r="P266" t="str">
        <f>"156"</f>
        <v>156</v>
      </c>
      <c r="Q266" t="str">
        <f>"137"</f>
        <v>137</v>
      </c>
      <c r="R266" t="str">
        <f>"19"</f>
        <v>19</v>
      </c>
    </row>
    <row r="267" spans="1:18" x14ac:dyDescent="0.25">
      <c r="A267" t="s">
        <v>53</v>
      </c>
      <c r="B267" t="str">
        <f t="shared" si="63"/>
        <v>47000</v>
      </c>
      <c r="C267" t="str">
        <f>"220676353"</f>
        <v>220676353</v>
      </c>
      <c r="D267" s="2">
        <v>0</v>
      </c>
      <c r="E267" s="2" t="s">
        <v>55</v>
      </c>
      <c r="F267" t="str">
        <f t="shared" si="64"/>
        <v>1141</v>
      </c>
      <c r="G267">
        <v>133</v>
      </c>
      <c r="H267" t="s">
        <v>19</v>
      </c>
      <c r="I267" s="1">
        <v>42847.751342592594</v>
      </c>
      <c r="J267" t="str">
        <f>"18"</f>
        <v>18</v>
      </c>
      <c r="K267" t="s">
        <v>36</v>
      </c>
      <c r="L267" s="1">
        <v>42847.796666666669</v>
      </c>
      <c r="M267" t="str">
        <f>"1"</f>
        <v>1</v>
      </c>
      <c r="N267" t="s">
        <v>18</v>
      </c>
      <c r="O267" t="str">
        <f>"137"</f>
        <v>137</v>
      </c>
      <c r="P267" t="str">
        <f>"156"</f>
        <v>156</v>
      </c>
      <c r="Q267" t="str">
        <f>"137"</f>
        <v>137</v>
      </c>
      <c r="R267" t="str">
        <f>"19"</f>
        <v>19</v>
      </c>
    </row>
    <row r="268" spans="1:18" x14ac:dyDescent="0.25">
      <c r="A268" t="s">
        <v>53</v>
      </c>
      <c r="B268" t="str">
        <f t="shared" si="63"/>
        <v>47000</v>
      </c>
      <c r="C268" t="str">
        <f>"192187681"</f>
        <v>192187681</v>
      </c>
      <c r="D268" s="2">
        <v>0</v>
      </c>
      <c r="E268" s="2" t="s">
        <v>55</v>
      </c>
      <c r="F268" t="str">
        <f t="shared" si="64"/>
        <v>1141</v>
      </c>
      <c r="G268">
        <v>133</v>
      </c>
      <c r="H268" t="s">
        <v>19</v>
      </c>
      <c r="I268" s="1">
        <v>42847.751458333332</v>
      </c>
      <c r="J268" t="str">
        <f>"18"</f>
        <v>18</v>
      </c>
      <c r="K268" t="s">
        <v>36</v>
      </c>
      <c r="L268" s="1">
        <v>42847.796354166669</v>
      </c>
      <c r="M268" t="str">
        <f>"1"</f>
        <v>1</v>
      </c>
      <c r="N268" t="s">
        <v>18</v>
      </c>
      <c r="O268" t="str">
        <f>"137"</f>
        <v>137</v>
      </c>
      <c r="P268" t="str">
        <f>"156"</f>
        <v>156</v>
      </c>
      <c r="Q268" t="str">
        <f>"137"</f>
        <v>137</v>
      </c>
      <c r="R268" t="str">
        <f>"19"</f>
        <v>19</v>
      </c>
    </row>
    <row r="269" spans="1:18" x14ac:dyDescent="0.25">
      <c r="A269" t="s">
        <v>53</v>
      </c>
      <c r="B269" t="str">
        <f t="shared" si="63"/>
        <v>47000</v>
      </c>
      <c r="C269" t="str">
        <f>"1669225445"</f>
        <v>1669225445</v>
      </c>
      <c r="D269" s="2">
        <v>5</v>
      </c>
      <c r="E269" s="2" t="s">
        <v>20</v>
      </c>
      <c r="F269" t="str">
        <f t="shared" si="64"/>
        <v>1141</v>
      </c>
      <c r="G269">
        <v>133</v>
      </c>
      <c r="H269" t="s">
        <v>19</v>
      </c>
      <c r="I269" s="1">
        <v>42847.751550925925</v>
      </c>
      <c r="J269" t="str">
        <f>"18"</f>
        <v>18</v>
      </c>
      <c r="K269" t="s">
        <v>36</v>
      </c>
      <c r="L269" s="1">
        <v>42847.75540509259</v>
      </c>
      <c r="M269" t="str">
        <f>"17"</f>
        <v>17</v>
      </c>
      <c r="N269" t="s">
        <v>44</v>
      </c>
      <c r="O269" t="str">
        <f>"22"</f>
        <v>22</v>
      </c>
      <c r="P269" t="str">
        <f>"25"</f>
        <v>25</v>
      </c>
      <c r="Q269" t="str">
        <f>"22"</f>
        <v>22</v>
      </c>
      <c r="R269" t="str">
        <f>"3"</f>
        <v>3</v>
      </c>
    </row>
    <row r="270" spans="1:18" x14ac:dyDescent="0.25">
      <c r="A270" t="s">
        <v>53</v>
      </c>
      <c r="B270" t="str">
        <f t="shared" ref="B270:B299" si="65">"47000"</f>
        <v>47000</v>
      </c>
      <c r="C270" t="str">
        <f>"228579855"</f>
        <v>228579855</v>
      </c>
      <c r="D270" s="2">
        <v>0</v>
      </c>
      <c r="E270" s="2" t="s">
        <v>55</v>
      </c>
      <c r="F270" t="str">
        <f t="shared" ref="F270:F297" si="66">"1126"</f>
        <v>1126</v>
      </c>
      <c r="G270">
        <v>133</v>
      </c>
      <c r="H270" t="s">
        <v>19</v>
      </c>
      <c r="I270" s="1">
        <v>42848.274745370371</v>
      </c>
      <c r="J270" t="str">
        <f>"1"</f>
        <v>1</v>
      </c>
      <c r="K270" t="s">
        <v>18</v>
      </c>
      <c r="L270" s="1">
        <v>42848.283946759257</v>
      </c>
      <c r="M270" t="str">
        <f>"2"</f>
        <v>2</v>
      </c>
      <c r="N270" t="s">
        <v>27</v>
      </c>
      <c r="O270" t="str">
        <f>"21"</f>
        <v>21</v>
      </c>
      <c r="P270" t="str">
        <f>"24"</f>
        <v>24</v>
      </c>
      <c r="Q270" t="str">
        <f>"21"</f>
        <v>21</v>
      </c>
      <c r="R270" t="str">
        <f>"3"</f>
        <v>3</v>
      </c>
    </row>
    <row r="271" spans="1:18" x14ac:dyDescent="0.25">
      <c r="A271" t="s">
        <v>53</v>
      </c>
      <c r="B271" t="str">
        <f t="shared" si="65"/>
        <v>47000</v>
      </c>
      <c r="C271" t="str">
        <f>"32183441"</f>
        <v>32183441</v>
      </c>
      <c r="D271" s="2">
        <v>0</v>
      </c>
      <c r="E271" s="2" t="s">
        <v>55</v>
      </c>
      <c r="F271" t="str">
        <f t="shared" si="66"/>
        <v>1126</v>
      </c>
      <c r="G271">
        <v>133</v>
      </c>
      <c r="H271" t="s">
        <v>19</v>
      </c>
      <c r="I271" s="1">
        <v>42848.29105324074</v>
      </c>
      <c r="J271" t="str">
        <f>"6"</f>
        <v>6</v>
      </c>
      <c r="K271" t="s">
        <v>28</v>
      </c>
      <c r="L271" s="1">
        <v>42848.323784722219</v>
      </c>
      <c r="M271" t="str">
        <f>"16"</f>
        <v>16</v>
      </c>
      <c r="N271" t="s">
        <v>41</v>
      </c>
      <c r="O271" t="str">
        <f>"78"</f>
        <v>78</v>
      </c>
      <c r="P271" t="str">
        <f>"89"</f>
        <v>89</v>
      </c>
      <c r="Q271" t="str">
        <f>"78"</f>
        <v>78</v>
      </c>
      <c r="R271" t="str">
        <f>"11"</f>
        <v>11</v>
      </c>
    </row>
    <row r="272" spans="1:18" x14ac:dyDescent="0.25">
      <c r="A272" t="s">
        <v>53</v>
      </c>
      <c r="B272" t="str">
        <f t="shared" si="65"/>
        <v>47000</v>
      </c>
      <c r="C272" t="str">
        <f>"244699137"</f>
        <v>244699137</v>
      </c>
      <c r="D272" s="2">
        <v>0</v>
      </c>
      <c r="E272" s="2" t="s">
        <v>55</v>
      </c>
      <c r="F272" t="str">
        <f t="shared" si="66"/>
        <v>1126</v>
      </c>
      <c r="G272">
        <v>133</v>
      </c>
      <c r="H272" t="s">
        <v>19</v>
      </c>
      <c r="I272" s="1">
        <v>42848.307523148149</v>
      </c>
      <c r="J272" t="str">
        <f t="shared" ref="J272:J294" si="67">"12"</f>
        <v>12</v>
      </c>
      <c r="K272" t="s">
        <v>42</v>
      </c>
      <c r="L272" s="1">
        <v>42848.332638888889</v>
      </c>
      <c r="M272" t="str">
        <f>"18"</f>
        <v>18</v>
      </c>
      <c r="N272" t="s">
        <v>36</v>
      </c>
      <c r="O272" t="str">
        <f>"58"</f>
        <v>58</v>
      </c>
      <c r="P272" t="str">
        <f>"66"</f>
        <v>66</v>
      </c>
      <c r="Q272" t="str">
        <f>"58"</f>
        <v>58</v>
      </c>
      <c r="R272" t="str">
        <f>"8"</f>
        <v>8</v>
      </c>
    </row>
    <row r="273" spans="1:18" x14ac:dyDescent="0.25">
      <c r="A273" t="s">
        <v>53</v>
      </c>
      <c r="B273" t="str">
        <f t="shared" si="65"/>
        <v>47000</v>
      </c>
      <c r="C273" t="str">
        <f>"936460194"</f>
        <v>936460194</v>
      </c>
      <c r="D273" s="2">
        <v>0</v>
      </c>
      <c r="E273" s="2" t="s">
        <v>55</v>
      </c>
      <c r="F273" t="str">
        <f t="shared" si="66"/>
        <v>1126</v>
      </c>
      <c r="G273">
        <v>133</v>
      </c>
      <c r="H273" t="s">
        <v>19</v>
      </c>
      <c r="I273" s="1">
        <v>42848.308344907404</v>
      </c>
      <c r="J273" t="str">
        <f t="shared" si="67"/>
        <v>12</v>
      </c>
      <c r="K273" t="s">
        <v>42</v>
      </c>
      <c r="L273" s="1">
        <v>42848.323703703703</v>
      </c>
      <c r="M273" t="str">
        <f t="shared" ref="M273:M294" si="68">"16"</f>
        <v>16</v>
      </c>
      <c r="N273" t="s">
        <v>41</v>
      </c>
      <c r="O273" t="str">
        <f t="shared" ref="O273:O294" si="69">"33"</f>
        <v>33</v>
      </c>
      <c r="P273" t="str">
        <f t="shared" ref="P273:P294" si="70">"37"</f>
        <v>37</v>
      </c>
      <c r="Q273" t="str">
        <f t="shared" ref="Q273:Q294" si="71">"33"</f>
        <v>33</v>
      </c>
      <c r="R273" t="str">
        <f t="shared" ref="R273:R294" si="72">"4"</f>
        <v>4</v>
      </c>
    </row>
    <row r="274" spans="1:18" x14ac:dyDescent="0.25">
      <c r="A274" t="s">
        <v>53</v>
      </c>
      <c r="B274" t="str">
        <f t="shared" si="65"/>
        <v>47000</v>
      </c>
      <c r="C274" t="str">
        <f>"4050317533"</f>
        <v>4050317533</v>
      </c>
      <c r="D274" s="2">
        <v>0</v>
      </c>
      <c r="E274" s="2" t="s">
        <v>55</v>
      </c>
      <c r="F274" t="str">
        <f t="shared" si="66"/>
        <v>1126</v>
      </c>
      <c r="G274">
        <v>133</v>
      </c>
      <c r="H274" t="s">
        <v>19</v>
      </c>
      <c r="I274" s="1">
        <v>42848.308368055557</v>
      </c>
      <c r="J274" t="str">
        <f t="shared" si="67"/>
        <v>12</v>
      </c>
      <c r="K274" t="s">
        <v>42</v>
      </c>
      <c r="L274" s="1">
        <v>42848.323078703703</v>
      </c>
      <c r="M274" t="str">
        <f t="shared" si="68"/>
        <v>16</v>
      </c>
      <c r="N274" t="s">
        <v>41</v>
      </c>
      <c r="O274" t="str">
        <f t="shared" si="69"/>
        <v>33</v>
      </c>
      <c r="P274" t="str">
        <f t="shared" si="70"/>
        <v>37</v>
      </c>
      <c r="Q274" t="str">
        <f t="shared" si="71"/>
        <v>33</v>
      </c>
      <c r="R274" t="str">
        <f t="shared" si="72"/>
        <v>4</v>
      </c>
    </row>
    <row r="275" spans="1:18" x14ac:dyDescent="0.25">
      <c r="A275" t="s">
        <v>53</v>
      </c>
      <c r="B275" t="str">
        <f t="shared" si="65"/>
        <v>47000</v>
      </c>
      <c r="C275" t="str">
        <f>"2070006806"</f>
        <v>2070006806</v>
      </c>
      <c r="D275" s="2">
        <v>0</v>
      </c>
      <c r="E275" s="2" t="s">
        <v>55</v>
      </c>
      <c r="F275" t="str">
        <f t="shared" si="66"/>
        <v>1126</v>
      </c>
      <c r="G275">
        <v>133</v>
      </c>
      <c r="H275" t="s">
        <v>19</v>
      </c>
      <c r="I275" s="1">
        <v>42848.308437500003</v>
      </c>
      <c r="J275" t="str">
        <f t="shared" si="67"/>
        <v>12</v>
      </c>
      <c r="K275" t="s">
        <v>42</v>
      </c>
      <c r="L275" s="1">
        <v>42848.32298611111</v>
      </c>
      <c r="M275" t="str">
        <f t="shared" si="68"/>
        <v>16</v>
      </c>
      <c r="N275" t="s">
        <v>41</v>
      </c>
      <c r="O275" t="str">
        <f t="shared" si="69"/>
        <v>33</v>
      </c>
      <c r="P275" t="str">
        <f t="shared" si="70"/>
        <v>37</v>
      </c>
      <c r="Q275" t="str">
        <f t="shared" si="71"/>
        <v>33</v>
      </c>
      <c r="R275" t="str">
        <f t="shared" si="72"/>
        <v>4</v>
      </c>
    </row>
    <row r="276" spans="1:18" x14ac:dyDescent="0.25">
      <c r="A276" t="s">
        <v>53</v>
      </c>
      <c r="B276" t="str">
        <f t="shared" si="65"/>
        <v>47000</v>
      </c>
      <c r="C276" t="str">
        <f>"269647974"</f>
        <v>269647974</v>
      </c>
      <c r="D276" s="2">
        <v>0</v>
      </c>
      <c r="E276" s="2" t="s">
        <v>55</v>
      </c>
      <c r="F276" t="str">
        <f t="shared" si="66"/>
        <v>1126</v>
      </c>
      <c r="G276">
        <v>133</v>
      </c>
      <c r="H276" t="s">
        <v>19</v>
      </c>
      <c r="I276" s="1">
        <v>42848.30846064815</v>
      </c>
      <c r="J276" t="str">
        <f t="shared" si="67"/>
        <v>12</v>
      </c>
      <c r="K276" t="s">
        <v>42</v>
      </c>
      <c r="L276" s="1">
        <v>42848.322893518518</v>
      </c>
      <c r="M276" t="str">
        <f t="shared" si="68"/>
        <v>16</v>
      </c>
      <c r="N276" t="s">
        <v>41</v>
      </c>
      <c r="O276" t="str">
        <f t="shared" si="69"/>
        <v>33</v>
      </c>
      <c r="P276" t="str">
        <f t="shared" si="70"/>
        <v>37</v>
      </c>
      <c r="Q276" t="str">
        <f t="shared" si="71"/>
        <v>33</v>
      </c>
      <c r="R276" t="str">
        <f t="shared" si="72"/>
        <v>4</v>
      </c>
    </row>
    <row r="277" spans="1:18" x14ac:dyDescent="0.25">
      <c r="A277" t="s">
        <v>53</v>
      </c>
      <c r="B277" t="str">
        <f t="shared" si="65"/>
        <v>47000</v>
      </c>
      <c r="C277" t="str">
        <f>"2956643766"</f>
        <v>2956643766</v>
      </c>
      <c r="D277" s="2">
        <v>0</v>
      </c>
      <c r="E277" s="2" t="s">
        <v>55</v>
      </c>
      <c r="F277" t="str">
        <f t="shared" si="66"/>
        <v>1126</v>
      </c>
      <c r="G277">
        <v>133</v>
      </c>
      <c r="H277" t="s">
        <v>19</v>
      </c>
      <c r="I277" s="1">
        <v>42848.308483796296</v>
      </c>
      <c r="J277" t="str">
        <f t="shared" si="67"/>
        <v>12</v>
      </c>
      <c r="K277" t="s">
        <v>42</v>
      </c>
      <c r="L277" s="1">
        <v>42848.322754629633</v>
      </c>
      <c r="M277" t="str">
        <f t="shared" si="68"/>
        <v>16</v>
      </c>
      <c r="N277" t="s">
        <v>41</v>
      </c>
      <c r="O277" t="str">
        <f t="shared" si="69"/>
        <v>33</v>
      </c>
      <c r="P277" t="str">
        <f t="shared" si="70"/>
        <v>37</v>
      </c>
      <c r="Q277" t="str">
        <f t="shared" si="71"/>
        <v>33</v>
      </c>
      <c r="R277" t="str">
        <f t="shared" si="72"/>
        <v>4</v>
      </c>
    </row>
    <row r="278" spans="1:18" x14ac:dyDescent="0.25">
      <c r="A278" t="s">
        <v>53</v>
      </c>
      <c r="B278" t="str">
        <f t="shared" si="65"/>
        <v>47000</v>
      </c>
      <c r="C278" t="str">
        <f>"2655344527"</f>
        <v>2655344527</v>
      </c>
      <c r="D278" s="2">
        <v>5</v>
      </c>
      <c r="E278" s="2" t="s">
        <v>20</v>
      </c>
      <c r="F278" t="str">
        <f t="shared" si="66"/>
        <v>1126</v>
      </c>
      <c r="G278">
        <v>133</v>
      </c>
      <c r="H278" t="s">
        <v>19</v>
      </c>
      <c r="I278" s="1">
        <v>42848.308518518519</v>
      </c>
      <c r="J278" t="str">
        <f t="shared" si="67"/>
        <v>12</v>
      </c>
      <c r="K278" t="s">
        <v>42</v>
      </c>
      <c r="L278" s="1">
        <v>42848.322858796295</v>
      </c>
      <c r="M278" t="str">
        <f t="shared" si="68"/>
        <v>16</v>
      </c>
      <c r="N278" t="s">
        <v>41</v>
      </c>
      <c r="O278" t="str">
        <f t="shared" si="69"/>
        <v>33</v>
      </c>
      <c r="P278" t="str">
        <f t="shared" si="70"/>
        <v>37</v>
      </c>
      <c r="Q278" t="str">
        <f t="shared" si="71"/>
        <v>33</v>
      </c>
      <c r="R278" t="str">
        <f t="shared" si="72"/>
        <v>4</v>
      </c>
    </row>
    <row r="279" spans="1:18" x14ac:dyDescent="0.25">
      <c r="A279" t="s">
        <v>53</v>
      </c>
      <c r="B279" t="str">
        <f t="shared" si="65"/>
        <v>47000</v>
      </c>
      <c r="C279" t="str">
        <f>"3022044850"</f>
        <v>3022044850</v>
      </c>
      <c r="D279" s="2">
        <v>0</v>
      </c>
      <c r="E279" s="2" t="s">
        <v>55</v>
      </c>
      <c r="F279" t="str">
        <f t="shared" si="66"/>
        <v>1126</v>
      </c>
      <c r="G279">
        <v>133</v>
      </c>
      <c r="H279" t="s">
        <v>19</v>
      </c>
      <c r="I279" s="1">
        <v>42848.308587962965</v>
      </c>
      <c r="J279" t="str">
        <f t="shared" si="67"/>
        <v>12</v>
      </c>
      <c r="K279" t="s">
        <v>42</v>
      </c>
      <c r="L279" s="1">
        <v>42848.323206018518</v>
      </c>
      <c r="M279" t="str">
        <f t="shared" si="68"/>
        <v>16</v>
      </c>
      <c r="N279" t="s">
        <v>41</v>
      </c>
      <c r="O279" t="str">
        <f t="shared" si="69"/>
        <v>33</v>
      </c>
      <c r="P279" t="str">
        <f t="shared" si="70"/>
        <v>37</v>
      </c>
      <c r="Q279" t="str">
        <f t="shared" si="71"/>
        <v>33</v>
      </c>
      <c r="R279" t="str">
        <f t="shared" si="72"/>
        <v>4</v>
      </c>
    </row>
    <row r="280" spans="1:18" x14ac:dyDescent="0.25">
      <c r="A280" t="s">
        <v>53</v>
      </c>
      <c r="B280" t="str">
        <f t="shared" si="65"/>
        <v>47000</v>
      </c>
      <c r="C280" t="str">
        <f>"2049465272"</f>
        <v>2049465272</v>
      </c>
      <c r="D280" s="2">
        <v>0</v>
      </c>
      <c r="E280" s="2" t="s">
        <v>55</v>
      </c>
      <c r="F280" t="str">
        <f t="shared" si="66"/>
        <v>1126</v>
      </c>
      <c r="G280">
        <v>133</v>
      </c>
      <c r="H280" t="s">
        <v>19</v>
      </c>
      <c r="I280" s="1">
        <v>42848.308645833335</v>
      </c>
      <c r="J280" t="str">
        <f t="shared" si="67"/>
        <v>12</v>
      </c>
      <c r="K280" t="s">
        <v>42</v>
      </c>
      <c r="L280" s="1">
        <v>42848.322615740741</v>
      </c>
      <c r="M280" t="str">
        <f t="shared" si="68"/>
        <v>16</v>
      </c>
      <c r="N280" t="s">
        <v>41</v>
      </c>
      <c r="O280" t="str">
        <f t="shared" si="69"/>
        <v>33</v>
      </c>
      <c r="P280" t="str">
        <f t="shared" si="70"/>
        <v>37</v>
      </c>
      <c r="Q280" t="str">
        <f t="shared" si="71"/>
        <v>33</v>
      </c>
      <c r="R280" t="str">
        <f t="shared" si="72"/>
        <v>4</v>
      </c>
    </row>
    <row r="281" spans="1:18" x14ac:dyDescent="0.25">
      <c r="A281" t="s">
        <v>53</v>
      </c>
      <c r="B281" t="str">
        <f t="shared" si="65"/>
        <v>47000</v>
      </c>
      <c r="C281" t="str">
        <f>"1589345359"</f>
        <v>1589345359</v>
      </c>
      <c r="D281" s="2">
        <v>0</v>
      </c>
      <c r="E281" s="2" t="s">
        <v>55</v>
      </c>
      <c r="F281" t="str">
        <f t="shared" si="66"/>
        <v>1126</v>
      </c>
      <c r="G281">
        <v>133</v>
      </c>
      <c r="H281" t="s">
        <v>19</v>
      </c>
      <c r="I281" s="1">
        <v>42848.309155092589</v>
      </c>
      <c r="J281" t="str">
        <f t="shared" si="67"/>
        <v>12</v>
      </c>
      <c r="K281" t="s">
        <v>42</v>
      </c>
      <c r="L281" s="1">
        <v>42848.322569444441</v>
      </c>
      <c r="M281" t="str">
        <f t="shared" si="68"/>
        <v>16</v>
      </c>
      <c r="N281" t="s">
        <v>41</v>
      </c>
      <c r="O281" t="str">
        <f t="shared" si="69"/>
        <v>33</v>
      </c>
      <c r="P281" t="str">
        <f t="shared" si="70"/>
        <v>37</v>
      </c>
      <c r="Q281" t="str">
        <f t="shared" si="71"/>
        <v>33</v>
      </c>
      <c r="R281" t="str">
        <f t="shared" si="72"/>
        <v>4</v>
      </c>
    </row>
    <row r="282" spans="1:18" x14ac:dyDescent="0.25">
      <c r="A282" t="s">
        <v>53</v>
      </c>
      <c r="B282" t="str">
        <f t="shared" si="65"/>
        <v>47000</v>
      </c>
      <c r="C282" t="str">
        <f>"631991604"</f>
        <v>631991604</v>
      </c>
      <c r="D282" s="2">
        <v>0</v>
      </c>
      <c r="E282" s="2" t="s">
        <v>55</v>
      </c>
      <c r="F282" t="str">
        <f t="shared" si="66"/>
        <v>1126</v>
      </c>
      <c r="G282">
        <v>133</v>
      </c>
      <c r="H282" t="s">
        <v>19</v>
      </c>
      <c r="I282" s="1">
        <v>42848.309201388889</v>
      </c>
      <c r="J282" t="str">
        <f t="shared" si="67"/>
        <v>12</v>
      </c>
      <c r="K282" t="s">
        <v>42</v>
      </c>
      <c r="L282" s="1">
        <v>42848.323622685188</v>
      </c>
      <c r="M282" t="str">
        <f t="shared" si="68"/>
        <v>16</v>
      </c>
      <c r="N282" t="s">
        <v>41</v>
      </c>
      <c r="O282" t="str">
        <f t="shared" si="69"/>
        <v>33</v>
      </c>
      <c r="P282" t="str">
        <f t="shared" si="70"/>
        <v>37</v>
      </c>
      <c r="Q282" t="str">
        <f t="shared" si="71"/>
        <v>33</v>
      </c>
      <c r="R282" t="str">
        <f t="shared" si="72"/>
        <v>4</v>
      </c>
    </row>
    <row r="283" spans="1:18" x14ac:dyDescent="0.25">
      <c r="A283" t="s">
        <v>53</v>
      </c>
      <c r="B283" t="str">
        <f t="shared" si="65"/>
        <v>47000</v>
      </c>
      <c r="C283" t="str">
        <f>"1357275744"</f>
        <v>1357275744</v>
      </c>
      <c r="D283" s="2">
        <v>0</v>
      </c>
      <c r="E283" s="2" t="s">
        <v>55</v>
      </c>
      <c r="F283" t="str">
        <f t="shared" si="66"/>
        <v>1126</v>
      </c>
      <c r="G283">
        <v>133</v>
      </c>
      <c r="H283" t="s">
        <v>19</v>
      </c>
      <c r="I283" s="1">
        <v>42848.309236111112</v>
      </c>
      <c r="J283" t="str">
        <f t="shared" si="67"/>
        <v>12</v>
      </c>
      <c r="K283" t="s">
        <v>42</v>
      </c>
      <c r="L283" s="1">
        <v>42848.323159722226</v>
      </c>
      <c r="M283" t="str">
        <f t="shared" si="68"/>
        <v>16</v>
      </c>
      <c r="N283" t="s">
        <v>41</v>
      </c>
      <c r="O283" t="str">
        <f t="shared" si="69"/>
        <v>33</v>
      </c>
      <c r="P283" t="str">
        <f t="shared" si="70"/>
        <v>37</v>
      </c>
      <c r="Q283" t="str">
        <f t="shared" si="71"/>
        <v>33</v>
      </c>
      <c r="R283" t="str">
        <f t="shared" si="72"/>
        <v>4</v>
      </c>
    </row>
    <row r="284" spans="1:18" x14ac:dyDescent="0.25">
      <c r="A284" t="s">
        <v>53</v>
      </c>
      <c r="B284" t="str">
        <f t="shared" si="65"/>
        <v>47000</v>
      </c>
      <c r="C284" t="str">
        <f>"783539157"</f>
        <v>783539157</v>
      </c>
      <c r="D284" s="2">
        <v>0</v>
      </c>
      <c r="E284" s="2" t="s">
        <v>55</v>
      </c>
      <c r="F284" t="str">
        <f t="shared" si="66"/>
        <v>1126</v>
      </c>
      <c r="G284">
        <v>133</v>
      </c>
      <c r="H284" t="s">
        <v>19</v>
      </c>
      <c r="I284" s="1">
        <v>42848.309270833335</v>
      </c>
      <c r="J284" t="str">
        <f t="shared" si="67"/>
        <v>12</v>
      </c>
      <c r="K284" t="s">
        <v>42</v>
      </c>
      <c r="L284" s="1">
        <v>42848.323125000003</v>
      </c>
      <c r="M284" t="str">
        <f t="shared" si="68"/>
        <v>16</v>
      </c>
      <c r="N284" t="s">
        <v>41</v>
      </c>
      <c r="O284" t="str">
        <f t="shared" si="69"/>
        <v>33</v>
      </c>
      <c r="P284" t="str">
        <f t="shared" si="70"/>
        <v>37</v>
      </c>
      <c r="Q284" t="str">
        <f t="shared" si="71"/>
        <v>33</v>
      </c>
      <c r="R284" t="str">
        <f t="shared" si="72"/>
        <v>4</v>
      </c>
    </row>
    <row r="285" spans="1:18" x14ac:dyDescent="0.25">
      <c r="A285" t="s">
        <v>53</v>
      </c>
      <c r="B285" t="str">
        <f t="shared" si="65"/>
        <v>47000</v>
      </c>
      <c r="C285" t="str">
        <f>"566503565"</f>
        <v>566503565</v>
      </c>
      <c r="D285" s="2">
        <v>0</v>
      </c>
      <c r="E285" s="2" t="s">
        <v>55</v>
      </c>
      <c r="F285" t="str">
        <f t="shared" si="66"/>
        <v>1126</v>
      </c>
      <c r="G285">
        <v>133</v>
      </c>
      <c r="H285" t="s">
        <v>19</v>
      </c>
      <c r="I285" s="1">
        <v>42848.309305555558</v>
      </c>
      <c r="J285" t="str">
        <f t="shared" si="67"/>
        <v>12</v>
      </c>
      <c r="K285" t="s">
        <v>42</v>
      </c>
      <c r="L285" s="1">
        <v>42848.323587962965</v>
      </c>
      <c r="M285" t="str">
        <f t="shared" si="68"/>
        <v>16</v>
      </c>
      <c r="N285" t="s">
        <v>41</v>
      </c>
      <c r="O285" t="str">
        <f t="shared" si="69"/>
        <v>33</v>
      </c>
      <c r="P285" t="str">
        <f t="shared" si="70"/>
        <v>37</v>
      </c>
      <c r="Q285" t="str">
        <f t="shared" si="71"/>
        <v>33</v>
      </c>
      <c r="R285" t="str">
        <f t="shared" si="72"/>
        <v>4</v>
      </c>
    </row>
    <row r="286" spans="1:18" x14ac:dyDescent="0.25">
      <c r="A286" t="s">
        <v>53</v>
      </c>
      <c r="B286" t="str">
        <f t="shared" si="65"/>
        <v>47000</v>
      </c>
      <c r="C286" t="str">
        <f>"3603691891"</f>
        <v>3603691891</v>
      </c>
      <c r="D286" s="2">
        <v>0</v>
      </c>
      <c r="E286" s="2" t="s">
        <v>55</v>
      </c>
      <c r="F286" t="str">
        <f t="shared" si="66"/>
        <v>1126</v>
      </c>
      <c r="G286">
        <v>133</v>
      </c>
      <c r="H286" t="s">
        <v>19</v>
      </c>
      <c r="I286" s="1">
        <v>42848.309363425928</v>
      </c>
      <c r="J286" t="str">
        <f t="shared" si="67"/>
        <v>12</v>
      </c>
      <c r="K286" t="s">
        <v>42</v>
      </c>
      <c r="L286" s="1">
        <v>42848.322696759256</v>
      </c>
      <c r="M286" t="str">
        <f t="shared" si="68"/>
        <v>16</v>
      </c>
      <c r="N286" t="s">
        <v>41</v>
      </c>
      <c r="O286" t="str">
        <f t="shared" si="69"/>
        <v>33</v>
      </c>
      <c r="P286" t="str">
        <f t="shared" si="70"/>
        <v>37</v>
      </c>
      <c r="Q286" t="str">
        <f t="shared" si="71"/>
        <v>33</v>
      </c>
      <c r="R286" t="str">
        <f t="shared" si="72"/>
        <v>4</v>
      </c>
    </row>
    <row r="287" spans="1:18" x14ac:dyDescent="0.25">
      <c r="A287" t="s">
        <v>53</v>
      </c>
      <c r="B287" t="str">
        <f t="shared" si="65"/>
        <v>47000</v>
      </c>
      <c r="C287" t="str">
        <f>"1628700751"</f>
        <v>1628700751</v>
      </c>
      <c r="D287" s="2">
        <v>0</v>
      </c>
      <c r="E287" s="2" t="s">
        <v>55</v>
      </c>
      <c r="F287" t="str">
        <f t="shared" si="66"/>
        <v>1126</v>
      </c>
      <c r="G287">
        <v>133</v>
      </c>
      <c r="H287" t="s">
        <v>19</v>
      </c>
      <c r="I287" s="1">
        <v>42848.309479166666</v>
      </c>
      <c r="J287" t="str">
        <f t="shared" si="67"/>
        <v>12</v>
      </c>
      <c r="K287" t="s">
        <v>42</v>
      </c>
      <c r="L287" s="1">
        <v>42848.323287037034</v>
      </c>
      <c r="M287" t="str">
        <f t="shared" si="68"/>
        <v>16</v>
      </c>
      <c r="N287" t="s">
        <v>41</v>
      </c>
      <c r="O287" t="str">
        <f t="shared" si="69"/>
        <v>33</v>
      </c>
      <c r="P287" t="str">
        <f t="shared" si="70"/>
        <v>37</v>
      </c>
      <c r="Q287" t="str">
        <f t="shared" si="71"/>
        <v>33</v>
      </c>
      <c r="R287" t="str">
        <f t="shared" si="72"/>
        <v>4</v>
      </c>
    </row>
    <row r="288" spans="1:18" x14ac:dyDescent="0.25">
      <c r="A288" t="s">
        <v>53</v>
      </c>
      <c r="B288" t="str">
        <f t="shared" si="65"/>
        <v>47000</v>
      </c>
      <c r="C288" t="str">
        <f>"51863365"</f>
        <v>51863365</v>
      </c>
      <c r="D288" s="2">
        <v>0</v>
      </c>
      <c r="E288" s="2" t="s">
        <v>55</v>
      </c>
      <c r="F288" t="str">
        <f t="shared" si="66"/>
        <v>1126</v>
      </c>
      <c r="G288">
        <v>133</v>
      </c>
      <c r="H288" t="s">
        <v>19</v>
      </c>
      <c r="I288" s="1">
        <v>42848.309502314813</v>
      </c>
      <c r="J288" t="str">
        <f t="shared" si="67"/>
        <v>12</v>
      </c>
      <c r="K288" t="s">
        <v>42</v>
      </c>
      <c r="L288" s="1">
        <v>42848.323750000003</v>
      </c>
      <c r="M288" t="str">
        <f t="shared" si="68"/>
        <v>16</v>
      </c>
      <c r="N288" t="s">
        <v>41</v>
      </c>
      <c r="O288" t="str">
        <f t="shared" si="69"/>
        <v>33</v>
      </c>
      <c r="P288" t="str">
        <f t="shared" si="70"/>
        <v>37</v>
      </c>
      <c r="Q288" t="str">
        <f t="shared" si="71"/>
        <v>33</v>
      </c>
      <c r="R288" t="str">
        <f t="shared" si="72"/>
        <v>4</v>
      </c>
    </row>
    <row r="289" spans="1:18" x14ac:dyDescent="0.25">
      <c r="A289" t="s">
        <v>53</v>
      </c>
      <c r="B289" t="str">
        <f t="shared" si="65"/>
        <v>47000</v>
      </c>
      <c r="C289" t="str">
        <f>"51864069"</f>
        <v>51864069</v>
      </c>
      <c r="D289" s="2">
        <v>0</v>
      </c>
      <c r="E289" s="2" t="s">
        <v>55</v>
      </c>
      <c r="F289" t="str">
        <f t="shared" si="66"/>
        <v>1126</v>
      </c>
      <c r="G289">
        <v>133</v>
      </c>
      <c r="H289" t="s">
        <v>19</v>
      </c>
      <c r="I289" s="1">
        <v>42848.309537037036</v>
      </c>
      <c r="J289" t="str">
        <f t="shared" si="67"/>
        <v>12</v>
      </c>
      <c r="K289" t="s">
        <v>42</v>
      </c>
      <c r="L289" s="1">
        <v>42848.32366898148</v>
      </c>
      <c r="M289" t="str">
        <f t="shared" si="68"/>
        <v>16</v>
      </c>
      <c r="N289" t="s">
        <v>41</v>
      </c>
      <c r="O289" t="str">
        <f t="shared" si="69"/>
        <v>33</v>
      </c>
      <c r="P289" t="str">
        <f t="shared" si="70"/>
        <v>37</v>
      </c>
      <c r="Q289" t="str">
        <f t="shared" si="71"/>
        <v>33</v>
      </c>
      <c r="R289" t="str">
        <f t="shared" si="72"/>
        <v>4</v>
      </c>
    </row>
    <row r="290" spans="1:18" x14ac:dyDescent="0.25">
      <c r="A290" t="s">
        <v>53</v>
      </c>
      <c r="B290" t="str">
        <f t="shared" si="65"/>
        <v>47000</v>
      </c>
      <c r="C290" t="str">
        <f>"120604879"</f>
        <v>120604879</v>
      </c>
      <c r="D290" s="2">
        <v>0</v>
      </c>
      <c r="E290" s="2" t="s">
        <v>55</v>
      </c>
      <c r="F290" t="str">
        <f t="shared" si="66"/>
        <v>1126</v>
      </c>
      <c r="G290">
        <v>133</v>
      </c>
      <c r="H290" t="s">
        <v>19</v>
      </c>
      <c r="I290" s="1">
        <v>42848.309583333335</v>
      </c>
      <c r="J290" t="str">
        <f t="shared" si="67"/>
        <v>12</v>
      </c>
      <c r="K290" t="s">
        <v>42</v>
      </c>
      <c r="L290" s="1">
        <v>42848.323240740741</v>
      </c>
      <c r="M290" t="str">
        <f t="shared" si="68"/>
        <v>16</v>
      </c>
      <c r="N290" t="s">
        <v>41</v>
      </c>
      <c r="O290" t="str">
        <f t="shared" si="69"/>
        <v>33</v>
      </c>
      <c r="P290" t="str">
        <f t="shared" si="70"/>
        <v>37</v>
      </c>
      <c r="Q290" t="str">
        <f t="shared" si="71"/>
        <v>33</v>
      </c>
      <c r="R290" t="str">
        <f t="shared" si="72"/>
        <v>4</v>
      </c>
    </row>
    <row r="291" spans="1:18" x14ac:dyDescent="0.25">
      <c r="A291" t="s">
        <v>53</v>
      </c>
      <c r="B291" t="str">
        <f t="shared" si="65"/>
        <v>47000</v>
      </c>
      <c r="C291" t="str">
        <f>"21423333"</f>
        <v>21423333</v>
      </c>
      <c r="D291" s="2">
        <v>0</v>
      </c>
      <c r="E291" s="2" t="s">
        <v>55</v>
      </c>
      <c r="F291" t="str">
        <f t="shared" si="66"/>
        <v>1126</v>
      </c>
      <c r="G291">
        <v>133</v>
      </c>
      <c r="H291" t="s">
        <v>19</v>
      </c>
      <c r="I291" s="1">
        <v>42848.309664351851</v>
      </c>
      <c r="J291" t="str">
        <f t="shared" si="67"/>
        <v>12</v>
      </c>
      <c r="K291" t="s">
        <v>42</v>
      </c>
      <c r="L291" s="1">
        <v>42848.323414351849</v>
      </c>
      <c r="M291" t="str">
        <f t="shared" si="68"/>
        <v>16</v>
      </c>
      <c r="N291" t="s">
        <v>41</v>
      </c>
      <c r="O291" t="str">
        <f t="shared" si="69"/>
        <v>33</v>
      </c>
      <c r="P291" t="str">
        <f t="shared" si="70"/>
        <v>37</v>
      </c>
      <c r="Q291" t="str">
        <f t="shared" si="71"/>
        <v>33</v>
      </c>
      <c r="R291" t="str">
        <f t="shared" si="72"/>
        <v>4</v>
      </c>
    </row>
    <row r="292" spans="1:18" x14ac:dyDescent="0.25">
      <c r="A292" t="s">
        <v>53</v>
      </c>
      <c r="B292" t="str">
        <f t="shared" si="65"/>
        <v>47000</v>
      </c>
      <c r="C292" t="str">
        <f>"4047629142"</f>
        <v>4047629142</v>
      </c>
      <c r="D292" s="2">
        <v>0</v>
      </c>
      <c r="E292" s="2" t="s">
        <v>55</v>
      </c>
      <c r="F292" t="str">
        <f t="shared" si="66"/>
        <v>1126</v>
      </c>
      <c r="G292">
        <v>133</v>
      </c>
      <c r="H292" t="s">
        <v>19</v>
      </c>
      <c r="I292" s="1">
        <v>42848.30978009259</v>
      </c>
      <c r="J292" t="str">
        <f t="shared" si="67"/>
        <v>12</v>
      </c>
      <c r="K292" t="s">
        <v>42</v>
      </c>
      <c r="L292" s="1">
        <v>42848.322916666664</v>
      </c>
      <c r="M292" t="str">
        <f t="shared" si="68"/>
        <v>16</v>
      </c>
      <c r="N292" t="s">
        <v>41</v>
      </c>
      <c r="O292" t="str">
        <f t="shared" si="69"/>
        <v>33</v>
      </c>
      <c r="P292" t="str">
        <f t="shared" si="70"/>
        <v>37</v>
      </c>
      <c r="Q292" t="str">
        <f t="shared" si="71"/>
        <v>33</v>
      </c>
      <c r="R292" t="str">
        <f t="shared" si="72"/>
        <v>4</v>
      </c>
    </row>
    <row r="293" spans="1:18" x14ac:dyDescent="0.25">
      <c r="A293" t="s">
        <v>53</v>
      </c>
      <c r="B293" t="str">
        <f t="shared" si="65"/>
        <v>47000</v>
      </c>
      <c r="C293" t="str">
        <f>"3798611114"</f>
        <v>3798611114</v>
      </c>
      <c r="D293" s="2">
        <v>0</v>
      </c>
      <c r="E293" s="2" t="s">
        <v>55</v>
      </c>
      <c r="F293" t="str">
        <f t="shared" si="66"/>
        <v>1126</v>
      </c>
      <c r="G293">
        <v>133</v>
      </c>
      <c r="H293" t="s">
        <v>19</v>
      </c>
      <c r="I293" s="1">
        <v>42848.30982638889</v>
      </c>
      <c r="J293" t="str">
        <f t="shared" si="67"/>
        <v>12</v>
      </c>
      <c r="K293" t="s">
        <v>42</v>
      </c>
      <c r="L293" s="1">
        <v>42848.322835648149</v>
      </c>
      <c r="M293" t="str">
        <f t="shared" si="68"/>
        <v>16</v>
      </c>
      <c r="N293" t="s">
        <v>41</v>
      </c>
      <c r="O293" t="str">
        <f t="shared" si="69"/>
        <v>33</v>
      </c>
      <c r="P293" t="str">
        <f t="shared" si="70"/>
        <v>37</v>
      </c>
      <c r="Q293" t="str">
        <f t="shared" si="71"/>
        <v>33</v>
      </c>
      <c r="R293" t="str">
        <f t="shared" si="72"/>
        <v>4</v>
      </c>
    </row>
    <row r="294" spans="1:18" x14ac:dyDescent="0.25">
      <c r="A294" t="s">
        <v>53</v>
      </c>
      <c r="B294" t="str">
        <f t="shared" si="65"/>
        <v>47000</v>
      </c>
      <c r="C294" t="str">
        <f>"2651992771"</f>
        <v>2651992771</v>
      </c>
      <c r="D294" s="2">
        <v>0</v>
      </c>
      <c r="E294" s="2" t="s">
        <v>55</v>
      </c>
      <c r="F294" t="str">
        <f t="shared" si="66"/>
        <v>1126</v>
      </c>
      <c r="G294">
        <v>133</v>
      </c>
      <c r="H294" t="s">
        <v>19</v>
      </c>
      <c r="I294" s="1">
        <v>42848.309918981482</v>
      </c>
      <c r="J294" t="str">
        <f t="shared" si="67"/>
        <v>12</v>
      </c>
      <c r="K294" t="s">
        <v>42</v>
      </c>
      <c r="L294" s="1">
        <v>42848.323449074072</v>
      </c>
      <c r="M294" t="str">
        <f t="shared" si="68"/>
        <v>16</v>
      </c>
      <c r="N294" t="s">
        <v>41</v>
      </c>
      <c r="O294" t="str">
        <f t="shared" si="69"/>
        <v>33</v>
      </c>
      <c r="P294" t="str">
        <f t="shared" si="70"/>
        <v>37</v>
      </c>
      <c r="Q294" t="str">
        <f t="shared" si="71"/>
        <v>33</v>
      </c>
      <c r="R294" t="str">
        <f t="shared" si="72"/>
        <v>4</v>
      </c>
    </row>
    <row r="295" spans="1:18" x14ac:dyDescent="0.25">
      <c r="A295" t="s">
        <v>53</v>
      </c>
      <c r="B295" t="str">
        <f t="shared" si="65"/>
        <v>47000</v>
      </c>
      <c r="C295" t="str">
        <f>"2049706528"</f>
        <v>2049706528</v>
      </c>
      <c r="D295" s="2">
        <v>0</v>
      </c>
      <c r="E295" s="2" t="s">
        <v>55</v>
      </c>
      <c r="F295" t="str">
        <f t="shared" si="66"/>
        <v>1126</v>
      </c>
      <c r="G295">
        <v>133</v>
      </c>
      <c r="H295" t="s">
        <v>19</v>
      </c>
      <c r="I295" s="1">
        <v>42848.311296296299</v>
      </c>
      <c r="J295" t="str">
        <f>"13"</f>
        <v>13</v>
      </c>
      <c r="K295" t="s">
        <v>21</v>
      </c>
      <c r="L295" s="1">
        <v>42848.332291666666</v>
      </c>
      <c r="M295" t="str">
        <f>"18"</f>
        <v>18</v>
      </c>
      <c r="N295" t="s">
        <v>36</v>
      </c>
      <c r="O295" t="str">
        <f>"56"</f>
        <v>56</v>
      </c>
      <c r="P295" t="str">
        <f>"64"</f>
        <v>64</v>
      </c>
      <c r="Q295" t="str">
        <f>"56"</f>
        <v>56</v>
      </c>
      <c r="R295" t="str">
        <f>"8"</f>
        <v>8</v>
      </c>
    </row>
    <row r="296" spans="1:18" x14ac:dyDescent="0.25">
      <c r="A296" t="s">
        <v>53</v>
      </c>
      <c r="B296" t="str">
        <f t="shared" si="65"/>
        <v>47000</v>
      </c>
      <c r="C296" t="str">
        <f>"2615643087"</f>
        <v>2615643087</v>
      </c>
      <c r="D296" s="2">
        <v>0</v>
      </c>
      <c r="E296" s="2" t="s">
        <v>55</v>
      </c>
      <c r="F296" t="str">
        <f t="shared" si="66"/>
        <v>1126</v>
      </c>
      <c r="G296">
        <v>133</v>
      </c>
      <c r="H296" t="s">
        <v>19</v>
      </c>
      <c r="I296" s="1">
        <v>42848.381273148145</v>
      </c>
      <c r="J296" t="str">
        <f>"18"</f>
        <v>18</v>
      </c>
      <c r="K296" t="s">
        <v>36</v>
      </c>
      <c r="L296" s="1">
        <v>42848.432615740741</v>
      </c>
      <c r="M296" t="str">
        <f>"1"</f>
        <v>1</v>
      </c>
      <c r="N296" t="s">
        <v>18</v>
      </c>
      <c r="O296" t="str">
        <f>"137"</f>
        <v>137</v>
      </c>
      <c r="P296" t="str">
        <f>"156"</f>
        <v>156</v>
      </c>
      <c r="Q296" t="str">
        <f>"137"</f>
        <v>137</v>
      </c>
      <c r="R296" t="str">
        <f>"19"</f>
        <v>19</v>
      </c>
    </row>
    <row r="297" spans="1:18" x14ac:dyDescent="0.25">
      <c r="A297" t="s">
        <v>53</v>
      </c>
      <c r="B297" t="str">
        <f t="shared" si="65"/>
        <v>47000</v>
      </c>
      <c r="C297" t="str">
        <f>"638131118"</f>
        <v>638131118</v>
      </c>
      <c r="D297" s="2">
        <v>0</v>
      </c>
      <c r="E297" s="2" t="s">
        <v>55</v>
      </c>
      <c r="F297" t="str">
        <f t="shared" si="66"/>
        <v>1126</v>
      </c>
      <c r="G297">
        <v>133</v>
      </c>
      <c r="H297" t="s">
        <v>19</v>
      </c>
      <c r="I297" s="1">
        <v>42848.402951388889</v>
      </c>
      <c r="J297" t="str">
        <f>"13"</f>
        <v>13</v>
      </c>
      <c r="K297" t="s">
        <v>21</v>
      </c>
      <c r="L297" s="1">
        <v>42848.429108796299</v>
      </c>
      <c r="M297" t="str">
        <f>"1"</f>
        <v>1</v>
      </c>
      <c r="N297" t="s">
        <v>18</v>
      </c>
      <c r="O297" t="str">
        <f>"81"</f>
        <v>81</v>
      </c>
      <c r="P297" t="str">
        <f>"92"</f>
        <v>92</v>
      </c>
      <c r="Q297" t="str">
        <f>"81"</f>
        <v>81</v>
      </c>
      <c r="R297" t="str">
        <f>"11"</f>
        <v>11</v>
      </c>
    </row>
    <row r="298" spans="1:18" x14ac:dyDescent="0.25">
      <c r="A298" t="s">
        <v>53</v>
      </c>
      <c r="B298" t="str">
        <f t="shared" si="65"/>
        <v>47000</v>
      </c>
      <c r="C298" t="str">
        <f>"8314394"</f>
        <v>8314394</v>
      </c>
      <c r="D298" s="2">
        <v>0</v>
      </c>
      <c r="E298" s="2" t="s">
        <v>55</v>
      </c>
      <c r="F298" t="str">
        <f t="shared" ref="F298:F310" si="73">"1141"</f>
        <v>1141</v>
      </c>
      <c r="G298">
        <v>191</v>
      </c>
      <c r="H298" t="s">
        <v>34</v>
      </c>
      <c r="I298" s="1">
        <v>42848.406238425923</v>
      </c>
      <c r="J298" t="str">
        <f>"13"</f>
        <v>13</v>
      </c>
      <c r="K298" t="s">
        <v>21</v>
      </c>
      <c r="L298" s="1">
        <v>42848.420127314814</v>
      </c>
      <c r="M298" t="str">
        <f>"16"</f>
        <v>16</v>
      </c>
      <c r="N298" t="s">
        <v>41</v>
      </c>
      <c r="O298" t="str">
        <f>"31"</f>
        <v>31</v>
      </c>
      <c r="P298" t="str">
        <f>"35"</f>
        <v>35</v>
      </c>
      <c r="Q298" t="str">
        <f>"31"</f>
        <v>31</v>
      </c>
      <c r="R298" t="str">
        <f>"4"</f>
        <v>4</v>
      </c>
    </row>
    <row r="299" spans="1:18" x14ac:dyDescent="0.25">
      <c r="A299" t="s">
        <v>53</v>
      </c>
      <c r="B299" t="str">
        <f t="shared" si="65"/>
        <v>47000</v>
      </c>
      <c r="C299" t="str">
        <f>"967566877"</f>
        <v>967566877</v>
      </c>
      <c r="D299" s="2">
        <v>0</v>
      </c>
      <c r="E299" s="2" t="s">
        <v>55</v>
      </c>
      <c r="F299" t="str">
        <f t="shared" si="73"/>
        <v>1141</v>
      </c>
      <c r="G299">
        <v>191</v>
      </c>
      <c r="H299" t="s">
        <v>34</v>
      </c>
      <c r="I299" s="1">
        <v>42848.406331018516</v>
      </c>
      <c r="J299" t="str">
        <f>"13"</f>
        <v>13</v>
      </c>
      <c r="K299" t="s">
        <v>21</v>
      </c>
      <c r="L299" s="1">
        <v>42848.420057870368</v>
      </c>
      <c r="M299" t="str">
        <f>"16"</f>
        <v>16</v>
      </c>
      <c r="N299" t="s">
        <v>41</v>
      </c>
      <c r="O299" t="str">
        <f>"31"</f>
        <v>31</v>
      </c>
      <c r="P299" t="str">
        <f>"35"</f>
        <v>35</v>
      </c>
      <c r="Q299" t="str">
        <f>"31"</f>
        <v>31</v>
      </c>
      <c r="R299" t="str">
        <f>"4"</f>
        <v>4</v>
      </c>
    </row>
    <row r="300" spans="1:18" x14ac:dyDescent="0.25">
      <c r="A300" t="s">
        <v>53</v>
      </c>
      <c r="B300" t="str">
        <f t="shared" ref="B300:B315" si="74">"47000"</f>
        <v>47000</v>
      </c>
      <c r="C300" t="str">
        <f>"1154906787"</f>
        <v>1154906787</v>
      </c>
      <c r="D300" s="2">
        <v>1</v>
      </c>
      <c r="E300" s="2" t="s">
        <v>57</v>
      </c>
      <c r="F300" t="str">
        <f t="shared" si="73"/>
        <v>1141</v>
      </c>
      <c r="G300">
        <v>191</v>
      </c>
      <c r="H300" t="s">
        <v>34</v>
      </c>
      <c r="I300" s="1">
        <v>42848.406377314815</v>
      </c>
      <c r="J300" t="str">
        <f>"13"</f>
        <v>13</v>
      </c>
      <c r="K300" t="s">
        <v>21</v>
      </c>
      <c r="L300" s="1">
        <v>42848.420092592591</v>
      </c>
      <c r="M300" t="str">
        <f>"16"</f>
        <v>16</v>
      </c>
      <c r="N300" t="s">
        <v>41</v>
      </c>
      <c r="O300" t="str">
        <f>"15"</f>
        <v>15</v>
      </c>
      <c r="P300" t="str">
        <f>"18"</f>
        <v>18</v>
      </c>
      <c r="Q300" t="str">
        <f>"15"</f>
        <v>15</v>
      </c>
      <c r="R300" t="str">
        <f>"3"</f>
        <v>3</v>
      </c>
    </row>
    <row r="301" spans="1:18" x14ac:dyDescent="0.25">
      <c r="A301" t="s">
        <v>53</v>
      </c>
      <c r="B301" t="str">
        <f t="shared" si="74"/>
        <v>47000</v>
      </c>
      <c r="C301" t="str">
        <f>"2507981938"</f>
        <v>2507981938</v>
      </c>
      <c r="D301" s="2">
        <v>0</v>
      </c>
      <c r="E301" s="2" t="s">
        <v>55</v>
      </c>
      <c r="F301" t="str">
        <f t="shared" si="73"/>
        <v>1141</v>
      </c>
      <c r="G301">
        <v>191</v>
      </c>
      <c r="H301" t="s">
        <v>34</v>
      </c>
      <c r="I301" s="1">
        <v>42848.420231481483</v>
      </c>
      <c r="J301" t="str">
        <f t="shared" ref="J301:J306" si="75">"16"</f>
        <v>16</v>
      </c>
      <c r="K301" t="s">
        <v>41</v>
      </c>
      <c r="L301" s="1">
        <v>42848.434861111113</v>
      </c>
      <c r="M301" t="str">
        <f t="shared" ref="M301:M306" si="76">"19"</f>
        <v>19</v>
      </c>
      <c r="N301" t="s">
        <v>50</v>
      </c>
      <c r="O301" t="str">
        <f>"33"</f>
        <v>33</v>
      </c>
      <c r="P301" t="str">
        <f>"38"</f>
        <v>38</v>
      </c>
      <c r="Q301" t="str">
        <f>"33"</f>
        <v>33</v>
      </c>
      <c r="R301" t="str">
        <f>"5"</f>
        <v>5</v>
      </c>
    </row>
    <row r="302" spans="1:18" x14ac:dyDescent="0.25">
      <c r="A302" t="s">
        <v>53</v>
      </c>
      <c r="B302" t="str">
        <f t="shared" si="74"/>
        <v>47000</v>
      </c>
      <c r="C302" t="str">
        <f>"1993765203"</f>
        <v>1993765203</v>
      </c>
      <c r="D302" s="2">
        <v>3</v>
      </c>
      <c r="E302" s="2" t="s">
        <v>33</v>
      </c>
      <c r="F302" t="str">
        <f t="shared" si="73"/>
        <v>1141</v>
      </c>
      <c r="G302">
        <v>191</v>
      </c>
      <c r="H302" t="s">
        <v>34</v>
      </c>
      <c r="I302" s="1">
        <v>42848.420254629629</v>
      </c>
      <c r="J302" t="str">
        <f t="shared" si="75"/>
        <v>16</v>
      </c>
      <c r="K302" t="s">
        <v>41</v>
      </c>
      <c r="L302" s="1">
        <v>42848.434803240743</v>
      </c>
      <c r="M302" t="str">
        <f t="shared" si="76"/>
        <v>19</v>
      </c>
      <c r="N302" t="s">
        <v>50</v>
      </c>
      <c r="O302" t="str">
        <f>"17"</f>
        <v>17</v>
      </c>
      <c r="P302" t="str">
        <f>"19"</f>
        <v>19</v>
      </c>
      <c r="Q302" t="str">
        <f>"17"</f>
        <v>17</v>
      </c>
      <c r="R302" t="str">
        <f>"2"</f>
        <v>2</v>
      </c>
    </row>
    <row r="303" spans="1:18" x14ac:dyDescent="0.25">
      <c r="A303" t="s">
        <v>53</v>
      </c>
      <c r="B303" t="str">
        <f t="shared" si="74"/>
        <v>47000</v>
      </c>
      <c r="C303" t="str">
        <f>"244889793"</f>
        <v>244889793</v>
      </c>
      <c r="D303" s="2">
        <v>0</v>
      </c>
      <c r="E303" s="2" t="s">
        <v>55</v>
      </c>
      <c r="F303" t="str">
        <f t="shared" si="73"/>
        <v>1141</v>
      </c>
      <c r="G303">
        <v>191</v>
      </c>
      <c r="H303" t="s">
        <v>34</v>
      </c>
      <c r="I303" s="1">
        <v>42848.420289351852</v>
      </c>
      <c r="J303" t="str">
        <f t="shared" si="75"/>
        <v>16</v>
      </c>
      <c r="K303" t="s">
        <v>41</v>
      </c>
      <c r="L303" s="1">
        <v>42848.434918981482</v>
      </c>
      <c r="M303" t="str">
        <f t="shared" si="76"/>
        <v>19</v>
      </c>
      <c r="N303" t="s">
        <v>50</v>
      </c>
      <c r="O303" t="str">
        <f>"33"</f>
        <v>33</v>
      </c>
      <c r="P303" t="str">
        <f>"38"</f>
        <v>38</v>
      </c>
      <c r="Q303" t="str">
        <f>"33"</f>
        <v>33</v>
      </c>
      <c r="R303" t="str">
        <f>"5"</f>
        <v>5</v>
      </c>
    </row>
    <row r="304" spans="1:18" x14ac:dyDescent="0.25">
      <c r="A304" t="s">
        <v>53</v>
      </c>
      <c r="B304" t="str">
        <f t="shared" si="74"/>
        <v>47000</v>
      </c>
      <c r="C304" t="str">
        <f>"1755796016"</f>
        <v>1755796016</v>
      </c>
      <c r="D304" s="2">
        <v>0</v>
      </c>
      <c r="E304" s="2" t="s">
        <v>55</v>
      </c>
      <c r="F304" t="str">
        <f t="shared" si="73"/>
        <v>1141</v>
      </c>
      <c r="G304">
        <v>191</v>
      </c>
      <c r="H304" t="s">
        <v>34</v>
      </c>
      <c r="I304" s="1">
        <v>42848.420324074075</v>
      </c>
      <c r="J304" t="str">
        <f t="shared" si="75"/>
        <v>16</v>
      </c>
      <c r="K304" t="s">
        <v>41</v>
      </c>
      <c r="L304" s="1">
        <v>42848.434884259259</v>
      </c>
      <c r="M304" t="str">
        <f t="shared" si="76"/>
        <v>19</v>
      </c>
      <c r="N304" t="s">
        <v>50</v>
      </c>
      <c r="O304" t="str">
        <f>"33"</f>
        <v>33</v>
      </c>
      <c r="P304" t="str">
        <f>"38"</f>
        <v>38</v>
      </c>
      <c r="Q304" t="str">
        <f>"33"</f>
        <v>33</v>
      </c>
      <c r="R304" t="str">
        <f>"5"</f>
        <v>5</v>
      </c>
    </row>
    <row r="305" spans="1:18" x14ac:dyDescent="0.25">
      <c r="A305" t="s">
        <v>53</v>
      </c>
      <c r="B305" t="str">
        <f t="shared" si="74"/>
        <v>47000</v>
      </c>
      <c r="C305" t="str">
        <f>"940092274"</f>
        <v>940092274</v>
      </c>
      <c r="D305" s="2">
        <v>0</v>
      </c>
      <c r="E305" s="2" t="s">
        <v>55</v>
      </c>
      <c r="F305" t="str">
        <f t="shared" si="73"/>
        <v>1141</v>
      </c>
      <c r="G305">
        <v>191</v>
      </c>
      <c r="H305" t="s">
        <v>34</v>
      </c>
      <c r="I305" s="1">
        <v>42848.420358796298</v>
      </c>
      <c r="J305" t="str">
        <f t="shared" si="75"/>
        <v>16</v>
      </c>
      <c r="K305" t="s">
        <v>41</v>
      </c>
      <c r="L305" s="1">
        <v>42848.43482638889</v>
      </c>
      <c r="M305" t="str">
        <f t="shared" si="76"/>
        <v>19</v>
      </c>
      <c r="N305" t="s">
        <v>50</v>
      </c>
      <c r="O305" t="str">
        <f>"33"</f>
        <v>33</v>
      </c>
      <c r="P305" t="str">
        <f>"38"</f>
        <v>38</v>
      </c>
      <c r="Q305" t="str">
        <f>"33"</f>
        <v>33</v>
      </c>
      <c r="R305" t="str">
        <f>"5"</f>
        <v>5</v>
      </c>
    </row>
    <row r="306" spans="1:18" x14ac:dyDescent="0.25">
      <c r="A306" t="s">
        <v>53</v>
      </c>
      <c r="B306" t="str">
        <f t="shared" si="74"/>
        <v>47000</v>
      </c>
      <c r="C306" t="str">
        <f>"212426255"</f>
        <v>212426255</v>
      </c>
      <c r="D306" s="2">
        <v>0</v>
      </c>
      <c r="E306" s="2" t="s">
        <v>55</v>
      </c>
      <c r="F306" t="str">
        <f t="shared" si="73"/>
        <v>1141</v>
      </c>
      <c r="G306">
        <v>191</v>
      </c>
      <c r="H306" t="s">
        <v>34</v>
      </c>
      <c r="I306" s="1">
        <v>42848.420393518521</v>
      </c>
      <c r="J306" t="str">
        <f t="shared" si="75"/>
        <v>16</v>
      </c>
      <c r="K306" t="s">
        <v>41</v>
      </c>
      <c r="L306" s="1">
        <v>42848.43476851852</v>
      </c>
      <c r="M306" t="str">
        <f t="shared" si="76"/>
        <v>19</v>
      </c>
      <c r="N306" t="s">
        <v>50</v>
      </c>
      <c r="O306" t="str">
        <f>"33"</f>
        <v>33</v>
      </c>
      <c r="P306" t="str">
        <f>"38"</f>
        <v>38</v>
      </c>
      <c r="Q306" t="str">
        <f>"33"</f>
        <v>33</v>
      </c>
      <c r="R306" t="str">
        <f>"5"</f>
        <v>5</v>
      </c>
    </row>
    <row r="307" spans="1:18" x14ac:dyDescent="0.25">
      <c r="A307" t="s">
        <v>53</v>
      </c>
      <c r="B307" t="str">
        <f t="shared" si="74"/>
        <v>47000</v>
      </c>
      <c r="C307" t="str">
        <f>"1299790112"</f>
        <v>1299790112</v>
      </c>
      <c r="D307" s="2">
        <v>0</v>
      </c>
      <c r="E307" s="2" t="s">
        <v>55</v>
      </c>
      <c r="F307" t="str">
        <f t="shared" si="73"/>
        <v>1141</v>
      </c>
      <c r="G307">
        <v>191</v>
      </c>
      <c r="H307" t="s">
        <v>34</v>
      </c>
      <c r="I307" s="1">
        <v>42848.622430555559</v>
      </c>
      <c r="J307" t="str">
        <f>"29"</f>
        <v>29</v>
      </c>
      <c r="K307" t="s">
        <v>47</v>
      </c>
      <c r="L307" s="1">
        <v>42848.820104166669</v>
      </c>
      <c r="M307" t="str">
        <f t="shared" ref="M307:M310" si="77">"1"</f>
        <v>1</v>
      </c>
      <c r="N307" t="s">
        <v>18</v>
      </c>
      <c r="O307" t="str">
        <f>"387"</f>
        <v>387</v>
      </c>
      <c r="P307" t="str">
        <f>"440"</f>
        <v>440</v>
      </c>
      <c r="Q307" t="str">
        <f>"387"</f>
        <v>387</v>
      </c>
      <c r="R307" t="str">
        <f>"53"</f>
        <v>53</v>
      </c>
    </row>
    <row r="308" spans="1:18" x14ac:dyDescent="0.25">
      <c r="A308" t="s">
        <v>54</v>
      </c>
      <c r="B308" t="str">
        <f t="shared" si="74"/>
        <v>47000</v>
      </c>
      <c r="C308" t="str">
        <f>"9990E6AB"</f>
        <v>9990E6AB</v>
      </c>
      <c r="D308" t="s">
        <v>26</v>
      </c>
      <c r="E308" t="s">
        <v>58</v>
      </c>
      <c r="F308" t="str">
        <f t="shared" si="73"/>
        <v>1141</v>
      </c>
      <c r="G308">
        <v>191</v>
      </c>
      <c r="H308" t="s">
        <v>34</v>
      </c>
      <c r="I308" s="1">
        <v>42848.668634259258</v>
      </c>
      <c r="J308" t="str">
        <f>"25"</f>
        <v>25</v>
      </c>
      <c r="K308" t="s">
        <v>35</v>
      </c>
      <c r="L308" s="1">
        <v>42848.807627314818</v>
      </c>
      <c r="M308" t="str">
        <f t="shared" si="77"/>
        <v>1</v>
      </c>
      <c r="N308" t="s">
        <v>18</v>
      </c>
      <c r="O308" t="str">
        <f>"298"</f>
        <v>298</v>
      </c>
      <c r="P308" t="str">
        <f>"339"</f>
        <v>339</v>
      </c>
      <c r="Q308" t="str">
        <f>"298"</f>
        <v>298</v>
      </c>
      <c r="R308" t="str">
        <f>"41"</f>
        <v>41</v>
      </c>
    </row>
    <row r="309" spans="1:18" x14ac:dyDescent="0.25">
      <c r="A309" t="s">
        <v>53</v>
      </c>
      <c r="B309" t="str">
        <f t="shared" si="74"/>
        <v>47000</v>
      </c>
      <c r="C309" t="str">
        <f>"248099393"</f>
        <v>248099393</v>
      </c>
      <c r="D309" s="2">
        <v>8</v>
      </c>
      <c r="E309" s="2" t="s">
        <v>56</v>
      </c>
      <c r="F309" t="str">
        <f t="shared" si="73"/>
        <v>1141</v>
      </c>
      <c r="G309">
        <v>191</v>
      </c>
      <c r="H309" t="s">
        <v>34</v>
      </c>
      <c r="I309" s="1">
        <v>42848.66915509259</v>
      </c>
      <c r="J309" t="str">
        <f>"25"</f>
        <v>25</v>
      </c>
      <c r="K309" t="s">
        <v>35</v>
      </c>
      <c r="L309" s="1">
        <v>42848.807488425926</v>
      </c>
      <c r="M309" t="str">
        <f t="shared" si="77"/>
        <v>1</v>
      </c>
      <c r="N309" t="s">
        <v>18</v>
      </c>
      <c r="O309" t="str">
        <f>"149"</f>
        <v>149</v>
      </c>
      <c r="P309" t="str">
        <f>"170"</f>
        <v>170</v>
      </c>
      <c r="Q309" t="str">
        <f>"149"</f>
        <v>149</v>
      </c>
      <c r="R309" t="str">
        <f>"21"</f>
        <v>21</v>
      </c>
    </row>
    <row r="310" spans="1:18" x14ac:dyDescent="0.25">
      <c r="A310" t="s">
        <v>53</v>
      </c>
      <c r="B310" t="str">
        <f t="shared" si="74"/>
        <v>47000</v>
      </c>
      <c r="C310" t="str">
        <f>"248101409"</f>
        <v>248101409</v>
      </c>
      <c r="D310" s="2">
        <v>8</v>
      </c>
      <c r="E310" s="2" t="s">
        <v>56</v>
      </c>
      <c r="F310" t="str">
        <f t="shared" si="73"/>
        <v>1141</v>
      </c>
      <c r="G310">
        <v>191</v>
      </c>
      <c r="H310" t="s">
        <v>34</v>
      </c>
      <c r="I310" s="1">
        <v>42848.669178240743</v>
      </c>
      <c r="J310" t="str">
        <f>"25"</f>
        <v>25</v>
      </c>
      <c r="K310" t="s">
        <v>35</v>
      </c>
      <c r="L310" s="1">
        <v>42848.807581018518</v>
      </c>
      <c r="M310" t="str">
        <f t="shared" si="77"/>
        <v>1</v>
      </c>
      <c r="N310" t="s">
        <v>18</v>
      </c>
      <c r="O310" t="str">
        <f>"149"</f>
        <v>149</v>
      </c>
      <c r="P310" t="str">
        <f>"170"</f>
        <v>170</v>
      </c>
      <c r="Q310" t="str">
        <f>"149"</f>
        <v>149</v>
      </c>
      <c r="R310" t="str">
        <f>"21"</f>
        <v>21</v>
      </c>
    </row>
    <row r="311" spans="1:18" x14ac:dyDescent="0.25">
      <c r="A311" t="s">
        <v>53</v>
      </c>
      <c r="B311" t="str">
        <f t="shared" si="74"/>
        <v>47000</v>
      </c>
      <c r="C311" t="str">
        <f>"228579855"</f>
        <v>228579855</v>
      </c>
      <c r="D311" s="2">
        <v>0</v>
      </c>
      <c r="E311" s="2" t="s">
        <v>55</v>
      </c>
      <c r="F311" t="str">
        <f>"1126"</f>
        <v>1126</v>
      </c>
      <c r="G311">
        <v>191</v>
      </c>
      <c r="H311" t="s">
        <v>34</v>
      </c>
      <c r="I311" s="1">
        <v>42849.273796296293</v>
      </c>
      <c r="J311" t="str">
        <f>"1"</f>
        <v>1</v>
      </c>
      <c r="K311" t="s">
        <v>18</v>
      </c>
      <c r="L311" s="1">
        <v>42849.284004629626</v>
      </c>
      <c r="M311" t="str">
        <f>"2"</f>
        <v>2</v>
      </c>
      <c r="N311" t="s">
        <v>27</v>
      </c>
      <c r="O311" t="str">
        <f>"21"</f>
        <v>21</v>
      </c>
      <c r="P311" t="str">
        <f>"24"</f>
        <v>24</v>
      </c>
      <c r="Q311" t="str">
        <f>"21"</f>
        <v>21</v>
      </c>
      <c r="R311" t="str">
        <f>"3"</f>
        <v>3</v>
      </c>
    </row>
    <row r="312" spans="1:18" x14ac:dyDescent="0.25">
      <c r="A312" t="s">
        <v>53</v>
      </c>
      <c r="B312" t="str">
        <f t="shared" si="74"/>
        <v>47000</v>
      </c>
      <c r="C312" t="str">
        <f>"3639054810"</f>
        <v>3639054810</v>
      </c>
      <c r="D312" s="2">
        <v>0</v>
      </c>
      <c r="E312" s="2" t="s">
        <v>55</v>
      </c>
      <c r="F312" t="str">
        <f>"1126"</f>
        <v>1126</v>
      </c>
      <c r="G312">
        <v>191</v>
      </c>
      <c r="H312" t="s">
        <v>34</v>
      </c>
      <c r="I312" s="1">
        <v>42849.277060185188</v>
      </c>
      <c r="J312" t="str">
        <f>"1"</f>
        <v>1</v>
      </c>
      <c r="K312" t="s">
        <v>18</v>
      </c>
      <c r="L312" s="1">
        <v>42849.335057870368</v>
      </c>
      <c r="M312" t="str">
        <f>"18"</f>
        <v>18</v>
      </c>
      <c r="N312" t="s">
        <v>36</v>
      </c>
      <c r="O312" t="str">
        <f>"137"</f>
        <v>137</v>
      </c>
      <c r="P312" t="str">
        <f>"156"</f>
        <v>156</v>
      </c>
      <c r="Q312" t="str">
        <f>"137"</f>
        <v>137</v>
      </c>
      <c r="R312" t="str">
        <f>"19"</f>
        <v>19</v>
      </c>
    </row>
    <row r="313" spans="1:18" x14ac:dyDescent="0.25">
      <c r="A313" t="s">
        <v>53</v>
      </c>
      <c r="B313" t="str">
        <f t="shared" si="74"/>
        <v>47000</v>
      </c>
      <c r="C313" t="str">
        <f>"192187681"</f>
        <v>192187681</v>
      </c>
      <c r="D313" s="2">
        <v>0</v>
      </c>
      <c r="E313" s="2" t="s">
        <v>55</v>
      </c>
      <c r="F313" t="str">
        <f>"1126"</f>
        <v>1126</v>
      </c>
      <c r="G313">
        <v>191</v>
      </c>
      <c r="H313" t="s">
        <v>34</v>
      </c>
      <c r="I313" s="1">
        <v>42849.277083333334</v>
      </c>
      <c r="J313" t="str">
        <f>"1"</f>
        <v>1</v>
      </c>
      <c r="K313" t="s">
        <v>18</v>
      </c>
      <c r="L313" s="1">
        <v>42849.335011574076</v>
      </c>
      <c r="M313" t="str">
        <f>"18"</f>
        <v>18</v>
      </c>
      <c r="N313" t="s">
        <v>36</v>
      </c>
      <c r="O313" t="str">
        <f>"137"</f>
        <v>137</v>
      </c>
      <c r="P313" t="str">
        <f>"156"</f>
        <v>156</v>
      </c>
      <c r="Q313" t="str">
        <f>"137"</f>
        <v>137</v>
      </c>
      <c r="R313" t="str">
        <f>"19"</f>
        <v>19</v>
      </c>
    </row>
    <row r="314" spans="1:18" x14ac:dyDescent="0.25">
      <c r="A314" t="s">
        <v>53</v>
      </c>
      <c r="B314" t="str">
        <f t="shared" si="74"/>
        <v>47000</v>
      </c>
      <c r="C314" t="str">
        <f>"244699137"</f>
        <v>244699137</v>
      </c>
      <c r="D314" s="2">
        <v>0</v>
      </c>
      <c r="E314" s="2" t="s">
        <v>55</v>
      </c>
      <c r="F314" t="str">
        <f>"1126"</f>
        <v>1126</v>
      </c>
      <c r="G314">
        <v>191</v>
      </c>
      <c r="H314" t="s">
        <v>34</v>
      </c>
      <c r="I314" s="1">
        <v>42849.31354166667</v>
      </c>
      <c r="J314" t="str">
        <f>"12"</f>
        <v>12</v>
      </c>
      <c r="K314" t="s">
        <v>42</v>
      </c>
      <c r="L314" s="1">
        <v>42849.334930555553</v>
      </c>
      <c r="M314" t="str">
        <f>"18"</f>
        <v>18</v>
      </c>
      <c r="N314" t="s">
        <v>36</v>
      </c>
      <c r="O314" t="str">
        <f>"58"</f>
        <v>58</v>
      </c>
      <c r="P314" t="str">
        <f>"66"</f>
        <v>66</v>
      </c>
      <c r="Q314" t="str">
        <f>"58"</f>
        <v>58</v>
      </c>
      <c r="R314" t="str">
        <f>"8"</f>
        <v>8</v>
      </c>
    </row>
    <row r="315" spans="1:18" x14ac:dyDescent="0.25">
      <c r="A315" t="s">
        <v>53</v>
      </c>
      <c r="B315" t="str">
        <f t="shared" si="74"/>
        <v>47000</v>
      </c>
      <c r="C315" t="str">
        <f>"2049706528"</f>
        <v>2049706528</v>
      </c>
      <c r="D315" s="2">
        <v>0</v>
      </c>
      <c r="E315" s="2" t="s">
        <v>55</v>
      </c>
      <c r="F315" t="str">
        <f>"1126"</f>
        <v>1126</v>
      </c>
      <c r="G315">
        <v>191</v>
      </c>
      <c r="H315" t="s">
        <v>34</v>
      </c>
      <c r="I315" s="1">
        <v>42849.315104166664</v>
      </c>
      <c r="J315" t="str">
        <f>"13"</f>
        <v>13</v>
      </c>
      <c r="K315" t="s">
        <v>21</v>
      </c>
      <c r="L315" s="1">
        <v>42849.334606481483</v>
      </c>
      <c r="M315" t="str">
        <f>"18"</f>
        <v>18</v>
      </c>
      <c r="N315" t="s">
        <v>36</v>
      </c>
      <c r="O315" t="str">
        <f>"56"</f>
        <v>56</v>
      </c>
      <c r="P315" t="str">
        <f>"64"</f>
        <v>64</v>
      </c>
      <c r="Q315" t="str">
        <f>"56"</f>
        <v>56</v>
      </c>
      <c r="R315" t="str">
        <f>"8"</f>
        <v>8</v>
      </c>
    </row>
    <row r="316" spans="1:18" x14ac:dyDescent="0.25">
      <c r="A316" t="s">
        <v>53</v>
      </c>
      <c r="B316" t="str">
        <f t="shared" ref="B316:B341" si="78">"47000"</f>
        <v>47000</v>
      </c>
      <c r="C316" t="str">
        <f>"749093669"</f>
        <v>749093669</v>
      </c>
      <c r="D316" s="2">
        <v>0</v>
      </c>
      <c r="E316" s="2" t="s">
        <v>55</v>
      </c>
      <c r="F316" t="str">
        <f t="shared" ref="F316:F341" si="79">"1133"</f>
        <v>1133</v>
      </c>
      <c r="G316">
        <v>101</v>
      </c>
      <c r="H316" t="s">
        <v>38</v>
      </c>
      <c r="I316" s="1">
        <v>42849.500185185185</v>
      </c>
      <c r="J316" t="str">
        <f>"12"</f>
        <v>12</v>
      </c>
      <c r="K316" t="s">
        <v>42</v>
      </c>
      <c r="L316" s="1">
        <v>42849.5075</v>
      </c>
      <c r="M316" t="str">
        <f>"14"</f>
        <v>14</v>
      </c>
      <c r="N316" t="s">
        <v>39</v>
      </c>
      <c r="O316" t="str">
        <f>"21"</f>
        <v>21</v>
      </c>
      <c r="P316" t="str">
        <f>"25"</f>
        <v>25</v>
      </c>
      <c r="Q316" t="str">
        <f>"21"</f>
        <v>21</v>
      </c>
      <c r="R316" t="str">
        <f>"4"</f>
        <v>4</v>
      </c>
    </row>
    <row r="317" spans="1:18" x14ac:dyDescent="0.25">
      <c r="A317" t="s">
        <v>53</v>
      </c>
      <c r="B317" t="str">
        <f t="shared" si="78"/>
        <v>47000</v>
      </c>
      <c r="C317" t="str">
        <f>"260038849"</f>
        <v>260038849</v>
      </c>
      <c r="D317" s="2">
        <v>0</v>
      </c>
      <c r="E317" s="2" t="s">
        <v>55</v>
      </c>
      <c r="F317" t="str">
        <f t="shared" si="79"/>
        <v>1133</v>
      </c>
      <c r="G317">
        <v>101</v>
      </c>
      <c r="H317" t="s">
        <v>38</v>
      </c>
      <c r="I317" s="1">
        <v>42849.500277777777</v>
      </c>
      <c r="J317" t="str">
        <f>"12"</f>
        <v>12</v>
      </c>
      <c r="K317" t="s">
        <v>42</v>
      </c>
      <c r="L317" s="1">
        <v>42849.507465277777</v>
      </c>
      <c r="M317" t="str">
        <f>"14"</f>
        <v>14</v>
      </c>
      <c r="N317" t="s">
        <v>39</v>
      </c>
      <c r="O317" t="str">
        <f>"21"</f>
        <v>21</v>
      </c>
      <c r="P317" t="str">
        <f>"25"</f>
        <v>25</v>
      </c>
      <c r="Q317" t="str">
        <f>"21"</f>
        <v>21</v>
      </c>
      <c r="R317" t="str">
        <f>"4"</f>
        <v>4</v>
      </c>
    </row>
    <row r="318" spans="1:18" x14ac:dyDescent="0.25">
      <c r="A318" t="s">
        <v>53</v>
      </c>
      <c r="B318" t="str">
        <f t="shared" si="78"/>
        <v>47000</v>
      </c>
      <c r="C318" t="str">
        <f>"850521813"</f>
        <v>850521813</v>
      </c>
      <c r="D318" s="2">
        <v>0</v>
      </c>
      <c r="E318" s="2" t="s">
        <v>55</v>
      </c>
      <c r="F318" t="str">
        <f t="shared" si="79"/>
        <v>1133</v>
      </c>
      <c r="G318">
        <v>101</v>
      </c>
      <c r="H318" t="s">
        <v>38</v>
      </c>
      <c r="I318" s="1">
        <v>42849.5003125</v>
      </c>
      <c r="J318" t="str">
        <f>"12"</f>
        <v>12</v>
      </c>
      <c r="K318" t="s">
        <v>42</v>
      </c>
      <c r="L318" s="1">
        <v>42849.507523148146</v>
      </c>
      <c r="M318" t="str">
        <f>"14"</f>
        <v>14</v>
      </c>
      <c r="N318" t="s">
        <v>39</v>
      </c>
      <c r="O318" t="str">
        <f>"21"</f>
        <v>21</v>
      </c>
      <c r="P318" t="str">
        <f>"25"</f>
        <v>25</v>
      </c>
      <c r="Q318" t="str">
        <f>"21"</f>
        <v>21</v>
      </c>
      <c r="R318" t="str">
        <f>"4"</f>
        <v>4</v>
      </c>
    </row>
    <row r="319" spans="1:18" x14ac:dyDescent="0.25">
      <c r="A319" t="s">
        <v>53</v>
      </c>
      <c r="B319" t="str">
        <f t="shared" si="78"/>
        <v>47000</v>
      </c>
      <c r="C319" t="str">
        <f>"783394021"</f>
        <v>783394021</v>
      </c>
      <c r="D319" s="2">
        <v>0</v>
      </c>
      <c r="E319" s="2" t="s">
        <v>55</v>
      </c>
      <c r="F319" t="str">
        <f t="shared" si="79"/>
        <v>1133</v>
      </c>
      <c r="G319">
        <v>101</v>
      </c>
      <c r="H319" t="s">
        <v>38</v>
      </c>
      <c r="I319" s="1">
        <v>42849.500335648147</v>
      </c>
      <c r="J319" t="str">
        <f>"12"</f>
        <v>12</v>
      </c>
      <c r="K319" t="s">
        <v>42</v>
      </c>
      <c r="L319" s="1">
        <v>42849.5075462963</v>
      </c>
      <c r="M319" t="str">
        <f>"14"</f>
        <v>14</v>
      </c>
      <c r="N319" t="s">
        <v>39</v>
      </c>
      <c r="O319" t="str">
        <f>"21"</f>
        <v>21</v>
      </c>
      <c r="P319" t="str">
        <f>"25"</f>
        <v>25</v>
      </c>
      <c r="Q319" t="str">
        <f>"21"</f>
        <v>21</v>
      </c>
      <c r="R319" t="str">
        <f>"4"</f>
        <v>4</v>
      </c>
    </row>
    <row r="320" spans="1:18" x14ac:dyDescent="0.25">
      <c r="A320" t="s">
        <v>53</v>
      </c>
      <c r="B320" t="str">
        <f t="shared" si="78"/>
        <v>47000</v>
      </c>
      <c r="C320" t="str">
        <f>"1657523765"</f>
        <v>1657523765</v>
      </c>
      <c r="D320" s="2">
        <v>0</v>
      </c>
      <c r="E320" s="2" t="s">
        <v>55</v>
      </c>
      <c r="F320" t="str">
        <f t="shared" si="79"/>
        <v>1133</v>
      </c>
      <c r="G320">
        <v>101</v>
      </c>
      <c r="H320" t="s">
        <v>38</v>
      </c>
      <c r="I320" s="1">
        <v>42849.500405092593</v>
      </c>
      <c r="J320" t="str">
        <f>"12"</f>
        <v>12</v>
      </c>
      <c r="K320" t="s">
        <v>42</v>
      </c>
      <c r="L320" s="1">
        <v>42849.524560185186</v>
      </c>
      <c r="M320" t="str">
        <f>"16"</f>
        <v>16</v>
      </c>
      <c r="N320" t="s">
        <v>41</v>
      </c>
      <c r="O320" t="str">
        <f>"44"</f>
        <v>44</v>
      </c>
      <c r="P320" t="str">
        <f>"51"</f>
        <v>51</v>
      </c>
      <c r="Q320" t="str">
        <f>"44"</f>
        <v>44</v>
      </c>
      <c r="R320" t="str">
        <f>"7"</f>
        <v>7</v>
      </c>
    </row>
    <row r="321" spans="1:18" x14ac:dyDescent="0.25">
      <c r="A321" t="s">
        <v>53</v>
      </c>
      <c r="B321" t="str">
        <f t="shared" si="78"/>
        <v>47000</v>
      </c>
      <c r="C321" t="str">
        <f>"108754193"</f>
        <v>108754193</v>
      </c>
      <c r="D321" s="2">
        <v>1</v>
      </c>
      <c r="E321" s="2" t="s">
        <v>57</v>
      </c>
      <c r="F321" t="str">
        <f t="shared" si="79"/>
        <v>1133</v>
      </c>
      <c r="G321">
        <v>101</v>
      </c>
      <c r="H321" t="s">
        <v>38</v>
      </c>
      <c r="I321" s="1">
        <v>42849.507835648146</v>
      </c>
      <c r="J321" t="str">
        <f>"14"</f>
        <v>14</v>
      </c>
      <c r="K321" t="s">
        <v>39</v>
      </c>
      <c r="L321" s="1">
        <v>42849.536550925928</v>
      </c>
      <c r="M321" t="str">
        <f>"18"</f>
        <v>18</v>
      </c>
      <c r="N321" t="s">
        <v>36</v>
      </c>
      <c r="O321" t="str">
        <f>"29"</f>
        <v>29</v>
      </c>
      <c r="P321" t="str">
        <f>"33"</f>
        <v>33</v>
      </c>
      <c r="Q321" t="str">
        <f>"29"</f>
        <v>29</v>
      </c>
      <c r="R321" t="str">
        <f>"4"</f>
        <v>4</v>
      </c>
    </row>
    <row r="322" spans="1:18" x14ac:dyDescent="0.25">
      <c r="A322" t="s">
        <v>53</v>
      </c>
      <c r="B322" t="str">
        <f t="shared" si="78"/>
        <v>47000</v>
      </c>
      <c r="C322" t="str">
        <f>"222222913"</f>
        <v>222222913</v>
      </c>
      <c r="D322" s="2">
        <v>0</v>
      </c>
      <c r="E322" s="2" t="s">
        <v>55</v>
      </c>
      <c r="F322" t="str">
        <f t="shared" si="79"/>
        <v>1133</v>
      </c>
      <c r="G322">
        <v>101</v>
      </c>
      <c r="H322" t="s">
        <v>38</v>
      </c>
      <c r="I322" s="1">
        <v>42849.52542824074</v>
      </c>
      <c r="J322" t="str">
        <f>"16"</f>
        <v>16</v>
      </c>
      <c r="K322" t="s">
        <v>41</v>
      </c>
      <c r="L322" s="1">
        <v>42849.534004629626</v>
      </c>
      <c r="M322" t="str">
        <f>"17"</f>
        <v>17</v>
      </c>
      <c r="N322" t="s">
        <v>44</v>
      </c>
      <c r="O322" t="str">
        <f>"22"</f>
        <v>22</v>
      </c>
      <c r="P322" t="str">
        <f>"26"</f>
        <v>26</v>
      </c>
      <c r="Q322" t="str">
        <f>"22"</f>
        <v>22</v>
      </c>
      <c r="R322" t="str">
        <f>"4"</f>
        <v>4</v>
      </c>
    </row>
    <row r="323" spans="1:18" x14ac:dyDescent="0.25">
      <c r="A323" t="s">
        <v>53</v>
      </c>
      <c r="B323" t="str">
        <f t="shared" si="78"/>
        <v>47000</v>
      </c>
      <c r="C323" t="str">
        <f>"222228737"</f>
        <v>222228737</v>
      </c>
      <c r="D323" s="2">
        <v>0</v>
      </c>
      <c r="E323" s="2" t="s">
        <v>55</v>
      </c>
      <c r="F323" t="str">
        <f t="shared" si="79"/>
        <v>1133</v>
      </c>
      <c r="G323">
        <v>101</v>
      </c>
      <c r="H323" t="s">
        <v>38</v>
      </c>
      <c r="I323" s="1">
        <v>42849.525451388887</v>
      </c>
      <c r="J323" t="str">
        <f>"16"</f>
        <v>16</v>
      </c>
      <c r="K323" t="s">
        <v>41</v>
      </c>
      <c r="L323" s="1">
        <v>42849.533993055556</v>
      </c>
      <c r="M323" t="str">
        <f>"17"</f>
        <v>17</v>
      </c>
      <c r="N323" t="s">
        <v>44</v>
      </c>
      <c r="O323" t="str">
        <f>"22"</f>
        <v>22</v>
      </c>
      <c r="P323" t="str">
        <f>"26"</f>
        <v>26</v>
      </c>
      <c r="Q323" t="str">
        <f>"22"</f>
        <v>22</v>
      </c>
      <c r="R323" t="str">
        <f>"4"</f>
        <v>4</v>
      </c>
    </row>
    <row r="324" spans="1:18" x14ac:dyDescent="0.25">
      <c r="A324" t="s">
        <v>53</v>
      </c>
      <c r="B324" t="str">
        <f t="shared" si="78"/>
        <v>47000</v>
      </c>
      <c r="C324" t="str">
        <f>"3606522963"</f>
        <v>3606522963</v>
      </c>
      <c r="D324" s="2">
        <v>0</v>
      </c>
      <c r="E324" s="2" t="s">
        <v>55</v>
      </c>
      <c r="F324" t="str">
        <f t="shared" si="79"/>
        <v>1133</v>
      </c>
      <c r="G324">
        <v>101</v>
      </c>
      <c r="H324" t="s">
        <v>38</v>
      </c>
      <c r="I324" s="1">
        <v>42849.578923611109</v>
      </c>
      <c r="J324" t="str">
        <f>"18"</f>
        <v>18</v>
      </c>
      <c r="K324" t="s">
        <v>36</v>
      </c>
      <c r="L324" s="1">
        <v>42849.624363425923</v>
      </c>
      <c r="M324" t="str">
        <f>"12"</f>
        <v>12</v>
      </c>
      <c r="N324" t="s">
        <v>42</v>
      </c>
      <c r="O324" t="str">
        <f>"69"</f>
        <v>69</v>
      </c>
      <c r="P324" t="str">
        <f>"80"</f>
        <v>80</v>
      </c>
      <c r="Q324" t="str">
        <f>"69"</f>
        <v>69</v>
      </c>
      <c r="R324" t="str">
        <f>"11"</f>
        <v>11</v>
      </c>
    </row>
    <row r="325" spans="1:18" x14ac:dyDescent="0.25">
      <c r="A325" t="s">
        <v>53</v>
      </c>
      <c r="B325" t="str">
        <f t="shared" si="78"/>
        <v>47000</v>
      </c>
      <c r="C325" t="str">
        <f>"1657523765"</f>
        <v>1657523765</v>
      </c>
      <c r="D325" s="2">
        <v>0</v>
      </c>
      <c r="E325" s="2" t="s">
        <v>55</v>
      </c>
      <c r="F325" t="str">
        <f t="shared" si="79"/>
        <v>1133</v>
      </c>
      <c r="G325">
        <v>101</v>
      </c>
      <c r="H325" t="s">
        <v>38</v>
      </c>
      <c r="I325" s="1">
        <v>42849.590914351851</v>
      </c>
      <c r="J325" t="str">
        <f>"17"</f>
        <v>17</v>
      </c>
      <c r="K325" t="s">
        <v>44</v>
      </c>
      <c r="L325" s="1">
        <v>42849.613842592589</v>
      </c>
      <c r="M325" t="str">
        <f t="shared" ref="M325:M330" si="80">"13"</f>
        <v>13</v>
      </c>
      <c r="N325" t="s">
        <v>21</v>
      </c>
      <c r="O325" t="str">
        <f>"61"</f>
        <v>61</v>
      </c>
      <c r="P325" t="str">
        <f>"71"</f>
        <v>71</v>
      </c>
      <c r="Q325" t="str">
        <f>"61"</f>
        <v>61</v>
      </c>
      <c r="R325" t="str">
        <f>"10"</f>
        <v>10</v>
      </c>
    </row>
    <row r="326" spans="1:18" x14ac:dyDescent="0.25">
      <c r="A326" t="s">
        <v>53</v>
      </c>
      <c r="B326" t="str">
        <f t="shared" si="78"/>
        <v>47000</v>
      </c>
      <c r="C326" t="str">
        <f>"1657782581"</f>
        <v>1657782581</v>
      </c>
      <c r="D326" s="2">
        <v>0</v>
      </c>
      <c r="E326" s="2" t="s">
        <v>55</v>
      </c>
      <c r="F326" t="str">
        <f t="shared" si="79"/>
        <v>1133</v>
      </c>
      <c r="G326">
        <v>101</v>
      </c>
      <c r="H326" t="s">
        <v>38</v>
      </c>
      <c r="I326" s="1">
        <v>42849.591006944444</v>
      </c>
      <c r="J326" t="str">
        <f>"17"</f>
        <v>17</v>
      </c>
      <c r="K326" t="s">
        <v>44</v>
      </c>
      <c r="L326" s="1">
        <v>42849.613877314812</v>
      </c>
      <c r="M326" t="str">
        <f t="shared" si="80"/>
        <v>13</v>
      </c>
      <c r="N326" t="s">
        <v>21</v>
      </c>
      <c r="O326" t="str">
        <f>"61"</f>
        <v>61</v>
      </c>
      <c r="P326" t="str">
        <f>"71"</f>
        <v>71</v>
      </c>
      <c r="Q326" t="str">
        <f>"61"</f>
        <v>61</v>
      </c>
      <c r="R326" t="str">
        <f>"10"</f>
        <v>10</v>
      </c>
    </row>
    <row r="327" spans="1:18" x14ac:dyDescent="0.25">
      <c r="A327" t="s">
        <v>53</v>
      </c>
      <c r="B327" t="str">
        <f t="shared" si="78"/>
        <v>47000</v>
      </c>
      <c r="C327" t="str">
        <f>"2636240655"</f>
        <v>2636240655</v>
      </c>
      <c r="D327" s="2">
        <v>0</v>
      </c>
      <c r="E327" s="2" t="s">
        <v>55</v>
      </c>
      <c r="F327" t="str">
        <f t="shared" si="79"/>
        <v>1133</v>
      </c>
      <c r="G327">
        <v>101</v>
      </c>
      <c r="H327" t="s">
        <v>38</v>
      </c>
      <c r="I327" s="1">
        <v>42849.613611111112</v>
      </c>
      <c r="J327" t="str">
        <f>"14"</f>
        <v>14</v>
      </c>
      <c r="K327" t="s">
        <v>39</v>
      </c>
      <c r="L327" s="1">
        <v>42849.618576388886</v>
      </c>
      <c r="M327" t="str">
        <f t="shared" si="80"/>
        <v>13</v>
      </c>
      <c r="N327" t="s">
        <v>21</v>
      </c>
      <c r="O327" t="str">
        <f>"21"</f>
        <v>21</v>
      </c>
      <c r="P327" t="str">
        <f>"25"</f>
        <v>25</v>
      </c>
      <c r="Q327" t="str">
        <f>"21"</f>
        <v>21</v>
      </c>
      <c r="R327" t="str">
        <f>"4"</f>
        <v>4</v>
      </c>
    </row>
    <row r="328" spans="1:18" x14ac:dyDescent="0.25">
      <c r="A328" t="s">
        <v>53</v>
      </c>
      <c r="B328" t="str">
        <f t="shared" si="78"/>
        <v>47000</v>
      </c>
      <c r="C328" t="str">
        <f>"1604205941"</f>
        <v>1604205941</v>
      </c>
      <c r="D328" s="2">
        <v>0</v>
      </c>
      <c r="E328" s="2" t="s">
        <v>55</v>
      </c>
      <c r="F328" t="str">
        <f t="shared" si="79"/>
        <v>1133</v>
      </c>
      <c r="G328">
        <v>101</v>
      </c>
      <c r="H328" t="s">
        <v>38</v>
      </c>
      <c r="I328" s="1">
        <v>42849.613738425927</v>
      </c>
      <c r="J328" t="str">
        <f>"14"</f>
        <v>14</v>
      </c>
      <c r="K328" t="s">
        <v>39</v>
      </c>
      <c r="L328" s="1">
        <v>42849.618506944447</v>
      </c>
      <c r="M328" t="str">
        <f t="shared" si="80"/>
        <v>13</v>
      </c>
      <c r="N328" t="s">
        <v>21</v>
      </c>
      <c r="O328" t="str">
        <f>"21"</f>
        <v>21</v>
      </c>
      <c r="P328" t="str">
        <f>"25"</f>
        <v>25</v>
      </c>
      <c r="Q328" t="str">
        <f>"21"</f>
        <v>21</v>
      </c>
      <c r="R328" t="str">
        <f>"4"</f>
        <v>4</v>
      </c>
    </row>
    <row r="329" spans="1:18" x14ac:dyDescent="0.25">
      <c r="A329" t="s">
        <v>53</v>
      </c>
      <c r="B329" t="str">
        <f t="shared" si="78"/>
        <v>47000</v>
      </c>
      <c r="C329" t="str">
        <f>"258779041"</f>
        <v>258779041</v>
      </c>
      <c r="D329" s="2">
        <v>0</v>
      </c>
      <c r="E329" s="2" t="s">
        <v>55</v>
      </c>
      <c r="F329" t="str">
        <f t="shared" si="79"/>
        <v>1133</v>
      </c>
      <c r="G329">
        <v>101</v>
      </c>
      <c r="H329" t="s">
        <v>38</v>
      </c>
      <c r="I329" s="1">
        <v>42849.61377314815</v>
      </c>
      <c r="J329" t="str">
        <f>"14"</f>
        <v>14</v>
      </c>
      <c r="K329" t="s">
        <v>39</v>
      </c>
      <c r="L329" s="1">
        <v>42849.618634259263</v>
      </c>
      <c r="M329" t="str">
        <f t="shared" si="80"/>
        <v>13</v>
      </c>
      <c r="N329" t="s">
        <v>21</v>
      </c>
      <c r="O329" t="str">
        <f>"21"</f>
        <v>21</v>
      </c>
      <c r="P329" t="str">
        <f>"25"</f>
        <v>25</v>
      </c>
      <c r="Q329" t="str">
        <f>"21"</f>
        <v>21</v>
      </c>
      <c r="R329" t="str">
        <f>"4"</f>
        <v>4</v>
      </c>
    </row>
    <row r="330" spans="1:18" x14ac:dyDescent="0.25">
      <c r="A330" t="s">
        <v>53</v>
      </c>
      <c r="B330" t="str">
        <f t="shared" si="78"/>
        <v>47000</v>
      </c>
      <c r="C330" t="str">
        <f>"257850209"</f>
        <v>257850209</v>
      </c>
      <c r="D330" s="2">
        <v>0</v>
      </c>
      <c r="E330" s="2" t="s">
        <v>55</v>
      </c>
      <c r="F330" t="str">
        <f t="shared" si="79"/>
        <v>1133</v>
      </c>
      <c r="G330">
        <v>101</v>
      </c>
      <c r="H330" t="s">
        <v>38</v>
      </c>
      <c r="I330" s="1">
        <v>42849.613900462966</v>
      </c>
      <c r="J330" t="str">
        <f>"14"</f>
        <v>14</v>
      </c>
      <c r="K330" t="s">
        <v>39</v>
      </c>
      <c r="L330" s="1">
        <v>42849.618472222224</v>
      </c>
      <c r="M330" t="str">
        <f t="shared" si="80"/>
        <v>13</v>
      </c>
      <c r="N330" t="s">
        <v>21</v>
      </c>
      <c r="O330" t="str">
        <f>"21"</f>
        <v>21</v>
      </c>
      <c r="P330" t="str">
        <f>"25"</f>
        <v>25</v>
      </c>
      <c r="Q330" t="str">
        <f>"21"</f>
        <v>21</v>
      </c>
      <c r="R330" t="str">
        <f>"4"</f>
        <v>4</v>
      </c>
    </row>
    <row r="331" spans="1:18" x14ac:dyDescent="0.25">
      <c r="A331" t="s">
        <v>53</v>
      </c>
      <c r="B331" t="str">
        <f t="shared" si="78"/>
        <v>47000</v>
      </c>
      <c r="C331" t="str">
        <f>"1633926517"</f>
        <v>1633926517</v>
      </c>
      <c r="D331" s="2">
        <v>0</v>
      </c>
      <c r="E331" s="2" t="s">
        <v>55</v>
      </c>
      <c r="F331" t="str">
        <f t="shared" si="79"/>
        <v>1133</v>
      </c>
      <c r="G331">
        <v>101</v>
      </c>
      <c r="H331" t="s">
        <v>38</v>
      </c>
      <c r="I331" s="1">
        <v>42849.639930555553</v>
      </c>
      <c r="J331" t="str">
        <f>"6"</f>
        <v>6</v>
      </c>
      <c r="K331" t="s">
        <v>28</v>
      </c>
      <c r="L331" s="1">
        <v>42849.662372685183</v>
      </c>
      <c r="M331" t="str">
        <f>"1"</f>
        <v>1</v>
      </c>
      <c r="N331" t="s">
        <v>18</v>
      </c>
      <c r="O331" t="str">
        <f>"33"</f>
        <v>33</v>
      </c>
      <c r="P331" t="str">
        <f>"38"</f>
        <v>38</v>
      </c>
      <c r="Q331" t="str">
        <f>"33"</f>
        <v>33</v>
      </c>
      <c r="R331" t="str">
        <f>"5"</f>
        <v>5</v>
      </c>
    </row>
    <row r="332" spans="1:18" x14ac:dyDescent="0.25">
      <c r="A332" t="s">
        <v>53</v>
      </c>
      <c r="B332" t="str">
        <f t="shared" si="78"/>
        <v>47000</v>
      </c>
      <c r="C332" t="str">
        <f>"777483941"</f>
        <v>777483941</v>
      </c>
      <c r="D332" s="2">
        <v>0</v>
      </c>
      <c r="E332" s="2" t="s">
        <v>55</v>
      </c>
      <c r="F332" t="str">
        <f t="shared" si="79"/>
        <v>1133</v>
      </c>
      <c r="G332">
        <v>101</v>
      </c>
      <c r="H332" t="s">
        <v>38</v>
      </c>
      <c r="I332" s="1">
        <v>42849.639953703707</v>
      </c>
      <c r="J332" t="str">
        <f>"6"</f>
        <v>6</v>
      </c>
      <c r="K332" t="s">
        <v>28</v>
      </c>
      <c r="L332" s="1">
        <v>42849.66233796296</v>
      </c>
      <c r="M332" t="str">
        <f>"1"</f>
        <v>1</v>
      </c>
      <c r="N332" t="s">
        <v>18</v>
      </c>
      <c r="O332" t="str">
        <f>"33"</f>
        <v>33</v>
      </c>
      <c r="P332" t="str">
        <f>"38"</f>
        <v>38</v>
      </c>
      <c r="Q332" t="str">
        <f>"33"</f>
        <v>33</v>
      </c>
      <c r="R332" t="str">
        <f>"5"</f>
        <v>5</v>
      </c>
    </row>
    <row r="333" spans="1:18" x14ac:dyDescent="0.25">
      <c r="A333" t="s">
        <v>53</v>
      </c>
      <c r="B333" t="str">
        <f t="shared" si="78"/>
        <v>47000</v>
      </c>
      <c r="C333" t="str">
        <f>"689952341"</f>
        <v>689952341</v>
      </c>
      <c r="D333" s="2">
        <v>0</v>
      </c>
      <c r="E333" s="2" t="s">
        <v>55</v>
      </c>
      <c r="F333" t="str">
        <f t="shared" si="79"/>
        <v>1133</v>
      </c>
      <c r="G333">
        <v>133</v>
      </c>
      <c r="H333" t="s">
        <v>19</v>
      </c>
      <c r="I333" s="1">
        <v>42849.575682870367</v>
      </c>
      <c r="J333" t="str">
        <f>"1"</f>
        <v>1</v>
      </c>
      <c r="K333" t="s">
        <v>18</v>
      </c>
      <c r="L333" s="1">
        <v>42849.581793981481</v>
      </c>
      <c r="M333" t="str">
        <f>"1"</f>
        <v>1</v>
      </c>
      <c r="N333" t="s">
        <v>18</v>
      </c>
      <c r="O333" t="str">
        <f>"21"</f>
        <v>21</v>
      </c>
      <c r="P333" t="str">
        <f>"24"</f>
        <v>24</v>
      </c>
      <c r="Q333" t="str">
        <f>"21"</f>
        <v>21</v>
      </c>
      <c r="R333" t="str">
        <f>"3"</f>
        <v>3</v>
      </c>
    </row>
    <row r="334" spans="1:18" x14ac:dyDescent="0.25">
      <c r="A334" t="s">
        <v>53</v>
      </c>
      <c r="B334" t="str">
        <f t="shared" si="78"/>
        <v>47000</v>
      </c>
      <c r="C334" t="str">
        <f>"109895857"</f>
        <v>109895857</v>
      </c>
      <c r="D334" s="2">
        <v>0</v>
      </c>
      <c r="E334" s="2" t="s">
        <v>55</v>
      </c>
      <c r="F334" t="str">
        <f t="shared" si="79"/>
        <v>1133</v>
      </c>
      <c r="G334">
        <v>133</v>
      </c>
      <c r="H334" t="s">
        <v>19</v>
      </c>
      <c r="I334" s="1">
        <v>42849.627071759256</v>
      </c>
      <c r="J334" t="str">
        <f>"14"</f>
        <v>14</v>
      </c>
      <c r="K334" t="s">
        <v>39</v>
      </c>
      <c r="L334" s="1">
        <v>42849.642696759256</v>
      </c>
      <c r="M334" t="str">
        <f>"16"</f>
        <v>16</v>
      </c>
      <c r="N334" t="s">
        <v>41</v>
      </c>
      <c r="O334" t="str">
        <f>"33"</f>
        <v>33</v>
      </c>
      <c r="P334" t="str">
        <f>"37"</f>
        <v>37</v>
      </c>
      <c r="Q334" t="str">
        <f>"33"</f>
        <v>33</v>
      </c>
      <c r="R334" t="str">
        <f>"4"</f>
        <v>4</v>
      </c>
    </row>
    <row r="335" spans="1:18" x14ac:dyDescent="0.25">
      <c r="A335" t="s">
        <v>53</v>
      </c>
      <c r="B335" t="str">
        <f t="shared" si="78"/>
        <v>47000</v>
      </c>
      <c r="C335" t="str">
        <f>"109906961"</f>
        <v>109906961</v>
      </c>
      <c r="D335" s="2">
        <v>0</v>
      </c>
      <c r="E335" s="2" t="s">
        <v>55</v>
      </c>
      <c r="F335" t="str">
        <f t="shared" si="79"/>
        <v>1133</v>
      </c>
      <c r="G335">
        <v>133</v>
      </c>
      <c r="H335" t="s">
        <v>19</v>
      </c>
      <c r="I335" s="1">
        <v>42849.627175925925</v>
      </c>
      <c r="J335" t="str">
        <f>"14"</f>
        <v>14</v>
      </c>
      <c r="K335" t="s">
        <v>39</v>
      </c>
      <c r="L335" s="1">
        <v>42849.642650462964</v>
      </c>
      <c r="M335" t="str">
        <f>"16"</f>
        <v>16</v>
      </c>
      <c r="N335" t="s">
        <v>41</v>
      </c>
      <c r="O335" t="str">
        <f>"33"</f>
        <v>33</v>
      </c>
      <c r="P335" t="str">
        <f>"37"</f>
        <v>37</v>
      </c>
      <c r="Q335" t="str">
        <f>"33"</f>
        <v>33</v>
      </c>
      <c r="R335" t="str">
        <f>"4"</f>
        <v>4</v>
      </c>
    </row>
    <row r="336" spans="1:18" x14ac:dyDescent="0.25">
      <c r="A336" t="s">
        <v>53</v>
      </c>
      <c r="B336" t="str">
        <f t="shared" si="78"/>
        <v>47000</v>
      </c>
      <c r="C336" t="str">
        <f>"220915153"</f>
        <v>220915153</v>
      </c>
      <c r="D336" s="2">
        <v>0</v>
      </c>
      <c r="E336" s="2" t="s">
        <v>55</v>
      </c>
      <c r="F336" t="str">
        <f t="shared" si="79"/>
        <v>1133</v>
      </c>
      <c r="G336">
        <v>133</v>
      </c>
      <c r="H336" t="s">
        <v>19</v>
      </c>
      <c r="I336" s="1">
        <v>42849.69971064815</v>
      </c>
      <c r="J336" t="str">
        <f>"17"</f>
        <v>17</v>
      </c>
      <c r="K336" t="s">
        <v>44</v>
      </c>
      <c r="L336" s="1">
        <v>42849.775358796294</v>
      </c>
      <c r="M336" t="str">
        <f t="shared" ref="M336:M341" si="81">"1"</f>
        <v>1</v>
      </c>
      <c r="N336" t="s">
        <v>18</v>
      </c>
      <c r="O336" t="str">
        <f>"149"</f>
        <v>149</v>
      </c>
      <c r="P336" t="str">
        <f>"170"</f>
        <v>170</v>
      </c>
      <c r="Q336" t="str">
        <f>"149"</f>
        <v>149</v>
      </c>
      <c r="R336" t="str">
        <f>"21"</f>
        <v>21</v>
      </c>
    </row>
    <row r="337" spans="1:18" x14ac:dyDescent="0.25">
      <c r="A337" t="s">
        <v>53</v>
      </c>
      <c r="B337" t="str">
        <f t="shared" si="78"/>
        <v>47000</v>
      </c>
      <c r="C337" t="str">
        <f>"259024097"</f>
        <v>259024097</v>
      </c>
      <c r="D337" s="2">
        <v>0</v>
      </c>
      <c r="E337" s="2" t="s">
        <v>55</v>
      </c>
      <c r="F337" t="str">
        <f t="shared" si="79"/>
        <v>1133</v>
      </c>
      <c r="G337">
        <v>133</v>
      </c>
      <c r="H337" t="s">
        <v>19</v>
      </c>
      <c r="I337" s="1">
        <v>42849.727337962962</v>
      </c>
      <c r="J337" t="str">
        <f>"13"</f>
        <v>13</v>
      </c>
      <c r="K337" t="s">
        <v>21</v>
      </c>
      <c r="L337" s="1">
        <v>42849.76525462963</v>
      </c>
      <c r="M337" t="str">
        <f t="shared" si="81"/>
        <v>1</v>
      </c>
      <c r="N337" t="s">
        <v>18</v>
      </c>
      <c r="O337" t="str">
        <f>"87"</f>
        <v>87</v>
      </c>
      <c r="P337" t="str">
        <f>"99"</f>
        <v>99</v>
      </c>
      <c r="Q337" t="str">
        <f>"87"</f>
        <v>87</v>
      </c>
      <c r="R337" t="str">
        <f>"12"</f>
        <v>12</v>
      </c>
    </row>
    <row r="338" spans="1:18" x14ac:dyDescent="0.25">
      <c r="A338" t="s">
        <v>53</v>
      </c>
      <c r="B338" t="str">
        <f t="shared" si="78"/>
        <v>47000</v>
      </c>
      <c r="C338" t="str">
        <f>"259225921"</f>
        <v>259225921</v>
      </c>
      <c r="D338" s="2">
        <v>0</v>
      </c>
      <c r="E338" s="2" t="s">
        <v>55</v>
      </c>
      <c r="F338" t="str">
        <f t="shared" si="79"/>
        <v>1133</v>
      </c>
      <c r="G338">
        <v>133</v>
      </c>
      <c r="H338" t="s">
        <v>19</v>
      </c>
      <c r="I338" s="1">
        <v>42849.727361111109</v>
      </c>
      <c r="J338" t="str">
        <f>"13"</f>
        <v>13</v>
      </c>
      <c r="K338" t="s">
        <v>21</v>
      </c>
      <c r="L338" s="1">
        <v>42849.765196759261</v>
      </c>
      <c r="M338" t="str">
        <f t="shared" si="81"/>
        <v>1</v>
      </c>
      <c r="N338" t="s">
        <v>18</v>
      </c>
      <c r="O338" t="str">
        <f>"87"</f>
        <v>87</v>
      </c>
      <c r="P338" t="str">
        <f>"99"</f>
        <v>99</v>
      </c>
      <c r="Q338" t="str">
        <f>"87"</f>
        <v>87</v>
      </c>
      <c r="R338" t="str">
        <f>"12"</f>
        <v>12</v>
      </c>
    </row>
    <row r="339" spans="1:18" x14ac:dyDescent="0.25">
      <c r="A339" t="s">
        <v>53</v>
      </c>
      <c r="B339" t="str">
        <f t="shared" si="78"/>
        <v>47000</v>
      </c>
      <c r="C339" t="str">
        <f>"109916721"</f>
        <v>109916721</v>
      </c>
      <c r="D339" s="2">
        <v>0</v>
      </c>
      <c r="E339" s="2" t="s">
        <v>55</v>
      </c>
      <c r="F339" t="str">
        <f t="shared" si="79"/>
        <v>1133</v>
      </c>
      <c r="G339">
        <v>133</v>
      </c>
      <c r="H339" t="s">
        <v>19</v>
      </c>
      <c r="I339" s="1">
        <v>42849.765543981484</v>
      </c>
      <c r="J339" t="str">
        <f>"1"</f>
        <v>1</v>
      </c>
      <c r="K339" t="s">
        <v>18</v>
      </c>
      <c r="L339" s="1">
        <v>42849.778113425928</v>
      </c>
      <c r="M339" t="str">
        <f t="shared" si="81"/>
        <v>1</v>
      </c>
      <c r="N339" t="s">
        <v>18</v>
      </c>
      <c r="O339" t="str">
        <f>"21"</f>
        <v>21</v>
      </c>
      <c r="P339" t="str">
        <f>"24"</f>
        <v>24</v>
      </c>
      <c r="Q339" t="str">
        <f>"21"</f>
        <v>21</v>
      </c>
      <c r="R339" t="str">
        <f>"3"</f>
        <v>3</v>
      </c>
    </row>
    <row r="340" spans="1:18" x14ac:dyDescent="0.25">
      <c r="A340" t="s">
        <v>53</v>
      </c>
      <c r="B340" t="str">
        <f t="shared" si="78"/>
        <v>47000</v>
      </c>
      <c r="C340" t="str">
        <f>"2778929743"</f>
        <v>2778929743</v>
      </c>
      <c r="D340" s="2">
        <v>0</v>
      </c>
      <c r="E340" s="2" t="s">
        <v>55</v>
      </c>
      <c r="F340" t="str">
        <f t="shared" si="79"/>
        <v>1133</v>
      </c>
      <c r="G340">
        <v>133</v>
      </c>
      <c r="H340" t="s">
        <v>19</v>
      </c>
      <c r="I340" s="1">
        <v>42849.7655787037</v>
      </c>
      <c r="J340" t="str">
        <f>"1"</f>
        <v>1</v>
      </c>
      <c r="K340" t="s">
        <v>18</v>
      </c>
      <c r="L340" s="1">
        <v>42849.778067129628</v>
      </c>
      <c r="M340" t="str">
        <f t="shared" si="81"/>
        <v>1</v>
      </c>
      <c r="N340" t="s">
        <v>18</v>
      </c>
      <c r="O340" t="str">
        <f>"21"</f>
        <v>21</v>
      </c>
      <c r="P340" t="str">
        <f>"24"</f>
        <v>24</v>
      </c>
      <c r="Q340" t="str">
        <f>"21"</f>
        <v>21</v>
      </c>
      <c r="R340" t="str">
        <f>"3"</f>
        <v>3</v>
      </c>
    </row>
    <row r="341" spans="1:18" x14ac:dyDescent="0.25">
      <c r="A341" t="s">
        <v>53</v>
      </c>
      <c r="B341" t="str">
        <f t="shared" si="78"/>
        <v>47000</v>
      </c>
      <c r="C341" t="str">
        <f>"1653136197"</f>
        <v>1653136197</v>
      </c>
      <c r="D341" s="2">
        <v>0</v>
      </c>
      <c r="E341" s="2" t="s">
        <v>55</v>
      </c>
      <c r="F341" t="str">
        <f t="shared" si="79"/>
        <v>1133</v>
      </c>
      <c r="G341">
        <v>133</v>
      </c>
      <c r="H341" t="s">
        <v>19</v>
      </c>
      <c r="I341" s="1">
        <v>42849.773078703707</v>
      </c>
      <c r="J341" t="str">
        <f>"1"</f>
        <v>1</v>
      </c>
      <c r="K341" t="s">
        <v>18</v>
      </c>
      <c r="L341" s="1">
        <v>42849.778182870374</v>
      </c>
      <c r="M341" t="str">
        <f t="shared" si="81"/>
        <v>1</v>
      </c>
      <c r="N341" t="s">
        <v>18</v>
      </c>
      <c r="O341" t="str">
        <f>"21"</f>
        <v>21</v>
      </c>
      <c r="P341" t="str">
        <f>"24"</f>
        <v>24</v>
      </c>
      <c r="Q341" t="str">
        <f>"21"</f>
        <v>21</v>
      </c>
      <c r="R341" t="str">
        <f>"3"</f>
        <v>3</v>
      </c>
    </row>
    <row r="342" spans="1:18" x14ac:dyDescent="0.25">
      <c r="A342" t="s">
        <v>53</v>
      </c>
      <c r="B342" t="str">
        <f t="shared" ref="B342:B352" si="82">"47000"</f>
        <v>47000</v>
      </c>
      <c r="C342" t="str">
        <f>"2868698506"</f>
        <v>2868698506</v>
      </c>
      <c r="D342" s="2">
        <v>0</v>
      </c>
      <c r="E342" s="2" t="s">
        <v>55</v>
      </c>
      <c r="F342" t="str">
        <f>"1133"</f>
        <v>1133</v>
      </c>
      <c r="G342">
        <v>191</v>
      </c>
      <c r="H342" t="s">
        <v>34</v>
      </c>
      <c r="I342" s="1">
        <v>42850.582037037035</v>
      </c>
      <c r="J342" t="str">
        <f>"1"</f>
        <v>1</v>
      </c>
      <c r="K342" t="s">
        <v>18</v>
      </c>
      <c r="L342" s="1">
        <v>42850.606469907405</v>
      </c>
      <c r="M342" t="str">
        <f>"7"</f>
        <v>7</v>
      </c>
      <c r="N342" t="s">
        <v>29</v>
      </c>
      <c r="O342" t="str">
        <f>"39"</f>
        <v>39</v>
      </c>
      <c r="P342" t="str">
        <f>"44"</f>
        <v>44</v>
      </c>
      <c r="Q342" t="str">
        <f>"39"</f>
        <v>39</v>
      </c>
      <c r="R342" t="str">
        <f>"5"</f>
        <v>5</v>
      </c>
    </row>
    <row r="343" spans="1:18" x14ac:dyDescent="0.25">
      <c r="A343" t="s">
        <v>53</v>
      </c>
      <c r="B343" t="str">
        <f t="shared" si="82"/>
        <v>47000</v>
      </c>
      <c r="C343" t="str">
        <f>"2711591983"</f>
        <v>2711591983</v>
      </c>
      <c r="D343" s="2">
        <v>0</v>
      </c>
      <c r="E343" s="2" t="s">
        <v>55</v>
      </c>
      <c r="F343" t="str">
        <f>"1133"</f>
        <v>1133</v>
      </c>
      <c r="G343">
        <v>191</v>
      </c>
      <c r="H343" t="s">
        <v>34</v>
      </c>
      <c r="I343" s="1">
        <v>42850.731747685182</v>
      </c>
      <c r="J343" t="str">
        <f>"13"</f>
        <v>13</v>
      </c>
      <c r="K343" t="s">
        <v>21</v>
      </c>
      <c r="L343" s="1">
        <v>42850.736817129633</v>
      </c>
      <c r="M343" t="str">
        <f>"12"</f>
        <v>12</v>
      </c>
      <c r="N343" t="s">
        <v>42</v>
      </c>
      <c r="O343" t="str">
        <f>"21"</f>
        <v>21</v>
      </c>
      <c r="P343" t="str">
        <f>"24"</f>
        <v>24</v>
      </c>
      <c r="Q343" t="str">
        <f>"21"</f>
        <v>21</v>
      </c>
      <c r="R343" t="str">
        <f>"3"</f>
        <v>3</v>
      </c>
    </row>
    <row r="344" spans="1:18" x14ac:dyDescent="0.25">
      <c r="A344" t="s">
        <v>53</v>
      </c>
      <c r="B344" t="str">
        <f t="shared" si="82"/>
        <v>47000</v>
      </c>
      <c r="C344" t="str">
        <f>"1717266082"</f>
        <v>1717266082</v>
      </c>
      <c r="D344" s="2">
        <v>0</v>
      </c>
      <c r="E344" s="2" t="s">
        <v>55</v>
      </c>
      <c r="F344" t="str">
        <f>"1133"</f>
        <v>1133</v>
      </c>
      <c r="G344">
        <v>191</v>
      </c>
      <c r="H344" t="s">
        <v>34</v>
      </c>
      <c r="I344" s="1">
        <v>42850.731770833336</v>
      </c>
      <c r="J344" t="str">
        <f>"13"</f>
        <v>13</v>
      </c>
      <c r="K344" t="s">
        <v>21</v>
      </c>
      <c r="L344" s="1">
        <v>42850.736875000002</v>
      </c>
      <c r="M344" t="str">
        <f>"12"</f>
        <v>12</v>
      </c>
      <c r="N344" t="s">
        <v>42</v>
      </c>
      <c r="O344" t="str">
        <f>"21"</f>
        <v>21</v>
      </c>
      <c r="P344" t="str">
        <f>"24"</f>
        <v>24</v>
      </c>
      <c r="Q344" t="str">
        <f>"21"</f>
        <v>21</v>
      </c>
      <c r="R344" t="str">
        <f>"3"</f>
        <v>3</v>
      </c>
    </row>
    <row r="345" spans="1:18" x14ac:dyDescent="0.25">
      <c r="A345" t="s">
        <v>53</v>
      </c>
      <c r="B345" t="str">
        <f t="shared" si="82"/>
        <v>47000</v>
      </c>
      <c r="C345" t="str">
        <f>"2615643087"</f>
        <v>2615643087</v>
      </c>
      <c r="D345" s="2">
        <v>0</v>
      </c>
      <c r="E345" s="2" t="s">
        <v>55</v>
      </c>
      <c r="F345" t="str">
        <f t="shared" ref="F345:F352" si="83">"1133"</f>
        <v>1133</v>
      </c>
      <c r="G345">
        <v>246</v>
      </c>
      <c r="H345" t="s">
        <v>37</v>
      </c>
      <c r="I345" s="1">
        <v>42851.585277777776</v>
      </c>
      <c r="J345" t="str">
        <f t="shared" ref="J345" si="84">"1"</f>
        <v>1</v>
      </c>
      <c r="K345" t="s">
        <v>18</v>
      </c>
      <c r="L345" s="1">
        <v>42851.653148148151</v>
      </c>
      <c r="M345" t="str">
        <f>"18"</f>
        <v>18</v>
      </c>
      <c r="N345" t="s">
        <v>36</v>
      </c>
      <c r="O345" t="str">
        <f>"155"</f>
        <v>155</v>
      </c>
      <c r="P345" t="str">
        <f>"177"</f>
        <v>177</v>
      </c>
      <c r="Q345" t="str">
        <f>"155"</f>
        <v>155</v>
      </c>
      <c r="R345" t="str">
        <f>"22"</f>
        <v>22</v>
      </c>
    </row>
    <row r="346" spans="1:18" x14ac:dyDescent="0.25">
      <c r="A346" t="s">
        <v>53</v>
      </c>
      <c r="B346" t="str">
        <f t="shared" si="82"/>
        <v>47000</v>
      </c>
      <c r="C346" t="str">
        <f>"2617159887"</f>
        <v>2617159887</v>
      </c>
      <c r="D346" s="2">
        <v>0</v>
      </c>
      <c r="E346" s="2" t="s">
        <v>55</v>
      </c>
      <c r="F346" t="str">
        <f t="shared" si="83"/>
        <v>1133</v>
      </c>
      <c r="G346">
        <v>246</v>
      </c>
      <c r="H346" t="s">
        <v>37</v>
      </c>
      <c r="I346" s="1">
        <v>42851.594826388886</v>
      </c>
      <c r="J346" t="str">
        <f>"4"</f>
        <v>4</v>
      </c>
      <c r="K346" t="s">
        <v>30</v>
      </c>
      <c r="L346" s="1">
        <v>42851.597256944442</v>
      </c>
      <c r="M346" t="str">
        <f>"6"</f>
        <v>6</v>
      </c>
      <c r="N346" t="s">
        <v>28</v>
      </c>
      <c r="O346" t="str">
        <f>"21"</f>
        <v>21</v>
      </c>
      <c r="P346" t="str">
        <f>"24"</f>
        <v>24</v>
      </c>
      <c r="Q346" t="str">
        <f>"21"</f>
        <v>21</v>
      </c>
      <c r="R346" t="str">
        <f>"3"</f>
        <v>3</v>
      </c>
    </row>
    <row r="347" spans="1:18" x14ac:dyDescent="0.25">
      <c r="A347" t="s">
        <v>53</v>
      </c>
      <c r="B347" t="str">
        <f t="shared" si="82"/>
        <v>47000</v>
      </c>
      <c r="C347" t="str">
        <f>"882337781"</f>
        <v>882337781</v>
      </c>
      <c r="D347" s="2">
        <v>0</v>
      </c>
      <c r="E347" s="2" t="s">
        <v>55</v>
      </c>
      <c r="F347" t="str">
        <f t="shared" si="83"/>
        <v>1133</v>
      </c>
      <c r="G347">
        <v>246</v>
      </c>
      <c r="H347" t="s">
        <v>37</v>
      </c>
      <c r="I347" s="1">
        <v>42851.690613425926</v>
      </c>
      <c r="J347" t="str">
        <f>"18"</f>
        <v>18</v>
      </c>
      <c r="K347" t="s">
        <v>36</v>
      </c>
      <c r="L347" s="1">
        <v>42851.774652777778</v>
      </c>
      <c r="M347" t="str">
        <f>"1"</f>
        <v>1</v>
      </c>
      <c r="N347" t="s">
        <v>18</v>
      </c>
      <c r="O347" t="str">
        <f>"119"</f>
        <v>119</v>
      </c>
      <c r="P347" t="str">
        <f>"177"</f>
        <v>177</v>
      </c>
      <c r="Q347" t="str">
        <f>"119"</f>
        <v>119</v>
      </c>
      <c r="R347" t="str">
        <f>"58"</f>
        <v>58</v>
      </c>
    </row>
    <row r="348" spans="1:18" x14ac:dyDescent="0.25">
      <c r="A348" t="s">
        <v>53</v>
      </c>
      <c r="B348" t="str">
        <f t="shared" si="82"/>
        <v>47000</v>
      </c>
      <c r="C348" t="str">
        <f>"2430567112"</f>
        <v>2430567112</v>
      </c>
      <c r="D348" s="2">
        <v>0</v>
      </c>
      <c r="E348" s="2" t="s">
        <v>55</v>
      </c>
      <c r="F348" t="str">
        <f t="shared" si="83"/>
        <v>1133</v>
      </c>
      <c r="G348">
        <v>246</v>
      </c>
      <c r="H348" t="s">
        <v>37</v>
      </c>
      <c r="I348" s="1">
        <v>42851.718784722223</v>
      </c>
      <c r="J348" t="str">
        <f>"14"</f>
        <v>14</v>
      </c>
      <c r="K348" t="s">
        <v>39</v>
      </c>
      <c r="L348" s="1">
        <v>42851.774930555555</v>
      </c>
      <c r="M348" t="str">
        <f>"1"</f>
        <v>1</v>
      </c>
      <c r="N348" t="s">
        <v>18</v>
      </c>
      <c r="O348" t="str">
        <f>"97"</f>
        <v>97</v>
      </c>
      <c r="P348" t="str">
        <f>"110"</f>
        <v>110</v>
      </c>
      <c r="Q348" t="str">
        <f>"97"</f>
        <v>97</v>
      </c>
      <c r="R348" t="str">
        <f>"13"</f>
        <v>13</v>
      </c>
    </row>
    <row r="349" spans="1:18" x14ac:dyDescent="0.25">
      <c r="A349" t="s">
        <v>53</v>
      </c>
      <c r="B349" t="str">
        <f t="shared" si="82"/>
        <v>47000</v>
      </c>
      <c r="C349" t="str">
        <f>"259832881"</f>
        <v>259832881</v>
      </c>
      <c r="D349" s="2">
        <v>0</v>
      </c>
      <c r="E349" s="2" t="s">
        <v>55</v>
      </c>
      <c r="F349" t="str">
        <f t="shared" si="83"/>
        <v>1133</v>
      </c>
      <c r="G349">
        <v>246</v>
      </c>
      <c r="H349" t="s">
        <v>37</v>
      </c>
      <c r="I349" s="1">
        <v>42851.724074074074</v>
      </c>
      <c r="J349" t="str">
        <f>"13"</f>
        <v>13</v>
      </c>
      <c r="K349" t="s">
        <v>21</v>
      </c>
      <c r="L349" s="1">
        <v>42851.734409722223</v>
      </c>
      <c r="M349" t="str">
        <f>"11"</f>
        <v>11</v>
      </c>
      <c r="N349" t="s">
        <v>22</v>
      </c>
      <c r="O349" t="str">
        <f>"21"</f>
        <v>21</v>
      </c>
      <c r="P349" t="str">
        <f>"24"</f>
        <v>24</v>
      </c>
      <c r="Q349" t="str">
        <f>"21"</f>
        <v>21</v>
      </c>
      <c r="R349" t="str">
        <f>"3"</f>
        <v>3</v>
      </c>
    </row>
    <row r="350" spans="1:18" x14ac:dyDescent="0.25">
      <c r="A350" t="s">
        <v>53</v>
      </c>
      <c r="B350" t="str">
        <f t="shared" si="82"/>
        <v>47000</v>
      </c>
      <c r="C350" t="str">
        <f>"259832289"</f>
        <v>259832289</v>
      </c>
      <c r="D350" s="2">
        <v>0</v>
      </c>
      <c r="E350" s="2" t="s">
        <v>55</v>
      </c>
      <c r="F350" t="str">
        <f t="shared" si="83"/>
        <v>1133</v>
      </c>
      <c r="G350">
        <v>246</v>
      </c>
      <c r="H350" t="s">
        <v>37</v>
      </c>
      <c r="I350" s="1">
        <v>42851.724085648151</v>
      </c>
      <c r="J350" t="str">
        <f>"13"</f>
        <v>13</v>
      </c>
      <c r="K350" t="s">
        <v>21</v>
      </c>
      <c r="L350" s="1">
        <v>42851.734386574077</v>
      </c>
      <c r="M350" t="str">
        <f>"11"</f>
        <v>11</v>
      </c>
      <c r="N350" t="s">
        <v>22</v>
      </c>
      <c r="O350" t="str">
        <f>"21"</f>
        <v>21</v>
      </c>
      <c r="P350" t="str">
        <f>"24"</f>
        <v>24</v>
      </c>
      <c r="Q350" t="str">
        <f>"21"</f>
        <v>21</v>
      </c>
      <c r="R350" t="str">
        <f>"3"</f>
        <v>3</v>
      </c>
    </row>
    <row r="351" spans="1:18" x14ac:dyDescent="0.25">
      <c r="A351" t="s">
        <v>54</v>
      </c>
      <c r="B351" t="str">
        <f t="shared" si="82"/>
        <v>47000</v>
      </c>
      <c r="C351" t="str">
        <f>"41244603"</f>
        <v>41244603</v>
      </c>
      <c r="D351" t="s">
        <v>26</v>
      </c>
      <c r="E351" t="s">
        <v>58</v>
      </c>
      <c r="F351" t="str">
        <f t="shared" si="83"/>
        <v>1133</v>
      </c>
      <c r="G351">
        <v>246</v>
      </c>
      <c r="H351" t="s">
        <v>37</v>
      </c>
      <c r="I351" s="1">
        <v>42851.724930555552</v>
      </c>
      <c r="J351" t="str">
        <f>"13"</f>
        <v>13</v>
      </c>
      <c r="K351" t="s">
        <v>21</v>
      </c>
      <c r="L351" s="1">
        <v>42851.774618055555</v>
      </c>
      <c r="M351" t="str">
        <f>"1"</f>
        <v>1</v>
      </c>
      <c r="N351" t="s">
        <v>18</v>
      </c>
      <c r="O351" t="str">
        <f>"87"</f>
        <v>87</v>
      </c>
      <c r="P351" t="str">
        <f>"99"</f>
        <v>99</v>
      </c>
      <c r="Q351" t="str">
        <f>"87"</f>
        <v>87</v>
      </c>
      <c r="R351" t="str">
        <f>"12"</f>
        <v>12</v>
      </c>
    </row>
    <row r="352" spans="1:18" x14ac:dyDescent="0.25">
      <c r="A352" t="s">
        <v>53</v>
      </c>
      <c r="B352" t="str">
        <f t="shared" si="82"/>
        <v>47000</v>
      </c>
      <c r="C352" t="str">
        <f>"2859224563"</f>
        <v>2859224563</v>
      </c>
      <c r="D352" s="2">
        <v>0</v>
      </c>
      <c r="E352" s="2" t="s">
        <v>55</v>
      </c>
      <c r="F352" t="str">
        <f t="shared" si="83"/>
        <v>1133</v>
      </c>
      <c r="G352">
        <v>246</v>
      </c>
      <c r="H352" t="s">
        <v>37</v>
      </c>
      <c r="I352" s="1">
        <v>42851.725324074076</v>
      </c>
      <c r="J352" t="str">
        <f>"13"</f>
        <v>13</v>
      </c>
      <c r="K352" t="s">
        <v>21</v>
      </c>
      <c r="L352" s="1">
        <v>42851.734351851854</v>
      </c>
      <c r="M352" t="str">
        <f>"11"</f>
        <v>11</v>
      </c>
      <c r="N352" t="s">
        <v>22</v>
      </c>
      <c r="O352" t="str">
        <f>"21"</f>
        <v>21</v>
      </c>
      <c r="P352" t="str">
        <f>"24"</f>
        <v>24</v>
      </c>
      <c r="Q352" t="str">
        <f>"21"</f>
        <v>21</v>
      </c>
      <c r="R352" t="str">
        <f>"3"</f>
        <v>3</v>
      </c>
    </row>
    <row r="353" spans="1:18" x14ac:dyDescent="0.25">
      <c r="A353" t="s">
        <v>53</v>
      </c>
      <c r="B353" t="str">
        <f t="shared" ref="B353:B372" si="85">"47000"</f>
        <v>47000</v>
      </c>
      <c r="C353" t="str">
        <f>"4282554892"</f>
        <v>4282554892</v>
      </c>
      <c r="D353" s="2">
        <v>0</v>
      </c>
      <c r="E353" s="2" t="s">
        <v>55</v>
      </c>
      <c r="F353" t="str">
        <f t="shared" ref="F353:F365" si="86">"1141"</f>
        <v>1141</v>
      </c>
      <c r="G353">
        <v>191</v>
      </c>
      <c r="H353" t="s">
        <v>34</v>
      </c>
      <c r="I353" s="1">
        <v>42851.359212962961</v>
      </c>
      <c r="J353" t="str">
        <f t="shared" ref="J353:J360" si="87">"1"</f>
        <v>1</v>
      </c>
      <c r="K353" t="s">
        <v>18</v>
      </c>
      <c r="L353" s="1">
        <v>42851.36582175926</v>
      </c>
      <c r="M353" t="str">
        <f>"1"</f>
        <v>1</v>
      </c>
      <c r="N353" t="s">
        <v>18</v>
      </c>
      <c r="O353" t="str">
        <f>"21"</f>
        <v>21</v>
      </c>
      <c r="P353" t="str">
        <f>"24"</f>
        <v>24</v>
      </c>
      <c r="Q353" t="str">
        <f>"21"</f>
        <v>21</v>
      </c>
      <c r="R353" t="str">
        <f>"3"</f>
        <v>3</v>
      </c>
    </row>
    <row r="354" spans="1:18" x14ac:dyDescent="0.25">
      <c r="A354" t="s">
        <v>53</v>
      </c>
      <c r="B354" t="str">
        <f t="shared" si="85"/>
        <v>47000</v>
      </c>
      <c r="C354" t="str">
        <f>"320348687"</f>
        <v>320348687</v>
      </c>
      <c r="D354" s="2">
        <v>0</v>
      </c>
      <c r="E354" s="2" t="s">
        <v>55</v>
      </c>
      <c r="F354" t="str">
        <f t="shared" si="86"/>
        <v>1141</v>
      </c>
      <c r="G354">
        <v>191</v>
      </c>
      <c r="H354" t="s">
        <v>34</v>
      </c>
      <c r="I354" s="1">
        <v>42851.359583333331</v>
      </c>
      <c r="J354" t="str">
        <f t="shared" si="87"/>
        <v>1</v>
      </c>
      <c r="K354" t="s">
        <v>18</v>
      </c>
      <c r="L354" s="1">
        <v>42851.438263888886</v>
      </c>
      <c r="M354" t="str">
        <f>"18"</f>
        <v>18</v>
      </c>
      <c r="N354" t="s">
        <v>36</v>
      </c>
      <c r="O354" t="str">
        <f>"137"</f>
        <v>137</v>
      </c>
      <c r="P354" t="str">
        <f>"156"</f>
        <v>156</v>
      </c>
      <c r="Q354" t="str">
        <f>"137"</f>
        <v>137</v>
      </c>
      <c r="R354" t="str">
        <f>"19"</f>
        <v>19</v>
      </c>
    </row>
    <row r="355" spans="1:18" x14ac:dyDescent="0.25">
      <c r="A355" t="s">
        <v>53</v>
      </c>
      <c r="B355" t="str">
        <f t="shared" si="85"/>
        <v>47000</v>
      </c>
      <c r="C355" t="str">
        <f>"320364719"</f>
        <v>320364719</v>
      </c>
      <c r="D355" s="2">
        <v>0</v>
      </c>
      <c r="E355" s="2" t="s">
        <v>55</v>
      </c>
      <c r="F355" t="str">
        <f t="shared" si="86"/>
        <v>1141</v>
      </c>
      <c r="G355">
        <v>191</v>
      </c>
      <c r="H355" t="s">
        <v>34</v>
      </c>
      <c r="I355" s="1">
        <v>42851.359618055554</v>
      </c>
      <c r="J355" t="str">
        <f t="shared" si="87"/>
        <v>1</v>
      </c>
      <c r="K355" t="s">
        <v>18</v>
      </c>
      <c r="L355" s="1">
        <v>42851.438125000001</v>
      </c>
      <c r="M355" t="str">
        <f>"18"</f>
        <v>18</v>
      </c>
      <c r="N355" t="s">
        <v>36</v>
      </c>
      <c r="O355" t="str">
        <f>"137"</f>
        <v>137</v>
      </c>
      <c r="P355" t="str">
        <f>"156"</f>
        <v>156</v>
      </c>
      <c r="Q355" t="str">
        <f>"137"</f>
        <v>137</v>
      </c>
      <c r="R355" t="str">
        <f>"19"</f>
        <v>19</v>
      </c>
    </row>
    <row r="356" spans="1:18" x14ac:dyDescent="0.25">
      <c r="A356" t="s">
        <v>53</v>
      </c>
      <c r="B356" t="str">
        <f t="shared" si="85"/>
        <v>47000</v>
      </c>
      <c r="C356" t="str">
        <f>"681645141"</f>
        <v>681645141</v>
      </c>
      <c r="D356" s="2">
        <v>0</v>
      </c>
      <c r="E356" s="2" t="s">
        <v>55</v>
      </c>
      <c r="F356" t="str">
        <f t="shared" si="86"/>
        <v>1141</v>
      </c>
      <c r="G356">
        <v>191</v>
      </c>
      <c r="H356" t="s">
        <v>34</v>
      </c>
      <c r="I356" s="1">
        <v>42851.360196759262</v>
      </c>
      <c r="J356" t="str">
        <f t="shared" si="87"/>
        <v>1</v>
      </c>
      <c r="K356" t="s">
        <v>18</v>
      </c>
      <c r="L356" s="1">
        <v>42851.366273148145</v>
      </c>
      <c r="M356" t="str">
        <f>"1"</f>
        <v>1</v>
      </c>
      <c r="N356" t="s">
        <v>18</v>
      </c>
      <c r="O356" t="str">
        <f>"21"</f>
        <v>21</v>
      </c>
      <c r="P356" t="str">
        <f>"24"</f>
        <v>24</v>
      </c>
      <c r="Q356" t="str">
        <f>"21"</f>
        <v>21</v>
      </c>
      <c r="R356" t="str">
        <f>"3"</f>
        <v>3</v>
      </c>
    </row>
    <row r="357" spans="1:18" x14ac:dyDescent="0.25">
      <c r="A357" t="s">
        <v>53</v>
      </c>
      <c r="B357" t="str">
        <f t="shared" si="85"/>
        <v>47000</v>
      </c>
      <c r="C357" t="str">
        <f>"2868698506"</f>
        <v>2868698506</v>
      </c>
      <c r="D357" s="2">
        <v>0</v>
      </c>
      <c r="E357" s="2" t="s">
        <v>55</v>
      </c>
      <c r="F357" t="str">
        <f t="shared" si="86"/>
        <v>1141</v>
      </c>
      <c r="G357">
        <v>191</v>
      </c>
      <c r="H357" t="s">
        <v>34</v>
      </c>
      <c r="I357" s="1">
        <v>42851.361157407409</v>
      </c>
      <c r="J357" t="str">
        <f t="shared" si="87"/>
        <v>1</v>
      </c>
      <c r="K357" t="s">
        <v>18</v>
      </c>
      <c r="L357" s="1">
        <v>42851.372187499997</v>
      </c>
      <c r="M357" t="str">
        <f>"1"</f>
        <v>1</v>
      </c>
      <c r="N357" t="s">
        <v>18</v>
      </c>
      <c r="O357" t="str">
        <f>"21"</f>
        <v>21</v>
      </c>
      <c r="P357" t="str">
        <f>"24"</f>
        <v>24</v>
      </c>
      <c r="Q357" t="str">
        <f>"21"</f>
        <v>21</v>
      </c>
      <c r="R357" t="str">
        <f>"3"</f>
        <v>3</v>
      </c>
    </row>
    <row r="358" spans="1:18" x14ac:dyDescent="0.25">
      <c r="A358" t="s">
        <v>53</v>
      </c>
      <c r="B358" t="str">
        <f t="shared" si="85"/>
        <v>47000</v>
      </c>
      <c r="C358" t="str">
        <f>"192187681"</f>
        <v>192187681</v>
      </c>
      <c r="D358" s="2">
        <v>0</v>
      </c>
      <c r="E358" s="2" t="s">
        <v>55</v>
      </c>
      <c r="F358" t="str">
        <f t="shared" si="86"/>
        <v>1141</v>
      </c>
      <c r="G358">
        <v>191</v>
      </c>
      <c r="H358" t="s">
        <v>34</v>
      </c>
      <c r="I358" s="1">
        <v>42851.368831018517</v>
      </c>
      <c r="J358" t="str">
        <f t="shared" si="87"/>
        <v>1</v>
      </c>
      <c r="K358" t="s">
        <v>18</v>
      </c>
      <c r="L358" s="1">
        <v>42851.438391203701</v>
      </c>
      <c r="M358" t="str">
        <f>"18"</f>
        <v>18</v>
      </c>
      <c r="N358" t="s">
        <v>36</v>
      </c>
      <c r="O358" t="str">
        <f>"137"</f>
        <v>137</v>
      </c>
      <c r="P358" t="str">
        <f>"156"</f>
        <v>156</v>
      </c>
      <c r="Q358" t="str">
        <f>"137"</f>
        <v>137</v>
      </c>
      <c r="R358" t="str">
        <f>"19"</f>
        <v>19</v>
      </c>
    </row>
    <row r="359" spans="1:18" x14ac:dyDescent="0.25">
      <c r="A359" t="s">
        <v>53</v>
      </c>
      <c r="B359" t="str">
        <f t="shared" si="85"/>
        <v>47000</v>
      </c>
      <c r="C359" t="str">
        <f>"3639054810"</f>
        <v>3639054810</v>
      </c>
      <c r="D359" s="2">
        <v>0</v>
      </c>
      <c r="E359" s="2" t="s">
        <v>55</v>
      </c>
      <c r="F359" t="str">
        <f t="shared" si="86"/>
        <v>1141</v>
      </c>
      <c r="G359">
        <v>191</v>
      </c>
      <c r="H359" t="s">
        <v>34</v>
      </c>
      <c r="I359" s="1">
        <v>42851.368854166663</v>
      </c>
      <c r="J359" t="str">
        <f t="shared" si="87"/>
        <v>1</v>
      </c>
      <c r="K359" t="s">
        <v>18</v>
      </c>
      <c r="L359" s="1">
        <v>42851.438298611109</v>
      </c>
      <c r="M359" t="str">
        <f>"18"</f>
        <v>18</v>
      </c>
      <c r="N359" t="s">
        <v>36</v>
      </c>
      <c r="O359" t="str">
        <f>"137"</f>
        <v>137</v>
      </c>
      <c r="P359" t="str">
        <f>"156"</f>
        <v>156</v>
      </c>
      <c r="Q359" t="str">
        <f>"137"</f>
        <v>137</v>
      </c>
      <c r="R359" t="str">
        <f>"19"</f>
        <v>19</v>
      </c>
    </row>
    <row r="360" spans="1:18" x14ac:dyDescent="0.25">
      <c r="A360" t="s">
        <v>53</v>
      </c>
      <c r="B360" t="str">
        <f t="shared" si="85"/>
        <v>47000</v>
      </c>
      <c r="C360" t="str">
        <f>"4272298637"</f>
        <v>4272298637</v>
      </c>
      <c r="D360" s="2">
        <v>0</v>
      </c>
      <c r="E360" s="2" t="s">
        <v>55</v>
      </c>
      <c r="F360" t="str">
        <f t="shared" si="86"/>
        <v>1141</v>
      </c>
      <c r="G360">
        <v>191</v>
      </c>
      <c r="H360" t="s">
        <v>34</v>
      </c>
      <c r="I360" s="1">
        <v>42851.37259259259</v>
      </c>
      <c r="J360" t="str">
        <f t="shared" si="87"/>
        <v>1</v>
      </c>
      <c r="K360" t="s">
        <v>18</v>
      </c>
      <c r="L360" s="1">
        <v>42851.383136574077</v>
      </c>
      <c r="M360" t="str">
        <f>"3"</f>
        <v>3</v>
      </c>
      <c r="N360" t="s">
        <v>24</v>
      </c>
      <c r="O360" t="str">
        <f>"21"</f>
        <v>21</v>
      </c>
      <c r="P360" t="str">
        <f>"24"</f>
        <v>24</v>
      </c>
      <c r="Q360" t="str">
        <f>"21"</f>
        <v>21</v>
      </c>
      <c r="R360" t="str">
        <f>"3"</f>
        <v>3</v>
      </c>
    </row>
    <row r="361" spans="1:18" x14ac:dyDescent="0.25">
      <c r="A361" t="s">
        <v>53</v>
      </c>
      <c r="B361" t="str">
        <f t="shared" si="85"/>
        <v>47000</v>
      </c>
      <c r="C361" t="str">
        <f>"3639054810"</f>
        <v>3639054810</v>
      </c>
      <c r="D361" s="2">
        <v>0</v>
      </c>
      <c r="E361" s="2" t="s">
        <v>55</v>
      </c>
      <c r="F361" t="str">
        <f t="shared" si="86"/>
        <v>1141</v>
      </c>
      <c r="G361">
        <v>191</v>
      </c>
      <c r="H361" t="s">
        <v>34</v>
      </c>
      <c r="I361" s="1">
        <v>42851.750277777777</v>
      </c>
      <c r="J361" t="str">
        <f>"18"</f>
        <v>18</v>
      </c>
      <c r="K361" t="s">
        <v>36</v>
      </c>
      <c r="L361" s="1">
        <v>42851.80259259259</v>
      </c>
      <c r="M361" t="str">
        <f t="shared" ref="M361:M365" si="88">"1"</f>
        <v>1</v>
      </c>
      <c r="N361" t="s">
        <v>18</v>
      </c>
      <c r="O361" t="str">
        <f>"137"</f>
        <v>137</v>
      </c>
      <c r="P361" t="str">
        <f>"156"</f>
        <v>156</v>
      </c>
      <c r="Q361" t="str">
        <f>"137"</f>
        <v>137</v>
      </c>
      <c r="R361" t="str">
        <f>"19"</f>
        <v>19</v>
      </c>
    </row>
    <row r="362" spans="1:18" x14ac:dyDescent="0.25">
      <c r="A362" t="s">
        <v>53</v>
      </c>
      <c r="B362" t="str">
        <f t="shared" si="85"/>
        <v>47000</v>
      </c>
      <c r="C362" t="str">
        <f>"192187681"</f>
        <v>192187681</v>
      </c>
      <c r="D362" s="2">
        <v>0</v>
      </c>
      <c r="E362" s="2" t="s">
        <v>55</v>
      </c>
      <c r="F362" t="str">
        <f t="shared" si="86"/>
        <v>1141</v>
      </c>
      <c r="G362">
        <v>191</v>
      </c>
      <c r="H362" t="s">
        <v>34</v>
      </c>
      <c r="I362" s="1">
        <v>42851.750416666669</v>
      </c>
      <c r="J362" t="str">
        <f>"18"</f>
        <v>18</v>
      </c>
      <c r="K362" t="s">
        <v>36</v>
      </c>
      <c r="L362" s="1">
        <v>42851.802557870367</v>
      </c>
      <c r="M362" t="str">
        <f t="shared" si="88"/>
        <v>1</v>
      </c>
      <c r="N362" t="s">
        <v>18</v>
      </c>
      <c r="O362" t="str">
        <f>"137"</f>
        <v>137</v>
      </c>
      <c r="P362" t="str">
        <f>"156"</f>
        <v>156</v>
      </c>
      <c r="Q362" t="str">
        <f>"137"</f>
        <v>137</v>
      </c>
      <c r="R362" t="str">
        <f>"19"</f>
        <v>19</v>
      </c>
    </row>
    <row r="363" spans="1:18" x14ac:dyDescent="0.25">
      <c r="A363" t="s">
        <v>53</v>
      </c>
      <c r="B363" t="str">
        <f t="shared" si="85"/>
        <v>47000</v>
      </c>
      <c r="C363" t="str">
        <f>"769171621"</f>
        <v>769171621</v>
      </c>
      <c r="D363" s="2">
        <v>0</v>
      </c>
      <c r="E363" s="2" t="s">
        <v>55</v>
      </c>
      <c r="F363" t="str">
        <f t="shared" si="86"/>
        <v>1141</v>
      </c>
      <c r="G363">
        <v>191</v>
      </c>
      <c r="H363" t="s">
        <v>34</v>
      </c>
      <c r="I363" s="1">
        <v>42851.750509259262</v>
      </c>
      <c r="J363" t="str">
        <f>"18"</f>
        <v>18</v>
      </c>
      <c r="K363" t="s">
        <v>36</v>
      </c>
      <c r="L363" s="1">
        <v>42851.812928240739</v>
      </c>
      <c r="M363" t="str">
        <f t="shared" si="88"/>
        <v>1</v>
      </c>
      <c r="N363" t="s">
        <v>18</v>
      </c>
      <c r="O363" t="str">
        <f>"137"</f>
        <v>137</v>
      </c>
      <c r="P363" t="str">
        <f>"156"</f>
        <v>156</v>
      </c>
      <c r="Q363" t="str">
        <f>"137"</f>
        <v>137</v>
      </c>
      <c r="R363" t="str">
        <f>"19"</f>
        <v>19</v>
      </c>
    </row>
    <row r="364" spans="1:18" x14ac:dyDescent="0.25">
      <c r="A364" t="s">
        <v>53</v>
      </c>
      <c r="B364" t="str">
        <f t="shared" si="85"/>
        <v>47000</v>
      </c>
      <c r="C364" t="str">
        <f>"257846001"</f>
        <v>257846001</v>
      </c>
      <c r="D364" s="2">
        <v>0</v>
      </c>
      <c r="E364" s="2" t="s">
        <v>55</v>
      </c>
      <c r="F364" t="str">
        <f t="shared" si="86"/>
        <v>1141</v>
      </c>
      <c r="G364">
        <v>191</v>
      </c>
      <c r="H364" t="s">
        <v>34</v>
      </c>
      <c r="I364" s="1">
        <v>42851.770474537036</v>
      </c>
      <c r="J364" t="str">
        <f>"13"</f>
        <v>13</v>
      </c>
      <c r="K364" t="s">
        <v>21</v>
      </c>
      <c r="L364" s="1">
        <v>42851.800127314818</v>
      </c>
      <c r="M364" t="str">
        <f t="shared" si="88"/>
        <v>1</v>
      </c>
      <c r="N364" t="s">
        <v>18</v>
      </c>
      <c r="O364" t="str">
        <f>"81"</f>
        <v>81</v>
      </c>
      <c r="P364" t="str">
        <f>"92"</f>
        <v>92</v>
      </c>
      <c r="Q364" t="str">
        <f>"81"</f>
        <v>81</v>
      </c>
      <c r="R364" t="str">
        <f>"11"</f>
        <v>11</v>
      </c>
    </row>
    <row r="365" spans="1:18" x14ac:dyDescent="0.25">
      <c r="A365" t="s">
        <v>53</v>
      </c>
      <c r="B365" t="str">
        <f t="shared" si="85"/>
        <v>47000</v>
      </c>
      <c r="C365" t="str">
        <f>"257843969"</f>
        <v>257843969</v>
      </c>
      <c r="D365" s="2">
        <v>0</v>
      </c>
      <c r="E365" s="2" t="s">
        <v>55</v>
      </c>
      <c r="F365" t="str">
        <f t="shared" si="86"/>
        <v>1141</v>
      </c>
      <c r="G365">
        <v>191</v>
      </c>
      <c r="H365" t="s">
        <v>34</v>
      </c>
      <c r="I365" s="1">
        <v>42851.770520833335</v>
      </c>
      <c r="J365" t="str">
        <f>"13"</f>
        <v>13</v>
      </c>
      <c r="K365" t="s">
        <v>21</v>
      </c>
      <c r="L365" s="1">
        <v>42851.800104166665</v>
      </c>
      <c r="M365" t="str">
        <f t="shared" si="88"/>
        <v>1</v>
      </c>
      <c r="N365" t="s">
        <v>18</v>
      </c>
      <c r="O365" t="str">
        <f>"81"</f>
        <v>81</v>
      </c>
      <c r="P365" t="str">
        <f>"92"</f>
        <v>92</v>
      </c>
      <c r="Q365" t="str">
        <f>"81"</f>
        <v>81</v>
      </c>
      <c r="R365" t="str">
        <f>"11"</f>
        <v>11</v>
      </c>
    </row>
    <row r="366" spans="1:18" x14ac:dyDescent="0.25">
      <c r="A366" t="s">
        <v>53</v>
      </c>
      <c r="B366" t="str">
        <f t="shared" si="85"/>
        <v>47000</v>
      </c>
      <c r="C366" t="str">
        <f>"3890905294"</f>
        <v>3890905294</v>
      </c>
      <c r="D366" s="2">
        <v>0</v>
      </c>
      <c r="E366" s="2" t="s">
        <v>55</v>
      </c>
      <c r="F366" t="str">
        <f t="shared" ref="F366:F372" si="89">"1126"</f>
        <v>1126</v>
      </c>
      <c r="G366">
        <v>191</v>
      </c>
      <c r="H366" t="s">
        <v>34</v>
      </c>
      <c r="I366" s="1">
        <v>42852.273287037038</v>
      </c>
      <c r="J366" t="str">
        <f>"1"</f>
        <v>1</v>
      </c>
      <c r="K366" t="s">
        <v>18</v>
      </c>
      <c r="L366" s="1">
        <v>42852.286747685182</v>
      </c>
      <c r="M366" t="str">
        <f>"3"</f>
        <v>3</v>
      </c>
      <c r="N366" t="s">
        <v>24</v>
      </c>
      <c r="O366" t="str">
        <f>"21"</f>
        <v>21</v>
      </c>
      <c r="P366" t="str">
        <f>"24"</f>
        <v>24</v>
      </c>
      <c r="Q366" t="str">
        <f>"21"</f>
        <v>21</v>
      </c>
      <c r="R366" t="str">
        <f>"3"</f>
        <v>3</v>
      </c>
    </row>
    <row r="367" spans="1:18" x14ac:dyDescent="0.25">
      <c r="A367" t="s">
        <v>53</v>
      </c>
      <c r="B367" t="str">
        <f t="shared" si="85"/>
        <v>47000</v>
      </c>
      <c r="C367" t="str">
        <f>"3639054810"</f>
        <v>3639054810</v>
      </c>
      <c r="D367" s="2">
        <v>0</v>
      </c>
      <c r="E367" s="2" t="s">
        <v>55</v>
      </c>
      <c r="F367" t="str">
        <f t="shared" si="89"/>
        <v>1126</v>
      </c>
      <c r="G367">
        <v>191</v>
      </c>
      <c r="H367" t="s">
        <v>34</v>
      </c>
      <c r="I367" s="1">
        <v>42852.277013888888</v>
      </c>
      <c r="J367" t="str">
        <f>"1"</f>
        <v>1</v>
      </c>
      <c r="K367" t="s">
        <v>18</v>
      </c>
      <c r="L367" s="1">
        <v>42852.331319444442</v>
      </c>
      <c r="M367" t="str">
        <f>"18"</f>
        <v>18</v>
      </c>
      <c r="N367" t="s">
        <v>36</v>
      </c>
      <c r="O367" t="str">
        <f>"137"</f>
        <v>137</v>
      </c>
      <c r="P367" t="str">
        <f>"156"</f>
        <v>156</v>
      </c>
      <c r="Q367" t="str">
        <f>"137"</f>
        <v>137</v>
      </c>
      <c r="R367" t="str">
        <f>"19"</f>
        <v>19</v>
      </c>
    </row>
    <row r="368" spans="1:18" x14ac:dyDescent="0.25">
      <c r="A368" t="s">
        <v>53</v>
      </c>
      <c r="B368" t="str">
        <f t="shared" si="85"/>
        <v>47000</v>
      </c>
      <c r="C368" t="str">
        <f>"192187681"</f>
        <v>192187681</v>
      </c>
      <c r="D368" s="2">
        <v>0</v>
      </c>
      <c r="E368" s="2" t="s">
        <v>55</v>
      </c>
      <c r="F368" t="str">
        <f t="shared" si="89"/>
        <v>1126</v>
      </c>
      <c r="G368">
        <v>191</v>
      </c>
      <c r="H368" t="s">
        <v>34</v>
      </c>
      <c r="I368" s="1">
        <v>42852.277037037034</v>
      </c>
      <c r="J368" t="str">
        <f>"1"</f>
        <v>1</v>
      </c>
      <c r="K368" t="s">
        <v>18</v>
      </c>
      <c r="L368" s="1">
        <v>42852.331273148149</v>
      </c>
      <c r="M368" t="str">
        <f>"18"</f>
        <v>18</v>
      </c>
      <c r="N368" t="s">
        <v>36</v>
      </c>
      <c r="O368" t="str">
        <f>"137"</f>
        <v>137</v>
      </c>
      <c r="P368" t="str">
        <f>"156"</f>
        <v>156</v>
      </c>
      <c r="Q368" t="str">
        <f>"137"</f>
        <v>137</v>
      </c>
      <c r="R368" t="str">
        <f>"19"</f>
        <v>19</v>
      </c>
    </row>
    <row r="369" spans="1:18" x14ac:dyDescent="0.25">
      <c r="A369" t="s">
        <v>53</v>
      </c>
      <c r="B369" t="str">
        <f t="shared" si="85"/>
        <v>47000</v>
      </c>
      <c r="C369" t="str">
        <f>"244699137"</f>
        <v>244699137</v>
      </c>
      <c r="D369" s="2">
        <v>0</v>
      </c>
      <c r="E369" s="2" t="s">
        <v>55</v>
      </c>
      <c r="F369" t="str">
        <f t="shared" si="89"/>
        <v>1126</v>
      </c>
      <c r="G369">
        <v>191</v>
      </c>
      <c r="H369" t="s">
        <v>34</v>
      </c>
      <c r="I369" s="1">
        <v>42852.311203703706</v>
      </c>
      <c r="J369" t="str">
        <f>"12"</f>
        <v>12</v>
      </c>
      <c r="K369" t="s">
        <v>42</v>
      </c>
      <c r="L369" s="1">
        <v>42852.331180555557</v>
      </c>
      <c r="M369" t="str">
        <f>"18"</f>
        <v>18</v>
      </c>
      <c r="N369" t="s">
        <v>36</v>
      </c>
      <c r="O369" t="str">
        <f>"58"</f>
        <v>58</v>
      </c>
      <c r="P369" t="str">
        <f>"66"</f>
        <v>66</v>
      </c>
      <c r="Q369" t="str">
        <f>"58"</f>
        <v>58</v>
      </c>
      <c r="R369" t="str">
        <f>"8"</f>
        <v>8</v>
      </c>
    </row>
    <row r="370" spans="1:18" x14ac:dyDescent="0.25">
      <c r="A370" t="s">
        <v>53</v>
      </c>
      <c r="B370" t="str">
        <f t="shared" si="85"/>
        <v>47000</v>
      </c>
      <c r="C370" t="str">
        <f>"2049706528"</f>
        <v>2049706528</v>
      </c>
      <c r="D370" s="2">
        <v>0</v>
      </c>
      <c r="E370" s="2" t="s">
        <v>55</v>
      </c>
      <c r="F370" t="str">
        <f t="shared" si="89"/>
        <v>1126</v>
      </c>
      <c r="G370">
        <v>191</v>
      </c>
      <c r="H370" t="s">
        <v>34</v>
      </c>
      <c r="I370" s="1">
        <v>42852.312777777777</v>
      </c>
      <c r="J370" t="str">
        <f>"13"</f>
        <v>13</v>
      </c>
      <c r="K370" t="s">
        <v>21</v>
      </c>
      <c r="L370" s="1">
        <v>42852.331226851849</v>
      </c>
      <c r="M370" t="str">
        <f>"18"</f>
        <v>18</v>
      </c>
      <c r="N370" t="s">
        <v>36</v>
      </c>
      <c r="O370" t="str">
        <f>"56"</f>
        <v>56</v>
      </c>
      <c r="P370" t="str">
        <f>"64"</f>
        <v>64</v>
      </c>
      <c r="Q370" t="str">
        <f>"56"</f>
        <v>56</v>
      </c>
      <c r="R370" t="str">
        <f>"8"</f>
        <v>8</v>
      </c>
    </row>
    <row r="371" spans="1:18" x14ac:dyDescent="0.25">
      <c r="A371" t="s">
        <v>54</v>
      </c>
      <c r="B371" t="str">
        <f t="shared" si="85"/>
        <v>47000</v>
      </c>
      <c r="C371" t="str">
        <f>"B26BE505"</f>
        <v>B26BE505</v>
      </c>
      <c r="D371" t="s">
        <v>26</v>
      </c>
      <c r="E371" t="s">
        <v>58</v>
      </c>
      <c r="F371" t="str">
        <f t="shared" si="89"/>
        <v>1126</v>
      </c>
      <c r="G371">
        <v>191</v>
      </c>
      <c r="H371" t="s">
        <v>34</v>
      </c>
      <c r="I371" s="1">
        <v>42852.380636574075</v>
      </c>
      <c r="J371" t="str">
        <f>"18"</f>
        <v>18</v>
      </c>
      <c r="K371" t="s">
        <v>36</v>
      </c>
      <c r="L371" s="1">
        <v>42852.424074074072</v>
      </c>
      <c r="M371" t="str">
        <f>"5"</f>
        <v>5</v>
      </c>
      <c r="N371" t="s">
        <v>23</v>
      </c>
      <c r="O371" t="str">
        <f>"107"</f>
        <v>107</v>
      </c>
      <c r="P371" t="str">
        <f>"122"</f>
        <v>122</v>
      </c>
      <c r="Q371" t="str">
        <f>"107"</f>
        <v>107</v>
      </c>
      <c r="R371" t="str">
        <f>"15"</f>
        <v>15</v>
      </c>
    </row>
    <row r="372" spans="1:18" x14ac:dyDescent="0.25">
      <c r="A372" t="s">
        <v>53</v>
      </c>
      <c r="B372" t="str">
        <f t="shared" si="85"/>
        <v>47000</v>
      </c>
      <c r="C372" t="str">
        <f>"246780769"</f>
        <v>246780769</v>
      </c>
      <c r="D372" s="2">
        <v>0</v>
      </c>
      <c r="E372" s="2" t="s">
        <v>55</v>
      </c>
      <c r="F372" t="str">
        <f t="shared" si="89"/>
        <v>1126</v>
      </c>
      <c r="G372">
        <v>191</v>
      </c>
      <c r="H372" t="s">
        <v>34</v>
      </c>
      <c r="I372" s="1">
        <v>42852.400462962964</v>
      </c>
      <c r="J372" t="str">
        <f>"13"</f>
        <v>13</v>
      </c>
      <c r="K372" t="s">
        <v>21</v>
      </c>
      <c r="L372" s="1">
        <v>42852.447442129633</v>
      </c>
      <c r="M372" t="str">
        <f>"1"</f>
        <v>1</v>
      </c>
      <c r="N372" t="s">
        <v>18</v>
      </c>
      <c r="O372" t="str">
        <f>"81"</f>
        <v>81</v>
      </c>
      <c r="P372" t="str">
        <f>"92"</f>
        <v>92</v>
      </c>
      <c r="Q372" t="str">
        <f>"81"</f>
        <v>81</v>
      </c>
      <c r="R372" t="str">
        <f>"11"</f>
        <v>11</v>
      </c>
    </row>
    <row r="373" spans="1:18" x14ac:dyDescent="0.25">
      <c r="A373" t="s">
        <v>53</v>
      </c>
      <c r="B373" t="str">
        <f t="shared" ref="B373:B382" si="90">"47000"</f>
        <v>47000</v>
      </c>
      <c r="C373" t="str">
        <f>"1594628328"</f>
        <v>1594628328</v>
      </c>
      <c r="D373" s="2">
        <v>0</v>
      </c>
      <c r="E373" s="2" t="s">
        <v>55</v>
      </c>
      <c r="F373" t="str">
        <f t="shared" ref="F373:F382" si="91">"1133"</f>
        <v>1133</v>
      </c>
      <c r="G373">
        <v>191</v>
      </c>
      <c r="H373" t="s">
        <v>34</v>
      </c>
      <c r="I373" s="1">
        <v>42853.574050925927</v>
      </c>
      <c r="J373" t="str">
        <f>"1"</f>
        <v>1</v>
      </c>
      <c r="K373" t="s">
        <v>18</v>
      </c>
      <c r="L373" s="1">
        <v>42853.581620370373</v>
      </c>
      <c r="M373" t="str">
        <f>"1"</f>
        <v>1</v>
      </c>
      <c r="N373" t="s">
        <v>18</v>
      </c>
      <c r="O373" t="str">
        <f>"21"</f>
        <v>21</v>
      </c>
      <c r="P373" t="str">
        <f>"24"</f>
        <v>24</v>
      </c>
      <c r="Q373" t="str">
        <f>"21"</f>
        <v>21</v>
      </c>
      <c r="R373" t="str">
        <f>"3"</f>
        <v>3</v>
      </c>
    </row>
    <row r="374" spans="1:18" x14ac:dyDescent="0.25">
      <c r="A374" t="s">
        <v>53</v>
      </c>
      <c r="B374" t="str">
        <f t="shared" si="90"/>
        <v>47000</v>
      </c>
      <c r="C374" t="str">
        <f>"45510625"</f>
        <v>45510625</v>
      </c>
      <c r="D374" s="2">
        <v>0</v>
      </c>
      <c r="E374" s="2" t="s">
        <v>55</v>
      </c>
      <c r="F374" t="str">
        <f t="shared" si="91"/>
        <v>1133</v>
      </c>
      <c r="G374">
        <v>191</v>
      </c>
      <c r="H374" t="s">
        <v>34</v>
      </c>
      <c r="I374" s="1">
        <v>42853.574097222219</v>
      </c>
      <c r="J374" t="str">
        <f>"1"</f>
        <v>1</v>
      </c>
      <c r="K374" t="s">
        <v>18</v>
      </c>
      <c r="L374" s="1">
        <v>42853.581597222219</v>
      </c>
      <c r="M374" t="str">
        <f>"1"</f>
        <v>1</v>
      </c>
      <c r="N374" t="s">
        <v>18</v>
      </c>
      <c r="O374" t="str">
        <f>"21"</f>
        <v>21</v>
      </c>
      <c r="P374" t="str">
        <f>"24"</f>
        <v>24</v>
      </c>
      <c r="Q374" t="str">
        <f>"21"</f>
        <v>21</v>
      </c>
      <c r="R374" t="str">
        <f>"3"</f>
        <v>3</v>
      </c>
    </row>
    <row r="375" spans="1:18" x14ac:dyDescent="0.25">
      <c r="A375" t="s">
        <v>53</v>
      </c>
      <c r="B375" t="str">
        <f t="shared" si="90"/>
        <v>47000</v>
      </c>
      <c r="C375" t="str">
        <f>"1320082771"</f>
        <v>1320082771</v>
      </c>
      <c r="D375" s="2">
        <v>0</v>
      </c>
      <c r="E375" s="2" t="s">
        <v>55</v>
      </c>
      <c r="F375" t="str">
        <f t="shared" si="91"/>
        <v>1133</v>
      </c>
      <c r="G375">
        <v>191</v>
      </c>
      <c r="H375" t="s">
        <v>34</v>
      </c>
      <c r="I375" s="1">
        <v>42853.574178240742</v>
      </c>
      <c r="J375" t="str">
        <f>"1"</f>
        <v>1</v>
      </c>
      <c r="K375" t="s">
        <v>18</v>
      </c>
      <c r="L375" s="1">
        <v>42853.581643518519</v>
      </c>
      <c r="M375" t="str">
        <f>"1"</f>
        <v>1</v>
      </c>
      <c r="N375" t="s">
        <v>18</v>
      </c>
      <c r="O375" t="str">
        <f>"21"</f>
        <v>21</v>
      </c>
      <c r="P375" t="str">
        <f>"24"</f>
        <v>24</v>
      </c>
      <c r="Q375" t="str">
        <f>"21"</f>
        <v>21</v>
      </c>
      <c r="R375" t="str">
        <f>"3"</f>
        <v>3</v>
      </c>
    </row>
    <row r="376" spans="1:18" x14ac:dyDescent="0.25">
      <c r="A376" t="s">
        <v>53</v>
      </c>
      <c r="B376" t="str">
        <f t="shared" si="90"/>
        <v>47000</v>
      </c>
      <c r="C376" t="str">
        <f>"227052385"</f>
        <v>227052385</v>
      </c>
      <c r="D376" s="2">
        <v>0</v>
      </c>
      <c r="E376" s="2" t="s">
        <v>55</v>
      </c>
      <c r="F376" t="str">
        <f t="shared" si="91"/>
        <v>1133</v>
      </c>
      <c r="G376">
        <v>191</v>
      </c>
      <c r="H376" t="s">
        <v>34</v>
      </c>
      <c r="I376" s="1">
        <v>42853.587210648147</v>
      </c>
      <c r="J376" t="str">
        <f>"1"</f>
        <v>1</v>
      </c>
      <c r="K376" t="s">
        <v>18</v>
      </c>
      <c r="L376" s="1">
        <v>42853.592476851853</v>
      </c>
      <c r="M376" t="str">
        <f>"2"</f>
        <v>2</v>
      </c>
      <c r="N376" t="s">
        <v>27</v>
      </c>
      <c r="O376" t="str">
        <f>"21"</f>
        <v>21</v>
      </c>
      <c r="P376" t="str">
        <f>"24"</f>
        <v>24</v>
      </c>
      <c r="Q376" t="str">
        <f>"21"</f>
        <v>21</v>
      </c>
      <c r="R376" t="str">
        <f>"3"</f>
        <v>3</v>
      </c>
    </row>
    <row r="377" spans="1:18" x14ac:dyDescent="0.25">
      <c r="A377" t="s">
        <v>53</v>
      </c>
      <c r="B377" t="str">
        <f t="shared" si="90"/>
        <v>47000</v>
      </c>
      <c r="C377" t="str">
        <f>"2857502499"</f>
        <v>2857502499</v>
      </c>
      <c r="D377" s="2">
        <v>1</v>
      </c>
      <c r="E377" s="2" t="s">
        <v>57</v>
      </c>
      <c r="F377" t="str">
        <f t="shared" si="91"/>
        <v>1133</v>
      </c>
      <c r="G377">
        <v>191</v>
      </c>
      <c r="H377" t="s">
        <v>34</v>
      </c>
      <c r="I377" s="1">
        <v>42853.76458333333</v>
      </c>
      <c r="J377" t="str">
        <f>"2"</f>
        <v>2</v>
      </c>
      <c r="K377" t="s">
        <v>27</v>
      </c>
      <c r="L377" s="1">
        <v>42853.777581018519</v>
      </c>
      <c r="M377" t="str">
        <f>"1"</f>
        <v>1</v>
      </c>
      <c r="N377" t="s">
        <v>18</v>
      </c>
      <c r="O377" t="str">
        <f>"11"</f>
        <v>11</v>
      </c>
      <c r="P377" t="str">
        <f>"12"</f>
        <v>12</v>
      </c>
      <c r="Q377" t="str">
        <f>"11"</f>
        <v>11</v>
      </c>
      <c r="R377" t="str">
        <f>"1"</f>
        <v>1</v>
      </c>
    </row>
    <row r="378" spans="1:18" x14ac:dyDescent="0.25">
      <c r="A378" t="s">
        <v>53</v>
      </c>
      <c r="B378" t="str">
        <f t="shared" si="90"/>
        <v>47000</v>
      </c>
      <c r="C378" t="str">
        <f>"3230208819"</f>
        <v>3230208819</v>
      </c>
      <c r="D378" s="2">
        <v>0</v>
      </c>
      <c r="E378" s="2" t="s">
        <v>55</v>
      </c>
      <c r="F378" t="str">
        <f t="shared" si="91"/>
        <v>1133</v>
      </c>
      <c r="G378">
        <v>246</v>
      </c>
      <c r="H378" t="s">
        <v>37</v>
      </c>
      <c r="I378" s="1">
        <v>42853.448009259257</v>
      </c>
      <c r="J378" t="str">
        <f>"1"</f>
        <v>1</v>
      </c>
      <c r="K378" t="s">
        <v>18</v>
      </c>
      <c r="L378" s="1">
        <v>42853.448171296295</v>
      </c>
      <c r="M378" t="str">
        <f>"1"</f>
        <v>1</v>
      </c>
      <c r="N378" t="s">
        <v>18</v>
      </c>
      <c r="O378" t="str">
        <f>"21"</f>
        <v>21</v>
      </c>
      <c r="P378" t="str">
        <f>"24"</f>
        <v>24</v>
      </c>
      <c r="Q378" t="str">
        <f>"21"</f>
        <v>21</v>
      </c>
      <c r="R378" t="str">
        <f>"3"</f>
        <v>3</v>
      </c>
    </row>
    <row r="379" spans="1:18" x14ac:dyDescent="0.25">
      <c r="A379" t="s">
        <v>53</v>
      </c>
      <c r="B379" t="str">
        <f t="shared" si="90"/>
        <v>47000</v>
      </c>
      <c r="C379" t="str">
        <f>"100227745"</f>
        <v>100227745</v>
      </c>
      <c r="D379" s="2">
        <v>0</v>
      </c>
      <c r="E379" s="2" t="s">
        <v>55</v>
      </c>
      <c r="F379" t="str">
        <f t="shared" si="91"/>
        <v>1133</v>
      </c>
      <c r="G379">
        <v>246</v>
      </c>
      <c r="H379" t="s">
        <v>37</v>
      </c>
      <c r="I379" s="1">
        <v>42853.494444444441</v>
      </c>
      <c r="J379" t="str">
        <f>"13"</f>
        <v>13</v>
      </c>
      <c r="K379" t="s">
        <v>21</v>
      </c>
      <c r="L379" s="1">
        <v>42853.512754629628</v>
      </c>
      <c r="M379" t="str">
        <f>"16"</f>
        <v>16</v>
      </c>
      <c r="N379" t="s">
        <v>41</v>
      </c>
      <c r="O379" t="str">
        <f>"43"</f>
        <v>43</v>
      </c>
      <c r="P379" t="str">
        <f>"49"</f>
        <v>49</v>
      </c>
      <c r="Q379" t="str">
        <f>"43"</f>
        <v>43</v>
      </c>
      <c r="R379" t="str">
        <f>"6"</f>
        <v>6</v>
      </c>
    </row>
    <row r="380" spans="1:18" x14ac:dyDescent="0.25">
      <c r="A380" t="s">
        <v>53</v>
      </c>
      <c r="B380" t="str">
        <f t="shared" si="90"/>
        <v>47000</v>
      </c>
      <c r="C380" t="str">
        <f>"940189330"</f>
        <v>940189330</v>
      </c>
      <c r="D380" s="2">
        <v>0</v>
      </c>
      <c r="E380" s="2" t="s">
        <v>55</v>
      </c>
      <c r="F380" t="str">
        <f t="shared" si="91"/>
        <v>1133</v>
      </c>
      <c r="G380">
        <v>246</v>
      </c>
      <c r="H380" t="s">
        <v>37</v>
      </c>
      <c r="I380" s="1">
        <v>42853.494490740741</v>
      </c>
      <c r="J380" t="str">
        <f>"13"</f>
        <v>13</v>
      </c>
      <c r="K380" t="s">
        <v>21</v>
      </c>
      <c r="L380" s="1">
        <v>42853.512789351851</v>
      </c>
      <c r="M380" t="str">
        <f>"16"</f>
        <v>16</v>
      </c>
      <c r="N380" t="s">
        <v>41</v>
      </c>
      <c r="O380" t="str">
        <f>"43"</f>
        <v>43</v>
      </c>
      <c r="P380" t="str">
        <f>"49"</f>
        <v>49</v>
      </c>
      <c r="Q380" t="str">
        <f>"43"</f>
        <v>43</v>
      </c>
      <c r="R380" t="str">
        <f>"6"</f>
        <v>6</v>
      </c>
    </row>
    <row r="381" spans="1:18" x14ac:dyDescent="0.25">
      <c r="A381" t="s">
        <v>54</v>
      </c>
      <c r="B381" t="str">
        <f t="shared" si="90"/>
        <v>47000</v>
      </c>
      <c r="C381" t="str">
        <f>"572C8FC1"</f>
        <v>572C8FC1</v>
      </c>
      <c r="D381" t="s">
        <v>26</v>
      </c>
      <c r="E381" t="s">
        <v>58</v>
      </c>
      <c r="F381" t="str">
        <f t="shared" si="91"/>
        <v>1133</v>
      </c>
      <c r="G381">
        <v>246</v>
      </c>
      <c r="H381" t="s">
        <v>37</v>
      </c>
      <c r="I381" s="1">
        <v>42853.594884259262</v>
      </c>
      <c r="J381" t="str">
        <f>"16"</f>
        <v>16</v>
      </c>
      <c r="K381" t="s">
        <v>41</v>
      </c>
      <c r="L381" s="1">
        <v>42853.61010416667</v>
      </c>
      <c r="M381" t="str">
        <f>"14"</f>
        <v>14</v>
      </c>
      <c r="N381" t="s">
        <v>39</v>
      </c>
      <c r="O381" t="str">
        <f>"33"</f>
        <v>33</v>
      </c>
      <c r="P381" t="str">
        <f>"37"</f>
        <v>37</v>
      </c>
      <c r="Q381" t="str">
        <f>"33"</f>
        <v>33</v>
      </c>
      <c r="R381" t="str">
        <f>"4"</f>
        <v>4</v>
      </c>
    </row>
    <row r="382" spans="1:18" x14ac:dyDescent="0.25">
      <c r="A382" t="s">
        <v>54</v>
      </c>
      <c r="B382" t="str">
        <f t="shared" si="90"/>
        <v>47000</v>
      </c>
      <c r="C382" t="str">
        <f>"37B890C1"</f>
        <v>37B890C1</v>
      </c>
      <c r="D382" t="s">
        <v>26</v>
      </c>
      <c r="E382" t="s">
        <v>58</v>
      </c>
      <c r="F382" t="str">
        <f t="shared" si="91"/>
        <v>1133</v>
      </c>
      <c r="G382">
        <v>246</v>
      </c>
      <c r="H382" t="s">
        <v>37</v>
      </c>
      <c r="I382" s="1">
        <v>42853.595173611109</v>
      </c>
      <c r="J382" t="str">
        <f>"16"</f>
        <v>16</v>
      </c>
      <c r="K382" t="s">
        <v>41</v>
      </c>
      <c r="L382" s="1">
        <v>42853.609988425924</v>
      </c>
      <c r="M382" t="str">
        <f>"16"</f>
        <v>16</v>
      </c>
      <c r="N382" t="s">
        <v>41</v>
      </c>
      <c r="O382" t="str">
        <f>"21"</f>
        <v>21</v>
      </c>
      <c r="P382" t="str">
        <f>"24"</f>
        <v>24</v>
      </c>
      <c r="Q382" t="str">
        <f>"21"</f>
        <v>21</v>
      </c>
      <c r="R382" t="str">
        <f>"3"</f>
        <v>3</v>
      </c>
    </row>
    <row r="383" spans="1:18" x14ac:dyDescent="0.25">
      <c r="A383" t="s">
        <v>53</v>
      </c>
      <c r="B383" t="str">
        <f t="shared" ref="B383:B401" si="92">"47000"</f>
        <v>47000</v>
      </c>
      <c r="C383" t="str">
        <f>"847257253"</f>
        <v>847257253</v>
      </c>
      <c r="D383" s="2">
        <v>1</v>
      </c>
      <c r="E383" s="2" t="s">
        <v>57</v>
      </c>
      <c r="F383" t="str">
        <f t="shared" ref="F383:F401" si="93">"1141"</f>
        <v>1141</v>
      </c>
      <c r="G383">
        <v>191</v>
      </c>
      <c r="H383" t="s">
        <v>34</v>
      </c>
      <c r="I383" s="1">
        <v>42854.359930555554</v>
      </c>
      <c r="J383" t="str">
        <f>"1"</f>
        <v>1</v>
      </c>
      <c r="K383" t="s">
        <v>18</v>
      </c>
      <c r="L383" s="1">
        <v>42854.404918981483</v>
      </c>
      <c r="M383" t="str">
        <f>"13"</f>
        <v>13</v>
      </c>
      <c r="N383" t="s">
        <v>21</v>
      </c>
      <c r="O383" t="str">
        <f>"40"</f>
        <v>40</v>
      </c>
      <c r="P383" t="str">
        <f>"46"</f>
        <v>46</v>
      </c>
      <c r="Q383" t="str">
        <f>"40"</f>
        <v>40</v>
      </c>
      <c r="R383" t="str">
        <f>"6"</f>
        <v>6</v>
      </c>
    </row>
    <row r="384" spans="1:18" x14ac:dyDescent="0.25">
      <c r="A384" t="s">
        <v>53</v>
      </c>
      <c r="B384" t="str">
        <f t="shared" si="92"/>
        <v>47000</v>
      </c>
      <c r="C384" t="str">
        <f>"250639206"</f>
        <v>250639206</v>
      </c>
      <c r="D384" s="2">
        <v>1</v>
      </c>
      <c r="E384" s="2" t="s">
        <v>57</v>
      </c>
      <c r="F384" t="str">
        <f t="shared" si="93"/>
        <v>1141</v>
      </c>
      <c r="G384">
        <v>191</v>
      </c>
      <c r="H384" t="s">
        <v>34</v>
      </c>
      <c r="I384" s="1">
        <v>42854.36</v>
      </c>
      <c r="J384" t="str">
        <f>"1"</f>
        <v>1</v>
      </c>
      <c r="K384" t="s">
        <v>18</v>
      </c>
      <c r="L384" s="1">
        <v>42854.405092592591</v>
      </c>
      <c r="M384" t="str">
        <f>"13"</f>
        <v>13</v>
      </c>
      <c r="N384" t="s">
        <v>21</v>
      </c>
      <c r="O384" t="str">
        <f>"40"</f>
        <v>40</v>
      </c>
      <c r="P384" t="str">
        <f>"46"</f>
        <v>46</v>
      </c>
      <c r="Q384" t="str">
        <f>"40"</f>
        <v>40</v>
      </c>
      <c r="R384" t="str">
        <f>"6"</f>
        <v>6</v>
      </c>
    </row>
    <row r="385" spans="1:18" x14ac:dyDescent="0.25">
      <c r="A385" t="s">
        <v>53</v>
      </c>
      <c r="B385" t="str">
        <f t="shared" si="92"/>
        <v>47000</v>
      </c>
      <c r="C385" t="str">
        <f>"1718097174"</f>
        <v>1718097174</v>
      </c>
      <c r="D385" s="2">
        <v>0</v>
      </c>
      <c r="E385" s="2" t="s">
        <v>55</v>
      </c>
      <c r="F385" t="str">
        <f t="shared" si="93"/>
        <v>1141</v>
      </c>
      <c r="G385">
        <v>191</v>
      </c>
      <c r="H385" t="s">
        <v>34</v>
      </c>
      <c r="I385" s="1">
        <v>42854.360196759262</v>
      </c>
      <c r="J385" t="str">
        <f>"1"</f>
        <v>1</v>
      </c>
      <c r="K385" t="s">
        <v>18</v>
      </c>
      <c r="L385" s="1">
        <v>42854.575671296298</v>
      </c>
      <c r="M385" t="str">
        <f>"29"</f>
        <v>29</v>
      </c>
      <c r="N385" t="s">
        <v>47</v>
      </c>
      <c r="O385" t="str">
        <f>"387"</f>
        <v>387</v>
      </c>
      <c r="P385" t="str">
        <f>"440"</f>
        <v>440</v>
      </c>
      <c r="Q385" t="str">
        <f>"387"</f>
        <v>387</v>
      </c>
      <c r="R385" t="str">
        <f>"53"</f>
        <v>53</v>
      </c>
    </row>
    <row r="386" spans="1:18" x14ac:dyDescent="0.25">
      <c r="A386" t="s">
        <v>53</v>
      </c>
      <c r="B386" t="str">
        <f t="shared" si="92"/>
        <v>47000</v>
      </c>
      <c r="C386" t="str">
        <f>"679445231"</f>
        <v>679445231</v>
      </c>
      <c r="D386" s="2">
        <v>0</v>
      </c>
      <c r="E386" s="2" t="s">
        <v>55</v>
      </c>
      <c r="F386" t="str">
        <f t="shared" si="93"/>
        <v>1141</v>
      </c>
      <c r="G386">
        <v>191</v>
      </c>
      <c r="H386" t="s">
        <v>34</v>
      </c>
      <c r="I386" s="1">
        <v>42854.360289351855</v>
      </c>
      <c r="J386" t="str">
        <f>"1"</f>
        <v>1</v>
      </c>
      <c r="K386" t="s">
        <v>18</v>
      </c>
      <c r="L386" s="1">
        <v>42854.405011574076</v>
      </c>
      <c r="M386" t="str">
        <f>"13"</f>
        <v>13</v>
      </c>
      <c r="N386" t="s">
        <v>21</v>
      </c>
      <c r="O386" t="str">
        <f>"81"</f>
        <v>81</v>
      </c>
      <c r="P386" t="str">
        <f>"92"</f>
        <v>92</v>
      </c>
      <c r="Q386" t="str">
        <f>"81"</f>
        <v>81</v>
      </c>
      <c r="R386" t="str">
        <f>"11"</f>
        <v>11</v>
      </c>
    </row>
    <row r="387" spans="1:18" x14ac:dyDescent="0.25">
      <c r="A387" t="s">
        <v>53</v>
      </c>
      <c r="B387" t="str">
        <f t="shared" si="92"/>
        <v>47000</v>
      </c>
      <c r="C387" t="str">
        <f>"686986245"</f>
        <v>686986245</v>
      </c>
      <c r="D387" s="2">
        <v>1</v>
      </c>
      <c r="E387" s="2" t="s">
        <v>57</v>
      </c>
      <c r="F387" t="str">
        <f t="shared" si="93"/>
        <v>1141</v>
      </c>
      <c r="G387">
        <v>191</v>
      </c>
      <c r="H387" t="s">
        <v>34</v>
      </c>
      <c r="I387" s="1">
        <v>42854.360659722224</v>
      </c>
      <c r="J387" t="str">
        <f>"1"</f>
        <v>1</v>
      </c>
      <c r="K387" t="s">
        <v>18</v>
      </c>
      <c r="L387" s="1">
        <v>42854.405150462961</v>
      </c>
      <c r="M387" t="str">
        <f>"13"</f>
        <v>13</v>
      </c>
      <c r="N387" t="s">
        <v>21</v>
      </c>
      <c r="O387" t="str">
        <f>"40"</f>
        <v>40</v>
      </c>
      <c r="P387" t="str">
        <f>"46"</f>
        <v>46</v>
      </c>
      <c r="Q387" t="str">
        <f>"40"</f>
        <v>40</v>
      </c>
      <c r="R387" t="str">
        <f>"6"</f>
        <v>6</v>
      </c>
    </row>
    <row r="388" spans="1:18" x14ac:dyDescent="0.25">
      <c r="A388" t="s">
        <v>53</v>
      </c>
      <c r="B388" t="str">
        <f t="shared" si="92"/>
        <v>47000</v>
      </c>
      <c r="C388" t="str">
        <f>"138286063"</f>
        <v>138286063</v>
      </c>
      <c r="D388" s="2">
        <v>0</v>
      </c>
      <c r="E388" s="2" t="s">
        <v>55</v>
      </c>
      <c r="F388" t="str">
        <f t="shared" si="93"/>
        <v>1141</v>
      </c>
      <c r="G388">
        <v>191</v>
      </c>
      <c r="H388" t="s">
        <v>34</v>
      </c>
      <c r="I388" s="1">
        <v>42854.432800925926</v>
      </c>
      <c r="J388" t="str">
        <f>"18"</f>
        <v>18</v>
      </c>
      <c r="K388" t="s">
        <v>36</v>
      </c>
      <c r="L388" s="1">
        <v>42854.575289351851</v>
      </c>
      <c r="M388" t="str">
        <f>"29"</f>
        <v>29</v>
      </c>
      <c r="N388" t="s">
        <v>47</v>
      </c>
      <c r="O388" t="str">
        <f>"250"</f>
        <v>250</v>
      </c>
      <c r="P388" t="str">
        <f>"285"</f>
        <v>285</v>
      </c>
      <c r="Q388" t="str">
        <f>"250"</f>
        <v>250</v>
      </c>
      <c r="R388" t="str">
        <f>"35"</f>
        <v>35</v>
      </c>
    </row>
    <row r="389" spans="1:18" x14ac:dyDescent="0.25">
      <c r="A389" t="s">
        <v>53</v>
      </c>
      <c r="B389" t="str">
        <f t="shared" si="92"/>
        <v>47000</v>
      </c>
      <c r="C389" t="str">
        <f>"138286063"</f>
        <v>138286063</v>
      </c>
      <c r="D389" s="2">
        <v>0</v>
      </c>
      <c r="E389" s="2" t="s">
        <v>55</v>
      </c>
      <c r="F389" t="str">
        <f t="shared" si="93"/>
        <v>1141</v>
      </c>
      <c r="G389">
        <v>191</v>
      </c>
      <c r="H389" t="s">
        <v>34</v>
      </c>
      <c r="I389" s="1">
        <v>42854.620497685188</v>
      </c>
      <c r="J389" t="str">
        <f>"29"</f>
        <v>29</v>
      </c>
      <c r="K389" t="s">
        <v>47</v>
      </c>
      <c r="L389" s="1">
        <v>42854.765393518515</v>
      </c>
      <c r="M389" t="str">
        <f>"17"</f>
        <v>17</v>
      </c>
      <c r="N389" t="s">
        <v>44</v>
      </c>
      <c r="O389" t="str">
        <f>"256"</f>
        <v>256</v>
      </c>
      <c r="P389" t="str">
        <f>"291"</f>
        <v>291</v>
      </c>
      <c r="Q389" t="str">
        <f>"256"</f>
        <v>256</v>
      </c>
      <c r="R389" t="str">
        <f>"35"</f>
        <v>35</v>
      </c>
    </row>
    <row r="390" spans="1:18" x14ac:dyDescent="0.25">
      <c r="A390" t="s">
        <v>53</v>
      </c>
      <c r="B390" t="str">
        <f t="shared" si="92"/>
        <v>47000</v>
      </c>
      <c r="C390" t="str">
        <f>"892950357"</f>
        <v>892950357</v>
      </c>
      <c r="D390" s="2">
        <v>0</v>
      </c>
      <c r="E390" s="2" t="s">
        <v>55</v>
      </c>
      <c r="F390" t="str">
        <f t="shared" si="93"/>
        <v>1141</v>
      </c>
      <c r="G390">
        <v>191</v>
      </c>
      <c r="H390" t="s">
        <v>34</v>
      </c>
      <c r="I390" s="1">
        <v>42854.620682870373</v>
      </c>
      <c r="J390" t="str">
        <f>"29"</f>
        <v>29</v>
      </c>
      <c r="K390" t="s">
        <v>47</v>
      </c>
      <c r="L390" s="1">
        <v>42854.838333333333</v>
      </c>
      <c r="M390" t="str">
        <f>"1"</f>
        <v>1</v>
      </c>
      <c r="N390" t="s">
        <v>18</v>
      </c>
      <c r="O390" t="str">
        <f>"387"</f>
        <v>387</v>
      </c>
      <c r="P390" t="str">
        <f>"440"</f>
        <v>440</v>
      </c>
      <c r="Q390" t="str">
        <f>"387"</f>
        <v>387</v>
      </c>
      <c r="R390" t="str">
        <f>"53"</f>
        <v>53</v>
      </c>
    </row>
    <row r="391" spans="1:18" x14ac:dyDescent="0.25">
      <c r="A391" t="s">
        <v>53</v>
      </c>
      <c r="B391" t="str">
        <f t="shared" si="92"/>
        <v>47000</v>
      </c>
      <c r="C391" t="str">
        <f>"731286445"</f>
        <v>731286445</v>
      </c>
      <c r="D391" s="2">
        <v>0</v>
      </c>
      <c r="E391" s="2" t="s">
        <v>55</v>
      </c>
      <c r="F391" t="str">
        <f t="shared" si="93"/>
        <v>1141</v>
      </c>
      <c r="G391">
        <v>191</v>
      </c>
      <c r="H391" t="s">
        <v>34</v>
      </c>
      <c r="I391" s="1">
        <v>42854.620729166665</v>
      </c>
      <c r="J391" t="str">
        <f>"29"</f>
        <v>29</v>
      </c>
      <c r="K391" t="s">
        <v>47</v>
      </c>
      <c r="L391" s="1">
        <v>42854.83829861111</v>
      </c>
      <c r="M391" t="str">
        <f>"1"</f>
        <v>1</v>
      </c>
      <c r="N391" t="s">
        <v>18</v>
      </c>
      <c r="O391" t="str">
        <f>"387"</f>
        <v>387</v>
      </c>
      <c r="P391" t="str">
        <f>"440"</f>
        <v>440</v>
      </c>
      <c r="Q391" t="str">
        <f>"387"</f>
        <v>387</v>
      </c>
      <c r="R391" t="str">
        <f>"53"</f>
        <v>53</v>
      </c>
    </row>
    <row r="392" spans="1:18" x14ac:dyDescent="0.25">
      <c r="A392" t="s">
        <v>53</v>
      </c>
      <c r="B392" t="str">
        <f t="shared" si="92"/>
        <v>47000</v>
      </c>
      <c r="C392" t="str">
        <f>"2007792496"</f>
        <v>2007792496</v>
      </c>
      <c r="D392" s="2">
        <v>0</v>
      </c>
      <c r="E392" s="2" t="s">
        <v>55</v>
      </c>
      <c r="F392" t="str">
        <f t="shared" si="93"/>
        <v>1141</v>
      </c>
      <c r="G392">
        <v>191</v>
      </c>
      <c r="H392" t="s">
        <v>34</v>
      </c>
      <c r="I392" s="1">
        <v>42854.674791666665</v>
      </c>
      <c r="J392" t="str">
        <f>"25"</f>
        <v>25</v>
      </c>
      <c r="K392" t="s">
        <v>35</v>
      </c>
      <c r="L392" s="1">
        <v>42854.835173611114</v>
      </c>
      <c r="M392" t="str">
        <f>"1"</f>
        <v>1</v>
      </c>
      <c r="N392" t="s">
        <v>18</v>
      </c>
      <c r="O392" t="str">
        <f>"298"</f>
        <v>298</v>
      </c>
      <c r="P392" t="str">
        <f>"339"</f>
        <v>339</v>
      </c>
      <c r="Q392" t="str">
        <f>"298"</f>
        <v>298</v>
      </c>
      <c r="R392" t="str">
        <f>"41"</f>
        <v>41</v>
      </c>
    </row>
    <row r="393" spans="1:18" x14ac:dyDescent="0.25">
      <c r="A393" t="s">
        <v>53</v>
      </c>
      <c r="B393" t="str">
        <f t="shared" si="92"/>
        <v>47000</v>
      </c>
      <c r="C393" t="str">
        <f>"1618883813"</f>
        <v>1618883813</v>
      </c>
      <c r="D393" s="2">
        <v>0</v>
      </c>
      <c r="E393" s="2" t="s">
        <v>55</v>
      </c>
      <c r="F393" t="str">
        <f t="shared" si="93"/>
        <v>1141</v>
      </c>
      <c r="G393">
        <v>191</v>
      </c>
      <c r="H393" t="s">
        <v>34</v>
      </c>
      <c r="I393" s="1">
        <v>42854.674884259257</v>
      </c>
      <c r="J393" t="str">
        <f>"25"</f>
        <v>25</v>
      </c>
      <c r="K393" t="s">
        <v>35</v>
      </c>
      <c r="L393" s="1">
        <v>42854.712847222225</v>
      </c>
      <c r="M393" t="str">
        <f>"23"</f>
        <v>23</v>
      </c>
      <c r="N393" t="s">
        <v>49</v>
      </c>
      <c r="O393" t="str">
        <f>"115"</f>
        <v>115</v>
      </c>
      <c r="P393" t="str">
        <f>"131"</f>
        <v>131</v>
      </c>
      <c r="Q393" t="str">
        <f>"115"</f>
        <v>115</v>
      </c>
      <c r="R393" t="str">
        <f>"16"</f>
        <v>16</v>
      </c>
    </row>
    <row r="394" spans="1:18" x14ac:dyDescent="0.25">
      <c r="A394" t="s">
        <v>53</v>
      </c>
      <c r="B394" t="str">
        <f t="shared" si="92"/>
        <v>47000</v>
      </c>
      <c r="C394" t="str">
        <f>"590131599"</f>
        <v>590131599</v>
      </c>
      <c r="D394" s="2">
        <v>0</v>
      </c>
      <c r="E394" s="2" t="s">
        <v>55</v>
      </c>
      <c r="F394" t="str">
        <f t="shared" si="93"/>
        <v>1141</v>
      </c>
      <c r="G394">
        <v>191</v>
      </c>
      <c r="H394" t="s">
        <v>34</v>
      </c>
      <c r="I394" s="1">
        <v>42854.674907407411</v>
      </c>
      <c r="J394" t="str">
        <f>"25"</f>
        <v>25</v>
      </c>
      <c r="K394" t="s">
        <v>35</v>
      </c>
      <c r="L394" s="1">
        <v>42854.712881944448</v>
      </c>
      <c r="M394" t="str">
        <f>"23"</f>
        <v>23</v>
      </c>
      <c r="N394" t="s">
        <v>49</v>
      </c>
      <c r="O394" t="str">
        <f>"115"</f>
        <v>115</v>
      </c>
      <c r="P394" t="str">
        <f>"131"</f>
        <v>131</v>
      </c>
      <c r="Q394" t="str">
        <f>"115"</f>
        <v>115</v>
      </c>
      <c r="R394" t="str">
        <f>"16"</f>
        <v>16</v>
      </c>
    </row>
    <row r="395" spans="1:18" x14ac:dyDescent="0.25">
      <c r="A395" t="s">
        <v>53</v>
      </c>
      <c r="B395" t="str">
        <f t="shared" si="92"/>
        <v>47000</v>
      </c>
      <c r="C395" t="str">
        <f>"558488552"</f>
        <v>558488552</v>
      </c>
      <c r="D395" s="2">
        <v>0</v>
      </c>
      <c r="E395" s="2" t="s">
        <v>55</v>
      </c>
      <c r="F395" t="str">
        <f t="shared" si="93"/>
        <v>1141</v>
      </c>
      <c r="G395">
        <v>191</v>
      </c>
      <c r="H395" t="s">
        <v>34</v>
      </c>
      <c r="I395" s="1">
        <v>42854.76662037037</v>
      </c>
      <c r="J395" t="str">
        <f>"17"</f>
        <v>17</v>
      </c>
      <c r="K395" t="s">
        <v>44</v>
      </c>
      <c r="L395" s="1">
        <v>42854.794606481482</v>
      </c>
      <c r="M395" t="str">
        <f>"10"</f>
        <v>10</v>
      </c>
      <c r="N395" t="s">
        <v>25</v>
      </c>
      <c r="O395" t="str">
        <f>"69"</f>
        <v>69</v>
      </c>
      <c r="P395" t="str">
        <f>"78"</f>
        <v>78</v>
      </c>
      <c r="Q395" t="str">
        <f>"69"</f>
        <v>69</v>
      </c>
      <c r="R395" t="str">
        <f>"9"</f>
        <v>9</v>
      </c>
    </row>
    <row r="396" spans="1:18" x14ac:dyDescent="0.25">
      <c r="A396" t="s">
        <v>53</v>
      </c>
      <c r="B396" t="str">
        <f t="shared" si="92"/>
        <v>47000</v>
      </c>
      <c r="C396" t="str">
        <f>"263704289"</f>
        <v>263704289</v>
      </c>
      <c r="D396" s="2">
        <v>0</v>
      </c>
      <c r="E396" s="2" t="s">
        <v>55</v>
      </c>
      <c r="F396" t="str">
        <f t="shared" si="93"/>
        <v>1141</v>
      </c>
      <c r="G396">
        <v>191</v>
      </c>
      <c r="H396" t="s">
        <v>34</v>
      </c>
      <c r="I396" s="1">
        <v>42854.766655092593</v>
      </c>
      <c r="J396" t="str">
        <f>"17"</f>
        <v>17</v>
      </c>
      <c r="K396" t="s">
        <v>44</v>
      </c>
      <c r="L396" s="1">
        <v>42854.794652777775</v>
      </c>
      <c r="M396" t="str">
        <f>"10"</f>
        <v>10</v>
      </c>
      <c r="N396" t="s">
        <v>25</v>
      </c>
      <c r="O396" t="str">
        <f>"69"</f>
        <v>69</v>
      </c>
      <c r="P396" t="str">
        <f>"78"</f>
        <v>78</v>
      </c>
      <c r="Q396" t="str">
        <f>"69"</f>
        <v>69</v>
      </c>
      <c r="R396" t="str">
        <f>"9"</f>
        <v>9</v>
      </c>
    </row>
    <row r="397" spans="1:18" x14ac:dyDescent="0.25">
      <c r="A397" t="s">
        <v>53</v>
      </c>
      <c r="B397" t="str">
        <f t="shared" si="92"/>
        <v>47000</v>
      </c>
      <c r="C397" t="str">
        <f>"1640216533"</f>
        <v>1640216533</v>
      </c>
      <c r="D397" s="2">
        <v>0</v>
      </c>
      <c r="E397" s="2" t="s">
        <v>55</v>
      </c>
      <c r="F397" t="str">
        <f t="shared" si="93"/>
        <v>1141</v>
      </c>
      <c r="G397">
        <v>191</v>
      </c>
      <c r="H397" t="s">
        <v>34</v>
      </c>
      <c r="I397" s="1">
        <v>42854.766689814816</v>
      </c>
      <c r="J397" t="str">
        <f>"17"</f>
        <v>17</v>
      </c>
      <c r="K397" t="s">
        <v>44</v>
      </c>
      <c r="L397" s="1">
        <v>42854.794699074075</v>
      </c>
      <c r="M397" t="str">
        <f>"10"</f>
        <v>10</v>
      </c>
      <c r="N397" t="s">
        <v>25</v>
      </c>
      <c r="O397" t="str">
        <f>"69"</f>
        <v>69</v>
      </c>
      <c r="P397" t="str">
        <f>"78"</f>
        <v>78</v>
      </c>
      <c r="Q397" t="str">
        <f>"69"</f>
        <v>69</v>
      </c>
      <c r="R397" t="str">
        <f>"9"</f>
        <v>9</v>
      </c>
    </row>
    <row r="398" spans="1:18" x14ac:dyDescent="0.25">
      <c r="A398" t="s">
        <v>53</v>
      </c>
      <c r="B398" t="str">
        <f t="shared" si="92"/>
        <v>47000</v>
      </c>
      <c r="C398" t="str">
        <f>"162353565"</f>
        <v>162353565</v>
      </c>
      <c r="D398" s="2">
        <v>0</v>
      </c>
      <c r="E398" s="2" t="s">
        <v>55</v>
      </c>
      <c r="F398" t="str">
        <f t="shared" si="93"/>
        <v>1141</v>
      </c>
      <c r="G398">
        <v>191</v>
      </c>
      <c r="H398" t="s">
        <v>34</v>
      </c>
      <c r="I398" s="1">
        <v>42854.803611111114</v>
      </c>
      <c r="J398" t="str">
        <f>"7"</f>
        <v>7</v>
      </c>
      <c r="K398" t="s">
        <v>29</v>
      </c>
      <c r="L398" s="1">
        <v>42854.838541666664</v>
      </c>
      <c r="M398" t="str">
        <f>"1"</f>
        <v>1</v>
      </c>
      <c r="N398" t="s">
        <v>18</v>
      </c>
      <c r="O398" t="str">
        <f>"39"</f>
        <v>39</v>
      </c>
      <c r="P398" t="str">
        <f>"44"</f>
        <v>44</v>
      </c>
      <c r="Q398" t="str">
        <f>"39"</f>
        <v>39</v>
      </c>
      <c r="R398" t="str">
        <f>"5"</f>
        <v>5</v>
      </c>
    </row>
    <row r="399" spans="1:18" x14ac:dyDescent="0.25">
      <c r="A399" t="s">
        <v>53</v>
      </c>
      <c r="B399" t="str">
        <f t="shared" si="92"/>
        <v>47000</v>
      </c>
      <c r="C399" t="str">
        <f>"646701717"</f>
        <v>646701717</v>
      </c>
      <c r="D399" s="2">
        <v>0</v>
      </c>
      <c r="E399" s="2" t="s">
        <v>55</v>
      </c>
      <c r="F399" t="str">
        <f t="shared" si="93"/>
        <v>1141</v>
      </c>
      <c r="G399">
        <v>191</v>
      </c>
      <c r="H399" t="s">
        <v>34</v>
      </c>
      <c r="I399" s="1">
        <v>42854.80364583333</v>
      </c>
      <c r="J399" t="str">
        <f>"7"</f>
        <v>7</v>
      </c>
      <c r="K399" t="s">
        <v>29</v>
      </c>
      <c r="L399" s="1">
        <v>42854.838472222225</v>
      </c>
      <c r="M399" t="str">
        <f>"1"</f>
        <v>1</v>
      </c>
      <c r="N399" t="s">
        <v>18</v>
      </c>
      <c r="O399" t="str">
        <f>"39"</f>
        <v>39</v>
      </c>
      <c r="P399" t="str">
        <f>"44"</f>
        <v>44</v>
      </c>
      <c r="Q399" t="str">
        <f>"39"</f>
        <v>39</v>
      </c>
      <c r="R399" t="str">
        <f>"5"</f>
        <v>5</v>
      </c>
    </row>
    <row r="400" spans="1:18" x14ac:dyDescent="0.25">
      <c r="A400" t="s">
        <v>53</v>
      </c>
      <c r="B400" t="str">
        <f t="shared" si="92"/>
        <v>47000</v>
      </c>
      <c r="C400" t="str">
        <f>"702752453"</f>
        <v>702752453</v>
      </c>
      <c r="D400" s="2">
        <v>0</v>
      </c>
      <c r="E400" s="2" t="s">
        <v>55</v>
      </c>
      <c r="F400" t="str">
        <f t="shared" si="93"/>
        <v>1141</v>
      </c>
      <c r="G400">
        <v>191</v>
      </c>
      <c r="H400" t="s">
        <v>34</v>
      </c>
      <c r="I400" s="1">
        <v>42854.808657407404</v>
      </c>
      <c r="J400" t="str">
        <f>"4"</f>
        <v>4</v>
      </c>
      <c r="K400" t="s">
        <v>30</v>
      </c>
      <c r="L400" s="1">
        <v>42854.838043981479</v>
      </c>
      <c r="M400" t="str">
        <f>"1"</f>
        <v>1</v>
      </c>
      <c r="N400" t="s">
        <v>18</v>
      </c>
      <c r="O400" t="str">
        <f>"28"</f>
        <v>28</v>
      </c>
      <c r="P400" t="str">
        <f>"32"</f>
        <v>32</v>
      </c>
      <c r="Q400" t="str">
        <f>"28"</f>
        <v>28</v>
      </c>
      <c r="R400" t="str">
        <f>"4"</f>
        <v>4</v>
      </c>
    </row>
    <row r="401" spans="1:18" x14ac:dyDescent="0.25">
      <c r="A401" t="s">
        <v>53</v>
      </c>
      <c r="B401" t="str">
        <f t="shared" si="92"/>
        <v>47000</v>
      </c>
      <c r="C401" t="str">
        <f>"1481169391"</f>
        <v>1481169391</v>
      </c>
      <c r="D401" s="2">
        <v>0</v>
      </c>
      <c r="E401" s="2" t="s">
        <v>55</v>
      </c>
      <c r="F401" t="str">
        <f t="shared" si="93"/>
        <v>1141</v>
      </c>
      <c r="G401">
        <v>191</v>
      </c>
      <c r="H401" t="s">
        <v>34</v>
      </c>
      <c r="I401" s="1">
        <v>42854.831793981481</v>
      </c>
      <c r="J401" t="str">
        <f>"1"</f>
        <v>1</v>
      </c>
      <c r="K401" t="s">
        <v>18</v>
      </c>
      <c r="L401" s="1">
        <v>42854.838148148148</v>
      </c>
      <c r="M401" t="str">
        <f>"1"</f>
        <v>1</v>
      </c>
      <c r="N401" t="s">
        <v>18</v>
      </c>
      <c r="O401" t="str">
        <f>"21"</f>
        <v>21</v>
      </c>
      <c r="P401" t="str">
        <f>"24"</f>
        <v>24</v>
      </c>
      <c r="Q401" t="str">
        <f>"21"</f>
        <v>21</v>
      </c>
      <c r="R401" t="str">
        <f>"3"</f>
        <v>3</v>
      </c>
    </row>
    <row r="402" spans="1:18" x14ac:dyDescent="0.25">
      <c r="A402" t="s">
        <v>53</v>
      </c>
      <c r="B402" t="str">
        <f t="shared" ref="B402:B409" si="94">"47000"</f>
        <v>47000</v>
      </c>
      <c r="C402" t="str">
        <f>"1318812336"</f>
        <v>1318812336</v>
      </c>
      <c r="D402" s="2">
        <v>1</v>
      </c>
      <c r="E402" s="2" t="s">
        <v>57</v>
      </c>
      <c r="F402" t="str">
        <f t="shared" ref="F402:F409" si="95">"1133"</f>
        <v>1133</v>
      </c>
      <c r="G402">
        <v>101</v>
      </c>
      <c r="H402" t="s">
        <v>52</v>
      </c>
      <c r="I402" s="1">
        <v>42855.576018518521</v>
      </c>
      <c r="J402" t="str">
        <f>"1"</f>
        <v>1</v>
      </c>
      <c r="K402" t="s">
        <v>18</v>
      </c>
      <c r="L402" s="1">
        <v>42855.581608796296</v>
      </c>
      <c r="M402" t="str">
        <f>"1"</f>
        <v>1</v>
      </c>
      <c r="N402" t="s">
        <v>18</v>
      </c>
      <c r="O402" t="str">
        <f>"11"</f>
        <v>11</v>
      </c>
      <c r="P402" t="str">
        <f>"12"</f>
        <v>12</v>
      </c>
      <c r="Q402" t="str">
        <f>"11"</f>
        <v>11</v>
      </c>
      <c r="R402" t="str">
        <f>"1"</f>
        <v>1</v>
      </c>
    </row>
    <row r="403" spans="1:18" x14ac:dyDescent="0.25">
      <c r="A403" t="s">
        <v>53</v>
      </c>
      <c r="B403" t="str">
        <f t="shared" si="94"/>
        <v>47000</v>
      </c>
      <c r="C403" t="str">
        <f>"2073386502"</f>
        <v>2073386502</v>
      </c>
      <c r="D403" s="2">
        <v>0</v>
      </c>
      <c r="E403" s="2" t="s">
        <v>55</v>
      </c>
      <c r="F403" t="str">
        <f t="shared" si="95"/>
        <v>1133</v>
      </c>
      <c r="G403">
        <v>101</v>
      </c>
      <c r="H403" t="s">
        <v>52</v>
      </c>
      <c r="I403" s="1">
        <v>42855.685937499999</v>
      </c>
      <c r="J403" t="str">
        <f t="shared" ref="J403:J409" si="96">"18"</f>
        <v>18</v>
      </c>
      <c r="K403" t="s">
        <v>36</v>
      </c>
      <c r="L403" s="1">
        <v>42855.736388888887</v>
      </c>
      <c r="M403" t="str">
        <f>"12"</f>
        <v>12</v>
      </c>
      <c r="N403" t="s">
        <v>42</v>
      </c>
      <c r="O403" t="str">
        <f>"69"</f>
        <v>69</v>
      </c>
      <c r="P403" t="str">
        <f>"80"</f>
        <v>80</v>
      </c>
      <c r="Q403" t="str">
        <f>"69"</f>
        <v>69</v>
      </c>
      <c r="R403" t="str">
        <f>"11"</f>
        <v>11</v>
      </c>
    </row>
    <row r="404" spans="1:18" x14ac:dyDescent="0.25">
      <c r="A404" t="s">
        <v>53</v>
      </c>
      <c r="B404" t="str">
        <f t="shared" si="94"/>
        <v>47000</v>
      </c>
      <c r="C404" t="str">
        <f>"1835852176"</f>
        <v>1835852176</v>
      </c>
      <c r="D404" s="2">
        <v>0</v>
      </c>
      <c r="E404" s="2" t="s">
        <v>55</v>
      </c>
      <c r="F404" t="str">
        <f t="shared" si="95"/>
        <v>1133</v>
      </c>
      <c r="G404">
        <v>101</v>
      </c>
      <c r="H404" t="s">
        <v>52</v>
      </c>
      <c r="I404" s="1">
        <v>42855.685960648145</v>
      </c>
      <c r="J404" t="str">
        <f t="shared" si="96"/>
        <v>18</v>
      </c>
      <c r="K404" t="s">
        <v>36</v>
      </c>
      <c r="L404" s="1">
        <v>42855.736354166664</v>
      </c>
      <c r="M404" t="str">
        <f>"12"</f>
        <v>12</v>
      </c>
      <c r="N404" t="s">
        <v>42</v>
      </c>
      <c r="O404" t="str">
        <f>"69"</f>
        <v>69</v>
      </c>
      <c r="P404" t="str">
        <f>"80"</f>
        <v>80</v>
      </c>
      <c r="Q404" t="str">
        <f>"69"</f>
        <v>69</v>
      </c>
      <c r="R404" t="str">
        <f>"11"</f>
        <v>11</v>
      </c>
    </row>
    <row r="405" spans="1:18" x14ac:dyDescent="0.25">
      <c r="A405" t="s">
        <v>53</v>
      </c>
      <c r="B405" t="str">
        <f t="shared" si="94"/>
        <v>47000</v>
      </c>
      <c r="C405" t="str">
        <f>"902100371"</f>
        <v>902100371</v>
      </c>
      <c r="D405" s="2">
        <v>0</v>
      </c>
      <c r="E405" s="2" t="s">
        <v>55</v>
      </c>
      <c r="F405" t="str">
        <f t="shared" si="95"/>
        <v>1133</v>
      </c>
      <c r="G405">
        <v>101</v>
      </c>
      <c r="H405" t="s">
        <v>52</v>
      </c>
      <c r="I405" s="1">
        <v>42855.685983796298</v>
      </c>
      <c r="J405" t="str">
        <f t="shared" si="96"/>
        <v>18</v>
      </c>
      <c r="K405" t="s">
        <v>36</v>
      </c>
      <c r="L405" s="1">
        <v>42855.736400462964</v>
      </c>
      <c r="M405" t="str">
        <f>"12"</f>
        <v>12</v>
      </c>
      <c r="N405" t="s">
        <v>42</v>
      </c>
      <c r="O405" t="str">
        <f>"69"</f>
        <v>69</v>
      </c>
      <c r="P405" t="str">
        <f>"80"</f>
        <v>80</v>
      </c>
      <c r="Q405" t="str">
        <f>"69"</f>
        <v>69</v>
      </c>
      <c r="R405" t="str">
        <f>"11"</f>
        <v>11</v>
      </c>
    </row>
    <row r="406" spans="1:18" x14ac:dyDescent="0.25">
      <c r="A406" t="s">
        <v>53</v>
      </c>
      <c r="B406" t="str">
        <f t="shared" si="94"/>
        <v>47000</v>
      </c>
      <c r="C406" t="str">
        <f>"1228497410"</f>
        <v>1228497410</v>
      </c>
      <c r="D406" s="2">
        <v>0</v>
      </c>
      <c r="E406" s="2" t="s">
        <v>55</v>
      </c>
      <c r="F406" t="str">
        <f t="shared" si="95"/>
        <v>1133</v>
      </c>
      <c r="G406">
        <v>101</v>
      </c>
      <c r="H406" t="s">
        <v>52</v>
      </c>
      <c r="I406" s="1">
        <v>42855.685995370368</v>
      </c>
      <c r="J406" t="str">
        <f t="shared" si="96"/>
        <v>18</v>
      </c>
      <c r="K406" t="s">
        <v>36</v>
      </c>
      <c r="L406" s="1">
        <v>42855.736458333333</v>
      </c>
      <c r="M406" t="str">
        <f>"12"</f>
        <v>12</v>
      </c>
      <c r="N406" t="s">
        <v>42</v>
      </c>
      <c r="O406" t="str">
        <f>"69"</f>
        <v>69</v>
      </c>
      <c r="P406" t="str">
        <f>"80"</f>
        <v>80</v>
      </c>
      <c r="Q406" t="str">
        <f>"69"</f>
        <v>69</v>
      </c>
      <c r="R406" t="str">
        <f>"11"</f>
        <v>11</v>
      </c>
    </row>
    <row r="407" spans="1:18" x14ac:dyDescent="0.25">
      <c r="A407" t="s">
        <v>53</v>
      </c>
      <c r="B407" t="str">
        <f t="shared" si="94"/>
        <v>47000</v>
      </c>
      <c r="C407" t="str">
        <f>"1597731055"</f>
        <v>1597731055</v>
      </c>
      <c r="D407" s="2">
        <v>0</v>
      </c>
      <c r="E407" s="2" t="s">
        <v>55</v>
      </c>
      <c r="F407" t="str">
        <f t="shared" si="95"/>
        <v>1133</v>
      </c>
      <c r="G407">
        <v>101</v>
      </c>
      <c r="H407" t="s">
        <v>52</v>
      </c>
      <c r="I407" s="1">
        <v>42855.686064814814</v>
      </c>
      <c r="J407" t="str">
        <f t="shared" si="96"/>
        <v>18</v>
      </c>
      <c r="K407" t="s">
        <v>36</v>
      </c>
      <c r="L407" s="1">
        <v>42855.768888888888</v>
      </c>
      <c r="M407" t="str">
        <f>"1"</f>
        <v>1</v>
      </c>
      <c r="N407" t="s">
        <v>18</v>
      </c>
      <c r="O407" t="str">
        <f>"151"</f>
        <v>151</v>
      </c>
      <c r="P407" t="str">
        <f>"177"</f>
        <v>177</v>
      </c>
      <c r="Q407" t="str">
        <f>"151"</f>
        <v>151</v>
      </c>
      <c r="R407" t="str">
        <f>"26"</f>
        <v>26</v>
      </c>
    </row>
    <row r="408" spans="1:18" x14ac:dyDescent="0.25">
      <c r="A408" t="s">
        <v>53</v>
      </c>
      <c r="B408" t="str">
        <f t="shared" si="94"/>
        <v>47000</v>
      </c>
      <c r="C408" t="str">
        <f>"2781838671"</f>
        <v>2781838671</v>
      </c>
      <c r="D408" s="2">
        <v>0</v>
      </c>
      <c r="E408" s="2" t="s">
        <v>55</v>
      </c>
      <c r="F408" t="str">
        <f t="shared" si="95"/>
        <v>1133</v>
      </c>
      <c r="G408">
        <v>101</v>
      </c>
      <c r="H408" t="s">
        <v>52</v>
      </c>
      <c r="I408" s="1">
        <v>42855.686076388891</v>
      </c>
      <c r="J408" t="str">
        <f t="shared" si="96"/>
        <v>18</v>
      </c>
      <c r="K408" t="s">
        <v>36</v>
      </c>
      <c r="L408" s="1">
        <v>42855.768923611111</v>
      </c>
      <c r="M408" t="str">
        <f>"1"</f>
        <v>1</v>
      </c>
      <c r="N408" t="s">
        <v>18</v>
      </c>
      <c r="O408" t="str">
        <f>"151"</f>
        <v>151</v>
      </c>
      <c r="P408" t="str">
        <f>"177"</f>
        <v>177</v>
      </c>
      <c r="Q408" t="str">
        <f>"151"</f>
        <v>151</v>
      </c>
      <c r="R408" t="str">
        <f>"26"</f>
        <v>26</v>
      </c>
    </row>
    <row r="409" spans="1:18" x14ac:dyDescent="0.25">
      <c r="A409" t="s">
        <v>53</v>
      </c>
      <c r="B409" t="str">
        <f t="shared" si="94"/>
        <v>47000</v>
      </c>
      <c r="C409" t="str">
        <f>"123033089"</f>
        <v>123033089</v>
      </c>
      <c r="D409" s="2">
        <v>0</v>
      </c>
      <c r="E409" s="2" t="s">
        <v>55</v>
      </c>
      <c r="F409" t="str">
        <f t="shared" si="95"/>
        <v>1133</v>
      </c>
      <c r="G409">
        <v>101</v>
      </c>
      <c r="H409" t="s">
        <v>52</v>
      </c>
      <c r="I409" s="1">
        <v>42855.686249999999</v>
      </c>
      <c r="J409" t="str">
        <f t="shared" si="96"/>
        <v>18</v>
      </c>
      <c r="K409" t="s">
        <v>36</v>
      </c>
      <c r="L409" s="1">
        <v>42855.709930555553</v>
      </c>
      <c r="M409" t="str">
        <f>"16"</f>
        <v>16</v>
      </c>
      <c r="N409" t="s">
        <v>41</v>
      </c>
      <c r="O409" t="str">
        <f>"25"</f>
        <v>25</v>
      </c>
      <c r="P409" t="str">
        <f>"29"</f>
        <v>29</v>
      </c>
      <c r="Q409" t="str">
        <f>"25"</f>
        <v>25</v>
      </c>
      <c r="R409" t="str">
        <f>"4"</f>
        <v>4</v>
      </c>
    </row>
  </sheetData>
  <autoFilter ref="A1:R40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2017年04月花蓮客運補貼明細(0629)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臺北所-花蓮監理站-吳彥明</cp:lastModifiedBy>
  <dcterms:created xsi:type="dcterms:W3CDTF">2017-06-29T01:35:31Z</dcterms:created>
  <dcterms:modified xsi:type="dcterms:W3CDTF">2023-02-22T04:13:22Z</dcterms:modified>
</cp:coreProperties>
</file>