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441890\Desktop\"/>
    </mc:Choice>
  </mc:AlternateContent>
  <bookViews>
    <workbookView xWindow="0" yWindow="0" windowWidth="28800" windowHeight="12255"/>
  </bookViews>
  <sheets>
    <sheet name="月報表" sheetId="115" r:id="rId1"/>
    <sheet name="載客人數" sheetId="99" r:id="rId2"/>
  </sheets>
  <definedNames>
    <definedName name="_xlnm._FilterDatabase" localSheetId="0" hidden="1">月報表!$A$1:$P$32</definedName>
  </definedNames>
  <calcPr calcId="162913"/>
</workbook>
</file>

<file path=xl/calcChain.xml><?xml version="1.0" encoding="utf-8"?>
<calcChain xmlns="http://schemas.openxmlformats.org/spreadsheetml/2006/main">
  <c r="L56" i="115" l="1"/>
  <c r="L55" i="115"/>
  <c r="L57" i="115"/>
  <c r="L58" i="115"/>
  <c r="L59" i="115"/>
  <c r="L60" i="115"/>
  <c r="L61" i="115"/>
  <c r="L62" i="115"/>
  <c r="L63" i="115"/>
  <c r="L64" i="115"/>
  <c r="L65" i="115"/>
  <c r="L66" i="115"/>
  <c r="L67" i="115"/>
  <c r="G435" i="115" l="1"/>
  <c r="I435" i="115" s="1"/>
  <c r="J435" i="115"/>
  <c r="K435" i="115" s="1"/>
  <c r="O435" i="115" s="1"/>
  <c r="L435" i="115"/>
  <c r="G300" i="99"/>
  <c r="G275" i="99"/>
  <c r="G250" i="99"/>
  <c r="G225" i="99"/>
  <c r="G200" i="99"/>
  <c r="G175" i="99"/>
  <c r="G150" i="99"/>
  <c r="G125" i="99"/>
  <c r="G100" i="99"/>
  <c r="G75" i="99"/>
  <c r="M435" i="115" l="1"/>
  <c r="G4" i="99" l="1"/>
  <c r="H4" i="99" s="1"/>
  <c r="G5" i="99"/>
  <c r="I5" i="99" s="1"/>
  <c r="G6" i="99"/>
  <c r="H6" i="99" s="1"/>
  <c r="G7" i="99"/>
  <c r="I7" i="99" s="1"/>
  <c r="G8" i="99"/>
  <c r="H8" i="99" s="1"/>
  <c r="G9" i="99"/>
  <c r="I9" i="99" s="1"/>
  <c r="G10" i="99"/>
  <c r="H10" i="99" s="1"/>
  <c r="G11" i="99"/>
  <c r="H11" i="99" s="1"/>
  <c r="G12" i="99"/>
  <c r="H12" i="99" s="1"/>
  <c r="G13" i="99"/>
  <c r="H13" i="99" s="1"/>
  <c r="G14" i="99"/>
  <c r="H14" i="99" s="1"/>
  <c r="G15" i="99"/>
  <c r="H15" i="99" s="1"/>
  <c r="G16" i="99"/>
  <c r="H16" i="99" s="1"/>
  <c r="G17" i="99"/>
  <c r="H17" i="99" s="1"/>
  <c r="G18" i="99"/>
  <c r="H18" i="99" s="1"/>
  <c r="G19" i="99"/>
  <c r="H19" i="99" s="1"/>
  <c r="G20" i="99"/>
  <c r="H20" i="99" s="1"/>
  <c r="G21" i="99"/>
  <c r="H21" i="99" s="1"/>
  <c r="G22" i="99"/>
  <c r="H22" i="99" s="1"/>
  <c r="G23" i="99"/>
  <c r="I23" i="99" s="1"/>
  <c r="G24" i="99"/>
  <c r="H24" i="99" s="1"/>
  <c r="H5" i="99"/>
  <c r="I10" i="99"/>
  <c r="I15" i="99"/>
  <c r="D343" i="99"/>
  <c r="E343" i="99"/>
  <c r="E318" i="99" s="1"/>
  <c r="F343" i="99"/>
  <c r="F318" i="99" s="1"/>
  <c r="D344" i="99"/>
  <c r="E344" i="99"/>
  <c r="E319" i="99" s="1"/>
  <c r="F344" i="99"/>
  <c r="F319" i="99" s="1"/>
  <c r="D345" i="99"/>
  <c r="D320" i="99" s="1"/>
  <c r="E345" i="99"/>
  <c r="F345" i="99"/>
  <c r="F320" i="99" s="1"/>
  <c r="D346" i="99"/>
  <c r="D321" i="99" s="1"/>
  <c r="E346" i="99"/>
  <c r="E321" i="99" s="1"/>
  <c r="F346" i="99"/>
  <c r="F321" i="99" s="1"/>
  <c r="D347" i="99"/>
  <c r="E347" i="99"/>
  <c r="E322" i="99" s="1"/>
  <c r="F347" i="99"/>
  <c r="F322" i="99" s="1"/>
  <c r="D348" i="99"/>
  <c r="D323" i="99" s="1"/>
  <c r="E348" i="99"/>
  <c r="E323" i="99" s="1"/>
  <c r="F348" i="99"/>
  <c r="F323" i="99" s="1"/>
  <c r="D349" i="99"/>
  <c r="E349" i="99"/>
  <c r="E324" i="99" s="1"/>
  <c r="F349" i="99"/>
  <c r="F324" i="99" s="1"/>
  <c r="D329" i="99"/>
  <c r="D304" i="99" s="1"/>
  <c r="E329" i="99"/>
  <c r="E304" i="99" s="1"/>
  <c r="F329" i="99"/>
  <c r="F304" i="99" s="1"/>
  <c r="D330" i="99"/>
  <c r="D305" i="99" s="1"/>
  <c r="E330" i="99"/>
  <c r="E305" i="99" s="1"/>
  <c r="F330" i="99"/>
  <c r="F305" i="99" s="1"/>
  <c r="D331" i="99"/>
  <c r="D306" i="99" s="1"/>
  <c r="E331" i="99"/>
  <c r="E306" i="99" s="1"/>
  <c r="F331" i="99"/>
  <c r="F306" i="99" s="1"/>
  <c r="D332" i="99"/>
  <c r="D307" i="99" s="1"/>
  <c r="E332" i="99"/>
  <c r="E307" i="99" s="1"/>
  <c r="F332" i="99"/>
  <c r="F307" i="99" s="1"/>
  <c r="D333" i="99"/>
  <c r="D308" i="99" s="1"/>
  <c r="E333" i="99"/>
  <c r="E308" i="99" s="1"/>
  <c r="F333" i="99"/>
  <c r="F308" i="99" s="1"/>
  <c r="D334" i="99"/>
  <c r="D309" i="99" s="1"/>
  <c r="E334" i="99"/>
  <c r="E309" i="99" s="1"/>
  <c r="F334" i="99"/>
  <c r="F309" i="99" s="1"/>
  <c r="D335" i="99"/>
  <c r="D310" i="99" s="1"/>
  <c r="E335" i="99"/>
  <c r="E310" i="99" s="1"/>
  <c r="F335" i="99"/>
  <c r="F310" i="99" s="1"/>
  <c r="D336" i="99"/>
  <c r="D311" i="99" s="1"/>
  <c r="E336" i="99"/>
  <c r="E311" i="99" s="1"/>
  <c r="F336" i="99"/>
  <c r="F311" i="99" s="1"/>
  <c r="D337" i="99"/>
  <c r="D312" i="99" s="1"/>
  <c r="E337" i="99"/>
  <c r="E312" i="99" s="1"/>
  <c r="F337" i="99"/>
  <c r="F312" i="99" s="1"/>
  <c r="D338" i="99"/>
  <c r="D313" i="99" s="1"/>
  <c r="E338" i="99"/>
  <c r="E313" i="99" s="1"/>
  <c r="F338" i="99"/>
  <c r="F313" i="99" s="1"/>
  <c r="D339" i="99"/>
  <c r="D314" i="99" s="1"/>
  <c r="E339" i="99"/>
  <c r="E314" i="99" s="1"/>
  <c r="F339" i="99"/>
  <c r="F314" i="99" s="1"/>
  <c r="D340" i="99"/>
  <c r="D315" i="99" s="1"/>
  <c r="E340" i="99"/>
  <c r="E315" i="99" s="1"/>
  <c r="F340" i="99"/>
  <c r="F315" i="99" s="1"/>
  <c r="D341" i="99"/>
  <c r="D316" i="99" s="1"/>
  <c r="E341" i="99"/>
  <c r="E316" i="99" s="1"/>
  <c r="F341" i="99"/>
  <c r="F316" i="99" s="1"/>
  <c r="D342" i="99"/>
  <c r="D317" i="99" s="1"/>
  <c r="E342" i="99"/>
  <c r="E317" i="99" s="1"/>
  <c r="F342" i="99"/>
  <c r="F317" i="99" s="1"/>
  <c r="E328" i="99"/>
  <c r="E303" i="99" s="1"/>
  <c r="F328" i="99"/>
  <c r="D328" i="99"/>
  <c r="G220" i="99"/>
  <c r="H220" i="99" s="1"/>
  <c r="G221" i="99"/>
  <c r="H221" i="99" s="1"/>
  <c r="G222" i="99"/>
  <c r="H222" i="99" s="1"/>
  <c r="G223" i="99"/>
  <c r="I223" i="99" s="1"/>
  <c r="G224" i="99"/>
  <c r="H224" i="99" s="1"/>
  <c r="I225" i="99"/>
  <c r="G48" i="99"/>
  <c r="G49" i="99"/>
  <c r="H23" i="99" l="1"/>
  <c r="I19" i="99"/>
  <c r="I11" i="99"/>
  <c r="H9" i="99"/>
  <c r="I21" i="99"/>
  <c r="I17" i="99"/>
  <c r="I13" i="99"/>
  <c r="H7" i="99"/>
  <c r="F350" i="99"/>
  <c r="I22" i="99"/>
  <c r="D350" i="99"/>
  <c r="G317" i="99"/>
  <c r="H317" i="99" s="1"/>
  <c r="G313" i="99"/>
  <c r="H313" i="99" s="1"/>
  <c r="G316" i="99"/>
  <c r="H316" i="99" s="1"/>
  <c r="I6" i="99"/>
  <c r="G347" i="99"/>
  <c r="H347" i="99" s="1"/>
  <c r="G343" i="99"/>
  <c r="H343" i="99" s="1"/>
  <c r="I14" i="99"/>
  <c r="G315" i="99"/>
  <c r="G311" i="99"/>
  <c r="I8" i="99"/>
  <c r="G312" i="99"/>
  <c r="H312" i="99" s="1"/>
  <c r="G309" i="99"/>
  <c r="G305" i="99"/>
  <c r="G304" i="99"/>
  <c r="H304" i="99" s="1"/>
  <c r="I24" i="99"/>
  <c r="I18" i="99"/>
  <c r="I12" i="99"/>
  <c r="I4" i="99"/>
  <c r="G349" i="99"/>
  <c r="H349" i="99" s="1"/>
  <c r="G307" i="99"/>
  <c r="I307" i="99" s="1"/>
  <c r="G308" i="99"/>
  <c r="H308" i="99" s="1"/>
  <c r="I16" i="99"/>
  <c r="I20" i="99"/>
  <c r="G321" i="99"/>
  <c r="G314" i="99"/>
  <c r="H314" i="99" s="1"/>
  <c r="G310" i="99"/>
  <c r="H310" i="99" s="1"/>
  <c r="G306" i="99"/>
  <c r="H306" i="99" s="1"/>
  <c r="G323" i="99"/>
  <c r="F303" i="99"/>
  <c r="F325" i="99" s="1"/>
  <c r="D324" i="99"/>
  <c r="G324" i="99" s="1"/>
  <c r="D322" i="99"/>
  <c r="G322" i="99" s="1"/>
  <c r="D318" i="99"/>
  <c r="G318" i="99" s="1"/>
  <c r="H318" i="99" s="1"/>
  <c r="G345" i="99"/>
  <c r="H345" i="99" s="1"/>
  <c r="G344" i="99"/>
  <c r="I344" i="99" s="1"/>
  <c r="D303" i="99"/>
  <c r="E320" i="99"/>
  <c r="G320" i="99" s="1"/>
  <c r="D319" i="99"/>
  <c r="G319" i="99" s="1"/>
  <c r="H307" i="99"/>
  <c r="H225" i="99"/>
  <c r="H223" i="99"/>
  <c r="G346" i="99"/>
  <c r="I346" i="99" s="1"/>
  <c r="G348" i="99"/>
  <c r="I348" i="99" s="1"/>
  <c r="E350" i="99"/>
  <c r="I222" i="99"/>
  <c r="I224" i="99"/>
  <c r="I220" i="99"/>
  <c r="I221" i="99"/>
  <c r="I310" i="99" l="1"/>
  <c r="H315" i="99"/>
  <c r="I343" i="99"/>
  <c r="I317" i="99"/>
  <c r="H311" i="99"/>
  <c r="I324" i="99"/>
  <c r="H324" i="99"/>
  <c r="H309" i="99"/>
  <c r="I304" i="99"/>
  <c r="I321" i="99"/>
  <c r="H321" i="99"/>
  <c r="H323" i="99"/>
  <c r="I312" i="99"/>
  <c r="I311" i="99"/>
  <c r="I313" i="99"/>
  <c r="I306" i="99"/>
  <c r="H305" i="99"/>
  <c r="I345" i="99"/>
  <c r="I349" i="99"/>
  <c r="I347" i="99"/>
  <c r="I316" i="99"/>
  <c r="I308" i="99"/>
  <c r="I305" i="99"/>
  <c r="I322" i="99"/>
  <c r="H322" i="99"/>
  <c r="I309" i="99"/>
  <c r="I318" i="99"/>
  <c r="I315" i="99"/>
  <c r="I323" i="99"/>
  <c r="E325" i="99"/>
  <c r="H319" i="99"/>
  <c r="I320" i="99"/>
  <c r="H344" i="99"/>
  <c r="G303" i="99"/>
  <c r="H303" i="99" s="1"/>
  <c r="H320" i="99"/>
  <c r="I314" i="99"/>
  <c r="I319" i="99"/>
  <c r="D325" i="99"/>
  <c r="H348" i="99"/>
  <c r="H346" i="99"/>
  <c r="H458" i="115"/>
  <c r="H417" i="115"/>
  <c r="H376" i="115"/>
  <c r="H340" i="115"/>
  <c r="H188" i="115"/>
  <c r="I303" i="99" l="1"/>
  <c r="G325" i="99"/>
  <c r="H325" i="99" s="1"/>
  <c r="L474" i="115"/>
  <c r="M474" i="115"/>
  <c r="O474" i="115"/>
  <c r="P474" i="115"/>
  <c r="I325" i="99" l="1"/>
  <c r="L285" i="115"/>
  <c r="L286" i="115"/>
  <c r="L287" i="115"/>
  <c r="L288" i="115"/>
  <c r="L289" i="115"/>
  <c r="L290" i="115"/>
  <c r="L291" i="115"/>
  <c r="L292" i="115"/>
  <c r="L293" i="115"/>
  <c r="L294" i="115"/>
  <c r="L295" i="115"/>
  <c r="L296" i="115"/>
  <c r="L297" i="115"/>
  <c r="L298" i="115"/>
  <c r="L299" i="115"/>
  <c r="L300" i="115"/>
  <c r="L301" i="115"/>
  <c r="L281" i="115"/>
  <c r="L282" i="115"/>
  <c r="L283" i="115"/>
  <c r="L284" i="115"/>
  <c r="L280" i="115"/>
  <c r="L279" i="115"/>
  <c r="L242" i="115"/>
  <c r="L243" i="115"/>
  <c r="L244" i="115"/>
  <c r="L245" i="115"/>
  <c r="L246" i="115"/>
  <c r="L247" i="115"/>
  <c r="L248" i="115"/>
  <c r="L249" i="115"/>
  <c r="L250" i="115"/>
  <c r="L251" i="115"/>
  <c r="L252" i="115"/>
  <c r="L253" i="115"/>
  <c r="L254" i="115"/>
  <c r="L255" i="115"/>
  <c r="L256" i="115"/>
  <c r="L257" i="115"/>
  <c r="L258" i="115"/>
  <c r="L259" i="115"/>
  <c r="L260" i="115"/>
  <c r="L261" i="115"/>
  <c r="L262" i="115"/>
  <c r="L263" i="115"/>
  <c r="L241" i="115"/>
  <c r="L204" i="115"/>
  <c r="L205" i="115"/>
  <c r="L206" i="115"/>
  <c r="L207" i="115"/>
  <c r="L208" i="115"/>
  <c r="L209" i="115"/>
  <c r="L210" i="115"/>
  <c r="L211" i="115"/>
  <c r="L212" i="115"/>
  <c r="L213" i="115"/>
  <c r="L214" i="115"/>
  <c r="L215" i="115"/>
  <c r="L216" i="115"/>
  <c r="L217" i="115"/>
  <c r="L218" i="115"/>
  <c r="L219" i="115"/>
  <c r="L220" i="115"/>
  <c r="L221" i="115"/>
  <c r="L222" i="115"/>
  <c r="L223" i="115"/>
  <c r="L224" i="115"/>
  <c r="L225" i="115"/>
  <c r="L203" i="115"/>
  <c r="L166" i="115"/>
  <c r="L167" i="115"/>
  <c r="L168" i="115"/>
  <c r="L169" i="115"/>
  <c r="L170" i="115"/>
  <c r="L171" i="115"/>
  <c r="L172" i="115"/>
  <c r="L173" i="115"/>
  <c r="L174" i="115"/>
  <c r="L175" i="115"/>
  <c r="L176" i="115"/>
  <c r="L177" i="115"/>
  <c r="L178" i="115"/>
  <c r="L179" i="115"/>
  <c r="L180" i="115"/>
  <c r="L181" i="115"/>
  <c r="L182" i="115"/>
  <c r="L183" i="115"/>
  <c r="L184" i="115"/>
  <c r="L185" i="115"/>
  <c r="L186" i="115"/>
  <c r="L187" i="115"/>
  <c r="L165" i="115"/>
  <c r="L129" i="115" l="1"/>
  <c r="L130" i="115"/>
  <c r="L131" i="115"/>
  <c r="L132" i="115"/>
  <c r="L133" i="115"/>
  <c r="L134" i="115"/>
  <c r="L135" i="115"/>
  <c r="L136" i="115"/>
  <c r="L137" i="115"/>
  <c r="L138" i="115"/>
  <c r="L139" i="115"/>
  <c r="L140" i="115"/>
  <c r="L141" i="115"/>
  <c r="L142" i="115"/>
  <c r="L143" i="115"/>
  <c r="L144" i="115"/>
  <c r="L145" i="115"/>
  <c r="L146" i="115"/>
  <c r="L147" i="115"/>
  <c r="L127" i="115"/>
  <c r="L128" i="115"/>
  <c r="L126" i="115"/>
  <c r="L125" i="115"/>
  <c r="L86" i="115"/>
  <c r="L87" i="115"/>
  <c r="L88" i="115"/>
  <c r="L89" i="115"/>
  <c r="L90" i="115"/>
  <c r="L91" i="115"/>
  <c r="L92" i="115"/>
  <c r="L93" i="115"/>
  <c r="L94" i="115"/>
  <c r="L95" i="115"/>
  <c r="L96" i="115"/>
  <c r="L97" i="115"/>
  <c r="L98" i="115"/>
  <c r="L99" i="115"/>
  <c r="L100" i="115"/>
  <c r="L101" i="115"/>
  <c r="L102" i="115"/>
  <c r="L103" i="115"/>
  <c r="L104" i="115"/>
  <c r="L105" i="115"/>
  <c r="L106" i="115"/>
  <c r="L107" i="115"/>
  <c r="L85" i="115"/>
  <c r="L49" i="115"/>
  <c r="L50" i="115"/>
  <c r="L51" i="115"/>
  <c r="L52" i="115"/>
  <c r="L53" i="115"/>
  <c r="L54" i="115"/>
  <c r="L48" i="115"/>
  <c r="L47" i="115"/>
  <c r="L46" i="115"/>
  <c r="L45" i="115"/>
  <c r="L4" i="115"/>
  <c r="L5" i="115"/>
  <c r="L6" i="115"/>
  <c r="L7" i="115"/>
  <c r="L8" i="115"/>
  <c r="L9" i="115"/>
  <c r="L10" i="115"/>
  <c r="L11" i="115"/>
  <c r="L12" i="115"/>
  <c r="L13" i="115"/>
  <c r="L14" i="115"/>
  <c r="L15" i="115"/>
  <c r="L16" i="115"/>
  <c r="L17" i="115"/>
  <c r="L18" i="115"/>
  <c r="L19" i="115"/>
  <c r="L20" i="115"/>
  <c r="L21" i="115"/>
  <c r="L22" i="115"/>
  <c r="L23" i="115"/>
  <c r="L24" i="115"/>
  <c r="L25" i="115"/>
  <c r="L3" i="115"/>
  <c r="G235" i="99" l="1"/>
  <c r="I235" i="99" s="1"/>
  <c r="G234" i="99"/>
  <c r="H234" i="99" s="1"/>
  <c r="G229" i="99"/>
  <c r="G219" i="99"/>
  <c r="I219" i="99" s="1"/>
  <c r="G218" i="99"/>
  <c r="H218" i="99" s="1"/>
  <c r="G149" i="99"/>
  <c r="G147" i="99"/>
  <c r="G143" i="99"/>
  <c r="G96" i="99"/>
  <c r="I96" i="99" s="1"/>
  <c r="G95" i="99"/>
  <c r="G94" i="99"/>
  <c r="H94" i="99" s="1"/>
  <c r="G93" i="99"/>
  <c r="I93" i="99" s="1"/>
  <c r="G87" i="99"/>
  <c r="I87" i="99" s="1"/>
  <c r="G74" i="99"/>
  <c r="G73" i="99"/>
  <c r="G72" i="99"/>
  <c r="G71" i="99"/>
  <c r="G70" i="99"/>
  <c r="G69" i="99"/>
  <c r="G68" i="99"/>
  <c r="G67" i="99"/>
  <c r="G66" i="99"/>
  <c r="G65" i="99"/>
  <c r="G64" i="99"/>
  <c r="G63" i="99"/>
  <c r="G62" i="99"/>
  <c r="I62" i="99" s="1"/>
  <c r="G61" i="99"/>
  <c r="H61" i="99" s="1"/>
  <c r="G60" i="99"/>
  <c r="G59" i="99"/>
  <c r="G58" i="99"/>
  <c r="H58" i="99" s="1"/>
  <c r="G57" i="99"/>
  <c r="G56" i="99"/>
  <c r="G55" i="99"/>
  <c r="G54" i="99"/>
  <c r="G47" i="99"/>
  <c r="G46" i="99"/>
  <c r="G45" i="99"/>
  <c r="G44" i="99"/>
  <c r="G43" i="99"/>
  <c r="G42" i="99"/>
  <c r="G41" i="99"/>
  <c r="G40" i="99"/>
  <c r="G39" i="99"/>
  <c r="G38" i="99"/>
  <c r="G37" i="99"/>
  <c r="G36" i="99"/>
  <c r="G35" i="99"/>
  <c r="G34" i="99"/>
  <c r="G33" i="99"/>
  <c r="G32" i="99"/>
  <c r="I32" i="99" s="1"/>
  <c r="G31" i="99"/>
  <c r="G30" i="99"/>
  <c r="G29" i="99"/>
  <c r="G28" i="99"/>
  <c r="G3" i="99"/>
  <c r="N458" i="115"/>
  <c r="L457" i="115"/>
  <c r="J457" i="115"/>
  <c r="I457" i="115"/>
  <c r="G457" i="115"/>
  <c r="L456" i="115"/>
  <c r="J456" i="115"/>
  <c r="G456" i="115"/>
  <c r="L455" i="115"/>
  <c r="J455" i="115"/>
  <c r="G455" i="115"/>
  <c r="I455" i="115" s="1"/>
  <c r="L454" i="115"/>
  <c r="J454" i="115"/>
  <c r="G454" i="115"/>
  <c r="L453" i="115"/>
  <c r="J453" i="115"/>
  <c r="G453" i="115"/>
  <c r="I453" i="115" s="1"/>
  <c r="L452" i="115"/>
  <c r="J452" i="115"/>
  <c r="G452" i="115"/>
  <c r="L451" i="115"/>
  <c r="J451" i="115"/>
  <c r="G451" i="115"/>
  <c r="I451" i="115" s="1"/>
  <c r="L450" i="115"/>
  <c r="J450" i="115"/>
  <c r="G450" i="115"/>
  <c r="I450" i="115" s="1"/>
  <c r="E450" i="115"/>
  <c r="L449" i="115"/>
  <c r="J449" i="115"/>
  <c r="G449" i="115"/>
  <c r="I449" i="115" s="1"/>
  <c r="L448" i="115"/>
  <c r="J448" i="115"/>
  <c r="G448" i="115"/>
  <c r="L447" i="115"/>
  <c r="J447" i="115"/>
  <c r="G447" i="115"/>
  <c r="I447" i="115" s="1"/>
  <c r="E447" i="115"/>
  <c r="L446" i="115"/>
  <c r="J446" i="115"/>
  <c r="G446" i="115"/>
  <c r="I446" i="115" s="1"/>
  <c r="L445" i="115"/>
  <c r="J445" i="115"/>
  <c r="G445" i="115"/>
  <c r="L444" i="115"/>
  <c r="J444" i="115"/>
  <c r="G444" i="115"/>
  <c r="I444" i="115" s="1"/>
  <c r="L443" i="115"/>
  <c r="J443" i="115"/>
  <c r="G443" i="115"/>
  <c r="I443" i="115" s="1"/>
  <c r="E443" i="115"/>
  <c r="L442" i="115"/>
  <c r="J442" i="115"/>
  <c r="G442" i="115"/>
  <c r="L441" i="115"/>
  <c r="J441" i="115"/>
  <c r="G441" i="115"/>
  <c r="L440" i="115"/>
  <c r="J440" i="115"/>
  <c r="G440" i="115"/>
  <c r="L439" i="115"/>
  <c r="J439" i="115"/>
  <c r="G439" i="115"/>
  <c r="L438" i="115"/>
  <c r="J438" i="115"/>
  <c r="G438" i="115"/>
  <c r="L437" i="115"/>
  <c r="J437" i="115"/>
  <c r="G437" i="115"/>
  <c r="L436" i="115"/>
  <c r="J436" i="115"/>
  <c r="G436" i="115"/>
  <c r="N417" i="115"/>
  <c r="L416" i="115"/>
  <c r="J416" i="115"/>
  <c r="I416" i="115"/>
  <c r="G416" i="115"/>
  <c r="L415" i="115"/>
  <c r="J415" i="115"/>
  <c r="G415" i="115"/>
  <c r="I415" i="115" s="1"/>
  <c r="L414" i="115"/>
  <c r="J414" i="115"/>
  <c r="G414" i="115"/>
  <c r="L413" i="115"/>
  <c r="J413" i="115"/>
  <c r="G413" i="115"/>
  <c r="I413" i="115" s="1"/>
  <c r="E413" i="115"/>
  <c r="L412" i="115"/>
  <c r="J412" i="115"/>
  <c r="G412" i="115"/>
  <c r="L411" i="115"/>
  <c r="J411" i="115"/>
  <c r="G411" i="115"/>
  <c r="L410" i="115"/>
  <c r="J410" i="115"/>
  <c r="G410" i="115"/>
  <c r="L409" i="115"/>
  <c r="J409" i="115"/>
  <c r="G409" i="115"/>
  <c r="I409" i="115" s="1"/>
  <c r="E409" i="115"/>
  <c r="L408" i="115"/>
  <c r="J408" i="115"/>
  <c r="G408" i="115"/>
  <c r="L407" i="115"/>
  <c r="J407" i="115"/>
  <c r="G407" i="115"/>
  <c r="I407" i="115" s="1"/>
  <c r="E407" i="115"/>
  <c r="L406" i="115"/>
  <c r="G406" i="115"/>
  <c r="I406" i="115" s="1"/>
  <c r="E406" i="115"/>
  <c r="L405" i="115"/>
  <c r="J405" i="115"/>
  <c r="G405" i="115"/>
  <c r="L404" i="115"/>
  <c r="J404" i="115"/>
  <c r="G404" i="115"/>
  <c r="L403" i="115"/>
  <c r="J403" i="115"/>
  <c r="G403" i="115"/>
  <c r="L402" i="115"/>
  <c r="J402" i="115"/>
  <c r="G402" i="115"/>
  <c r="I402" i="115" s="1"/>
  <c r="E402" i="115"/>
  <c r="L401" i="115"/>
  <c r="G401" i="115"/>
  <c r="L400" i="115"/>
  <c r="G400" i="115"/>
  <c r="K400" i="115" s="1"/>
  <c r="L399" i="115"/>
  <c r="G399" i="115"/>
  <c r="I399" i="115" s="1"/>
  <c r="E399" i="115"/>
  <c r="L398" i="115"/>
  <c r="G398" i="115"/>
  <c r="L397" i="115"/>
  <c r="G397" i="115"/>
  <c r="K397" i="115" s="1"/>
  <c r="O397" i="115" s="1"/>
  <c r="L396" i="115"/>
  <c r="G396" i="115"/>
  <c r="I396" i="115" s="1"/>
  <c r="L395" i="115"/>
  <c r="G395" i="115"/>
  <c r="I395" i="115" s="1"/>
  <c r="L394" i="115"/>
  <c r="G394" i="115"/>
  <c r="N376" i="115"/>
  <c r="L375" i="115"/>
  <c r="I375" i="115"/>
  <c r="G375" i="115"/>
  <c r="K375" i="115" s="1"/>
  <c r="O375" i="115" s="1"/>
  <c r="L374" i="115"/>
  <c r="G374" i="115"/>
  <c r="I374" i="115" s="1"/>
  <c r="L373" i="115"/>
  <c r="G373" i="115"/>
  <c r="I373" i="115" s="1"/>
  <c r="L372" i="115"/>
  <c r="J372" i="115"/>
  <c r="G372" i="115"/>
  <c r="I372" i="115" s="1"/>
  <c r="E372" i="115"/>
  <c r="L371" i="115"/>
  <c r="J371" i="115"/>
  <c r="G371" i="115"/>
  <c r="I371" i="115" s="1"/>
  <c r="L370" i="115"/>
  <c r="J370" i="115"/>
  <c r="G370" i="115"/>
  <c r="L369" i="115"/>
  <c r="J369" i="115"/>
  <c r="G369" i="115"/>
  <c r="I369" i="115" s="1"/>
  <c r="L368" i="115"/>
  <c r="J368" i="115"/>
  <c r="G368" i="115"/>
  <c r="I368" i="115" s="1"/>
  <c r="E368" i="115"/>
  <c r="L367" i="115"/>
  <c r="J367" i="115"/>
  <c r="G367" i="115"/>
  <c r="I367" i="115" s="1"/>
  <c r="L366" i="115"/>
  <c r="J366" i="115"/>
  <c r="G366" i="115"/>
  <c r="I366" i="115" s="1"/>
  <c r="E366" i="115"/>
  <c r="L365" i="115"/>
  <c r="J365" i="115"/>
  <c r="G365" i="115"/>
  <c r="I365" i="115" s="1"/>
  <c r="E365" i="115"/>
  <c r="L364" i="115"/>
  <c r="J364" i="115"/>
  <c r="G364" i="115"/>
  <c r="L363" i="115"/>
  <c r="J363" i="115"/>
  <c r="G363" i="115"/>
  <c r="I363" i="115" s="1"/>
  <c r="L362" i="115"/>
  <c r="J362" i="115"/>
  <c r="G362" i="115"/>
  <c r="L361" i="115"/>
  <c r="J361" i="115"/>
  <c r="G361" i="115"/>
  <c r="I361" i="115" s="1"/>
  <c r="E361" i="115"/>
  <c r="L360" i="115"/>
  <c r="J360" i="115"/>
  <c r="G360" i="115"/>
  <c r="L359" i="115"/>
  <c r="J359" i="115"/>
  <c r="G359" i="115"/>
  <c r="I359" i="115" s="1"/>
  <c r="L358" i="115"/>
  <c r="J358" i="115"/>
  <c r="G358" i="115"/>
  <c r="I358" i="115" s="1"/>
  <c r="E358" i="115"/>
  <c r="L357" i="115"/>
  <c r="J357" i="115"/>
  <c r="G357" i="115"/>
  <c r="I357" i="115" s="1"/>
  <c r="L356" i="115"/>
  <c r="J356" i="115"/>
  <c r="G356" i="115"/>
  <c r="L355" i="115"/>
  <c r="J355" i="115"/>
  <c r="G355" i="115"/>
  <c r="L354" i="115"/>
  <c r="J354" i="115"/>
  <c r="G354" i="115"/>
  <c r="L353" i="115"/>
  <c r="J353" i="115"/>
  <c r="G353" i="115"/>
  <c r="N340" i="115"/>
  <c r="L339" i="115"/>
  <c r="I339" i="115"/>
  <c r="G339" i="115"/>
  <c r="K339" i="115" s="1"/>
  <c r="O339" i="115" s="1"/>
  <c r="L338" i="115"/>
  <c r="G338" i="115"/>
  <c r="I338" i="115" s="1"/>
  <c r="L337" i="115"/>
  <c r="G337" i="115"/>
  <c r="L336" i="115"/>
  <c r="J336" i="115"/>
  <c r="G336" i="115"/>
  <c r="I336" i="115" s="1"/>
  <c r="L335" i="115"/>
  <c r="G335" i="115"/>
  <c r="L334" i="115"/>
  <c r="G334" i="115"/>
  <c r="K334" i="115" s="1"/>
  <c r="O334" i="115" s="1"/>
  <c r="L333" i="115"/>
  <c r="G333" i="115"/>
  <c r="K333" i="115" s="1"/>
  <c r="L332" i="115"/>
  <c r="G332" i="115"/>
  <c r="I332" i="115" s="1"/>
  <c r="L331" i="115"/>
  <c r="G331" i="115"/>
  <c r="I331" i="115" s="1"/>
  <c r="L330" i="115"/>
  <c r="J330" i="115"/>
  <c r="G330" i="115"/>
  <c r="I330" i="115" s="1"/>
  <c r="L329" i="115"/>
  <c r="G329" i="115"/>
  <c r="I329" i="115" s="1"/>
  <c r="L328" i="115"/>
  <c r="G328" i="115"/>
  <c r="K328" i="115" s="1"/>
  <c r="L327" i="115"/>
  <c r="G327" i="115"/>
  <c r="I327" i="115" s="1"/>
  <c r="L326" i="115"/>
  <c r="G326" i="115"/>
  <c r="I326" i="115" s="1"/>
  <c r="L325" i="115"/>
  <c r="G325" i="115"/>
  <c r="I325" i="115" s="1"/>
  <c r="L324" i="115"/>
  <c r="G324" i="115"/>
  <c r="K324" i="115" s="1"/>
  <c r="O324" i="115" s="1"/>
  <c r="L323" i="115"/>
  <c r="G323" i="115"/>
  <c r="K323" i="115" s="1"/>
  <c r="O323" i="115" s="1"/>
  <c r="L322" i="115"/>
  <c r="G322" i="115"/>
  <c r="I322" i="115" s="1"/>
  <c r="L321" i="115"/>
  <c r="G321" i="115"/>
  <c r="K321" i="115" s="1"/>
  <c r="L320" i="115"/>
  <c r="G320" i="115"/>
  <c r="I320" i="115" s="1"/>
  <c r="L319" i="115"/>
  <c r="G319" i="115"/>
  <c r="L318" i="115"/>
  <c r="G318" i="115"/>
  <c r="K318" i="115" s="1"/>
  <c r="L317" i="115"/>
  <c r="G317" i="115"/>
  <c r="N302" i="115"/>
  <c r="H302" i="115"/>
  <c r="I301" i="115"/>
  <c r="G301" i="115"/>
  <c r="K301" i="115" s="1"/>
  <c r="G300" i="115"/>
  <c r="K300" i="115" s="1"/>
  <c r="G299" i="115"/>
  <c r="G298" i="115"/>
  <c r="I298" i="115" s="1"/>
  <c r="G297" i="115"/>
  <c r="I297" i="115" s="1"/>
  <c r="G296" i="115"/>
  <c r="K296" i="115" s="1"/>
  <c r="G295" i="115"/>
  <c r="I295" i="115" s="1"/>
  <c r="G294" i="115"/>
  <c r="I294" i="115" s="1"/>
  <c r="G293" i="115"/>
  <c r="K293" i="115" s="1"/>
  <c r="M293" i="115" s="1"/>
  <c r="G292" i="115"/>
  <c r="I292" i="115" s="1"/>
  <c r="G291" i="115"/>
  <c r="I291" i="115" s="1"/>
  <c r="G290" i="115"/>
  <c r="K290" i="115" s="1"/>
  <c r="M290" i="115" s="1"/>
  <c r="G289" i="115"/>
  <c r="G288" i="115"/>
  <c r="K288" i="115" s="1"/>
  <c r="G287" i="115"/>
  <c r="I287" i="115" s="1"/>
  <c r="G286" i="115"/>
  <c r="K286" i="115" s="1"/>
  <c r="G285" i="115"/>
  <c r="K285" i="115" s="1"/>
  <c r="M285" i="115" s="1"/>
  <c r="G284" i="115"/>
  <c r="I284" i="115" s="1"/>
  <c r="G283" i="115"/>
  <c r="K283" i="115" s="1"/>
  <c r="G282" i="115"/>
  <c r="G281" i="115"/>
  <c r="K281" i="115" s="1"/>
  <c r="G280" i="115"/>
  <c r="K280" i="115" s="1"/>
  <c r="M280" i="115" s="1"/>
  <c r="G279" i="115"/>
  <c r="N264" i="115"/>
  <c r="H264" i="115"/>
  <c r="I263" i="115"/>
  <c r="G263" i="115"/>
  <c r="K263" i="115" s="1"/>
  <c r="G262" i="115"/>
  <c r="K262" i="115" s="1"/>
  <c r="G261" i="115"/>
  <c r="K261" i="115" s="1"/>
  <c r="G260" i="115"/>
  <c r="I260" i="115" s="1"/>
  <c r="G259" i="115"/>
  <c r="G258" i="115"/>
  <c r="G257" i="115"/>
  <c r="G256" i="115"/>
  <c r="I256" i="115" s="1"/>
  <c r="G255" i="115"/>
  <c r="K255" i="115" s="1"/>
  <c r="G254" i="115"/>
  <c r="I254" i="115" s="1"/>
  <c r="G253" i="115"/>
  <c r="I253" i="115" s="1"/>
  <c r="G252" i="115"/>
  <c r="K252" i="115" s="1"/>
  <c r="G251" i="115"/>
  <c r="K251" i="115" s="1"/>
  <c r="G250" i="115"/>
  <c r="K250" i="115" s="1"/>
  <c r="G249" i="115"/>
  <c r="I249" i="115" s="1"/>
  <c r="G248" i="115"/>
  <c r="G247" i="115"/>
  <c r="G246" i="115"/>
  <c r="I246" i="115" s="1"/>
  <c r="G245" i="115"/>
  <c r="K245" i="115" s="1"/>
  <c r="G244" i="115"/>
  <c r="K244" i="115" s="1"/>
  <c r="G243" i="115"/>
  <c r="K243" i="115" s="1"/>
  <c r="G242" i="115"/>
  <c r="I242" i="115" s="1"/>
  <c r="G241" i="115"/>
  <c r="K241" i="115" s="1"/>
  <c r="N226" i="115"/>
  <c r="H226" i="115"/>
  <c r="I225" i="115"/>
  <c r="G225" i="115"/>
  <c r="K225" i="115" s="1"/>
  <c r="G224" i="115"/>
  <c r="G223" i="115"/>
  <c r="G222" i="115"/>
  <c r="I222" i="115" s="1"/>
  <c r="G221" i="115"/>
  <c r="K221" i="115" s="1"/>
  <c r="G220" i="115"/>
  <c r="K220" i="115" s="1"/>
  <c r="G219" i="115"/>
  <c r="K219" i="115" s="1"/>
  <c r="G218" i="115"/>
  <c r="I218" i="115" s="1"/>
  <c r="G217" i="115"/>
  <c r="G216" i="115"/>
  <c r="I216" i="115" s="1"/>
  <c r="G215" i="115"/>
  <c r="I215" i="115" s="1"/>
  <c r="G214" i="115"/>
  <c r="K214" i="115" s="1"/>
  <c r="G213" i="115"/>
  <c r="K213" i="115" s="1"/>
  <c r="G212" i="115"/>
  <c r="K212" i="115" s="1"/>
  <c r="G211" i="115"/>
  <c r="I211" i="115" s="1"/>
  <c r="G210" i="115"/>
  <c r="K210" i="115" s="1"/>
  <c r="G209" i="115"/>
  <c r="K209" i="115" s="1"/>
  <c r="G208" i="115"/>
  <c r="I208" i="115" s="1"/>
  <c r="G207" i="115"/>
  <c r="K207" i="115" s="1"/>
  <c r="G206" i="115"/>
  <c r="K206" i="115" s="1"/>
  <c r="G205" i="115"/>
  <c r="I205" i="115" s="1"/>
  <c r="G204" i="115"/>
  <c r="K204" i="115" s="1"/>
  <c r="G203" i="115"/>
  <c r="K203" i="115" s="1"/>
  <c r="N188" i="115"/>
  <c r="I187" i="115"/>
  <c r="G187" i="115"/>
  <c r="K187" i="115" s="1"/>
  <c r="G186" i="115"/>
  <c r="G185" i="115"/>
  <c r="G184" i="115"/>
  <c r="I184" i="115" s="1"/>
  <c r="G183" i="115"/>
  <c r="K183" i="115" s="1"/>
  <c r="G182" i="115"/>
  <c r="K182" i="115" s="1"/>
  <c r="G181" i="115"/>
  <c r="K181" i="115" s="1"/>
  <c r="G180" i="115"/>
  <c r="I180" i="115" s="1"/>
  <c r="G179" i="115"/>
  <c r="I179" i="115" s="1"/>
  <c r="G178" i="115"/>
  <c r="I178" i="115" s="1"/>
  <c r="G177" i="115"/>
  <c r="I177" i="115" s="1"/>
  <c r="G176" i="115"/>
  <c r="K176" i="115" s="1"/>
  <c r="G175" i="115"/>
  <c r="K175" i="115" s="1"/>
  <c r="G174" i="115"/>
  <c r="K174" i="115" s="1"/>
  <c r="G173" i="115"/>
  <c r="I173" i="115" s="1"/>
  <c r="G172" i="115"/>
  <c r="I172" i="115" s="1"/>
  <c r="G171" i="115"/>
  <c r="I171" i="115" s="1"/>
  <c r="G170" i="115"/>
  <c r="I170" i="115" s="1"/>
  <c r="G169" i="115"/>
  <c r="G168" i="115"/>
  <c r="G167" i="115"/>
  <c r="G166" i="115"/>
  <c r="G165" i="115"/>
  <c r="N148" i="115"/>
  <c r="H148" i="115"/>
  <c r="I147" i="115"/>
  <c r="G147" i="115"/>
  <c r="K147" i="115" s="1"/>
  <c r="G146" i="115"/>
  <c r="I146" i="115" s="1"/>
  <c r="G145" i="115"/>
  <c r="K145" i="115" s="1"/>
  <c r="G144" i="115"/>
  <c r="I144" i="115" s="1"/>
  <c r="G143" i="115"/>
  <c r="G142" i="115"/>
  <c r="G141" i="115"/>
  <c r="K141" i="115" s="1"/>
  <c r="G140" i="115"/>
  <c r="I140" i="115" s="1"/>
  <c r="G139" i="115"/>
  <c r="I139" i="115" s="1"/>
  <c r="G138" i="115"/>
  <c r="I138" i="115" s="1"/>
  <c r="G137" i="115"/>
  <c r="I137" i="115" s="1"/>
  <c r="G136" i="115"/>
  <c r="K136" i="115" s="1"/>
  <c r="G135" i="115"/>
  <c r="K135" i="115" s="1"/>
  <c r="G134" i="115"/>
  <c r="K134" i="115" s="1"/>
  <c r="G133" i="115"/>
  <c r="I133" i="115" s="1"/>
  <c r="G132" i="115"/>
  <c r="G131" i="115"/>
  <c r="G130" i="115"/>
  <c r="I130" i="115" s="1"/>
  <c r="G129" i="115"/>
  <c r="I129" i="115" s="1"/>
  <c r="G128" i="115"/>
  <c r="K128" i="115" s="1"/>
  <c r="G127" i="115"/>
  <c r="K127" i="115" s="1"/>
  <c r="G126" i="115"/>
  <c r="K126" i="115" s="1"/>
  <c r="G125" i="115"/>
  <c r="N108" i="115"/>
  <c r="H108" i="115"/>
  <c r="I107" i="115"/>
  <c r="G107" i="115"/>
  <c r="K107" i="115" s="1"/>
  <c r="G106" i="115"/>
  <c r="K106" i="115" s="1"/>
  <c r="G105" i="115"/>
  <c r="K105" i="115" s="1"/>
  <c r="G104" i="115"/>
  <c r="I104" i="115" s="1"/>
  <c r="G103" i="115"/>
  <c r="G102" i="115"/>
  <c r="K102" i="115" s="1"/>
  <c r="G101" i="115"/>
  <c r="K101" i="115" s="1"/>
  <c r="G100" i="115"/>
  <c r="I100" i="115" s="1"/>
  <c r="G99" i="115"/>
  <c r="K99" i="115" s="1"/>
  <c r="G98" i="115"/>
  <c r="I98" i="115" s="1"/>
  <c r="G97" i="115"/>
  <c r="I97" i="115" s="1"/>
  <c r="G96" i="115"/>
  <c r="K96" i="115" s="1"/>
  <c r="G95" i="115"/>
  <c r="K95" i="115" s="1"/>
  <c r="G94" i="115"/>
  <c r="K94" i="115" s="1"/>
  <c r="G93" i="115"/>
  <c r="I93" i="115" s="1"/>
  <c r="G92" i="115"/>
  <c r="I92" i="115" s="1"/>
  <c r="G91" i="115"/>
  <c r="G90" i="115"/>
  <c r="I90" i="115" s="1"/>
  <c r="G89" i="115"/>
  <c r="K89" i="115" s="1"/>
  <c r="G88" i="115"/>
  <c r="I88" i="115" s="1"/>
  <c r="G87" i="115"/>
  <c r="K87" i="115" s="1"/>
  <c r="G86" i="115"/>
  <c r="K86" i="115" s="1"/>
  <c r="G85" i="115"/>
  <c r="N68" i="115"/>
  <c r="H68" i="115"/>
  <c r="I67" i="115"/>
  <c r="G67" i="115"/>
  <c r="G66" i="115"/>
  <c r="G65" i="115"/>
  <c r="G64" i="115"/>
  <c r="G63" i="115"/>
  <c r="G62" i="115"/>
  <c r="G61" i="115"/>
  <c r="G60" i="115"/>
  <c r="G59" i="115"/>
  <c r="G58" i="115"/>
  <c r="G57" i="115"/>
  <c r="G56" i="115"/>
  <c r="G55" i="115"/>
  <c r="G54" i="115"/>
  <c r="G53" i="115"/>
  <c r="G52" i="115"/>
  <c r="G51" i="115"/>
  <c r="G50" i="115"/>
  <c r="G49" i="115"/>
  <c r="G48" i="115"/>
  <c r="G47" i="115"/>
  <c r="G46" i="115"/>
  <c r="G45" i="115"/>
  <c r="N26" i="115"/>
  <c r="H26" i="115"/>
  <c r="I25" i="115"/>
  <c r="G25" i="115"/>
  <c r="G24" i="115"/>
  <c r="G23" i="115"/>
  <c r="G22" i="115"/>
  <c r="G21" i="115"/>
  <c r="G20" i="115"/>
  <c r="G19" i="115"/>
  <c r="G18" i="115"/>
  <c r="G17" i="115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I3" i="99" l="1"/>
  <c r="H44" i="99"/>
  <c r="I44" i="99"/>
  <c r="H70" i="99"/>
  <c r="I70" i="99"/>
  <c r="H95" i="99"/>
  <c r="I95" i="99"/>
  <c r="H96" i="99"/>
  <c r="H28" i="99"/>
  <c r="I42" i="99"/>
  <c r="I55" i="99"/>
  <c r="I59" i="99"/>
  <c r="G186" i="99"/>
  <c r="I186" i="99" s="1"/>
  <c r="G190" i="99"/>
  <c r="I190" i="99" s="1"/>
  <c r="G195" i="99"/>
  <c r="G196" i="99"/>
  <c r="G197" i="99"/>
  <c r="G206" i="99"/>
  <c r="H206" i="99" s="1"/>
  <c r="G290" i="99"/>
  <c r="H290" i="99" s="1"/>
  <c r="G294" i="99"/>
  <c r="I294" i="99" s="1"/>
  <c r="G158" i="99"/>
  <c r="I158" i="99" s="1"/>
  <c r="G161" i="99"/>
  <c r="I161" i="99" s="1"/>
  <c r="H34" i="99"/>
  <c r="G167" i="99"/>
  <c r="H167" i="99" s="1"/>
  <c r="G170" i="99"/>
  <c r="G179" i="99"/>
  <c r="G183" i="99"/>
  <c r="I183" i="99" s="1"/>
  <c r="G262" i="99"/>
  <c r="H262" i="99" s="1"/>
  <c r="G263" i="99"/>
  <c r="H263" i="99" s="1"/>
  <c r="G267" i="99"/>
  <c r="H267" i="99" s="1"/>
  <c r="G237" i="99"/>
  <c r="H237" i="99" s="1"/>
  <c r="G238" i="99"/>
  <c r="H238" i="99" s="1"/>
  <c r="G239" i="99"/>
  <c r="H239" i="99" s="1"/>
  <c r="G240" i="99"/>
  <c r="H240" i="99" s="1"/>
  <c r="G244" i="99"/>
  <c r="I244" i="99" s="1"/>
  <c r="G247" i="99"/>
  <c r="H248" i="99" s="1"/>
  <c r="G257" i="99"/>
  <c r="H257" i="99" s="1"/>
  <c r="H42" i="99"/>
  <c r="I40" i="99"/>
  <c r="H55" i="99"/>
  <c r="H56" i="99"/>
  <c r="H71" i="99"/>
  <c r="G80" i="99"/>
  <c r="I80" i="99" s="1"/>
  <c r="G174" i="99"/>
  <c r="I34" i="99"/>
  <c r="I48" i="99"/>
  <c r="I69" i="99"/>
  <c r="I71" i="99"/>
  <c r="I72" i="99"/>
  <c r="H74" i="99"/>
  <c r="G142" i="99"/>
  <c r="H142" i="99" s="1"/>
  <c r="G194" i="99"/>
  <c r="I194" i="99" s="1"/>
  <c r="G210" i="99"/>
  <c r="I210" i="99" s="1"/>
  <c r="G217" i="99"/>
  <c r="H217" i="99" s="1"/>
  <c r="G236" i="99"/>
  <c r="I236" i="99" s="1"/>
  <c r="G258" i="99"/>
  <c r="I258" i="99" s="1"/>
  <c r="G259" i="99"/>
  <c r="H259" i="99" s="1"/>
  <c r="G260" i="99"/>
  <c r="I260" i="99" s="1"/>
  <c r="G270" i="99"/>
  <c r="G297" i="99"/>
  <c r="I298" i="99" s="1"/>
  <c r="H65" i="99"/>
  <c r="I66" i="99"/>
  <c r="G120" i="99"/>
  <c r="H143" i="99"/>
  <c r="G154" i="99"/>
  <c r="H154" i="99" s="1"/>
  <c r="G213" i="99"/>
  <c r="H213" i="99" s="1"/>
  <c r="G233" i="99"/>
  <c r="I233" i="99" s="1"/>
  <c r="G256" i="99"/>
  <c r="I256" i="99" s="1"/>
  <c r="H29" i="99"/>
  <c r="I31" i="99"/>
  <c r="I36" i="99"/>
  <c r="H37" i="99"/>
  <c r="I39" i="99"/>
  <c r="H45" i="99"/>
  <c r="I47" i="99"/>
  <c r="I58" i="99"/>
  <c r="I60" i="99"/>
  <c r="I65" i="99"/>
  <c r="I67" i="99"/>
  <c r="I68" i="99"/>
  <c r="H72" i="99"/>
  <c r="H73" i="99"/>
  <c r="I74" i="99"/>
  <c r="G86" i="99"/>
  <c r="H86" i="99" s="1"/>
  <c r="I29" i="99"/>
  <c r="H35" i="99"/>
  <c r="I37" i="99"/>
  <c r="H43" i="99"/>
  <c r="I45" i="99"/>
  <c r="H75" i="99"/>
  <c r="G85" i="99"/>
  <c r="H85" i="99" s="1"/>
  <c r="G88" i="99"/>
  <c r="H88" i="99" s="1"/>
  <c r="G89" i="99"/>
  <c r="I89" i="99" s="1"/>
  <c r="G90" i="99"/>
  <c r="H90" i="99" s="1"/>
  <c r="H33" i="99"/>
  <c r="I35" i="99"/>
  <c r="H41" i="99"/>
  <c r="I43" i="99"/>
  <c r="H49" i="99"/>
  <c r="H57" i="99"/>
  <c r="H64" i="99"/>
  <c r="I75" i="99"/>
  <c r="H93" i="99"/>
  <c r="I30" i="99"/>
  <c r="H31" i="99"/>
  <c r="I33" i="99"/>
  <c r="I38" i="99"/>
  <c r="H39" i="99"/>
  <c r="I41" i="99"/>
  <c r="I46" i="99"/>
  <c r="H47" i="99"/>
  <c r="I49" i="99"/>
  <c r="I56" i="99"/>
  <c r="I57" i="99"/>
  <c r="H59" i="99"/>
  <c r="H60" i="99"/>
  <c r="I63" i="99"/>
  <c r="I64" i="99"/>
  <c r="H66" i="99"/>
  <c r="H67" i="99"/>
  <c r="H68" i="99"/>
  <c r="H69" i="99"/>
  <c r="I148" i="99"/>
  <c r="G155" i="99"/>
  <c r="H155" i="99" s="1"/>
  <c r="G156" i="99"/>
  <c r="I156" i="99" s="1"/>
  <c r="G157" i="99"/>
  <c r="H157" i="99" s="1"/>
  <c r="G162" i="99"/>
  <c r="H162" i="99" s="1"/>
  <c r="G163" i="99"/>
  <c r="I163" i="99" s="1"/>
  <c r="G164" i="99"/>
  <c r="I164" i="99" s="1"/>
  <c r="G165" i="99"/>
  <c r="I165" i="99" s="1"/>
  <c r="G180" i="99"/>
  <c r="H180" i="99" s="1"/>
  <c r="G181" i="99"/>
  <c r="I181" i="99" s="1"/>
  <c r="G182" i="99"/>
  <c r="I182" i="99" s="1"/>
  <c r="G198" i="99"/>
  <c r="G199" i="99"/>
  <c r="H200" i="99" s="1"/>
  <c r="G204" i="99"/>
  <c r="H204" i="99" s="1"/>
  <c r="G205" i="99"/>
  <c r="H205" i="99" s="1"/>
  <c r="G241" i="99"/>
  <c r="H241" i="99" s="1"/>
  <c r="G242" i="99"/>
  <c r="I242" i="99" s="1"/>
  <c r="G243" i="99"/>
  <c r="I243" i="99" s="1"/>
  <c r="G264" i="99"/>
  <c r="I264" i="99" s="1"/>
  <c r="G298" i="99"/>
  <c r="I299" i="99" s="1"/>
  <c r="G299" i="99"/>
  <c r="H300" i="99" s="1"/>
  <c r="H97" i="99"/>
  <c r="G97" i="99"/>
  <c r="G99" i="99"/>
  <c r="G124" i="99"/>
  <c r="H125" i="99" s="1"/>
  <c r="G132" i="99"/>
  <c r="H132" i="99" s="1"/>
  <c r="G137" i="99"/>
  <c r="I137" i="99" s="1"/>
  <c r="G159" i="99"/>
  <c r="H159" i="99" s="1"/>
  <c r="G160" i="99"/>
  <c r="I160" i="99" s="1"/>
  <c r="G168" i="99"/>
  <c r="H168" i="99" s="1"/>
  <c r="G169" i="99"/>
  <c r="I169" i="99" s="1"/>
  <c r="G184" i="99"/>
  <c r="H184" i="99" s="1"/>
  <c r="G185" i="99"/>
  <c r="I185" i="99" s="1"/>
  <c r="G187" i="99"/>
  <c r="H187" i="99" s="1"/>
  <c r="G188" i="99"/>
  <c r="I188" i="99" s="1"/>
  <c r="G189" i="99"/>
  <c r="H189" i="99" s="1"/>
  <c r="G207" i="99"/>
  <c r="H207" i="99" s="1"/>
  <c r="G208" i="99"/>
  <c r="I208" i="99" s="1"/>
  <c r="G209" i="99"/>
  <c r="I209" i="99" s="1"/>
  <c r="G211" i="99"/>
  <c r="I211" i="99" s="1"/>
  <c r="G212" i="99"/>
  <c r="H212" i="99" s="1"/>
  <c r="G245" i="99"/>
  <c r="G246" i="99"/>
  <c r="G268" i="99"/>
  <c r="H268" i="99" s="1"/>
  <c r="G286" i="99"/>
  <c r="I286" i="99" s="1"/>
  <c r="G287" i="99"/>
  <c r="I287" i="99" s="1"/>
  <c r="G288" i="99"/>
  <c r="I288" i="99" s="1"/>
  <c r="G289" i="99"/>
  <c r="I289" i="99" s="1"/>
  <c r="G122" i="99"/>
  <c r="H123" i="99" s="1"/>
  <c r="G139" i="99"/>
  <c r="H139" i="99" s="1"/>
  <c r="G145" i="99"/>
  <c r="G171" i="99"/>
  <c r="G172" i="99"/>
  <c r="G173" i="99"/>
  <c r="G191" i="99"/>
  <c r="H191" i="99" s="1"/>
  <c r="G192" i="99"/>
  <c r="I192" i="99" s="1"/>
  <c r="G193" i="99"/>
  <c r="I193" i="99" s="1"/>
  <c r="G214" i="99"/>
  <c r="H214" i="99" s="1"/>
  <c r="G215" i="99"/>
  <c r="I215" i="99" s="1"/>
  <c r="G216" i="99"/>
  <c r="I216" i="99" s="1"/>
  <c r="H229" i="99"/>
  <c r="G230" i="99"/>
  <c r="H230" i="99" s="1"/>
  <c r="G231" i="99"/>
  <c r="I231" i="99" s="1"/>
  <c r="G232" i="99"/>
  <c r="I232" i="99" s="1"/>
  <c r="G248" i="99"/>
  <c r="H249" i="99" s="1"/>
  <c r="G249" i="99"/>
  <c r="I250" i="99" s="1"/>
  <c r="G254" i="99"/>
  <c r="I254" i="99" s="1"/>
  <c r="G255" i="99"/>
  <c r="I255" i="99" s="1"/>
  <c r="G266" i="99"/>
  <c r="H266" i="99" s="1"/>
  <c r="G271" i="99"/>
  <c r="G274" i="99"/>
  <c r="I275" i="99" s="1"/>
  <c r="G279" i="99"/>
  <c r="H279" i="99" s="1"/>
  <c r="G280" i="99"/>
  <c r="H280" i="99" s="1"/>
  <c r="G281" i="99"/>
  <c r="I281" i="99" s="1"/>
  <c r="G282" i="99"/>
  <c r="H282" i="99" s="1"/>
  <c r="G283" i="99"/>
  <c r="H283" i="99" s="1"/>
  <c r="G284" i="99"/>
  <c r="H284" i="99" s="1"/>
  <c r="G285" i="99"/>
  <c r="I285" i="99" s="1"/>
  <c r="G291" i="99"/>
  <c r="H291" i="99" s="1"/>
  <c r="G292" i="99"/>
  <c r="I292" i="99" s="1"/>
  <c r="G293" i="99"/>
  <c r="I293" i="99" s="1"/>
  <c r="I212" i="99"/>
  <c r="I229" i="99"/>
  <c r="G295" i="99"/>
  <c r="G296" i="99"/>
  <c r="H297" i="99" s="1"/>
  <c r="H3" i="99"/>
  <c r="H32" i="99"/>
  <c r="H40" i="99"/>
  <c r="H48" i="99"/>
  <c r="I54" i="99"/>
  <c r="I61" i="99"/>
  <c r="I28" i="99"/>
  <c r="H30" i="99"/>
  <c r="H38" i="99"/>
  <c r="H46" i="99"/>
  <c r="H36" i="99"/>
  <c r="H54" i="99"/>
  <c r="H62" i="99"/>
  <c r="H63" i="99"/>
  <c r="I73" i="99"/>
  <c r="G79" i="99"/>
  <c r="G83" i="99"/>
  <c r="H83" i="99" s="1"/>
  <c r="G84" i="99"/>
  <c r="I84" i="99" s="1"/>
  <c r="I94" i="99"/>
  <c r="G81" i="99"/>
  <c r="H81" i="99" s="1"/>
  <c r="G82" i="99"/>
  <c r="I82" i="99" s="1"/>
  <c r="H87" i="99"/>
  <c r="G91" i="99"/>
  <c r="I91" i="99" s="1"/>
  <c r="G92" i="99"/>
  <c r="H92" i="99" s="1"/>
  <c r="G104" i="99"/>
  <c r="I104" i="99" s="1"/>
  <c r="G106" i="99"/>
  <c r="H106" i="99" s="1"/>
  <c r="G108" i="99"/>
  <c r="H108" i="99" s="1"/>
  <c r="G110" i="99"/>
  <c r="H110" i="99" s="1"/>
  <c r="G112" i="99"/>
  <c r="H112" i="99" s="1"/>
  <c r="G114" i="99"/>
  <c r="H114" i="99" s="1"/>
  <c r="G116" i="99"/>
  <c r="H116" i="99" s="1"/>
  <c r="G118" i="99"/>
  <c r="I118" i="99" s="1"/>
  <c r="G121" i="99"/>
  <c r="G123" i="99"/>
  <c r="I124" i="99" s="1"/>
  <c r="G130" i="99"/>
  <c r="I130" i="99" s="1"/>
  <c r="G134" i="99"/>
  <c r="I134" i="99" s="1"/>
  <c r="G141" i="99"/>
  <c r="I141" i="99" s="1"/>
  <c r="I143" i="99"/>
  <c r="G148" i="99"/>
  <c r="I149" i="99" s="1"/>
  <c r="H150" i="99"/>
  <c r="G166" i="99"/>
  <c r="I166" i="99" s="1"/>
  <c r="I204" i="99"/>
  <c r="H219" i="99"/>
  <c r="H235" i="99"/>
  <c r="G98" i="99"/>
  <c r="I98" i="99" s="1"/>
  <c r="G129" i="99"/>
  <c r="G133" i="99"/>
  <c r="H133" i="99" s="1"/>
  <c r="G136" i="99"/>
  <c r="H136" i="99" s="1"/>
  <c r="G140" i="99"/>
  <c r="G144" i="99"/>
  <c r="I144" i="99" s="1"/>
  <c r="I150" i="99"/>
  <c r="I218" i="99"/>
  <c r="I234" i="99"/>
  <c r="I262" i="99"/>
  <c r="G105" i="99"/>
  <c r="H105" i="99" s="1"/>
  <c r="G107" i="99"/>
  <c r="H107" i="99" s="1"/>
  <c r="I108" i="99"/>
  <c r="G109" i="99"/>
  <c r="H109" i="99" s="1"/>
  <c r="G111" i="99"/>
  <c r="H111" i="99" s="1"/>
  <c r="G113" i="99"/>
  <c r="H113" i="99" s="1"/>
  <c r="G115" i="99"/>
  <c r="H115" i="99" s="1"/>
  <c r="G117" i="99"/>
  <c r="H117" i="99" s="1"/>
  <c r="G119" i="99"/>
  <c r="H119" i="99" s="1"/>
  <c r="G146" i="99"/>
  <c r="H147" i="99" s="1"/>
  <c r="H148" i="99"/>
  <c r="G131" i="99"/>
  <c r="I131" i="99" s="1"/>
  <c r="G135" i="99"/>
  <c r="H135" i="99" s="1"/>
  <c r="G138" i="99"/>
  <c r="I138" i="99" s="1"/>
  <c r="G261" i="99"/>
  <c r="I261" i="99" s="1"/>
  <c r="G265" i="99"/>
  <c r="I265" i="99" s="1"/>
  <c r="G269" i="99"/>
  <c r="I269" i="99" s="1"/>
  <c r="G272" i="99"/>
  <c r="I273" i="99" s="1"/>
  <c r="G273" i="99"/>
  <c r="H274" i="99" s="1"/>
  <c r="K440" i="115"/>
  <c r="O440" i="115" s="1"/>
  <c r="K49" i="115"/>
  <c r="O49" i="115" s="1"/>
  <c r="K55" i="115"/>
  <c r="O55" i="115" s="1"/>
  <c r="I60" i="115"/>
  <c r="K5" i="115"/>
  <c r="M5" i="115" s="1"/>
  <c r="I8" i="115"/>
  <c r="I11" i="115"/>
  <c r="K17" i="115"/>
  <c r="M17" i="115" s="1"/>
  <c r="K20" i="115"/>
  <c r="K23" i="115"/>
  <c r="I46" i="115"/>
  <c r="K56" i="115"/>
  <c r="O56" i="115" s="1"/>
  <c r="I58" i="115"/>
  <c r="I61" i="115"/>
  <c r="I64" i="115"/>
  <c r="K85" i="115"/>
  <c r="O85" i="115" s="1"/>
  <c r="G108" i="115"/>
  <c r="K317" i="115"/>
  <c r="O317" i="115" s="1"/>
  <c r="G340" i="115"/>
  <c r="G417" i="115"/>
  <c r="K4" i="115"/>
  <c r="O4" i="115" s="1"/>
  <c r="K14" i="115"/>
  <c r="M14" i="115" s="1"/>
  <c r="I16" i="115"/>
  <c r="K19" i="115"/>
  <c r="I22" i="115"/>
  <c r="K45" i="115"/>
  <c r="M45" i="115" s="1"/>
  <c r="G68" i="115"/>
  <c r="K52" i="115"/>
  <c r="O52" i="115" s="1"/>
  <c r="K67" i="115"/>
  <c r="M67" i="115" s="1"/>
  <c r="K6" i="115"/>
  <c r="O6" i="115" s="1"/>
  <c r="K9" i="115"/>
  <c r="K12" i="115"/>
  <c r="O12" i="115" s="1"/>
  <c r="I15" i="115"/>
  <c r="K21" i="115"/>
  <c r="O21" i="115" s="1"/>
  <c r="I24" i="115"/>
  <c r="I47" i="115"/>
  <c r="I50" i="115"/>
  <c r="I53" i="115"/>
  <c r="K59" i="115"/>
  <c r="M59" i="115" s="1"/>
  <c r="K62" i="115"/>
  <c r="O62" i="115" s="1"/>
  <c r="K65" i="115"/>
  <c r="O65" i="115" s="1"/>
  <c r="K125" i="115"/>
  <c r="M125" i="115" s="1"/>
  <c r="G148" i="115"/>
  <c r="G376" i="115"/>
  <c r="K416" i="115"/>
  <c r="O416" i="115" s="1"/>
  <c r="G458" i="115"/>
  <c r="K3" i="115"/>
  <c r="O3" i="115" s="1"/>
  <c r="G26" i="115"/>
  <c r="K7" i="115"/>
  <c r="O7" i="115" s="1"/>
  <c r="I10" i="115"/>
  <c r="K13" i="115"/>
  <c r="O13" i="115" s="1"/>
  <c r="I18" i="115"/>
  <c r="K25" i="115"/>
  <c r="O25" i="115" s="1"/>
  <c r="I48" i="115"/>
  <c r="K51" i="115"/>
  <c r="O51" i="115" s="1"/>
  <c r="K54" i="115"/>
  <c r="M54" i="115" s="1"/>
  <c r="I57" i="115"/>
  <c r="K63" i="115"/>
  <c r="O63" i="115" s="1"/>
  <c r="K66" i="115"/>
  <c r="O66" i="115" s="1"/>
  <c r="K130" i="115"/>
  <c r="O130" i="115" s="1"/>
  <c r="K165" i="115"/>
  <c r="G188" i="115"/>
  <c r="H474" i="115"/>
  <c r="N474" i="115"/>
  <c r="K48" i="115"/>
  <c r="O48" i="115" s="1"/>
  <c r="K415" i="115"/>
  <c r="O415" i="115" s="1"/>
  <c r="K170" i="115"/>
  <c r="M170" i="115" s="1"/>
  <c r="K173" i="115"/>
  <c r="O173" i="115" s="1"/>
  <c r="K295" i="115"/>
  <c r="M295" i="115" s="1"/>
  <c r="K354" i="115"/>
  <c r="O354" i="115" s="1"/>
  <c r="K438" i="115"/>
  <c r="O438" i="115" s="1"/>
  <c r="K60" i="115"/>
  <c r="M60" i="115" s="1"/>
  <c r="K93" i="115"/>
  <c r="M93" i="115" s="1"/>
  <c r="K218" i="115"/>
  <c r="M218" i="115" s="1"/>
  <c r="K256" i="115"/>
  <c r="O256" i="115" s="1"/>
  <c r="K449" i="115"/>
  <c r="O449" i="115" s="1"/>
  <c r="I183" i="115"/>
  <c r="I204" i="115"/>
  <c r="K395" i="115"/>
  <c r="O395" i="115" s="1"/>
  <c r="K439" i="115"/>
  <c r="O439" i="115" s="1"/>
  <c r="O14" i="115"/>
  <c r="K320" i="115"/>
  <c r="O320" i="115" s="1"/>
  <c r="K47" i="115"/>
  <c r="M47" i="115" s="1"/>
  <c r="K50" i="115"/>
  <c r="O50" i="115" s="1"/>
  <c r="I280" i="115"/>
  <c r="M397" i="115"/>
  <c r="I439" i="115"/>
  <c r="I440" i="115"/>
  <c r="K457" i="115"/>
  <c r="O457" i="115" s="1"/>
  <c r="K57" i="115"/>
  <c r="O57" i="115" s="1"/>
  <c r="K146" i="115"/>
  <c r="K297" i="115"/>
  <c r="M297" i="115" s="1"/>
  <c r="I321" i="115"/>
  <c r="I324" i="115"/>
  <c r="K356" i="115"/>
  <c r="M356" i="115" s="1"/>
  <c r="K15" i="115"/>
  <c r="K104" i="115"/>
  <c r="O104" i="115" s="1"/>
  <c r="K137" i="115"/>
  <c r="M137" i="115" s="1"/>
  <c r="K178" i="115"/>
  <c r="M178" i="115" s="1"/>
  <c r="K355" i="115"/>
  <c r="O355" i="115" s="1"/>
  <c r="K360" i="115"/>
  <c r="M360" i="115" s="1"/>
  <c r="K408" i="115"/>
  <c r="O408" i="115" s="1"/>
  <c r="K414" i="115"/>
  <c r="O414" i="115" s="1"/>
  <c r="K436" i="115"/>
  <c r="O436" i="115" s="1"/>
  <c r="K442" i="115"/>
  <c r="O442" i="115" s="1"/>
  <c r="K448" i="115"/>
  <c r="O448" i="115" s="1"/>
  <c r="I20" i="115"/>
  <c r="I56" i="115"/>
  <c r="I62" i="115"/>
  <c r="I102" i="115"/>
  <c r="K133" i="115"/>
  <c r="M133" i="115" s="1"/>
  <c r="I261" i="115"/>
  <c r="K294" i="115"/>
  <c r="M294" i="115" s="1"/>
  <c r="K369" i="115"/>
  <c r="O369" i="115" s="1"/>
  <c r="K284" i="115"/>
  <c r="M284" i="115" s="1"/>
  <c r="K287" i="115"/>
  <c r="M287" i="115" s="1"/>
  <c r="M318" i="115"/>
  <c r="K353" i="115"/>
  <c r="O353" i="115" s="1"/>
  <c r="K396" i="115"/>
  <c r="O396" i="115" s="1"/>
  <c r="K437" i="115"/>
  <c r="O437" i="115" s="1"/>
  <c r="K8" i="115"/>
  <c r="O8" i="115" s="1"/>
  <c r="K11" i="115"/>
  <c r="O11" i="115" s="1"/>
  <c r="K64" i="115"/>
  <c r="M64" i="115" s="1"/>
  <c r="K249" i="115"/>
  <c r="I99" i="115"/>
  <c r="K365" i="115"/>
  <c r="O365" i="115" s="1"/>
  <c r="K374" i="115"/>
  <c r="M374" i="115" s="1"/>
  <c r="M375" i="115"/>
  <c r="K399" i="115"/>
  <c r="O399" i="115" s="1"/>
  <c r="I19" i="115"/>
  <c r="I23" i="115"/>
  <c r="I65" i="115"/>
  <c r="K98" i="115"/>
  <c r="O98" i="115" s="1"/>
  <c r="K100" i="115"/>
  <c r="O100" i="115" s="1"/>
  <c r="I174" i="115"/>
  <c r="K180" i="115"/>
  <c r="M180" i="115" s="1"/>
  <c r="I181" i="115"/>
  <c r="K184" i="115"/>
  <c r="M184" i="115" s="1"/>
  <c r="K208" i="115"/>
  <c r="M208" i="115" s="1"/>
  <c r="K211" i="115"/>
  <c r="O211" i="115" s="1"/>
  <c r="K254" i="115"/>
  <c r="M254" i="115" s="1"/>
  <c r="K260" i="115"/>
  <c r="O260" i="115" s="1"/>
  <c r="I300" i="115"/>
  <c r="I323" i="115"/>
  <c r="K327" i="115"/>
  <c r="O327" i="115" s="1"/>
  <c r="K331" i="115"/>
  <c r="O331" i="115" s="1"/>
  <c r="I353" i="115"/>
  <c r="I354" i="115"/>
  <c r="I356" i="115"/>
  <c r="K366" i="115"/>
  <c r="M366" i="115" s="1"/>
  <c r="K373" i="115"/>
  <c r="O373" i="115" s="1"/>
  <c r="I438" i="115"/>
  <c r="K441" i="115"/>
  <c r="O441" i="115" s="1"/>
  <c r="I442" i="115"/>
  <c r="K18" i="115"/>
  <c r="M18" i="115" s="1"/>
  <c r="I55" i="115"/>
  <c r="K58" i="115"/>
  <c r="O58" i="115" s="1"/>
  <c r="K138" i="115"/>
  <c r="K326" i="115"/>
  <c r="O326" i="115" s="1"/>
  <c r="I436" i="115"/>
  <c r="O19" i="115"/>
  <c r="K16" i="115"/>
  <c r="N467" i="115"/>
  <c r="K97" i="115"/>
  <c r="M97" i="115" s="1"/>
  <c r="K144" i="115"/>
  <c r="M144" i="115" s="1"/>
  <c r="K215" i="115"/>
  <c r="M215" i="115" s="1"/>
  <c r="K253" i="115"/>
  <c r="O253" i="115" s="1"/>
  <c r="O318" i="115"/>
  <c r="K332" i="115"/>
  <c r="O332" i="115" s="1"/>
  <c r="I397" i="115"/>
  <c r="K404" i="115"/>
  <c r="M404" i="115" s="1"/>
  <c r="J458" i="115"/>
  <c r="I5" i="115"/>
  <c r="I7" i="115"/>
  <c r="I9" i="115"/>
  <c r="K10" i="115"/>
  <c r="M10" i="115" s="1"/>
  <c r="K22" i="115"/>
  <c r="M22" i="115" s="1"/>
  <c r="K24" i="115"/>
  <c r="M24" i="115" s="1"/>
  <c r="I45" i="115"/>
  <c r="K46" i="115"/>
  <c r="M46" i="115" s="1"/>
  <c r="I51" i="115"/>
  <c r="K53" i="115"/>
  <c r="M53" i="115" s="1"/>
  <c r="I54" i="115"/>
  <c r="K61" i="115"/>
  <c r="M61" i="115" s="1"/>
  <c r="I66" i="115"/>
  <c r="K88" i="115"/>
  <c r="M88" i="115" s="1"/>
  <c r="K92" i="115"/>
  <c r="O92" i="115" s="1"/>
  <c r="I101" i="115"/>
  <c r="I128" i="115"/>
  <c r="K129" i="115"/>
  <c r="M129" i="115" s="1"/>
  <c r="I136" i="115"/>
  <c r="K140" i="115"/>
  <c r="O140" i="115" s="1"/>
  <c r="K205" i="115"/>
  <c r="O205" i="115" s="1"/>
  <c r="I210" i="115"/>
  <c r="I214" i="115"/>
  <c r="I241" i="115"/>
  <c r="K242" i="115"/>
  <c r="O242" i="115" s="1"/>
  <c r="I250" i="115"/>
  <c r="I17" i="115"/>
  <c r="I85" i="115"/>
  <c r="I87" i="115"/>
  <c r="I135" i="115"/>
  <c r="K172" i="115"/>
  <c r="K179" i="115"/>
  <c r="M179" i="115" s="1"/>
  <c r="I203" i="115"/>
  <c r="I207" i="115"/>
  <c r="I213" i="115"/>
  <c r="I220" i="115"/>
  <c r="I244" i="115"/>
  <c r="I262" i="115"/>
  <c r="I283" i="115"/>
  <c r="I293" i="115"/>
  <c r="K329" i="115"/>
  <c r="O329" i="115" s="1"/>
  <c r="K330" i="115"/>
  <c r="M330" i="115" s="1"/>
  <c r="I334" i="115"/>
  <c r="I360" i="115"/>
  <c r="K361" i="115"/>
  <c r="O361" i="115" s="1"/>
  <c r="K363" i="115"/>
  <c r="M363" i="115" s="1"/>
  <c r="K367" i="115"/>
  <c r="O367" i="115" s="1"/>
  <c r="K372" i="115"/>
  <c r="O372" i="115" s="1"/>
  <c r="I404" i="115"/>
  <c r="I408" i="115"/>
  <c r="I414" i="115"/>
  <c r="I437" i="115"/>
  <c r="I441" i="115"/>
  <c r="K445" i="115"/>
  <c r="O445" i="115" s="1"/>
  <c r="I448" i="115"/>
  <c r="K452" i="115"/>
  <c r="O452" i="115" s="1"/>
  <c r="K456" i="115"/>
  <c r="O456" i="115" s="1"/>
  <c r="I6" i="115"/>
  <c r="I89" i="115"/>
  <c r="I94" i="115"/>
  <c r="I96" i="115"/>
  <c r="I134" i="115"/>
  <c r="K139" i="115"/>
  <c r="O139" i="115" s="1"/>
  <c r="I145" i="115"/>
  <c r="I176" i="115"/>
  <c r="I206" i="115"/>
  <c r="I212" i="115"/>
  <c r="I243" i="115"/>
  <c r="I255" i="115"/>
  <c r="I281" i="115"/>
  <c r="I285" i="115"/>
  <c r="I288" i="115"/>
  <c r="I290" i="115"/>
  <c r="K298" i="115"/>
  <c r="M298" i="115" s="1"/>
  <c r="I317" i="115"/>
  <c r="I318" i="115"/>
  <c r="M320" i="115"/>
  <c r="M323" i="115"/>
  <c r="K338" i="115"/>
  <c r="O338" i="115" s="1"/>
  <c r="K359" i="115"/>
  <c r="O359" i="115" s="1"/>
  <c r="K362" i="115"/>
  <c r="O362" i="115" s="1"/>
  <c r="K370" i="115"/>
  <c r="M370" i="115" s="1"/>
  <c r="M400" i="115"/>
  <c r="J417" i="115"/>
  <c r="K443" i="115"/>
  <c r="O443" i="115" s="1"/>
  <c r="K450" i="115"/>
  <c r="O450" i="115" s="1"/>
  <c r="I21" i="115"/>
  <c r="I52" i="115"/>
  <c r="I141" i="115"/>
  <c r="K171" i="115"/>
  <c r="O171" i="115" s="1"/>
  <c r="K177" i="115"/>
  <c r="I252" i="115"/>
  <c r="K322" i="115"/>
  <c r="K325" i="115"/>
  <c r="M325" i="115" s="1"/>
  <c r="I328" i="115"/>
  <c r="M339" i="115"/>
  <c r="J376" i="115"/>
  <c r="K357" i="115"/>
  <c r="O357" i="115" s="1"/>
  <c r="M359" i="115"/>
  <c r="I362" i="115"/>
  <c r="K364" i="115"/>
  <c r="O364" i="115" s="1"/>
  <c r="I370" i="115"/>
  <c r="I400" i="115"/>
  <c r="K402" i="115"/>
  <c r="K406" i="115"/>
  <c r="O406" i="115" s="1"/>
  <c r="K407" i="115"/>
  <c r="O407" i="115" s="1"/>
  <c r="K413" i="115"/>
  <c r="O413" i="115" s="1"/>
  <c r="K447" i="115"/>
  <c r="K454" i="115"/>
  <c r="O454" i="115" s="1"/>
  <c r="M13" i="115"/>
  <c r="O87" i="115"/>
  <c r="M87" i="115"/>
  <c r="M98" i="115"/>
  <c r="O86" i="115"/>
  <c r="M86" i="115"/>
  <c r="M51" i="115"/>
  <c r="M57" i="115"/>
  <c r="O93" i="115"/>
  <c r="O95" i="115"/>
  <c r="M95" i="115"/>
  <c r="O106" i="115"/>
  <c r="M106" i="115"/>
  <c r="O107" i="115"/>
  <c r="M107" i="115"/>
  <c r="O125" i="115"/>
  <c r="O127" i="115"/>
  <c r="M127" i="115"/>
  <c r="O128" i="115"/>
  <c r="M128" i="115"/>
  <c r="O170" i="115"/>
  <c r="I3" i="115"/>
  <c r="I4" i="115"/>
  <c r="I12" i="115"/>
  <c r="I13" i="115"/>
  <c r="I14" i="115"/>
  <c r="I49" i="115"/>
  <c r="I59" i="115"/>
  <c r="I63" i="115"/>
  <c r="I86" i="115"/>
  <c r="O89" i="115"/>
  <c r="M89" i="115"/>
  <c r="I95" i="115"/>
  <c r="K91" i="115"/>
  <c r="I91" i="115"/>
  <c r="O96" i="115"/>
  <c r="M96" i="115"/>
  <c r="O99" i="115"/>
  <c r="M99" i="115"/>
  <c r="K103" i="115"/>
  <c r="I103" i="115"/>
  <c r="O105" i="115"/>
  <c r="M105" i="115"/>
  <c r="O126" i="115"/>
  <c r="M126" i="115"/>
  <c r="K131" i="115"/>
  <c r="I131" i="115"/>
  <c r="O254" i="115"/>
  <c r="M19" i="115"/>
  <c r="M25" i="115"/>
  <c r="K90" i="115"/>
  <c r="O94" i="115"/>
  <c r="M94" i="115"/>
  <c r="O129" i="115"/>
  <c r="O138" i="115"/>
  <c r="M138" i="115"/>
  <c r="M140" i="115"/>
  <c r="K143" i="115"/>
  <c r="I143" i="115"/>
  <c r="O144" i="115"/>
  <c r="O145" i="115"/>
  <c r="M145" i="115"/>
  <c r="O147" i="115"/>
  <c r="M147" i="115"/>
  <c r="K166" i="115"/>
  <c r="I166" i="115"/>
  <c r="K168" i="115"/>
  <c r="I168" i="115"/>
  <c r="O172" i="115"/>
  <c r="M172" i="115"/>
  <c r="O175" i="115"/>
  <c r="M175" i="115"/>
  <c r="O177" i="115"/>
  <c r="M177" i="115"/>
  <c r="O182" i="115"/>
  <c r="M182" i="115"/>
  <c r="O184" i="115"/>
  <c r="O204" i="115"/>
  <c r="M204" i="115"/>
  <c r="O213" i="115"/>
  <c r="M213" i="115"/>
  <c r="K224" i="115"/>
  <c r="I224" i="115"/>
  <c r="O241" i="115"/>
  <c r="M241" i="115"/>
  <c r="K248" i="115"/>
  <c r="I248" i="115"/>
  <c r="K279" i="115"/>
  <c r="G302" i="115"/>
  <c r="I279" i="115"/>
  <c r="M286" i="115"/>
  <c r="O286" i="115"/>
  <c r="K289" i="115"/>
  <c r="I289" i="115"/>
  <c r="M296" i="115"/>
  <c r="O296" i="115"/>
  <c r="O298" i="115"/>
  <c r="M301" i="115"/>
  <c r="O301" i="115"/>
  <c r="M317" i="115"/>
  <c r="O101" i="115"/>
  <c r="M101" i="115"/>
  <c r="O102" i="115"/>
  <c r="M102" i="115"/>
  <c r="O165" i="115"/>
  <c r="M165" i="115"/>
  <c r="I175" i="115"/>
  <c r="O178" i="115"/>
  <c r="I182" i="115"/>
  <c r="K186" i="115"/>
  <c r="I186" i="115"/>
  <c r="O203" i="115"/>
  <c r="M203" i="115"/>
  <c r="O207" i="115"/>
  <c r="M207" i="115"/>
  <c r="O209" i="115"/>
  <c r="M209" i="115"/>
  <c r="O212" i="115"/>
  <c r="M212" i="115"/>
  <c r="O219" i="115"/>
  <c r="M219" i="115"/>
  <c r="O221" i="115"/>
  <c r="M221" i="115"/>
  <c r="O245" i="115"/>
  <c r="M245" i="115"/>
  <c r="O251" i="115"/>
  <c r="M251" i="115"/>
  <c r="K257" i="115"/>
  <c r="I257" i="115"/>
  <c r="K259" i="115"/>
  <c r="I259" i="115"/>
  <c r="I286" i="115"/>
  <c r="I296" i="115"/>
  <c r="O330" i="115"/>
  <c r="M361" i="115"/>
  <c r="I105" i="115"/>
  <c r="I106" i="115"/>
  <c r="I125" i="115"/>
  <c r="I126" i="115"/>
  <c r="I127" i="115"/>
  <c r="K132" i="115"/>
  <c r="I132" i="115"/>
  <c r="O135" i="115"/>
  <c r="M135" i="115"/>
  <c r="K142" i="115"/>
  <c r="I142" i="115"/>
  <c r="I165" i="115"/>
  <c r="K167" i="115"/>
  <c r="I167" i="115"/>
  <c r="K169" i="115"/>
  <c r="I169" i="115"/>
  <c r="O174" i="115"/>
  <c r="M174" i="115"/>
  <c r="O176" i="115"/>
  <c r="M176" i="115"/>
  <c r="O181" i="115"/>
  <c r="M181" i="115"/>
  <c r="O183" i="115"/>
  <c r="M183" i="115"/>
  <c r="O206" i="115"/>
  <c r="M206" i="115"/>
  <c r="I209" i="115"/>
  <c r="K217" i="115"/>
  <c r="I217" i="115"/>
  <c r="I219" i="115"/>
  <c r="I221" i="115"/>
  <c r="K223" i="115"/>
  <c r="I223" i="115"/>
  <c r="O225" i="115"/>
  <c r="M225" i="115"/>
  <c r="G264" i="115"/>
  <c r="O243" i="115"/>
  <c r="M243" i="115"/>
  <c r="I245" i="115"/>
  <c r="K247" i="115"/>
  <c r="I247" i="115"/>
  <c r="O249" i="115"/>
  <c r="M249" i="115"/>
  <c r="I251" i="115"/>
  <c r="O261" i="115"/>
  <c r="M261" i="115"/>
  <c r="O262" i="115"/>
  <c r="M262" i="115"/>
  <c r="O263" i="115"/>
  <c r="M263" i="115"/>
  <c r="O280" i="115"/>
  <c r="K282" i="115"/>
  <c r="I282" i="115"/>
  <c r="O284" i="115"/>
  <c r="M288" i="115"/>
  <c r="O288" i="115"/>
  <c r="O290" i="115"/>
  <c r="O321" i="115"/>
  <c r="M321" i="115"/>
  <c r="O328" i="115"/>
  <c r="M328" i="115"/>
  <c r="M332" i="115"/>
  <c r="M333" i="115"/>
  <c r="O333" i="115"/>
  <c r="O134" i="115"/>
  <c r="M134" i="115"/>
  <c r="O136" i="115"/>
  <c r="M136" i="115"/>
  <c r="O141" i="115"/>
  <c r="M141" i="115"/>
  <c r="O146" i="115"/>
  <c r="M146" i="115"/>
  <c r="K185" i="115"/>
  <c r="I185" i="115"/>
  <c r="O187" i="115"/>
  <c r="M187" i="115"/>
  <c r="G226" i="115"/>
  <c r="M210" i="115"/>
  <c r="O210" i="115"/>
  <c r="O214" i="115"/>
  <c r="M214" i="115"/>
  <c r="K216" i="115"/>
  <c r="O220" i="115"/>
  <c r="M220" i="115"/>
  <c r="K222" i="115"/>
  <c r="O244" i="115"/>
  <c r="M244" i="115"/>
  <c r="K246" i="115"/>
  <c r="O250" i="115"/>
  <c r="M250" i="115"/>
  <c r="O252" i="115"/>
  <c r="M252" i="115"/>
  <c r="O255" i="115"/>
  <c r="M255" i="115"/>
  <c r="K258" i="115"/>
  <c r="I258" i="115"/>
  <c r="M281" i="115"/>
  <c r="O281" i="115"/>
  <c r="M283" i="115"/>
  <c r="O283" i="115"/>
  <c r="O285" i="115"/>
  <c r="K291" i="115"/>
  <c r="K292" i="115"/>
  <c r="O293" i="115"/>
  <c r="K299" i="115"/>
  <c r="I299" i="115"/>
  <c r="M300" i="115"/>
  <c r="O300" i="115"/>
  <c r="K319" i="115"/>
  <c r="I319" i="115"/>
  <c r="J340" i="115"/>
  <c r="I333" i="115"/>
  <c r="M334" i="115"/>
  <c r="K336" i="115"/>
  <c r="K337" i="115"/>
  <c r="I337" i="115"/>
  <c r="I355" i="115"/>
  <c r="K358" i="115"/>
  <c r="I364" i="115"/>
  <c r="M369" i="115"/>
  <c r="K371" i="115"/>
  <c r="O371" i="115" s="1"/>
  <c r="O400" i="115"/>
  <c r="K405" i="115"/>
  <c r="O405" i="115" s="1"/>
  <c r="I405" i="115"/>
  <c r="M324" i="115"/>
  <c r="M327" i="115"/>
  <c r="K368" i="115"/>
  <c r="K401" i="115"/>
  <c r="I401" i="115"/>
  <c r="K398" i="115"/>
  <c r="I398" i="115"/>
  <c r="M399" i="115"/>
  <c r="K335" i="115"/>
  <c r="I335" i="115"/>
  <c r="K394" i="115"/>
  <c r="I394" i="115"/>
  <c r="K403" i="115"/>
  <c r="M403" i="115" s="1"/>
  <c r="I403" i="115"/>
  <c r="M413" i="115"/>
  <c r="K410" i="115"/>
  <c r="I410" i="115"/>
  <c r="I411" i="115"/>
  <c r="K411" i="115"/>
  <c r="O411" i="115" s="1"/>
  <c r="K409" i="115"/>
  <c r="O409" i="115" s="1"/>
  <c r="K412" i="115"/>
  <c r="O412" i="115" s="1"/>
  <c r="I412" i="115"/>
  <c r="O447" i="115"/>
  <c r="M447" i="115"/>
  <c r="M415" i="115"/>
  <c r="M437" i="115"/>
  <c r="M441" i="115"/>
  <c r="K444" i="115"/>
  <c r="O444" i="115" s="1"/>
  <c r="I445" i="115"/>
  <c r="K446" i="115"/>
  <c r="O446" i="115" s="1"/>
  <c r="K451" i="115"/>
  <c r="O451" i="115" s="1"/>
  <c r="I452" i="115"/>
  <c r="K453" i="115"/>
  <c r="O453" i="115" s="1"/>
  <c r="I454" i="115"/>
  <c r="K455" i="115"/>
  <c r="O455" i="115" s="1"/>
  <c r="I456" i="115"/>
  <c r="M414" i="115"/>
  <c r="M438" i="115"/>
  <c r="M440" i="115"/>
  <c r="M442" i="115"/>
  <c r="M353" i="115" l="1"/>
  <c r="O325" i="115"/>
  <c r="M205" i="115"/>
  <c r="M260" i="115"/>
  <c r="M256" i="115"/>
  <c r="M456" i="115"/>
  <c r="M416" i="115"/>
  <c r="M4" i="115"/>
  <c r="M407" i="115"/>
  <c r="M364" i="115"/>
  <c r="O370" i="115"/>
  <c r="O295" i="115"/>
  <c r="M139" i="115"/>
  <c r="M449" i="115"/>
  <c r="M355" i="115"/>
  <c r="M367" i="115"/>
  <c r="O180" i="115"/>
  <c r="O133" i="115"/>
  <c r="M48" i="115"/>
  <c r="M457" i="115"/>
  <c r="M439" i="115"/>
  <c r="M242" i="115"/>
  <c r="M100" i="115"/>
  <c r="O45" i="115"/>
  <c r="O356" i="115"/>
  <c r="O287" i="115"/>
  <c r="M253" i="115"/>
  <c r="M173" i="115"/>
  <c r="O366" i="115"/>
  <c r="M66" i="115"/>
  <c r="O60" i="115"/>
  <c r="O374" i="115"/>
  <c r="O363" i="115"/>
  <c r="M211" i="115"/>
  <c r="M454" i="115"/>
  <c r="O294" i="115"/>
  <c r="O137" i="115"/>
  <c r="M7" i="115"/>
  <c r="O208" i="115"/>
  <c r="O215" i="115"/>
  <c r="O64" i="115"/>
  <c r="M50" i="115"/>
  <c r="H210" i="99"/>
  <c r="M443" i="115"/>
  <c r="M436" i="115"/>
  <c r="O218" i="115"/>
  <c r="M63" i="115"/>
  <c r="M354" i="115"/>
  <c r="M406" i="115"/>
  <c r="M448" i="115"/>
  <c r="O179" i="115"/>
  <c r="O54" i="115"/>
  <c r="O88" i="115"/>
  <c r="O61" i="115"/>
  <c r="M396" i="115"/>
  <c r="M331" i="115"/>
  <c r="O297" i="115"/>
  <c r="M450" i="115"/>
  <c r="O404" i="115"/>
  <c r="M171" i="115"/>
  <c r="M130" i="115"/>
  <c r="M408" i="115"/>
  <c r="H161" i="99"/>
  <c r="M104" i="115"/>
  <c r="M55" i="115"/>
  <c r="O47" i="115"/>
  <c r="O97" i="115"/>
  <c r="M21" i="115"/>
  <c r="M373" i="115"/>
  <c r="O360" i="115"/>
  <c r="M92" i="115"/>
  <c r="M85" i="115"/>
  <c r="M52" i="115"/>
  <c r="M15" i="115"/>
  <c r="M62" i="115"/>
  <c r="M11" i="115"/>
  <c r="M58" i="115"/>
  <c r="O20" i="115"/>
  <c r="M3" i="115"/>
  <c r="O23" i="115"/>
  <c r="O53" i="115"/>
  <c r="M12" i="115"/>
  <c r="M8" i="115"/>
  <c r="M6" i="115"/>
  <c r="O9" i="115"/>
  <c r="K26" i="115"/>
  <c r="M23" i="115"/>
  <c r="M9" i="115"/>
  <c r="M20" i="115"/>
  <c r="K68" i="115"/>
  <c r="H289" i="99"/>
  <c r="H254" i="99"/>
  <c r="I155" i="99"/>
  <c r="I268" i="99"/>
  <c r="I239" i="99"/>
  <c r="I132" i="99"/>
  <c r="H192" i="99"/>
  <c r="I263" i="99"/>
  <c r="I86" i="99"/>
  <c r="I125" i="99"/>
  <c r="H130" i="99"/>
  <c r="M16" i="115"/>
  <c r="H275" i="99"/>
  <c r="H264" i="99"/>
  <c r="H182" i="99"/>
  <c r="H194" i="99"/>
  <c r="H298" i="99"/>
  <c r="H286" i="99"/>
  <c r="I112" i="99"/>
  <c r="I139" i="99"/>
  <c r="H164" i="99"/>
  <c r="I184" i="99"/>
  <c r="H244" i="99"/>
  <c r="H181" i="99"/>
  <c r="H236" i="99"/>
  <c r="I279" i="99"/>
  <c r="I237" i="99"/>
  <c r="I90" i="99"/>
  <c r="H163" i="99"/>
  <c r="I180" i="99"/>
  <c r="H146" i="99"/>
  <c r="H145" i="99"/>
  <c r="I145" i="99"/>
  <c r="H98" i="99"/>
  <c r="I97" i="99"/>
  <c r="I200" i="99"/>
  <c r="H199" i="99"/>
  <c r="I199" i="99"/>
  <c r="H196" i="99"/>
  <c r="I196" i="99"/>
  <c r="H173" i="99"/>
  <c r="I173" i="99"/>
  <c r="H247" i="99"/>
  <c r="H246" i="99"/>
  <c r="I246" i="99"/>
  <c r="I198" i="99"/>
  <c r="H198" i="99"/>
  <c r="H270" i="99"/>
  <c r="I270" i="99"/>
  <c r="I175" i="99"/>
  <c r="H174" i="99"/>
  <c r="I174" i="99"/>
  <c r="H195" i="99"/>
  <c r="I195" i="99"/>
  <c r="I172" i="99"/>
  <c r="H172" i="99"/>
  <c r="I245" i="99"/>
  <c r="H245" i="99"/>
  <c r="H170" i="99"/>
  <c r="I170" i="99"/>
  <c r="I122" i="99"/>
  <c r="H121" i="99"/>
  <c r="I121" i="99"/>
  <c r="I296" i="99"/>
  <c r="H295" i="99"/>
  <c r="I295" i="99"/>
  <c r="I272" i="99"/>
  <c r="H271" i="99"/>
  <c r="I271" i="99"/>
  <c r="H171" i="99"/>
  <c r="I171" i="99"/>
  <c r="H100" i="99"/>
  <c r="I99" i="99"/>
  <c r="I120" i="99"/>
  <c r="H120" i="99"/>
  <c r="H197" i="99"/>
  <c r="I197" i="99"/>
  <c r="I283" i="99"/>
  <c r="I282" i="99"/>
  <c r="H285" i="99"/>
  <c r="H281" i="99"/>
  <c r="I300" i="99"/>
  <c r="I290" i="99"/>
  <c r="I267" i="99"/>
  <c r="I257" i="99"/>
  <c r="H258" i="99"/>
  <c r="I259" i="99"/>
  <c r="H255" i="99"/>
  <c r="I230" i="99"/>
  <c r="I241" i="99"/>
  <c r="I238" i="99"/>
  <c r="I248" i="99"/>
  <c r="G334" i="99"/>
  <c r="G330" i="99"/>
  <c r="H330" i="99" s="1"/>
  <c r="I205" i="99"/>
  <c r="H215" i="99"/>
  <c r="I207" i="99"/>
  <c r="H211" i="99"/>
  <c r="I206" i="99"/>
  <c r="I213" i="99"/>
  <c r="I187" i="99"/>
  <c r="H188" i="99"/>
  <c r="G331" i="99"/>
  <c r="H183" i="99"/>
  <c r="H190" i="99"/>
  <c r="I191" i="99"/>
  <c r="H186" i="99"/>
  <c r="I167" i="99"/>
  <c r="H158" i="99"/>
  <c r="H166" i="99"/>
  <c r="H165" i="99"/>
  <c r="I162" i="99"/>
  <c r="I154" i="99"/>
  <c r="G333" i="99"/>
  <c r="H333" i="99" s="1"/>
  <c r="I146" i="99"/>
  <c r="H137" i="99"/>
  <c r="I142" i="99"/>
  <c r="G341" i="99"/>
  <c r="I341" i="99" s="1"/>
  <c r="G335" i="99"/>
  <c r="I106" i="99"/>
  <c r="I114" i="99"/>
  <c r="H124" i="99"/>
  <c r="H89" i="99"/>
  <c r="H293" i="99"/>
  <c r="G339" i="99"/>
  <c r="H339" i="99" s="1"/>
  <c r="G337" i="99"/>
  <c r="H337" i="99" s="1"/>
  <c r="G336" i="99"/>
  <c r="I336" i="99" s="1"/>
  <c r="G332" i="99"/>
  <c r="I332" i="99" s="1"/>
  <c r="H118" i="99"/>
  <c r="H216" i="99"/>
  <c r="G340" i="99"/>
  <c r="I340" i="99" s="1"/>
  <c r="H141" i="99"/>
  <c r="H243" i="99"/>
  <c r="G338" i="99"/>
  <c r="H338" i="99" s="1"/>
  <c r="I217" i="99"/>
  <c r="H288" i="99"/>
  <c r="H299" i="99"/>
  <c r="H272" i="99"/>
  <c r="I116" i="99"/>
  <c r="I159" i="99"/>
  <c r="I85" i="99"/>
  <c r="H160" i="99"/>
  <c r="H80" i="99"/>
  <c r="H256" i="99"/>
  <c r="H233" i="99"/>
  <c r="H193" i="99"/>
  <c r="G328" i="99"/>
  <c r="H242" i="99"/>
  <c r="I179" i="99"/>
  <c r="H260" i="99"/>
  <c r="H250" i="99"/>
  <c r="H209" i="99"/>
  <c r="G342" i="99"/>
  <c r="H342" i="99" s="1"/>
  <c r="H287" i="99"/>
  <c r="H144" i="99"/>
  <c r="G329" i="99"/>
  <c r="H329" i="99" s="1"/>
  <c r="I123" i="99"/>
  <c r="I100" i="99"/>
  <c r="I157" i="99"/>
  <c r="I88" i="99"/>
  <c r="H294" i="99"/>
  <c r="I247" i="99"/>
  <c r="H232" i="99"/>
  <c r="H175" i="99"/>
  <c r="H185" i="99"/>
  <c r="I240" i="99"/>
  <c r="H156" i="99"/>
  <c r="H179" i="99"/>
  <c r="I284" i="99"/>
  <c r="I280" i="99"/>
  <c r="I110" i="99"/>
  <c r="H122" i="99"/>
  <c r="H292" i="99"/>
  <c r="I189" i="99"/>
  <c r="I168" i="99"/>
  <c r="H208" i="99"/>
  <c r="H169" i="99"/>
  <c r="I136" i="99"/>
  <c r="I133" i="99"/>
  <c r="H149" i="99"/>
  <c r="H134" i="99"/>
  <c r="I266" i="99"/>
  <c r="I249" i="99"/>
  <c r="H231" i="99"/>
  <c r="I214" i="99"/>
  <c r="I297" i="99"/>
  <c r="I291" i="99"/>
  <c r="H296" i="99"/>
  <c r="H273" i="99"/>
  <c r="I135" i="99"/>
  <c r="I115" i="99"/>
  <c r="I107" i="99"/>
  <c r="I81" i="99"/>
  <c r="H84" i="99"/>
  <c r="H261" i="99"/>
  <c r="H138" i="99"/>
  <c r="H131" i="99"/>
  <c r="I117" i="99"/>
  <c r="I109" i="99"/>
  <c r="H104" i="99"/>
  <c r="I79" i="99"/>
  <c r="I83" i="99"/>
  <c r="I274" i="99"/>
  <c r="H269" i="99"/>
  <c r="I129" i="99"/>
  <c r="H129" i="99"/>
  <c r="I147" i="99"/>
  <c r="I119" i="99"/>
  <c r="I111" i="99"/>
  <c r="H99" i="99"/>
  <c r="I92" i="99"/>
  <c r="H265" i="99"/>
  <c r="I140" i="99"/>
  <c r="H140" i="99"/>
  <c r="I113" i="99"/>
  <c r="I105" i="99"/>
  <c r="H91" i="99"/>
  <c r="H82" i="99"/>
  <c r="H79" i="99"/>
  <c r="M56" i="115"/>
  <c r="O46" i="115"/>
  <c r="O67" i="115"/>
  <c r="M65" i="115"/>
  <c r="M49" i="115"/>
  <c r="O59" i="115"/>
  <c r="M326" i="115"/>
  <c r="O5" i="115"/>
  <c r="J474" i="115"/>
  <c r="G474" i="115"/>
  <c r="O17" i="115"/>
  <c r="M338" i="115"/>
  <c r="M395" i="115"/>
  <c r="M405" i="115"/>
  <c r="I26" i="115"/>
  <c r="I68" i="115"/>
  <c r="O15" i="115"/>
  <c r="K108" i="115"/>
  <c r="K226" i="115"/>
  <c r="M445" i="115"/>
  <c r="M365" i="115"/>
  <c r="O24" i="115"/>
  <c r="M329" i="115"/>
  <c r="O22" i="115"/>
  <c r="M451" i="115"/>
  <c r="O10" i="115"/>
  <c r="O16" i="115"/>
  <c r="O18" i="115"/>
  <c r="M402" i="115"/>
  <c r="O402" i="115"/>
  <c r="O322" i="115"/>
  <c r="M322" i="115"/>
  <c r="M372" i="115"/>
  <c r="M362" i="115"/>
  <c r="I458" i="115"/>
  <c r="I376" i="115"/>
  <c r="M452" i="115"/>
  <c r="M357" i="115"/>
  <c r="K188" i="115"/>
  <c r="M453" i="115"/>
  <c r="O398" i="115"/>
  <c r="M398" i="115"/>
  <c r="I340" i="115"/>
  <c r="M411" i="115"/>
  <c r="O403" i="115"/>
  <c r="O358" i="115"/>
  <c r="M358" i="115"/>
  <c r="K376" i="115"/>
  <c r="O336" i="115"/>
  <c r="M336" i="115"/>
  <c r="K340" i="115"/>
  <c r="I226" i="115"/>
  <c r="O169" i="115"/>
  <c r="M169" i="115"/>
  <c r="O410" i="115"/>
  <c r="M410" i="115"/>
  <c r="M292" i="115"/>
  <c r="O292" i="115"/>
  <c r="O246" i="115"/>
  <c r="M246" i="115"/>
  <c r="K264" i="115"/>
  <c r="O185" i="115"/>
  <c r="M185" i="115"/>
  <c r="K458" i="115"/>
  <c r="I148" i="115"/>
  <c r="O186" i="115"/>
  <c r="M186" i="115"/>
  <c r="O131" i="115"/>
  <c r="M131" i="115"/>
  <c r="I302" i="115"/>
  <c r="K148" i="115"/>
  <c r="M446" i="115"/>
  <c r="M409" i="115"/>
  <c r="M412" i="115"/>
  <c r="K417" i="115"/>
  <c r="O394" i="115"/>
  <c r="M394" i="115"/>
  <c r="O335" i="115"/>
  <c r="M335" i="115"/>
  <c r="O401" i="115"/>
  <c r="M401" i="115"/>
  <c r="M371" i="115"/>
  <c r="M299" i="115"/>
  <c r="O299" i="115"/>
  <c r="M282" i="115"/>
  <c r="O282" i="115"/>
  <c r="O223" i="115"/>
  <c r="M223" i="115"/>
  <c r="O217" i="115"/>
  <c r="M217" i="115"/>
  <c r="O167" i="115"/>
  <c r="M167" i="115"/>
  <c r="O142" i="115"/>
  <c r="M142" i="115"/>
  <c r="I108" i="115"/>
  <c r="O224" i="115"/>
  <c r="M224" i="115"/>
  <c r="O166" i="115"/>
  <c r="M166" i="115"/>
  <c r="O143" i="115"/>
  <c r="M143" i="115"/>
  <c r="I264" i="115"/>
  <c r="O132" i="115"/>
  <c r="M132" i="115"/>
  <c r="O168" i="115"/>
  <c r="M168" i="115"/>
  <c r="I417" i="115"/>
  <c r="O319" i="115"/>
  <c r="M319" i="115"/>
  <c r="M291" i="115"/>
  <c r="O291" i="115"/>
  <c r="O258" i="115"/>
  <c r="M258" i="115"/>
  <c r="O247" i="115"/>
  <c r="M247" i="115"/>
  <c r="O257" i="115"/>
  <c r="M257" i="115"/>
  <c r="M289" i="115"/>
  <c r="O289" i="115"/>
  <c r="M455" i="115"/>
  <c r="M444" i="115"/>
  <c r="O368" i="115"/>
  <c r="M368" i="115"/>
  <c r="O337" i="115"/>
  <c r="M337" i="115"/>
  <c r="O222" i="115"/>
  <c r="M222" i="115"/>
  <c r="O216" i="115"/>
  <c r="M216" i="115"/>
  <c r="I188" i="115"/>
  <c r="O259" i="115"/>
  <c r="M259" i="115"/>
  <c r="O279" i="115"/>
  <c r="M279" i="115"/>
  <c r="K302" i="115"/>
  <c r="O248" i="115"/>
  <c r="M248" i="115"/>
  <c r="O90" i="115"/>
  <c r="M90" i="115"/>
  <c r="O103" i="115"/>
  <c r="M103" i="115"/>
  <c r="O91" i="115"/>
  <c r="M91" i="115"/>
  <c r="G350" i="99" l="1"/>
  <c r="I350" i="99" s="1"/>
  <c r="I330" i="99"/>
  <c r="H334" i="99"/>
  <c r="I334" i="99"/>
  <c r="I328" i="99"/>
  <c r="H331" i="99"/>
  <c r="I331" i="99"/>
  <c r="H341" i="99"/>
  <c r="H350" i="99"/>
  <c r="H336" i="99"/>
  <c r="I333" i="99"/>
  <c r="I329" i="99"/>
  <c r="H335" i="99"/>
  <c r="I335" i="99"/>
  <c r="H332" i="99"/>
  <c r="I339" i="99"/>
  <c r="I338" i="99"/>
  <c r="I337" i="99"/>
  <c r="I342" i="99"/>
  <c r="H328" i="99"/>
  <c r="H340" i="99"/>
  <c r="K474" i="115"/>
  <c r="I474" i="115"/>
</calcChain>
</file>

<file path=xl/sharedStrings.xml><?xml version="1.0" encoding="utf-8"?>
<sst xmlns="http://schemas.openxmlformats.org/spreadsheetml/2006/main" count="1029" uniqueCount="122">
  <si>
    <t>註：</t>
  </si>
  <si>
    <t xml:space="preserve"> 路  線  別</t>
  </si>
  <si>
    <t>許可證字號</t>
  </si>
  <si>
    <t>日駛班次</t>
  </si>
  <si>
    <t>月駛班次</t>
  </si>
  <si>
    <t>總行車公里</t>
  </si>
  <si>
    <t>本月每車公里載客人公里數</t>
  </si>
  <si>
    <t>每車公里路線別成本</t>
  </si>
  <si>
    <t>總計：</t>
  </si>
  <si>
    <t>1、營運虧損需補貼金額＝（每車公里合理營運成本─每車公里營運收入）＊班次數＊補貼里程</t>
  </si>
  <si>
    <t>2、路線里程逾六十公里，以六十公里計之，惟如特殊地區路線，依核定行駛里程計算者，請於編號前加註#。</t>
  </si>
  <si>
    <t>3、重複路線，依全線行駛里程計算者，請於編號前加註＊；依未重複路段里程數計算者，請於編號前加註＠。</t>
  </si>
  <si>
    <t>4、聯營路線，請於編號前加註＆。</t>
  </si>
  <si>
    <t>5、扣處罰金數額＝扣基本處罰金個數＊每車公里合理營運成本＊該營運路線補貼里程</t>
  </si>
  <si>
    <t>6、扣減罰金後需補貼數額＝營運虧損需補貼金額─扣處罰金數額（未滿一元部分不計）。</t>
  </si>
  <si>
    <t>主管機關初審核章：</t>
  </si>
  <si>
    <t>花蓮火車站-月眉-東華大學</t>
    <phoneticPr fontId="4" type="noConversion"/>
  </si>
  <si>
    <t xml:space="preserve">花蓮火車站－成功－臺東站 </t>
  </si>
  <si>
    <t>花蓮火車站-成功-台東站</t>
    <phoneticPr fontId="4" type="noConversion"/>
  </si>
  <si>
    <t>花蓮火車站-月眉-豐田火車站</t>
  </si>
  <si>
    <t>花蓮汽車客運公司偏遠服務路線106年12月份營運報表(蓋公司及負責人章)</t>
    <phoneticPr fontId="4" type="noConversion"/>
  </si>
  <si>
    <t>路線編號</t>
  </si>
  <si>
    <t>實際行駛里程</t>
    <phoneticPr fontId="4" type="noConversion"/>
  </si>
  <si>
    <t>短駛里程</t>
    <phoneticPr fontId="4" type="noConversion"/>
  </si>
  <si>
    <t>補貼路段實際行車里程</t>
  </si>
  <si>
    <t>總延人公里</t>
    <phoneticPr fontId="4" type="noConversion"/>
  </si>
  <si>
    <t>總營收</t>
  </si>
  <si>
    <t>每車公里收入</t>
  </si>
  <si>
    <t>富里-望通嶺</t>
  </si>
  <si>
    <t>花蓮火車站-光復</t>
  </si>
  <si>
    <t>花蓮火車站-瑞穗</t>
    <phoneticPr fontId="4" type="noConversion"/>
  </si>
  <si>
    <t>花蓮車站-花蓮總站-花蓮機場-花蓮車站</t>
  </si>
  <si>
    <t>光復車站-豐濱</t>
  </si>
  <si>
    <t>花蓮車站-洛韶</t>
  </si>
  <si>
    <t>花蓮車站-太魯閣國家公園管理處</t>
  </si>
  <si>
    <t>玉里-富里</t>
  </si>
  <si>
    <t>花蓮車站-銅門</t>
  </si>
  <si>
    <t>花蓮車站-崇德</t>
  </si>
  <si>
    <t>花蓮車站-天祥</t>
  </si>
  <si>
    <t>瑞穗-玉里</t>
  </si>
  <si>
    <t>花蓮車站-秀林</t>
  </si>
  <si>
    <t>光復-富里</t>
  </si>
  <si>
    <t>花蓮車站-壽豐</t>
  </si>
  <si>
    <t>花蓮火車站-靜浦</t>
  </si>
  <si>
    <t>花蓮車站-臺中(梨山)</t>
  </si>
  <si>
    <t>光復-玉里</t>
  </si>
  <si>
    <t>瑞穗-紅葉</t>
  </si>
  <si>
    <t>花蓮汽車客運公司偏遠服務路線107年1月份營運報表(蓋公司及負責人章)</t>
    <phoneticPr fontId="4" type="noConversion"/>
  </si>
  <si>
    <t>花蓮汽車客運公司偏遠服務路線107年2月份營運報表(蓋公司及負責人章)</t>
    <phoneticPr fontId="4" type="noConversion"/>
  </si>
  <si>
    <t>花蓮汽車客運公司偏遠服務路線107年3月份營運報表(蓋公司及負責人章)</t>
    <phoneticPr fontId="4" type="noConversion"/>
  </si>
  <si>
    <t>花蓮汽車客運公司偏遠服務路線107年4月份營運報表</t>
    <phoneticPr fontId="4" type="noConversion"/>
  </si>
  <si>
    <r>
      <rPr>
        <b/>
        <sz val="12"/>
        <color indexed="12"/>
        <rFont val="微軟正黑體"/>
        <family val="2"/>
        <charset val="136"/>
      </rPr>
      <t>花蓮火車站-成功</t>
    </r>
    <r>
      <rPr>
        <b/>
        <sz val="12"/>
        <color indexed="10"/>
        <rFont val="微軟正黑體"/>
        <family val="2"/>
        <charset val="136"/>
      </rPr>
      <t>(補14班)</t>
    </r>
    <phoneticPr fontId="4" type="noConversion"/>
  </si>
  <si>
    <t>花蓮汽車客運公司偏遠服務路線107年5月份營運報表</t>
    <phoneticPr fontId="4" type="noConversion"/>
  </si>
  <si>
    <t>花蓮汽車客運公司偏遠服務路線107年6月份營運報表</t>
    <phoneticPr fontId="4" type="noConversion"/>
  </si>
  <si>
    <t>花蓮汽車客運公司偏遠服務路線107年7月份營運報表</t>
    <phoneticPr fontId="4" type="noConversion"/>
  </si>
  <si>
    <t>花蓮汽車客運公司偏遠服務路線107年8月份營運報表(蓋公司及負責人章)</t>
    <phoneticPr fontId="4" type="noConversion"/>
  </si>
  <si>
    <t>實際路段                  短駛里程</t>
    <phoneticPr fontId="4" type="noConversion"/>
  </si>
  <si>
    <t>實際行駛里程</t>
  </si>
  <si>
    <t>總延人公里</t>
  </si>
  <si>
    <t>補貼行駛里程</t>
    <phoneticPr fontId="4" type="noConversion"/>
  </si>
  <si>
    <t>補貼路段短駛里程</t>
    <phoneticPr fontId="4" type="noConversion"/>
  </si>
  <si>
    <t>實際路段短駛里程</t>
    <phoneticPr fontId="4" type="noConversion"/>
  </si>
  <si>
    <t>富里-望通嶺</t>
    <phoneticPr fontId="4" type="noConversion"/>
  </si>
  <si>
    <t>花蓮火車站-瑞穗</t>
  </si>
  <si>
    <t>玉里-富里</t>
    <phoneticPr fontId="4" type="noConversion"/>
  </si>
  <si>
    <t>花蓮車站-崇德</t>
    <phoneticPr fontId="4" type="noConversion"/>
  </si>
  <si>
    <t>花蓮汽車客運公司偏遠服務路線107年9月份營運報表(蓋公司及負責人章)</t>
    <phoneticPr fontId="4" type="noConversion"/>
  </si>
  <si>
    <t>補貼行駛里程</t>
    <phoneticPr fontId="4" type="noConversion"/>
  </si>
  <si>
    <t>補貼路段短駛里程</t>
    <phoneticPr fontId="4" type="noConversion"/>
  </si>
  <si>
    <t>實際路段短駛里程</t>
    <phoneticPr fontId="4" type="noConversion"/>
  </si>
  <si>
    <t>花蓮火車站-月眉-東華大學</t>
    <phoneticPr fontId="4" type="noConversion"/>
  </si>
  <si>
    <t>瑞穗-紅葉</t>
    <phoneticPr fontId="4" type="noConversion"/>
  </si>
  <si>
    <t>花蓮汽車客運公司偏遠服務路線107年10月份營運報表(蓋公司及負責人章)</t>
    <phoneticPr fontId="4" type="noConversion"/>
  </si>
  <si>
    <t>實際行駛里程</t>
    <phoneticPr fontId="4" type="noConversion"/>
  </si>
  <si>
    <t>花蓮汽車客運公司偏遠服務路線107年11月份營運報表(蓋公司及負責人章)</t>
    <phoneticPr fontId="4" type="noConversion"/>
  </si>
  <si>
    <t>花蓮車站-臺中(梨山)</t>
    <phoneticPr fontId="4" type="noConversion"/>
  </si>
  <si>
    <t>補貼路段實際行車里程</t>
    <phoneticPr fontId="4" type="noConversion"/>
  </si>
  <si>
    <t>補貼行駛里程</t>
    <phoneticPr fontId="4" type="noConversion"/>
  </si>
  <si>
    <t>路線編碼</t>
    <phoneticPr fontId="5" type="noConversion"/>
  </si>
  <si>
    <t>路線名稱</t>
    <phoneticPr fontId="5" type="noConversion"/>
  </si>
  <si>
    <t>全票</t>
    <phoneticPr fontId="5" type="noConversion"/>
  </si>
  <si>
    <t>敬老愛心</t>
    <phoneticPr fontId="5" type="noConversion"/>
  </si>
  <si>
    <t>學生</t>
    <phoneticPr fontId="5" type="noConversion"/>
  </si>
  <si>
    <t>合計</t>
    <phoneticPr fontId="5" type="noConversion"/>
  </si>
  <si>
    <t>富里-望通嶺</t>
    <phoneticPr fontId="5" type="noConversion"/>
  </si>
  <si>
    <t>花蓮火車站-光復</t>
    <phoneticPr fontId="5" type="noConversion"/>
  </si>
  <si>
    <t>花蓮火車站-瑞穗</t>
    <phoneticPr fontId="5" type="noConversion"/>
  </si>
  <si>
    <t>花蓮新站-花蓮總站-花蓮機場-花蓮新站</t>
    <phoneticPr fontId="5" type="noConversion"/>
  </si>
  <si>
    <t>光復-豐濱</t>
    <phoneticPr fontId="5" type="noConversion"/>
  </si>
  <si>
    <t>花蓮火車站-洛韶</t>
    <phoneticPr fontId="5" type="noConversion"/>
  </si>
  <si>
    <t>花蓮火車站-月眉-東華大學</t>
    <phoneticPr fontId="5" type="noConversion"/>
  </si>
  <si>
    <t>花蓮火車站-太魯閣</t>
    <phoneticPr fontId="5" type="noConversion"/>
  </si>
  <si>
    <t>玉里-富里</t>
    <phoneticPr fontId="5" type="noConversion"/>
  </si>
  <si>
    <t>花蓮火車站-銅門</t>
    <phoneticPr fontId="5" type="noConversion"/>
  </si>
  <si>
    <t>花蓮火車站-崇德</t>
    <phoneticPr fontId="5" type="noConversion"/>
  </si>
  <si>
    <t>花蓮火車站-天祥</t>
    <phoneticPr fontId="5" type="noConversion"/>
  </si>
  <si>
    <t>瑞穗-玉里</t>
    <phoneticPr fontId="5" type="noConversion"/>
  </si>
  <si>
    <t>花蓮火車站-秀林</t>
    <phoneticPr fontId="5" type="noConversion"/>
  </si>
  <si>
    <t>光復-富里</t>
    <phoneticPr fontId="5" type="noConversion"/>
  </si>
  <si>
    <t>花蓮火車站-壽豐</t>
    <phoneticPr fontId="5" type="noConversion"/>
  </si>
  <si>
    <t>花蓮火車站-靜浦</t>
    <phoneticPr fontId="5" type="noConversion"/>
  </si>
  <si>
    <t>花蓮火車站-梨山</t>
    <phoneticPr fontId="5" type="noConversion"/>
  </si>
  <si>
    <t>光復-玉里</t>
    <phoneticPr fontId="5" type="noConversion"/>
  </si>
  <si>
    <t>瑞穗-紅葉</t>
    <phoneticPr fontId="5" type="noConversion"/>
  </si>
  <si>
    <t>花蓮火車站-成功</t>
    <phoneticPr fontId="5" type="noConversion"/>
  </si>
  <si>
    <t>合計</t>
    <phoneticPr fontId="4" type="noConversion"/>
  </si>
  <si>
    <t>106年12月份花蓮客運公路客運偏遠服務路線載客人數一覽表</t>
    <phoneticPr fontId="4" type="noConversion"/>
  </si>
  <si>
    <t>敬老愛心載客人數比率</t>
    <phoneticPr fontId="4" type="noConversion"/>
  </si>
  <si>
    <t>學生票載客人數比率</t>
    <phoneticPr fontId="4" type="noConversion"/>
  </si>
  <si>
    <t>107年1月份花蓮客運公路客運偏遠服務路線載客人數一覽表</t>
    <phoneticPr fontId="4" type="noConversion"/>
  </si>
  <si>
    <t>107年2月份花蓮客運公路客運偏遠服務路線載客人數一覽表</t>
    <phoneticPr fontId="4" type="noConversion"/>
  </si>
  <si>
    <t>107年3月花蓮客運公路客運偏遠服務路線載客人數一覽表</t>
    <phoneticPr fontId="4" type="noConversion"/>
  </si>
  <si>
    <t>107年4月花蓮客運公路客運偏遠服務路線載客人數一覽表</t>
    <phoneticPr fontId="4" type="noConversion"/>
  </si>
  <si>
    <t>107年5月花蓮客運公路客運偏遠服務路線載客人數一覽表</t>
    <phoneticPr fontId="4" type="noConversion"/>
  </si>
  <si>
    <t>107年6月份花蓮客運公路客運偏遠服務路線載客人數一覽表</t>
    <phoneticPr fontId="4" type="noConversion"/>
  </si>
  <si>
    <t>107年7月份花蓮客運公路客運偏遠服務路線載客人數一覽表</t>
    <phoneticPr fontId="4" type="noConversion"/>
  </si>
  <si>
    <t>107年8月份花蓮客運公路客運偏遠服務路線載客人數一覽表</t>
    <phoneticPr fontId="4" type="noConversion"/>
  </si>
  <si>
    <t>107年9月份花蓮客運公路客運偏遠服務路線載客人數一覽表</t>
    <phoneticPr fontId="4" type="noConversion"/>
  </si>
  <si>
    <t>107年10月份花蓮客運公路客運偏遠服務路線載客人數一覽表</t>
    <phoneticPr fontId="4" type="noConversion"/>
  </si>
  <si>
    <t>107年11月份花蓮客運公路客運偏遠服務路線載客人數一覽表</t>
    <phoneticPr fontId="4" type="noConversion"/>
  </si>
  <si>
    <t>107年1月1日-11月30日花蓮客運公路客運偏遠服務路線載客人數一覽表</t>
    <phoneticPr fontId="4" type="noConversion"/>
  </si>
  <si>
    <t>106年12月1日-107年11月30日花蓮客運公路客運偏遠服務路線載客人數一覽表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</si>
</sst>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0.00_ "/>
    <numFmt numFmtId="177" formatCode="0_);[Red]\(0\)"/>
    <numFmt numFmtId="178" formatCode="0.0_ "/>
    <numFmt numFmtId="179" formatCode="_-* #,##0_-;\-* #,##0_-;_-* &quot;-&quot;??_-;_-@_-"/>
    <numFmt numFmtId="180" formatCode="0_ "/>
    <numFmt numFmtId="181" formatCode="0.000_);[Red]\(0.000\)"/>
    <numFmt numFmtId="182" formatCode="0.0_);[Red]\(0.0\)"/>
    <numFmt numFmtId="183" formatCode="0.00_);[Red]\(0.00\)"/>
    <numFmt numFmtId="184" formatCode="_-* #,##0.00_-;\-* #,##0.00_-;_-* \-??_-;_-@_-"/>
    <numFmt numFmtId="185" formatCode="_-* #,##0_-;\-* #,##0_-;_-* \-??_-;_-@_-"/>
    <numFmt numFmtId="186" formatCode="_-* #,##0.0_-;\-* #,##0.0_-;_-* \-??_-;_-@_-"/>
    <numFmt numFmtId="187" formatCode="_-* #,##0.000_-;\-* #,##0.000_-;_-* \-??_-;_-@_-"/>
    <numFmt numFmtId="188" formatCode="_-* #,##0_-;\-* #,##0_-;_-* \-_-;_-@_-"/>
  </numFmts>
  <fonts count="44">
    <font>
      <sz val="14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14"/>
      <name val="標楷體"/>
      <family val="4"/>
      <charset val="136"/>
    </font>
    <font>
      <sz val="14"/>
      <name val="標楷體"/>
      <family val="4"/>
      <charset val="136"/>
    </font>
    <font>
      <sz val="9"/>
      <name val="標楷體"/>
      <family val="4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color indexed="8"/>
      <name val="微軟正黑體"/>
      <family val="2"/>
      <charset val="136"/>
    </font>
    <font>
      <sz val="16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微軟正黑體"/>
      <family val="2"/>
      <charset val="136"/>
    </font>
    <font>
      <sz val="16"/>
      <name val="微軟正黑體"/>
      <family val="2"/>
      <charset val="136"/>
    </font>
    <font>
      <sz val="10"/>
      <color indexed="8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sz val="10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232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/>
    <xf numFmtId="0" fontId="3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/>
    <xf numFmtId="0" fontId="34" fillId="0" borderId="0">
      <alignment vertical="center"/>
    </xf>
    <xf numFmtId="0" fontId="34" fillId="0" borderId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4" fontId="3" fillId="0" borderId="0" applyFill="0" applyBorder="0" applyAlignment="0" applyProtection="0"/>
    <xf numFmtId="184" fontId="3" fillId="0" borderId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184" fontId="3" fillId="0" borderId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8" fontId="3" fillId="0" borderId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44" fontId="3" fillId="0" borderId="0" applyFon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18" borderId="4" applyNumberFormat="0" applyFont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8" fontId="2" fillId="0" borderId="0" applyFill="0" applyBorder="0" applyAlignment="0" applyProtection="0"/>
    <xf numFmtId="188" fontId="2" fillId="0" borderId="0" applyFill="0" applyBorder="0" applyAlignment="0" applyProtection="0"/>
    <xf numFmtId="0" fontId="10" fillId="45" borderId="0" applyNumberFormat="0" applyBorder="0" applyAlignment="0" applyProtection="0"/>
    <xf numFmtId="0" fontId="7" fillId="0" borderId="1" applyNumberFormat="0" applyFill="0" applyAlignment="0" applyProtection="0"/>
    <xf numFmtId="0" fontId="11" fillId="33" borderId="0" applyNumberFormat="0" applyBorder="0" applyAlignment="0" applyProtection="0"/>
    <xf numFmtId="0" fontId="12" fillId="46" borderId="2" applyNumberFormat="0" applyAlignment="0" applyProtection="0"/>
    <xf numFmtId="0" fontId="13" fillId="0" borderId="3" applyNumberFormat="0" applyFill="0" applyAlignment="0" applyProtection="0"/>
    <xf numFmtId="0" fontId="2" fillId="47" borderId="4" applyNumberFormat="0" applyAlignment="0" applyProtection="0"/>
    <xf numFmtId="0" fontId="14" fillId="0" borderId="0" applyNumberFormat="0" applyFill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51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36" borderId="2" applyNumberFormat="0" applyAlignment="0" applyProtection="0"/>
    <xf numFmtId="0" fontId="20" fillId="46" borderId="8" applyNumberFormat="0" applyAlignment="0" applyProtection="0"/>
    <xf numFmtId="0" fontId="21" fillId="52" borderId="9" applyNumberFormat="0" applyAlignment="0" applyProtection="0"/>
    <xf numFmtId="0" fontId="22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" fillId="0" borderId="0"/>
    <xf numFmtId="184" fontId="2" fillId="0" borderId="0" applyFill="0" applyBorder="0" applyAlignment="0" applyProtection="0"/>
    <xf numFmtId="0" fontId="2" fillId="0" borderId="0"/>
    <xf numFmtId="184" fontId="2" fillId="0" borderId="0" applyFill="0" applyBorder="0" applyAlignment="0" applyProtection="0"/>
    <xf numFmtId="0" fontId="2" fillId="0" borderId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184" fontId="2" fillId="0" borderId="0" applyFill="0" applyBorder="0" applyAlignment="0" applyProtection="0"/>
    <xf numFmtId="188" fontId="2" fillId="0" borderId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18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184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8" fontId="2" fillId="0" borderId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184" fontId="2" fillId="0" borderId="0" applyFill="0" applyBorder="0" applyAlignment="0" applyProtection="0"/>
    <xf numFmtId="188" fontId="2" fillId="0" borderId="0" applyFill="0" applyBorder="0" applyAlignment="0" applyProtection="0"/>
  </cellStyleXfs>
  <cellXfs count="338">
    <xf numFmtId="0" fontId="0" fillId="0" borderId="0" xfId="0"/>
    <xf numFmtId="0" fontId="24" fillId="0" borderId="0" xfId="0" applyFont="1" applyFill="1"/>
    <xf numFmtId="0" fontId="24" fillId="0" borderId="0" xfId="0" applyFont="1" applyFill="1" applyAlignment="1">
      <alignment shrinkToFit="1"/>
    </xf>
    <xf numFmtId="185" fontId="26" fillId="0" borderId="12" xfId="49" applyNumberFormat="1" applyFont="1" applyFill="1" applyBorder="1" applyAlignment="1" applyProtection="1">
      <alignment horizontal="right" vertical="center"/>
    </xf>
    <xf numFmtId="1" fontId="26" fillId="0" borderId="15" xfId="0" applyNumberFormat="1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 shrinkToFit="1"/>
    </xf>
    <xf numFmtId="179" fontId="35" fillId="0" borderId="10" xfId="48" applyNumberFormat="1" applyFont="1" applyFill="1" applyBorder="1" applyAlignment="1">
      <alignment horizontal="right" vertical="center" shrinkToFit="1"/>
    </xf>
    <xf numFmtId="179" fontId="35" fillId="0" borderId="20" xfId="48" applyNumberFormat="1" applyFont="1" applyFill="1" applyBorder="1" applyAlignment="1">
      <alignment horizontal="right" vertical="center" shrinkToFit="1"/>
    </xf>
    <xf numFmtId="185" fontId="26" fillId="0" borderId="10" xfId="49" applyNumberFormat="1" applyFont="1" applyFill="1" applyBorder="1" applyAlignment="1" applyProtection="1">
      <alignment horizontal="right" vertical="center"/>
    </xf>
    <xf numFmtId="1" fontId="35" fillId="0" borderId="10" xfId="0" applyNumberFormat="1" applyFont="1" applyFill="1" applyBorder="1" applyAlignment="1">
      <alignment horizontal="center" vertical="center"/>
    </xf>
    <xf numFmtId="181" fontId="35" fillId="0" borderId="10" xfId="0" applyNumberFormat="1" applyFont="1" applyFill="1" applyBorder="1" applyAlignment="1">
      <alignment horizontal="right" vertical="center"/>
    </xf>
    <xf numFmtId="1" fontId="35" fillId="0" borderId="20" xfId="0" applyNumberFormat="1" applyFont="1" applyFill="1" applyBorder="1" applyAlignment="1">
      <alignment horizontal="center" vertical="center"/>
    </xf>
    <xf numFmtId="181" fontId="35" fillId="0" borderId="20" xfId="0" applyNumberFormat="1" applyFont="1" applyFill="1" applyBorder="1" applyAlignment="1">
      <alignment horizontal="right" vertical="center"/>
    </xf>
    <xf numFmtId="0" fontId="35" fillId="0" borderId="35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center" vertical="center" shrinkToFit="1"/>
    </xf>
    <xf numFmtId="186" fontId="28" fillId="0" borderId="10" xfId="49" applyNumberFormat="1" applyFont="1" applyFill="1" applyBorder="1" applyAlignment="1" applyProtection="1">
      <alignment horizontal="center" vertical="center"/>
    </xf>
    <xf numFmtId="0" fontId="27" fillId="0" borderId="10" xfId="0" applyFont="1" applyFill="1" applyBorder="1" applyAlignment="1">
      <alignment vertical="center" shrinkToFit="1"/>
    </xf>
    <xf numFmtId="0" fontId="36" fillId="0" borderId="0" xfId="0" applyFont="1" applyFill="1" applyAlignment="1">
      <alignment horizontal="center"/>
    </xf>
    <xf numFmtId="0" fontId="36" fillId="0" borderId="0" xfId="0" applyFont="1" applyFill="1"/>
    <xf numFmtId="0" fontId="36" fillId="0" borderId="0" xfId="0" applyFont="1"/>
    <xf numFmtId="0" fontId="35" fillId="0" borderId="24" xfId="0" applyFont="1" applyFill="1" applyBorder="1" applyAlignment="1">
      <alignment horizontal="center" vertical="center" wrapText="1"/>
    </xf>
    <xf numFmtId="185" fontId="35" fillId="0" borderId="25" xfId="49" applyNumberFormat="1" applyFont="1" applyFill="1" applyBorder="1" applyAlignment="1" applyProtection="1">
      <alignment horizontal="center" vertical="center" wrapText="1"/>
    </xf>
    <xf numFmtId="185" fontId="35" fillId="0" borderId="25" xfId="49" applyNumberFormat="1" applyFont="1" applyFill="1" applyBorder="1" applyAlignment="1" applyProtection="1">
      <alignment horizontal="center" vertical="center" shrinkToFit="1"/>
    </xf>
    <xf numFmtId="0" fontId="35" fillId="25" borderId="26" xfId="0" applyFont="1" applyFill="1" applyBorder="1" applyAlignment="1">
      <alignment horizontal="center" vertical="center" shrinkToFit="1"/>
    </xf>
    <xf numFmtId="0" fontId="35" fillId="25" borderId="10" xfId="0" applyFont="1" applyFill="1" applyBorder="1" applyAlignment="1">
      <alignment horizontal="left" vertical="center"/>
    </xf>
    <xf numFmtId="0" fontId="35" fillId="25" borderId="10" xfId="0" applyFont="1" applyFill="1" applyBorder="1" applyAlignment="1">
      <alignment horizontal="center" vertical="center" shrinkToFit="1"/>
    </xf>
    <xf numFmtId="178" fontId="35" fillId="25" borderId="10" xfId="0" applyNumberFormat="1" applyFont="1" applyFill="1" applyBorder="1" applyAlignment="1">
      <alignment horizontal="center" vertical="center" wrapText="1"/>
    </xf>
    <xf numFmtId="1" fontId="35" fillId="25" borderId="10" xfId="0" applyNumberFormat="1" applyFont="1" applyFill="1" applyBorder="1" applyAlignment="1">
      <alignment horizontal="center" vertical="center"/>
    </xf>
    <xf numFmtId="184" fontId="28" fillId="0" borderId="10" xfId="49" applyFont="1" applyFill="1" applyBorder="1" applyAlignment="1">
      <alignment horizontal="center" vertical="center"/>
    </xf>
    <xf numFmtId="186" fontId="35" fillId="0" borderId="10" xfId="49" applyNumberFormat="1" applyFont="1" applyFill="1" applyBorder="1" applyAlignment="1" applyProtection="1">
      <alignment horizontal="right" vertical="center" shrinkToFit="1"/>
    </xf>
    <xf numFmtId="185" fontId="35" fillId="0" borderId="10" xfId="49" applyNumberFormat="1" applyFont="1" applyFill="1" applyBorder="1" applyAlignment="1" applyProtection="1">
      <alignment horizontal="right" vertical="center"/>
    </xf>
    <xf numFmtId="183" fontId="35" fillId="0" borderId="10" xfId="0" applyNumberFormat="1" applyFont="1" applyFill="1" applyBorder="1" applyAlignment="1">
      <alignment horizontal="right" vertical="center"/>
    </xf>
    <xf numFmtId="0" fontId="36" fillId="0" borderId="0" xfId="0" applyFont="1" applyAlignment="1">
      <alignment vertical="center"/>
    </xf>
    <xf numFmtId="176" fontId="35" fillId="25" borderId="10" xfId="0" applyNumberFormat="1" applyFont="1" applyFill="1" applyBorder="1" applyAlignment="1">
      <alignment horizontal="center" vertical="center" wrapText="1"/>
    </xf>
    <xf numFmtId="0" fontId="35" fillId="25" borderId="10" xfId="0" applyFont="1" applyFill="1" applyBorder="1" applyAlignment="1">
      <alignment horizontal="left" vertical="center" shrinkToFit="1"/>
    </xf>
    <xf numFmtId="0" fontId="35" fillId="0" borderId="10" xfId="0" applyFont="1" applyBorder="1" applyAlignment="1">
      <alignment horizontal="left" vertical="center"/>
    </xf>
    <xf numFmtId="0" fontId="35" fillId="25" borderId="27" xfId="0" applyFont="1" applyFill="1" applyBorder="1" applyAlignment="1">
      <alignment horizontal="center" vertical="center" shrinkToFit="1"/>
    </xf>
    <xf numFmtId="0" fontId="35" fillId="25" borderId="20" xfId="0" applyFont="1" applyFill="1" applyBorder="1" applyAlignment="1">
      <alignment horizontal="center" vertical="center" shrinkToFit="1"/>
    </xf>
    <xf numFmtId="178" fontId="35" fillId="25" borderId="20" xfId="0" applyNumberFormat="1" applyFont="1" applyFill="1" applyBorder="1" applyAlignment="1">
      <alignment horizontal="center" vertical="center" wrapText="1"/>
    </xf>
    <xf numFmtId="1" fontId="35" fillId="25" borderId="20" xfId="0" applyNumberFormat="1" applyFont="1" applyFill="1" applyBorder="1" applyAlignment="1">
      <alignment horizontal="center" vertical="center"/>
    </xf>
    <xf numFmtId="184" fontId="28" fillId="0" borderId="20" xfId="49" applyFont="1" applyFill="1" applyBorder="1" applyAlignment="1">
      <alignment horizontal="center" vertical="center"/>
    </xf>
    <xf numFmtId="186" fontId="35" fillId="0" borderId="20" xfId="49" applyNumberFormat="1" applyFont="1" applyFill="1" applyBorder="1" applyAlignment="1" applyProtection="1">
      <alignment horizontal="right" vertical="center" shrinkToFit="1"/>
    </xf>
    <xf numFmtId="185" fontId="35" fillId="0" borderId="20" xfId="49" applyNumberFormat="1" applyFont="1" applyFill="1" applyBorder="1" applyAlignment="1" applyProtection="1">
      <alignment horizontal="right" vertical="center"/>
    </xf>
    <xf numFmtId="0" fontId="35" fillId="0" borderId="0" xfId="0" applyFont="1" applyFill="1" applyBorder="1"/>
    <xf numFmtId="184" fontId="35" fillId="0" borderId="0" xfId="0" applyNumberFormat="1" applyFont="1" applyFill="1" applyBorder="1" applyAlignment="1">
      <alignment horizontal="center" vertical="center"/>
    </xf>
    <xf numFmtId="186" fontId="38" fillId="0" borderId="0" xfId="0" applyNumberFormat="1" applyFont="1" applyFill="1" applyBorder="1" applyAlignment="1">
      <alignment horizontal="center" vertical="center"/>
    </xf>
    <xf numFmtId="185" fontId="35" fillId="0" borderId="0" xfId="49" applyNumberFormat="1" applyFont="1" applyFill="1" applyBorder="1" applyAlignment="1" applyProtection="1"/>
    <xf numFmtId="0" fontId="37" fillId="0" borderId="3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left" vertical="center"/>
    </xf>
    <xf numFmtId="0" fontId="37" fillId="0" borderId="31" xfId="0" applyFont="1" applyFill="1" applyBorder="1" applyAlignment="1">
      <alignment vertical="center"/>
    </xf>
    <xf numFmtId="0" fontId="37" fillId="0" borderId="31" xfId="0" applyFont="1" applyFill="1" applyBorder="1" applyAlignment="1">
      <alignment horizontal="center" vertical="center" wrapText="1"/>
    </xf>
    <xf numFmtId="185" fontId="37" fillId="0" borderId="31" xfId="49" applyNumberFormat="1" applyFont="1" applyFill="1" applyBorder="1" applyAlignment="1" applyProtection="1">
      <alignment vertical="center"/>
    </xf>
    <xf numFmtId="185" fontId="37" fillId="0" borderId="31" xfId="49" applyNumberFormat="1" applyFont="1" applyFill="1" applyBorder="1" applyAlignment="1" applyProtection="1">
      <alignment vertical="center" shrinkToFit="1"/>
    </xf>
    <xf numFmtId="0" fontId="37" fillId="0" borderId="31" xfId="0" applyFont="1" applyFill="1" applyBorder="1" applyAlignment="1">
      <alignment horizontal="left"/>
    </xf>
    <xf numFmtId="0" fontId="37" fillId="0" borderId="21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 vertical="center" wrapText="1"/>
    </xf>
    <xf numFmtId="185" fontId="37" fillId="0" borderId="0" xfId="49" applyNumberFormat="1" applyFont="1" applyFill="1" applyBorder="1" applyAlignment="1" applyProtection="1">
      <alignment vertical="center"/>
    </xf>
    <xf numFmtId="185" fontId="37" fillId="0" borderId="0" xfId="49" applyNumberFormat="1" applyFont="1" applyFill="1" applyBorder="1" applyAlignment="1" applyProtection="1">
      <alignment vertical="center" shrinkToFit="1"/>
    </xf>
    <xf numFmtId="0" fontId="37" fillId="0" borderId="0" xfId="0" applyFont="1" applyFill="1" applyBorder="1" applyAlignment="1">
      <alignment horizontal="left"/>
    </xf>
    <xf numFmtId="0" fontId="37" fillId="0" borderId="0" xfId="0" applyFont="1" applyFill="1" applyBorder="1"/>
    <xf numFmtId="0" fontId="37" fillId="0" borderId="22" xfId="0" applyFont="1" applyFill="1" applyBorder="1" applyAlignment="1">
      <alignment horizontal="center"/>
    </xf>
    <xf numFmtId="0" fontId="37" fillId="0" borderId="19" xfId="0" applyFont="1" applyFill="1" applyBorder="1" applyAlignment="1">
      <alignment vertical="center"/>
    </xf>
    <xf numFmtId="0" fontId="37" fillId="0" borderId="19" xfId="0" applyFont="1" applyFill="1" applyBorder="1"/>
    <xf numFmtId="185" fontId="37" fillId="0" borderId="19" xfId="49" applyNumberFormat="1" applyFont="1" applyFill="1" applyBorder="1" applyAlignment="1" applyProtection="1"/>
    <xf numFmtId="185" fontId="37" fillId="0" borderId="19" xfId="49" applyNumberFormat="1" applyFont="1" applyFill="1" applyBorder="1" applyAlignment="1" applyProtection="1">
      <alignment shrinkToFit="1"/>
    </xf>
    <xf numFmtId="0" fontId="36" fillId="0" borderId="0" xfId="0" applyFont="1" applyFill="1" applyAlignment="1">
      <alignment horizontal="center" wrapText="1"/>
    </xf>
    <xf numFmtId="0" fontId="36" fillId="0" borderId="0" xfId="0" applyFont="1" applyFill="1" applyAlignment="1">
      <alignment shrinkToFit="1"/>
    </xf>
    <xf numFmtId="185" fontId="36" fillId="0" borderId="0" xfId="49" applyNumberFormat="1" applyFont="1" applyFill="1" applyBorder="1" applyAlignment="1" applyProtection="1"/>
    <xf numFmtId="185" fontId="36" fillId="0" borderId="0" xfId="49" applyNumberFormat="1" applyFont="1" applyFill="1" applyBorder="1" applyAlignment="1" applyProtection="1">
      <alignment shrinkToFit="1"/>
    </xf>
    <xf numFmtId="2" fontId="35" fillId="0" borderId="10" xfId="0" applyNumberFormat="1" applyFont="1" applyFill="1" applyBorder="1" applyAlignment="1">
      <alignment horizontal="right" vertical="center"/>
    </xf>
    <xf numFmtId="183" fontId="35" fillId="0" borderId="10" xfId="0" applyNumberFormat="1" applyFont="1" applyFill="1" applyBorder="1" applyAlignment="1">
      <alignment horizontal="center" vertical="center"/>
    </xf>
    <xf numFmtId="179" fontId="35" fillId="0" borderId="10" xfId="48" applyNumberFormat="1" applyFont="1" applyFill="1" applyBorder="1" applyAlignment="1">
      <alignment horizontal="center" vertical="center" shrinkToFit="1"/>
    </xf>
    <xf numFmtId="0" fontId="36" fillId="0" borderId="0" xfId="0" applyFont="1" applyAlignment="1">
      <alignment horizontal="center" vertical="center"/>
    </xf>
    <xf numFmtId="2" fontId="35" fillId="0" borderId="20" xfId="0" applyNumberFormat="1" applyFont="1" applyFill="1" applyBorder="1" applyAlignment="1">
      <alignment horizontal="right" vertical="center"/>
    </xf>
    <xf numFmtId="179" fontId="35" fillId="0" borderId="20" xfId="48" applyNumberFormat="1" applyFont="1" applyFill="1" applyBorder="1" applyAlignment="1">
      <alignment horizontal="center" vertical="center" shrinkToFit="1"/>
    </xf>
    <xf numFmtId="0" fontId="35" fillId="0" borderId="22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left" vertical="center"/>
    </xf>
    <xf numFmtId="0" fontId="36" fillId="0" borderId="19" xfId="0" applyFont="1" applyFill="1" applyBorder="1"/>
    <xf numFmtId="0" fontId="36" fillId="0" borderId="19" xfId="0" applyFont="1" applyFill="1" applyBorder="1" applyAlignment="1">
      <alignment horizontal="center" wrapText="1"/>
    </xf>
    <xf numFmtId="2" fontId="38" fillId="0" borderId="19" xfId="0" applyNumberFormat="1" applyFont="1" applyFill="1" applyBorder="1" applyAlignment="1">
      <alignment horizontal="center" vertical="center"/>
    </xf>
    <xf numFmtId="185" fontId="36" fillId="0" borderId="19" xfId="49" applyNumberFormat="1" applyFont="1" applyFill="1" applyBorder="1" applyAlignment="1" applyProtection="1"/>
    <xf numFmtId="185" fontId="36" fillId="0" borderId="19" xfId="49" applyNumberFormat="1" applyFont="1" applyFill="1" applyBorder="1" applyAlignment="1" applyProtection="1">
      <alignment shrinkToFit="1"/>
    </xf>
    <xf numFmtId="184" fontId="28" fillId="0" borderId="10" xfId="49" applyNumberFormat="1" applyFont="1" applyFill="1" applyBorder="1" applyAlignment="1">
      <alignment horizontal="center" vertical="center"/>
    </xf>
    <xf numFmtId="184" fontId="32" fillId="0" borderId="10" xfId="49" applyNumberFormat="1" applyFont="1" applyFill="1" applyBorder="1" applyAlignment="1">
      <alignment horizontal="center" vertical="center"/>
    </xf>
    <xf numFmtId="184" fontId="28" fillId="0" borderId="20" xfId="49" applyNumberFormat="1" applyFont="1" applyFill="1" applyBorder="1" applyAlignment="1">
      <alignment horizontal="center" vertical="center"/>
    </xf>
    <xf numFmtId="0" fontId="36" fillId="0" borderId="0" xfId="0" applyFont="1" applyFill="1" applyBorder="1"/>
    <xf numFmtId="0" fontId="36" fillId="0" borderId="0" xfId="0" applyFont="1" applyFill="1" applyBorder="1" applyAlignment="1">
      <alignment horizontal="center" wrapText="1"/>
    </xf>
    <xf numFmtId="184" fontId="38" fillId="0" borderId="0" xfId="0" applyNumberFormat="1" applyFont="1" applyFill="1" applyBorder="1" applyAlignment="1">
      <alignment horizontal="center" vertical="center"/>
    </xf>
    <xf numFmtId="2" fontId="35" fillId="0" borderId="10" xfId="0" applyNumberFormat="1" applyFont="1" applyFill="1" applyBorder="1" applyAlignment="1">
      <alignment horizontal="center" vertical="center"/>
    </xf>
    <xf numFmtId="2" fontId="35" fillId="0" borderId="2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shrinkToFit="1"/>
    </xf>
    <xf numFmtId="0" fontId="39" fillId="25" borderId="20" xfId="0" applyFont="1" applyFill="1" applyBorder="1" applyAlignment="1">
      <alignment horizontal="left" vertical="center"/>
    </xf>
    <xf numFmtId="1" fontId="28" fillId="25" borderId="20" xfId="0" applyNumberFormat="1" applyFont="1" applyFill="1" applyBorder="1" applyAlignment="1">
      <alignment horizontal="center" vertical="center"/>
    </xf>
    <xf numFmtId="0" fontId="38" fillId="0" borderId="3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/>
    </xf>
    <xf numFmtId="185" fontId="38" fillId="0" borderId="0" xfId="0" applyNumberFormat="1" applyFont="1" applyFill="1" applyBorder="1" applyAlignment="1">
      <alignment horizontal="center" vertical="center"/>
    </xf>
    <xf numFmtId="185" fontId="38" fillId="0" borderId="0" xfId="49" applyNumberFormat="1" applyFont="1" applyFill="1" applyBorder="1" applyAlignment="1" applyProtection="1">
      <alignment horizontal="center" vertical="center"/>
    </xf>
    <xf numFmtId="185" fontId="38" fillId="0" borderId="0" xfId="49" applyNumberFormat="1" applyFont="1" applyFill="1" applyBorder="1" applyAlignment="1" applyProtection="1">
      <alignment horizontal="center" vertical="center" shrinkToFit="1"/>
    </xf>
    <xf numFmtId="0" fontId="38" fillId="0" borderId="22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left" vertical="center"/>
    </xf>
    <xf numFmtId="0" fontId="38" fillId="0" borderId="19" xfId="0" applyFont="1" applyFill="1" applyBorder="1"/>
    <xf numFmtId="0" fontId="38" fillId="0" borderId="19" xfId="0" applyFont="1" applyFill="1" applyBorder="1" applyAlignment="1">
      <alignment horizontal="center" wrapText="1"/>
    </xf>
    <xf numFmtId="1" fontId="38" fillId="0" borderId="19" xfId="0" applyNumberFormat="1" applyFont="1" applyFill="1" applyBorder="1" applyAlignment="1">
      <alignment horizontal="center" vertical="center"/>
    </xf>
    <xf numFmtId="184" fontId="32" fillId="0" borderId="19" xfId="49" applyNumberFormat="1" applyFont="1" applyFill="1" applyBorder="1" applyAlignment="1">
      <alignment horizontal="center" vertical="center"/>
    </xf>
    <xf numFmtId="185" fontId="38" fillId="0" borderId="19" xfId="49" applyNumberFormat="1" applyFont="1" applyFill="1" applyBorder="1" applyAlignment="1" applyProtection="1">
      <alignment vertical="center" shrinkToFit="1"/>
    </xf>
    <xf numFmtId="0" fontId="38" fillId="0" borderId="0" xfId="0" applyFont="1" applyFill="1" applyBorder="1" applyAlignment="1">
      <alignment horizontal="left" vertical="center"/>
    </xf>
    <xf numFmtId="0" fontId="38" fillId="0" borderId="0" xfId="0" applyFont="1" applyFill="1" applyBorder="1"/>
    <xf numFmtId="0" fontId="38" fillId="0" borderId="0" xfId="0" applyFont="1" applyFill="1" applyBorder="1" applyAlignment="1">
      <alignment horizontal="center" wrapText="1"/>
    </xf>
    <xf numFmtId="185" fontId="38" fillId="0" borderId="0" xfId="49" applyNumberFormat="1" applyFont="1" applyFill="1" applyBorder="1" applyAlignment="1" applyProtection="1"/>
    <xf numFmtId="185" fontId="38" fillId="0" borderId="0" xfId="49" applyNumberFormat="1" applyFont="1" applyFill="1" applyBorder="1" applyAlignment="1" applyProtection="1">
      <alignment vertical="center" shrinkToFit="1"/>
    </xf>
    <xf numFmtId="179" fontId="28" fillId="0" borderId="28" xfId="46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" fontId="38" fillId="0" borderId="0" xfId="0" applyNumberFormat="1" applyFont="1" applyFill="1" applyBorder="1" applyAlignment="1">
      <alignment horizontal="center" vertical="center"/>
    </xf>
    <xf numFmtId="184" fontId="32" fillId="0" borderId="0" xfId="49" applyNumberFormat="1" applyFont="1" applyFill="1" applyBorder="1" applyAlignment="1">
      <alignment horizontal="center" vertical="center"/>
    </xf>
    <xf numFmtId="185" fontId="38" fillId="0" borderId="0" xfId="49" applyNumberFormat="1" applyFont="1" applyFill="1" applyBorder="1" applyAlignment="1" applyProtection="1">
      <alignment horizontal="center"/>
    </xf>
    <xf numFmtId="0" fontId="24" fillId="0" borderId="0" xfId="0" applyFont="1" applyFill="1" applyAlignment="1">
      <alignment horizontal="center"/>
    </xf>
    <xf numFmtId="186" fontId="28" fillId="0" borderId="14" xfId="49" applyNumberFormat="1" applyFont="1" applyFill="1" applyBorder="1" applyAlignment="1" applyProtection="1">
      <alignment horizontal="center" vertical="center"/>
    </xf>
    <xf numFmtId="185" fontId="28" fillId="0" borderId="10" xfId="48" applyNumberFormat="1" applyFont="1" applyFill="1" applyBorder="1" applyAlignment="1" applyProtection="1">
      <alignment horizontal="right" vertical="center" shrinkToFit="1"/>
    </xf>
    <xf numFmtId="185" fontId="28" fillId="0" borderId="10" xfId="49" applyNumberFormat="1" applyFont="1" applyFill="1" applyBorder="1" applyAlignment="1" applyProtection="1">
      <alignment horizontal="right" vertical="center"/>
    </xf>
    <xf numFmtId="182" fontId="28" fillId="0" borderId="10" xfId="0" applyNumberFormat="1" applyFont="1" applyFill="1" applyBorder="1" applyAlignment="1">
      <alignment horizontal="right" vertical="center"/>
    </xf>
    <xf numFmtId="181" fontId="28" fillId="0" borderId="10" xfId="0" applyNumberFormat="1" applyFont="1" applyFill="1" applyBorder="1" applyAlignment="1">
      <alignment horizontal="right" vertical="center"/>
    </xf>
    <xf numFmtId="0" fontId="27" fillId="0" borderId="0" xfId="0" applyFont="1" applyFill="1"/>
    <xf numFmtId="0" fontId="25" fillId="0" borderId="35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 wrapText="1"/>
    </xf>
    <xf numFmtId="184" fontId="35" fillId="0" borderId="0" xfId="49" applyNumberFormat="1" applyFont="1" applyFill="1" applyBorder="1" applyAlignment="1">
      <alignment vertical="center"/>
    </xf>
    <xf numFmtId="185" fontId="25" fillId="0" borderId="0" xfId="49" applyNumberFormat="1" applyFont="1" applyFill="1" applyBorder="1" applyAlignment="1" applyProtection="1">
      <alignment vertical="center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/>
    <xf numFmtId="0" fontId="25" fillId="0" borderId="0" xfId="0" applyFont="1" applyFill="1" applyBorder="1"/>
    <xf numFmtId="184" fontId="35" fillId="0" borderId="0" xfId="49" applyNumberFormat="1" applyFont="1" applyFill="1" applyBorder="1"/>
    <xf numFmtId="185" fontId="25" fillId="0" borderId="0" xfId="49" applyNumberFormat="1" applyFont="1" applyFill="1" applyBorder="1" applyAlignment="1" applyProtection="1"/>
    <xf numFmtId="0" fontId="25" fillId="0" borderId="38" xfId="0" applyFont="1" applyFill="1" applyBorder="1" applyAlignment="1">
      <alignment horizontal="center"/>
    </xf>
    <xf numFmtId="0" fontId="25" fillId="0" borderId="37" xfId="0" applyFont="1" applyFill="1" applyBorder="1" applyAlignment="1">
      <alignment vertical="center"/>
    </xf>
    <xf numFmtId="0" fontId="25" fillId="0" borderId="37" xfId="0" applyFont="1" applyFill="1" applyBorder="1"/>
    <xf numFmtId="184" fontId="35" fillId="0" borderId="37" xfId="49" applyNumberFormat="1" applyFont="1" applyFill="1" applyBorder="1"/>
    <xf numFmtId="185" fontId="25" fillId="0" borderId="37" xfId="49" applyNumberFormat="1" applyFont="1" applyFill="1" applyBorder="1" applyAlignment="1" applyProtection="1"/>
    <xf numFmtId="184" fontId="35" fillId="0" borderId="0" xfId="49" applyNumberFormat="1" applyFont="1" applyFill="1"/>
    <xf numFmtId="185" fontId="24" fillId="0" borderId="0" xfId="49" applyNumberFormat="1" applyFont="1" applyFill="1" applyBorder="1" applyAlignment="1" applyProtection="1"/>
    <xf numFmtId="0" fontId="24" fillId="0" borderId="0" xfId="0" applyFont="1" applyFill="1" applyAlignment="1">
      <alignment horizontal="center" wrapText="1"/>
    </xf>
    <xf numFmtId="185" fontId="26" fillId="0" borderId="13" xfId="49" applyNumberFormat="1" applyFont="1" applyFill="1" applyBorder="1" applyAlignment="1" applyProtection="1">
      <alignment horizontal="right" vertical="center"/>
    </xf>
    <xf numFmtId="184" fontId="32" fillId="0" borderId="0" xfId="0" applyNumberFormat="1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19" xfId="0" applyFont="1" applyFill="1" applyBorder="1"/>
    <xf numFmtId="186" fontId="28" fillId="0" borderId="10" xfId="49" applyNumberFormat="1" applyFont="1" applyFill="1" applyBorder="1" applyAlignment="1">
      <alignment horizontal="center" vertical="center"/>
    </xf>
    <xf numFmtId="186" fontId="28" fillId="0" borderId="20" xfId="49" applyNumberFormat="1" applyFont="1" applyFill="1" applyBorder="1" applyAlignment="1">
      <alignment horizontal="center" vertical="center"/>
    </xf>
    <xf numFmtId="186" fontId="35" fillId="0" borderId="10" xfId="49" applyNumberFormat="1" applyFont="1" applyFill="1" applyBorder="1" applyAlignment="1">
      <alignment horizontal="center" vertical="center"/>
    </xf>
    <xf numFmtId="186" fontId="35" fillId="0" borderId="20" xfId="49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 shrinkToFit="1"/>
    </xf>
    <xf numFmtId="0" fontId="35" fillId="0" borderId="25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184" fontId="35" fillId="0" borderId="25" xfId="49" applyNumberFormat="1" applyFont="1" applyFill="1" applyBorder="1" applyAlignment="1">
      <alignment horizontal="center" vertical="center" wrapText="1"/>
    </xf>
    <xf numFmtId="187" fontId="35" fillId="0" borderId="25" xfId="49" applyNumberFormat="1" applyFont="1" applyFill="1" applyBorder="1" applyAlignment="1">
      <alignment horizontal="center" vertical="center" wrapText="1"/>
    </xf>
    <xf numFmtId="185" fontId="26" fillId="0" borderId="25" xfId="49" applyNumberFormat="1" applyFont="1" applyFill="1" applyBorder="1" applyAlignment="1" applyProtection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shrinkToFit="1"/>
    </xf>
    <xf numFmtId="176" fontId="28" fillId="0" borderId="10" xfId="0" applyNumberFormat="1" applyFont="1" applyFill="1" applyBorder="1" applyAlignment="1">
      <alignment horizontal="right" vertical="center" wrapText="1"/>
    </xf>
    <xf numFmtId="1" fontId="28" fillId="0" borderId="10" xfId="0" applyNumberFormat="1" applyFont="1" applyFill="1" applyBorder="1" applyAlignment="1">
      <alignment horizontal="center" vertical="center"/>
    </xf>
    <xf numFmtId="1" fontId="26" fillId="0" borderId="10" xfId="0" applyNumberFormat="1" applyFont="1" applyFill="1" applyBorder="1" applyAlignment="1">
      <alignment horizontal="center" vertical="center"/>
    </xf>
    <xf numFmtId="184" fontId="35" fillId="0" borderId="10" xfId="49" applyNumberFormat="1" applyFont="1" applyFill="1" applyBorder="1" applyAlignment="1">
      <alignment horizontal="center" vertical="center"/>
    </xf>
    <xf numFmtId="187" fontId="35" fillId="0" borderId="10" xfId="49" applyNumberFormat="1" applyFont="1" applyFill="1" applyBorder="1" applyAlignment="1" applyProtection="1">
      <alignment horizontal="center" vertical="center"/>
    </xf>
    <xf numFmtId="183" fontId="28" fillId="0" borderId="10" xfId="0" applyNumberFormat="1" applyFont="1" applyFill="1" applyBorder="1" applyAlignment="1">
      <alignment horizontal="right" vertical="center"/>
    </xf>
    <xf numFmtId="183" fontId="26" fillId="0" borderId="10" xfId="0" applyNumberFormat="1" applyFont="1" applyFill="1" applyBorder="1" applyAlignment="1">
      <alignment horizontal="right" vertical="center"/>
    </xf>
    <xf numFmtId="176" fontId="26" fillId="0" borderId="10" xfId="0" applyNumberFormat="1" applyFont="1" applyFill="1" applyBorder="1" applyAlignment="1">
      <alignment horizontal="right" vertical="center" wrapText="1"/>
    </xf>
    <xf numFmtId="1" fontId="26" fillId="0" borderId="10" xfId="0" applyNumberFormat="1" applyFont="1" applyFill="1" applyBorder="1" applyAlignment="1">
      <alignment horizontal="center"/>
    </xf>
    <xf numFmtId="186" fontId="35" fillId="0" borderId="10" xfId="49" applyNumberFormat="1" applyFont="1" applyFill="1" applyBorder="1" applyAlignment="1" applyProtection="1">
      <alignment horizontal="center" vertical="center"/>
    </xf>
    <xf numFmtId="178" fontId="26" fillId="0" borderId="10" xfId="0" applyNumberFormat="1" applyFont="1" applyFill="1" applyBorder="1" applyAlignment="1">
      <alignment horizontal="right" vertical="center" wrapText="1"/>
    </xf>
    <xf numFmtId="0" fontId="26" fillId="0" borderId="33" xfId="0" applyFont="1" applyFill="1" applyBorder="1" applyAlignment="1">
      <alignment horizontal="center" vertical="center" shrinkToFit="1"/>
    </xf>
    <xf numFmtId="176" fontId="26" fillId="0" borderId="33" xfId="0" applyNumberFormat="1" applyFont="1" applyFill="1" applyBorder="1" applyAlignment="1">
      <alignment horizontal="right" vertical="center" wrapText="1"/>
    </xf>
    <xf numFmtId="1" fontId="26" fillId="0" borderId="33" xfId="0" applyNumberFormat="1" applyFont="1" applyFill="1" applyBorder="1" applyAlignment="1">
      <alignment horizontal="center" vertical="center"/>
    </xf>
    <xf numFmtId="184" fontId="35" fillId="0" borderId="33" xfId="49" applyNumberFormat="1" applyFont="1" applyFill="1" applyBorder="1" applyAlignment="1">
      <alignment horizontal="center" vertical="center"/>
    </xf>
    <xf numFmtId="186" fontId="41" fillId="0" borderId="20" xfId="49" applyNumberFormat="1" applyFont="1" applyFill="1" applyBorder="1" applyAlignment="1" applyProtection="1">
      <alignment horizontal="center" vertical="center"/>
    </xf>
    <xf numFmtId="187" fontId="35" fillId="0" borderId="33" xfId="49" applyNumberFormat="1" applyFont="1" applyFill="1" applyBorder="1" applyAlignment="1" applyProtection="1">
      <alignment horizontal="center" vertical="center"/>
    </xf>
    <xf numFmtId="185" fontId="26" fillId="0" borderId="33" xfId="49" applyNumberFormat="1" applyFont="1" applyFill="1" applyBorder="1" applyAlignment="1" applyProtection="1">
      <alignment horizontal="right" vertical="center"/>
    </xf>
    <xf numFmtId="181" fontId="28" fillId="0" borderId="33" xfId="0" applyNumberFormat="1" applyFont="1" applyFill="1" applyBorder="1" applyAlignment="1">
      <alignment horizontal="right" vertical="center"/>
    </xf>
    <xf numFmtId="183" fontId="26" fillId="0" borderId="33" xfId="0" applyNumberFormat="1" applyFont="1" applyFill="1" applyBorder="1" applyAlignment="1">
      <alignment horizontal="right" vertical="center"/>
    </xf>
    <xf numFmtId="0" fontId="26" fillId="0" borderId="34" xfId="0" applyFont="1" applyFill="1" applyBorder="1" applyAlignment="1">
      <alignment horizontal="center" vertical="center"/>
    </xf>
    <xf numFmtId="187" fontId="35" fillId="0" borderId="0" xfId="49" applyNumberFormat="1" applyFont="1" applyFill="1" applyBorder="1" applyAlignment="1">
      <alignment vertical="center"/>
    </xf>
    <xf numFmtId="187" fontId="35" fillId="0" borderId="0" xfId="49" applyNumberFormat="1" applyFont="1" applyFill="1" applyBorder="1"/>
    <xf numFmtId="0" fontId="29" fillId="0" borderId="0" xfId="0" applyFont="1" applyFill="1" applyBorder="1"/>
    <xf numFmtId="187" fontId="35" fillId="0" borderId="37" xfId="49" applyNumberFormat="1" applyFont="1" applyFill="1" applyBorder="1"/>
    <xf numFmtId="0" fontId="29" fillId="0" borderId="37" xfId="0" applyFont="1" applyFill="1" applyBorder="1"/>
    <xf numFmtId="187" fontId="35" fillId="0" borderId="0" xfId="49" applyNumberFormat="1" applyFont="1" applyFill="1"/>
    <xf numFmtId="184" fontId="35" fillId="0" borderId="10" xfId="49" applyNumberFormat="1" applyFont="1" applyFill="1" applyBorder="1" applyAlignment="1" applyProtection="1">
      <alignment horizontal="center" vertical="center"/>
    </xf>
    <xf numFmtId="0" fontId="26" fillId="0" borderId="42" xfId="0" applyFont="1" applyFill="1" applyBorder="1" applyAlignment="1">
      <alignment horizontal="center" vertical="center" shrinkToFit="1"/>
    </xf>
    <xf numFmtId="1" fontId="26" fillId="0" borderId="43" xfId="0" applyNumberFormat="1" applyFont="1" applyFill="1" applyBorder="1" applyAlignment="1">
      <alignment horizontal="center" vertical="center"/>
    </xf>
    <xf numFmtId="1" fontId="26" fillId="0" borderId="13" xfId="0" applyNumberFormat="1" applyFont="1" applyFill="1" applyBorder="1" applyAlignment="1">
      <alignment horizontal="center" vertical="center"/>
    </xf>
    <xf numFmtId="184" fontId="35" fillId="0" borderId="13" xfId="49" applyNumberFormat="1" applyFont="1" applyFill="1" applyBorder="1" applyAlignment="1">
      <alignment horizontal="center" vertical="center"/>
    </xf>
    <xf numFmtId="183" fontId="26" fillId="0" borderId="13" xfId="0" applyNumberFormat="1" applyFont="1" applyFill="1" applyBorder="1" applyAlignment="1">
      <alignment horizontal="right" vertical="center"/>
    </xf>
    <xf numFmtId="0" fontId="26" fillId="0" borderId="44" xfId="0" applyFont="1" applyFill="1" applyBorder="1" applyAlignment="1">
      <alignment horizontal="center" vertical="center" shrinkToFit="1"/>
    </xf>
    <xf numFmtId="1" fontId="26" fillId="0" borderId="12" xfId="0" applyNumberFormat="1" applyFont="1" applyFill="1" applyBorder="1" applyAlignment="1">
      <alignment horizontal="center" vertical="center"/>
    </xf>
    <xf numFmtId="1" fontId="26" fillId="0" borderId="39" xfId="0" applyNumberFormat="1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 shrinkToFit="1"/>
    </xf>
    <xf numFmtId="1" fontId="26" fillId="0" borderId="45" xfId="0" applyNumberFormat="1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 vertical="center" shrinkToFit="1"/>
    </xf>
    <xf numFmtId="186" fontId="28" fillId="0" borderId="47" xfId="49" applyNumberFormat="1" applyFont="1" applyFill="1" applyBorder="1" applyAlignment="1" applyProtection="1">
      <alignment horizontal="center" vertical="center"/>
    </xf>
    <xf numFmtId="184" fontId="35" fillId="0" borderId="11" xfId="49" applyNumberFormat="1" applyFont="1" applyFill="1" applyBorder="1" applyAlignment="1" applyProtection="1">
      <alignment horizontal="center" vertical="center"/>
    </xf>
    <xf numFmtId="1" fontId="26" fillId="0" borderId="18" xfId="0" applyNumberFormat="1" applyFont="1" applyFill="1" applyBorder="1" applyAlignment="1">
      <alignment horizontal="center" vertical="center"/>
    </xf>
    <xf numFmtId="1" fontId="26" fillId="0" borderId="41" xfId="0" applyNumberFormat="1" applyFont="1" applyFill="1" applyBorder="1" applyAlignment="1">
      <alignment horizontal="center" vertical="center"/>
    </xf>
    <xf numFmtId="184" fontId="35" fillId="0" borderId="41" xfId="49" applyNumberFormat="1" applyFont="1" applyFill="1" applyBorder="1" applyAlignment="1">
      <alignment horizontal="center" vertical="center"/>
    </xf>
    <xf numFmtId="186" fontId="41" fillId="0" borderId="48" xfId="49" applyNumberFormat="1" applyFont="1" applyFill="1" applyBorder="1" applyAlignment="1" applyProtection="1">
      <alignment horizontal="center" vertical="center"/>
    </xf>
    <xf numFmtId="184" fontId="35" fillId="0" borderId="23" xfId="49" applyNumberFormat="1" applyFont="1" applyFill="1" applyBorder="1" applyAlignment="1" applyProtection="1">
      <alignment horizontal="center" vertical="center"/>
    </xf>
    <xf numFmtId="185" fontId="26" fillId="0" borderId="41" xfId="49" applyNumberFormat="1" applyFont="1" applyFill="1" applyBorder="1" applyAlignment="1" applyProtection="1">
      <alignment horizontal="right" vertical="center"/>
    </xf>
    <xf numFmtId="183" fontId="26" fillId="0" borderId="43" xfId="0" applyNumberFormat="1" applyFont="1" applyFill="1" applyBorder="1" applyAlignment="1">
      <alignment horizontal="right" vertical="center"/>
    </xf>
    <xf numFmtId="0" fontId="24" fillId="0" borderId="34" xfId="0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 wrapText="1"/>
    </xf>
    <xf numFmtId="184" fontId="35" fillId="0" borderId="34" xfId="49" applyNumberFormat="1" applyFont="1" applyFill="1" applyBorder="1" applyAlignment="1">
      <alignment horizontal="center" vertical="center"/>
    </xf>
    <xf numFmtId="186" fontId="28" fillId="0" borderId="34" xfId="49" applyNumberFormat="1" applyFont="1" applyFill="1" applyBorder="1" applyAlignment="1" applyProtection="1">
      <alignment horizontal="center" vertical="center"/>
    </xf>
    <xf numFmtId="185" fontId="24" fillId="0" borderId="34" xfId="49" applyNumberFormat="1" applyFont="1" applyFill="1" applyBorder="1" applyAlignment="1" applyProtection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185" fontId="24" fillId="0" borderId="34" xfId="49" applyNumberFormat="1" applyFont="1" applyFill="1" applyBorder="1" applyAlignment="1" applyProtection="1">
      <alignment horizontal="center" vertical="center" shrinkToFit="1"/>
    </xf>
    <xf numFmtId="186" fontId="41" fillId="0" borderId="33" xfId="49" applyNumberFormat="1" applyFont="1" applyFill="1" applyBorder="1" applyAlignment="1" applyProtection="1">
      <alignment horizontal="center" vertical="center"/>
    </xf>
    <xf numFmtId="0" fontId="24" fillId="0" borderId="34" xfId="0" applyFont="1" applyFill="1" applyBorder="1"/>
    <xf numFmtId="0" fontId="24" fillId="0" borderId="34" xfId="0" applyFont="1" applyFill="1" applyBorder="1" applyAlignment="1">
      <alignment horizontal="center" wrapText="1"/>
    </xf>
    <xf numFmtId="185" fontId="24" fillId="0" borderId="34" xfId="49" applyNumberFormat="1" applyFont="1" applyFill="1" applyBorder="1" applyAlignment="1" applyProtection="1"/>
    <xf numFmtId="0" fontId="27" fillId="0" borderId="34" xfId="0" applyFont="1" applyFill="1" applyBorder="1"/>
    <xf numFmtId="187" fontId="35" fillId="0" borderId="10" xfId="49" applyNumberFormat="1" applyFont="1" applyFill="1" applyBorder="1" applyAlignment="1">
      <alignment horizontal="center" vertical="center"/>
    </xf>
    <xf numFmtId="176" fontId="26" fillId="27" borderId="10" xfId="0" applyNumberFormat="1" applyFont="1" applyFill="1" applyBorder="1" applyAlignment="1">
      <alignment horizontal="right" vertical="center" wrapText="1"/>
    </xf>
    <xf numFmtId="184" fontId="35" fillId="0" borderId="33" xfId="49" applyNumberFormat="1" applyFont="1" applyFill="1" applyBorder="1" applyAlignment="1" applyProtection="1">
      <alignment horizontal="center" vertical="center"/>
    </xf>
    <xf numFmtId="0" fontId="26" fillId="0" borderId="24" xfId="0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shrinkToFit="1"/>
    </xf>
    <xf numFmtId="0" fontId="28" fillId="0" borderId="10" xfId="0" applyFont="1" applyFill="1" applyBorder="1" applyAlignment="1">
      <alignment horizontal="left"/>
    </xf>
    <xf numFmtId="0" fontId="26" fillId="0" borderId="26" xfId="0" applyFont="1" applyFill="1" applyBorder="1" applyAlignment="1">
      <alignment horizontal="center" vertical="center" shrinkToFit="1"/>
    </xf>
    <xf numFmtId="0" fontId="26" fillId="0" borderId="10" xfId="0" applyFont="1" applyFill="1" applyBorder="1" applyAlignment="1">
      <alignment horizontal="left"/>
    </xf>
    <xf numFmtId="0" fontId="26" fillId="0" borderId="26" xfId="0" applyFont="1" applyFill="1" applyBorder="1" applyAlignment="1">
      <alignment horizontal="center" shrinkToFit="1"/>
    </xf>
    <xf numFmtId="0" fontId="26" fillId="0" borderId="10" xfId="0" applyFont="1" applyFill="1" applyBorder="1" applyAlignment="1">
      <alignment horizontal="left" shrinkToFit="1"/>
    </xf>
    <xf numFmtId="0" fontId="26" fillId="0" borderId="10" xfId="0" applyFont="1" applyFill="1" applyBorder="1"/>
    <xf numFmtId="0" fontId="26" fillId="0" borderId="10" xfId="0" applyFont="1" applyFill="1" applyBorder="1" applyAlignment="1">
      <alignment horizontal="left" vertical="center"/>
    </xf>
    <xf numFmtId="0" fontId="26" fillId="0" borderId="32" xfId="0" applyFont="1" applyFill="1" applyBorder="1" applyAlignment="1">
      <alignment horizontal="center" vertical="center" shrinkToFit="1"/>
    </xf>
    <xf numFmtId="0" fontId="26" fillId="0" borderId="36" xfId="0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left" vertical="center"/>
    </xf>
    <xf numFmtId="0" fontId="26" fillId="0" borderId="49" xfId="0" applyFont="1" applyFill="1" applyBorder="1" applyAlignment="1">
      <alignment horizontal="center" vertical="center" shrinkToFit="1"/>
    </xf>
    <xf numFmtId="0" fontId="26" fillId="0" borderId="35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shrinkToFit="1"/>
    </xf>
    <xf numFmtId="0" fontId="26" fillId="0" borderId="50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shrinkToFit="1"/>
    </xf>
    <xf numFmtId="0" fontId="26" fillId="0" borderId="50" xfId="0" applyFont="1" applyFill="1" applyBorder="1" applyAlignment="1">
      <alignment horizontal="left" shrinkToFit="1"/>
    </xf>
    <xf numFmtId="0" fontId="26" fillId="0" borderId="51" xfId="0" applyFont="1" applyFill="1" applyBorder="1" applyAlignment="1">
      <alignment horizontal="left"/>
    </xf>
    <xf numFmtId="0" fontId="26" fillId="0" borderId="52" xfId="0" applyFont="1" applyFill="1" applyBorder="1" applyAlignment="1">
      <alignment horizontal="center" vertical="center" shrinkToFit="1"/>
    </xf>
    <xf numFmtId="0" fontId="26" fillId="0" borderId="53" xfId="0" applyFont="1" applyFill="1" applyBorder="1" applyAlignment="1">
      <alignment horizontal="left"/>
    </xf>
    <xf numFmtId="0" fontId="26" fillId="0" borderId="53" xfId="0" applyFont="1" applyFill="1" applyBorder="1"/>
    <xf numFmtId="0" fontId="26" fillId="0" borderId="50" xfId="0" applyFont="1" applyFill="1" applyBorder="1" applyAlignment="1">
      <alignment horizontal="left" vertical="center"/>
    </xf>
    <xf numFmtId="0" fontId="26" fillId="0" borderId="16" xfId="0" applyFont="1" applyFill="1" applyBorder="1" applyAlignment="1">
      <alignment horizontal="left"/>
    </xf>
    <xf numFmtId="0" fontId="35" fillId="0" borderId="25" xfId="0" applyFont="1" applyFill="1" applyBorder="1" applyAlignment="1">
      <alignment horizontal="center" vertical="center" wrapText="1"/>
    </xf>
    <xf numFmtId="0" fontId="37" fillId="0" borderId="31" xfId="0" applyFont="1" applyFill="1" applyBorder="1" applyAlignment="1">
      <alignment vertical="center" shrinkToFit="1"/>
    </xf>
    <xf numFmtId="0" fontId="37" fillId="0" borderId="0" xfId="0" applyFont="1" applyFill="1" applyBorder="1" applyAlignment="1">
      <alignment vertical="center" shrinkToFit="1"/>
    </xf>
    <xf numFmtId="0" fontId="37" fillId="0" borderId="19" xfId="0" applyFont="1" applyFill="1" applyBorder="1" applyAlignment="1">
      <alignment shrinkToFit="1"/>
    </xf>
    <xf numFmtId="2" fontId="42" fillId="0" borderId="0" xfId="0" applyNumberFormat="1" applyFont="1" applyFill="1" applyBorder="1" applyAlignment="1">
      <alignment horizontal="center" vertical="center"/>
    </xf>
    <xf numFmtId="186" fontId="26" fillId="0" borderId="10" xfId="49" applyNumberFormat="1" applyFont="1" applyFill="1" applyBorder="1" applyAlignment="1" applyProtection="1">
      <alignment horizontal="right" vertical="center" shrinkToFit="1"/>
    </xf>
    <xf numFmtId="0" fontId="25" fillId="0" borderId="0" xfId="0" applyFont="1" applyFill="1" applyBorder="1" applyAlignment="1">
      <alignment vertical="center" shrinkToFit="1"/>
    </xf>
    <xf numFmtId="0" fontId="25" fillId="0" borderId="0" xfId="0" applyFont="1" applyFill="1" applyBorder="1" applyAlignment="1">
      <alignment shrinkToFit="1"/>
    </xf>
    <xf numFmtId="0" fontId="25" fillId="0" borderId="37" xfId="0" applyFont="1" applyFill="1" applyBorder="1" applyAlignment="1">
      <alignment shrinkToFit="1"/>
    </xf>
    <xf numFmtId="183" fontId="35" fillId="0" borderId="20" xfId="0" applyNumberFormat="1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 wrapText="1"/>
    </xf>
    <xf numFmtId="0" fontId="28" fillId="0" borderId="25" xfId="0" applyFont="1" applyFill="1" applyBorder="1" applyAlignment="1">
      <alignment horizontal="center" vertical="center" wrapText="1"/>
    </xf>
    <xf numFmtId="0" fontId="35" fillId="0" borderId="25" xfId="0" applyFont="1" applyFill="1" applyBorder="1" applyAlignment="1">
      <alignment horizontal="center" vertical="center" wrapText="1"/>
    </xf>
    <xf numFmtId="2" fontId="28" fillId="29" borderId="10" xfId="0" applyNumberFormat="1" applyFont="1" applyFill="1" applyBorder="1" applyAlignment="1">
      <alignment horizontal="right" vertical="center"/>
    </xf>
    <xf numFmtId="184" fontId="28" fillId="29" borderId="10" xfId="49" applyNumberFormat="1" applyFont="1" applyFill="1" applyBorder="1" applyAlignment="1">
      <alignment horizontal="center" vertical="center"/>
    </xf>
    <xf numFmtId="185" fontId="28" fillId="0" borderId="25" xfId="49" applyNumberFormat="1" applyFont="1" applyFill="1" applyBorder="1" applyAlignment="1" applyProtection="1">
      <alignment horizontal="center" vertical="center" shrinkToFit="1"/>
    </xf>
    <xf numFmtId="177" fontId="35" fillId="0" borderId="19" xfId="0" applyNumberFormat="1" applyFont="1" applyFill="1" applyBorder="1"/>
    <xf numFmtId="185" fontId="26" fillId="0" borderId="25" xfId="49" applyNumberFormat="1" applyFont="1" applyFill="1" applyBorder="1" applyAlignment="1" applyProtection="1">
      <alignment horizontal="center" vertical="center" shrinkToFit="1"/>
    </xf>
    <xf numFmtId="185" fontId="26" fillId="0" borderId="10" xfId="48" applyNumberFormat="1" applyFont="1" applyFill="1" applyBorder="1" applyAlignment="1" applyProtection="1">
      <alignment horizontal="right" vertical="center" shrinkToFit="1"/>
    </xf>
    <xf numFmtId="185" fontId="26" fillId="0" borderId="33" xfId="48" applyNumberFormat="1" applyFont="1" applyFill="1" applyBorder="1" applyAlignment="1" applyProtection="1">
      <alignment horizontal="right" vertical="center" shrinkToFit="1"/>
    </xf>
    <xf numFmtId="185" fontId="25" fillId="0" borderId="0" xfId="49" applyNumberFormat="1" applyFont="1" applyFill="1" applyBorder="1" applyAlignment="1" applyProtection="1">
      <alignment vertical="center" shrinkToFit="1"/>
    </xf>
    <xf numFmtId="185" fontId="25" fillId="0" borderId="0" xfId="49" applyNumberFormat="1" applyFont="1" applyFill="1" applyBorder="1" applyAlignment="1" applyProtection="1">
      <alignment shrinkToFit="1"/>
    </xf>
    <xf numFmtId="185" fontId="25" fillId="0" borderId="37" xfId="49" applyNumberFormat="1" applyFont="1" applyFill="1" applyBorder="1" applyAlignment="1" applyProtection="1">
      <alignment shrinkToFit="1"/>
    </xf>
    <xf numFmtId="185" fontId="24" fillId="0" borderId="0" xfId="49" applyNumberFormat="1" applyFont="1" applyFill="1" applyBorder="1" applyAlignment="1" applyProtection="1">
      <alignment shrinkToFit="1"/>
    </xf>
    <xf numFmtId="185" fontId="26" fillId="0" borderId="13" xfId="48" applyNumberFormat="1" applyFont="1" applyFill="1" applyBorder="1" applyAlignment="1" applyProtection="1">
      <alignment horizontal="right" vertical="center" shrinkToFit="1"/>
    </xf>
    <xf numFmtId="185" fontId="26" fillId="0" borderId="12" xfId="48" applyNumberFormat="1" applyFont="1" applyFill="1" applyBorder="1" applyAlignment="1" applyProtection="1">
      <alignment horizontal="right" vertical="center" shrinkToFit="1"/>
    </xf>
    <xf numFmtId="185" fontId="28" fillId="0" borderId="12" xfId="48" applyNumberFormat="1" applyFont="1" applyFill="1" applyBorder="1" applyAlignment="1" applyProtection="1">
      <alignment horizontal="right" vertical="center" shrinkToFit="1"/>
    </xf>
    <xf numFmtId="185" fontId="26" fillId="0" borderId="41" xfId="48" applyNumberFormat="1" applyFont="1" applyFill="1" applyBorder="1" applyAlignment="1" applyProtection="1">
      <alignment horizontal="right" vertical="center" shrinkToFit="1"/>
    </xf>
    <xf numFmtId="179" fontId="28" fillId="0" borderId="10" xfId="37" applyNumberFormat="1" applyFont="1" applyFill="1" applyBorder="1" applyAlignment="1">
      <alignment horizontal="center" vertical="center"/>
    </xf>
    <xf numFmtId="179" fontId="28" fillId="0" borderId="33" xfId="37" applyNumberFormat="1" applyFont="1" applyFill="1" applyBorder="1" applyAlignment="1">
      <alignment horizontal="center" vertical="center"/>
    </xf>
    <xf numFmtId="185" fontId="24" fillId="0" borderId="34" xfId="49" applyNumberFormat="1" applyFont="1" applyFill="1" applyBorder="1" applyAlignment="1" applyProtection="1">
      <alignment vertical="center" shrinkToFit="1"/>
    </xf>
    <xf numFmtId="183" fontId="35" fillId="0" borderId="20" xfId="0" applyNumberFormat="1" applyFont="1" applyFill="1" applyBorder="1" applyAlignment="1">
      <alignment horizontal="right" vertical="center"/>
    </xf>
    <xf numFmtId="186" fontId="40" fillId="0" borderId="20" xfId="49" applyNumberFormat="1" applyFont="1" applyFill="1" applyBorder="1" applyAlignment="1">
      <alignment horizontal="center" vertical="center"/>
    </xf>
    <xf numFmtId="43" fontId="38" fillId="0" borderId="19" xfId="47" applyFont="1" applyFill="1" applyBorder="1" applyAlignment="1" applyProtection="1"/>
    <xf numFmtId="0" fontId="30" fillId="0" borderId="3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left" vertical="center"/>
    </xf>
    <xf numFmtId="0" fontId="30" fillId="0" borderId="34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86" fontId="38" fillId="0" borderId="34" xfId="49" applyNumberFormat="1" applyFont="1" applyFill="1" applyBorder="1" applyAlignment="1">
      <alignment horizontal="center" vertical="center"/>
    </xf>
    <xf numFmtId="186" fontId="30" fillId="0" borderId="34" xfId="0" applyNumberFormat="1" applyFont="1" applyFill="1" applyBorder="1" applyAlignment="1">
      <alignment vertical="center" shrinkToFit="1"/>
    </xf>
    <xf numFmtId="185" fontId="30" fillId="0" borderId="34" xfId="49" applyNumberFormat="1" applyFont="1" applyFill="1" applyBorder="1" applyAlignment="1" applyProtection="1">
      <alignment vertical="center"/>
    </xf>
    <xf numFmtId="0" fontId="32" fillId="0" borderId="34" xfId="0" applyFont="1" applyFill="1" applyBorder="1" applyAlignment="1">
      <alignment vertical="center"/>
    </xf>
    <xf numFmtId="185" fontId="30" fillId="0" borderId="34" xfId="49" applyNumberFormat="1" applyFont="1" applyFill="1" applyBorder="1" applyAlignment="1" applyProtection="1">
      <alignment vertical="center" shrinkToFit="1"/>
    </xf>
    <xf numFmtId="0" fontId="38" fillId="0" borderId="0" xfId="0" applyFont="1"/>
    <xf numFmtId="186" fontId="32" fillId="0" borderId="29" xfId="49" applyNumberFormat="1" applyFont="1" applyFill="1" applyBorder="1" applyAlignment="1" applyProtection="1">
      <alignment horizontal="center" vertical="center"/>
    </xf>
    <xf numFmtId="186" fontId="32" fillId="0" borderId="34" xfId="49" applyNumberFormat="1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vertical="center"/>
    </xf>
    <xf numFmtId="185" fontId="38" fillId="0" borderId="0" xfId="49" applyNumberFormat="1" applyFont="1" applyFill="1" applyBorder="1" applyAlignment="1" applyProtection="1">
      <alignment vertical="center"/>
    </xf>
    <xf numFmtId="0" fontId="38" fillId="0" borderId="0" xfId="0" applyFont="1" applyAlignment="1">
      <alignment vertical="center"/>
    </xf>
    <xf numFmtId="176" fontId="38" fillId="0" borderId="0" xfId="0" applyNumberFormat="1" applyFont="1" applyFill="1"/>
    <xf numFmtId="180" fontId="38" fillId="0" borderId="0" xfId="0" applyNumberFormat="1" applyFont="1" applyFill="1"/>
    <xf numFmtId="0" fontId="27" fillId="24" borderId="0" xfId="0" applyFont="1" applyFill="1" applyBorder="1" applyAlignment="1">
      <alignment horizontal="center" vertical="center" shrinkToFit="1"/>
    </xf>
    <xf numFmtId="0" fontId="27" fillId="24" borderId="0" xfId="0" applyFont="1" applyFill="1" applyAlignment="1">
      <alignment vertical="center" shrinkToFit="1"/>
    </xf>
    <xf numFmtId="0" fontId="27" fillId="26" borderId="10" xfId="0" applyFont="1" applyFill="1" applyBorder="1" applyAlignment="1">
      <alignment horizontal="center" vertical="center" shrinkToFit="1"/>
    </xf>
    <xf numFmtId="41" fontId="27" fillId="26" borderId="10" xfId="53" applyFont="1" applyFill="1" applyBorder="1" applyAlignment="1">
      <alignment horizontal="center" vertical="center" shrinkToFit="1"/>
    </xf>
    <xf numFmtId="0" fontId="27" fillId="26" borderId="10" xfId="0" applyFont="1" applyFill="1" applyBorder="1" applyAlignment="1">
      <alignment vertical="center" shrinkToFit="1"/>
    </xf>
    <xf numFmtId="0" fontId="27" fillId="24" borderId="10" xfId="0" applyFont="1" applyFill="1" applyBorder="1" applyAlignment="1">
      <alignment horizontal="center" vertical="center" shrinkToFit="1"/>
    </xf>
    <xf numFmtId="41" fontId="27" fillId="0" borderId="10" xfId="53" applyFont="1" applyFill="1" applyBorder="1" applyAlignment="1">
      <alignment horizontal="center" vertical="center" shrinkToFit="1"/>
    </xf>
    <xf numFmtId="10" fontId="27" fillId="0" borderId="10" xfId="62" applyNumberFormat="1" applyFont="1" applyFill="1" applyBorder="1" applyAlignment="1">
      <alignment vertical="center" shrinkToFit="1"/>
    </xf>
    <xf numFmtId="0" fontId="27" fillId="0" borderId="0" xfId="0" applyFont="1" applyFill="1" applyAlignment="1">
      <alignment vertical="center" shrinkToFit="1"/>
    </xf>
    <xf numFmtId="0" fontId="27" fillId="24" borderId="10" xfId="0" applyFont="1" applyFill="1" applyBorder="1" applyAlignment="1">
      <alignment vertical="center" shrinkToFit="1"/>
    </xf>
    <xf numFmtId="41" fontId="27" fillId="24" borderId="10" xfId="53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41" fontId="27" fillId="24" borderId="0" xfId="53" applyFont="1" applyFill="1" applyAlignment="1">
      <alignment horizontal="center" vertical="center" shrinkToFit="1"/>
    </xf>
    <xf numFmtId="10" fontId="27" fillId="0" borderId="0" xfId="62" applyNumberFormat="1" applyFont="1" applyFill="1" applyBorder="1" applyAlignment="1">
      <alignment vertical="center" shrinkToFit="1"/>
    </xf>
    <xf numFmtId="10" fontId="27" fillId="0" borderId="10" xfId="65" applyNumberFormat="1" applyFont="1" applyFill="1" applyBorder="1" applyAlignment="1">
      <alignment vertical="center" shrinkToFit="1"/>
    </xf>
    <xf numFmtId="0" fontId="27" fillId="24" borderId="0" xfId="0" applyFont="1" applyFill="1" applyBorder="1" applyAlignment="1">
      <alignment vertical="center" shrinkToFit="1"/>
    </xf>
    <xf numFmtId="10" fontId="27" fillId="24" borderId="0" xfId="62" applyNumberFormat="1" applyFont="1" applyFill="1" applyBorder="1" applyAlignment="1">
      <alignment vertical="center" shrinkToFit="1"/>
    </xf>
    <xf numFmtId="41" fontId="27" fillId="24" borderId="0" xfId="53" applyFont="1" applyFill="1" applyBorder="1" applyAlignment="1">
      <alignment horizontal="center" vertical="center" shrinkToFit="1"/>
    </xf>
    <xf numFmtId="179" fontId="27" fillId="0" borderId="10" xfId="53" applyNumberFormat="1" applyFont="1" applyFill="1" applyBorder="1" applyAlignment="1">
      <alignment horizontal="center" vertical="center" shrinkToFit="1"/>
    </xf>
    <xf numFmtId="179" fontId="27" fillId="24" borderId="10" xfId="53" applyNumberFormat="1" applyFont="1" applyFill="1" applyBorder="1" applyAlignment="1">
      <alignment horizontal="center" vertical="center" shrinkToFit="1"/>
    </xf>
    <xf numFmtId="10" fontId="27" fillId="24" borderId="10" xfId="62" applyNumberFormat="1" applyFont="1" applyFill="1" applyBorder="1" applyAlignment="1">
      <alignment vertical="center" shrinkToFit="1"/>
    </xf>
    <xf numFmtId="0" fontId="27" fillId="24" borderId="0" xfId="0" applyFont="1" applyFill="1" applyAlignment="1">
      <alignment horizontal="center" vertical="center" shrinkToFit="1"/>
    </xf>
    <xf numFmtId="179" fontId="36" fillId="0" borderId="10" xfId="0" applyNumberFormat="1" applyFont="1" applyFill="1" applyBorder="1" applyAlignment="1">
      <alignment vertical="center"/>
    </xf>
    <xf numFmtId="176" fontId="35" fillId="30" borderId="10" xfId="0" applyNumberFormat="1" applyFont="1" applyFill="1" applyBorder="1" applyAlignment="1">
      <alignment horizontal="center" vertical="center" wrapText="1"/>
    </xf>
    <xf numFmtId="176" fontId="35" fillId="25" borderId="20" xfId="0" applyNumberFormat="1" applyFont="1" applyFill="1" applyBorder="1" applyAlignment="1">
      <alignment horizontal="center" vertical="center" wrapText="1"/>
    </xf>
    <xf numFmtId="41" fontId="27" fillId="53" borderId="10" xfId="53" applyFont="1" applyFill="1" applyBorder="1" applyAlignment="1">
      <alignment horizontal="center" vertical="center" shrinkToFit="1"/>
    </xf>
    <xf numFmtId="41" fontId="27" fillId="28" borderId="10" xfId="53" applyFont="1" applyFill="1" applyBorder="1" applyAlignment="1">
      <alignment horizontal="center" vertical="center" shrinkToFit="1"/>
    </xf>
    <xf numFmtId="0" fontId="35" fillId="0" borderId="19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7" fillId="24" borderId="40" xfId="0" applyFont="1" applyFill="1" applyBorder="1" applyAlignment="1">
      <alignment horizontal="center" vertical="center" shrinkToFit="1"/>
    </xf>
    <xf numFmtId="0" fontId="27" fillId="24" borderId="0" xfId="0" applyFont="1" applyFill="1" applyBorder="1" applyAlignment="1">
      <alignment horizontal="center" vertical="center" shrinkToFit="1"/>
    </xf>
    <xf numFmtId="0" fontId="27" fillId="24" borderId="10" xfId="0" applyFont="1" applyFill="1" applyBorder="1" applyAlignment="1">
      <alignment horizontal="center" vertical="center" shrinkToFit="1"/>
    </xf>
  </cellXfs>
  <cellStyles count="232">
    <cellStyle name="20% - 輔色1" xfId="1" builtinId="30" customBuiltin="1"/>
    <cellStyle name="20% - 輔色1 2" xfId="2"/>
    <cellStyle name="20% - 輔色1 2 2" xfId="167"/>
    <cellStyle name="20% - 輔色1 2 3" xfId="104"/>
    <cellStyle name="20% - 輔色2" xfId="3" builtinId="34" customBuiltin="1"/>
    <cellStyle name="20% - 輔色2 2" xfId="4"/>
    <cellStyle name="20% - 輔色2 2 2" xfId="168"/>
    <cellStyle name="20% - 輔色2 2 3" xfId="105"/>
    <cellStyle name="20% - 輔色3" xfId="5" builtinId="38" customBuiltin="1"/>
    <cellStyle name="20% - 輔色3 2" xfId="6"/>
    <cellStyle name="20% - 輔色3 2 2" xfId="169"/>
    <cellStyle name="20% - 輔色3 2 3" xfId="106"/>
    <cellStyle name="20% - 輔色4" xfId="7" builtinId="42" customBuiltin="1"/>
    <cellStyle name="20% - 輔色4 2" xfId="8"/>
    <cellStyle name="20% - 輔色4 2 2" xfId="170"/>
    <cellStyle name="20% - 輔色4 2 3" xfId="107"/>
    <cellStyle name="20% - 輔色5" xfId="9" builtinId="46" customBuiltin="1"/>
    <cellStyle name="20% - 輔色5 2" xfId="10"/>
    <cellStyle name="20% - 輔色5 2 2" xfId="171"/>
    <cellStyle name="20% - 輔色5 2 3" xfId="108"/>
    <cellStyle name="20% - 輔色6" xfId="11" builtinId="50" customBuiltin="1"/>
    <cellStyle name="20% - 輔色6 2" xfId="12"/>
    <cellStyle name="20% - 輔色6 2 2" xfId="172"/>
    <cellStyle name="20% - 輔色6 2 3" xfId="109"/>
    <cellStyle name="40% - 輔色1" xfId="13" builtinId="31" customBuiltin="1"/>
    <cellStyle name="40% - 輔色1 2" xfId="14"/>
    <cellStyle name="40% - 輔色1 2 2" xfId="173"/>
    <cellStyle name="40% - 輔色1 2 3" xfId="110"/>
    <cellStyle name="40% - 輔色2" xfId="15" builtinId="35" customBuiltin="1"/>
    <cellStyle name="40% - 輔色2 2" xfId="16"/>
    <cellStyle name="40% - 輔色2 2 2" xfId="174"/>
    <cellStyle name="40% - 輔色2 2 3" xfId="111"/>
    <cellStyle name="40% - 輔色3" xfId="17" builtinId="39" customBuiltin="1"/>
    <cellStyle name="40% - 輔色3 2" xfId="18"/>
    <cellStyle name="40% - 輔色3 2 2" xfId="175"/>
    <cellStyle name="40% - 輔色3 2 3" xfId="112"/>
    <cellStyle name="40% - 輔色4" xfId="19" builtinId="43" customBuiltin="1"/>
    <cellStyle name="40% - 輔色4 2" xfId="20"/>
    <cellStyle name="40% - 輔色4 2 2" xfId="176"/>
    <cellStyle name="40% - 輔色4 2 3" xfId="113"/>
    <cellStyle name="40% - 輔色5" xfId="21" builtinId="47" customBuiltin="1"/>
    <cellStyle name="40% - 輔色5 2" xfId="22"/>
    <cellStyle name="40% - 輔色5 2 2" xfId="177"/>
    <cellStyle name="40% - 輔色5 2 3" xfId="114"/>
    <cellStyle name="40% - 輔色6" xfId="23" builtinId="51" customBuiltin="1"/>
    <cellStyle name="40% - 輔色6 2" xfId="24"/>
    <cellStyle name="40% - 輔色6 2 2" xfId="178"/>
    <cellStyle name="40% - 輔色6 2 3" xfId="115"/>
    <cellStyle name="60% - 輔色1" xfId="25" builtinId="32" customBuiltin="1"/>
    <cellStyle name="60% - 輔色1 2" xfId="26"/>
    <cellStyle name="60% - 輔色1 2 2" xfId="179"/>
    <cellStyle name="60% - 輔色1 2 3" xfId="116"/>
    <cellStyle name="60% - 輔色2" xfId="27" builtinId="36" customBuiltin="1"/>
    <cellStyle name="60% - 輔色2 2" xfId="28"/>
    <cellStyle name="60% - 輔色2 2 2" xfId="180"/>
    <cellStyle name="60% - 輔色2 2 3" xfId="117"/>
    <cellStyle name="60% - 輔色3" xfId="29" builtinId="40" customBuiltin="1"/>
    <cellStyle name="60% - 輔色3 2" xfId="30"/>
    <cellStyle name="60% - 輔色3 2 2" xfId="181"/>
    <cellStyle name="60% - 輔色3 2 3" xfId="118"/>
    <cellStyle name="60% - 輔色4" xfId="31" builtinId="44" customBuiltin="1"/>
    <cellStyle name="60% - 輔色4 2" xfId="32"/>
    <cellStyle name="60% - 輔色4 2 2" xfId="182"/>
    <cellStyle name="60% - 輔色4 2 3" xfId="119"/>
    <cellStyle name="60% - 輔色5" xfId="33" builtinId="48" customBuiltin="1"/>
    <cellStyle name="60% - 輔色5 2" xfId="34"/>
    <cellStyle name="60% - 輔色5 2 2" xfId="183"/>
    <cellStyle name="60% - 輔色5 2 3" xfId="120"/>
    <cellStyle name="60% - 輔色6" xfId="35" builtinId="52" customBuiltin="1"/>
    <cellStyle name="60% - 輔色6 2" xfId="36"/>
    <cellStyle name="60% - 輔色6 2 2" xfId="184"/>
    <cellStyle name="60% - 輔色6 2 3" xfId="121"/>
    <cellStyle name="一般" xfId="0" builtinId="0"/>
    <cellStyle name="一般 10" xfId="159"/>
    <cellStyle name="一般 10 2" xfId="225"/>
    <cellStyle name="一般 11" xfId="37"/>
    <cellStyle name="一般 11 2" xfId="226"/>
    <cellStyle name="一般 11 3" xfId="163"/>
    <cellStyle name="一般 12" xfId="165"/>
    <cellStyle name="一般 12 2" xfId="228"/>
    <cellStyle name="一般 13" xfId="222"/>
    <cellStyle name="一般 14" xfId="229"/>
    <cellStyle name="一般 15" xfId="157"/>
    <cellStyle name="一般 2" xfId="38"/>
    <cellStyle name="一般 2 2" xfId="39"/>
    <cellStyle name="一般 2 2 2" xfId="151"/>
    <cellStyle name="一般 2 3" xfId="40"/>
    <cellStyle name="一般 2 4" xfId="149"/>
    <cellStyle name="一般 3" xfId="41"/>
    <cellStyle name="一般 4" xfId="42"/>
    <cellStyle name="一般 4 2" xfId="166"/>
    <cellStyle name="一般 4 2 2" xfId="211"/>
    <cellStyle name="一般 4 3" xfId="210"/>
    <cellStyle name="一般 5" xfId="43"/>
    <cellStyle name="一般 6" xfId="44"/>
    <cellStyle name="一般 6 2" xfId="153"/>
    <cellStyle name="一般 7" xfId="45"/>
    <cellStyle name="一般 7 2" xfId="212"/>
    <cellStyle name="一般 8" xfId="158"/>
    <cellStyle name="一般 9" xfId="46"/>
    <cellStyle name="一般 9 2" xfId="213"/>
    <cellStyle name="一般 9 3" xfId="160"/>
    <cellStyle name="千分位" xfId="47" builtinId="3"/>
    <cellStyle name="千分位 10" xfId="230"/>
    <cellStyle name="千分位 11" xfId="156"/>
    <cellStyle name="千分位 12" xfId="122"/>
    <cellStyle name="千分位 2" xfId="48"/>
    <cellStyle name="千分位 2 2" xfId="185"/>
    <cellStyle name="千分位 2 3" xfId="123"/>
    <cellStyle name="千分位 2 5" xfId="155"/>
    <cellStyle name="千分位 3" xfId="49"/>
    <cellStyle name="千分位 3 2" xfId="50"/>
    <cellStyle name="千分位 3 2 2" xfId="152"/>
    <cellStyle name="千分位 3 3" xfId="150"/>
    <cellStyle name="千分位 4" xfId="51"/>
    <cellStyle name="千分位 5" xfId="52"/>
    <cellStyle name="千分位 5 2" xfId="218"/>
    <cellStyle name="千分位 5 3" xfId="217"/>
    <cellStyle name="千分位 5 4" xfId="154"/>
    <cellStyle name="千分位 6" xfId="161"/>
    <cellStyle name="千分位 6 2" xfId="219"/>
    <cellStyle name="千分位 7" xfId="164"/>
    <cellStyle name="千分位 7 2" xfId="220"/>
    <cellStyle name="千分位 7 3" xfId="227"/>
    <cellStyle name="千分位 8" xfId="221"/>
    <cellStyle name="千分位 9" xfId="223"/>
    <cellStyle name="千分位[0]" xfId="53" builtinId="6"/>
    <cellStyle name="千分位[0] 2" xfId="54"/>
    <cellStyle name="千分位[0] 2 2" xfId="186"/>
    <cellStyle name="千分位[0] 2 3" xfId="125"/>
    <cellStyle name="千分位[0] 3" xfId="55"/>
    <cellStyle name="千分位[0] 3 2" xfId="162"/>
    <cellStyle name="千分位[0] 4" xfId="224"/>
    <cellStyle name="千分位[0] 5" xfId="231"/>
    <cellStyle name="千分位[0] 6" xfId="124"/>
    <cellStyle name="中等" xfId="56" builtinId="28" customBuiltin="1"/>
    <cellStyle name="中等 2" xfId="57"/>
    <cellStyle name="中等 2 2" xfId="187"/>
    <cellStyle name="中等 2 3" xfId="126"/>
    <cellStyle name="合計" xfId="58" builtinId="25" customBuiltin="1"/>
    <cellStyle name="合計 2" xfId="59"/>
    <cellStyle name="合計 2 2" xfId="188"/>
    <cellStyle name="合計 2 3" xfId="127"/>
    <cellStyle name="好" xfId="60" builtinId="26" customBuiltin="1"/>
    <cellStyle name="好 2" xfId="61"/>
    <cellStyle name="好 2 2" xfId="189"/>
    <cellStyle name="好 2 3" xfId="128"/>
    <cellStyle name="百分比" xfId="62" builtinId="5"/>
    <cellStyle name="百分比 2" xfId="214"/>
    <cellStyle name="百分比 2 2" xfId="215"/>
    <cellStyle name="百分比 3" xfId="216"/>
    <cellStyle name="計算方式" xfId="63" builtinId="22" customBuiltin="1"/>
    <cellStyle name="計算方式 2" xfId="64"/>
    <cellStyle name="計算方式 2 2" xfId="190"/>
    <cellStyle name="計算方式 2 3" xfId="129"/>
    <cellStyle name="貨幣" xfId="65" builtinId="4"/>
    <cellStyle name="連結的儲存格" xfId="66" builtinId="24" customBuiltin="1"/>
    <cellStyle name="連結的儲存格 2" xfId="67"/>
    <cellStyle name="連結的儲存格 2 2" xfId="191"/>
    <cellStyle name="連結的儲存格 2 3" xfId="130"/>
    <cellStyle name="備註" xfId="68" builtinId="10" customBuiltin="1"/>
    <cellStyle name="備註 2" xfId="69"/>
    <cellStyle name="備註 2 2" xfId="192"/>
    <cellStyle name="備註 2 3" xfId="131"/>
    <cellStyle name="說明文字" xfId="70" builtinId="53" customBuiltin="1"/>
    <cellStyle name="說明文字 2" xfId="71"/>
    <cellStyle name="說明文字 2 2" xfId="193"/>
    <cellStyle name="說明文字 2 3" xfId="132"/>
    <cellStyle name="輔色1" xfId="72" builtinId="29" customBuiltin="1"/>
    <cellStyle name="輔色1 2" xfId="73"/>
    <cellStyle name="輔色1 2 2" xfId="194"/>
    <cellStyle name="輔色1 2 3" xfId="133"/>
    <cellStyle name="輔色2" xfId="74" builtinId="33" customBuiltin="1"/>
    <cellStyle name="輔色2 2" xfId="75"/>
    <cellStyle name="輔色2 2 2" xfId="195"/>
    <cellStyle name="輔色2 2 3" xfId="134"/>
    <cellStyle name="輔色3" xfId="76" builtinId="37" customBuiltin="1"/>
    <cellStyle name="輔色3 2" xfId="77"/>
    <cellStyle name="輔色3 2 2" xfId="196"/>
    <cellStyle name="輔色3 2 3" xfId="135"/>
    <cellStyle name="輔色4" xfId="78" builtinId="41" customBuiltin="1"/>
    <cellStyle name="輔色4 2" xfId="79"/>
    <cellStyle name="輔色4 2 2" xfId="197"/>
    <cellStyle name="輔色4 2 3" xfId="136"/>
    <cellStyle name="輔色5" xfId="80" builtinId="45" customBuiltin="1"/>
    <cellStyle name="輔色5 2" xfId="81"/>
    <cellStyle name="輔色5 2 2" xfId="198"/>
    <cellStyle name="輔色5 2 3" xfId="137"/>
    <cellStyle name="輔色6" xfId="82" builtinId="49" customBuiltin="1"/>
    <cellStyle name="輔色6 2" xfId="83"/>
    <cellStyle name="輔色6 2 2" xfId="199"/>
    <cellStyle name="輔色6 2 3" xfId="138"/>
    <cellStyle name="標題" xfId="84" builtinId="15" customBuiltin="1"/>
    <cellStyle name="標題 1" xfId="85" builtinId="16" customBuiltin="1"/>
    <cellStyle name="標題 1 2" xfId="86"/>
    <cellStyle name="標題 1 2 2" xfId="200"/>
    <cellStyle name="標題 1 2 3" xfId="139"/>
    <cellStyle name="標題 2" xfId="87" builtinId="17" customBuiltin="1"/>
    <cellStyle name="標題 2 2" xfId="88"/>
    <cellStyle name="標題 2 2 2" xfId="201"/>
    <cellStyle name="標題 2 2 3" xfId="140"/>
    <cellStyle name="標題 3" xfId="89" builtinId="18" customBuiltin="1"/>
    <cellStyle name="標題 3 2" xfId="90"/>
    <cellStyle name="標題 3 2 2" xfId="202"/>
    <cellStyle name="標題 3 2 3" xfId="141"/>
    <cellStyle name="標題 4" xfId="91" builtinId="19" customBuiltin="1"/>
    <cellStyle name="標題 4 2" xfId="92"/>
    <cellStyle name="標題 4 2 2" xfId="203"/>
    <cellStyle name="標題 4 2 3" xfId="142"/>
    <cellStyle name="標題 5" xfId="93"/>
    <cellStyle name="標題 5 2" xfId="204"/>
    <cellStyle name="標題 5 3" xfId="143"/>
    <cellStyle name="輸入" xfId="94" builtinId="20" customBuiltin="1"/>
    <cellStyle name="輸入 2" xfId="95"/>
    <cellStyle name="輸入 2 2" xfId="205"/>
    <cellStyle name="輸入 2 3" xfId="144"/>
    <cellStyle name="輸出" xfId="96" builtinId="21" customBuiltin="1"/>
    <cellStyle name="輸出 2" xfId="97"/>
    <cellStyle name="輸出 2 2" xfId="206"/>
    <cellStyle name="輸出 2 3" xfId="145"/>
    <cellStyle name="檢查儲存格" xfId="98" builtinId="23" customBuiltin="1"/>
    <cellStyle name="檢查儲存格 2" xfId="99"/>
    <cellStyle name="檢查儲存格 2 2" xfId="207"/>
    <cellStyle name="檢查儲存格 2 3" xfId="146"/>
    <cellStyle name="壞" xfId="100" builtinId="27" customBuiltin="1"/>
    <cellStyle name="壞 2" xfId="101"/>
    <cellStyle name="壞 2 2" xfId="208"/>
    <cellStyle name="壞 2 3" xfId="147"/>
    <cellStyle name="警告文字" xfId="102" builtinId="11" customBuiltin="1"/>
    <cellStyle name="警告文字 2" xfId="103"/>
    <cellStyle name="警告文字 2 2" xfId="209"/>
    <cellStyle name="警告文字 2 3" xfId="148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815060</xdr:colOff>
      <xdr:row>340</xdr:row>
      <xdr:rowOff>216229</xdr:rowOff>
    </xdr:from>
    <xdr:to>
      <xdr:col>16</xdr:col>
      <xdr:colOff>0</xdr:colOff>
      <xdr:row>344</xdr:row>
      <xdr:rowOff>26459</xdr:rowOff>
    </xdr:to>
    <xdr:sp macro="" textlink="" fLocksText="0">
      <xdr:nvSpPr>
        <xdr:cNvPr id="21" name="Rectangle 1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>
          <a:spLocks noChangeArrowheads="1"/>
        </xdr:cNvSpPr>
      </xdr:nvSpPr>
      <xdr:spPr bwMode="auto">
        <a:xfrm>
          <a:off x="14845385" y="6674179"/>
          <a:ext cx="1412202" cy="905605"/>
        </a:xfrm>
        <a:prstGeom prst="rect">
          <a:avLst/>
        </a:prstGeom>
        <a:solidFill>
          <a:srgbClr val="C0C0C0">
            <a:alpha val="50000"/>
          </a:srgbClr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360" tIns="31680" rIns="0" bIns="0" anchor="t"/>
        <a:lstStyle/>
        <a:p>
          <a:pPr algn="l" rtl="0">
            <a:lnSpc>
              <a:spcPts val="2000"/>
            </a:lnSpc>
            <a:defRPr sz="1000"/>
          </a:pPr>
          <a:r>
            <a:rPr lang="zh-TW" altLang="en-US" sz="1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公司章及</a:t>
          </a:r>
        </a:p>
        <a:p>
          <a:pPr algn="l" rtl="0">
            <a:lnSpc>
              <a:spcPts val="1900"/>
            </a:lnSpc>
            <a:defRPr sz="1000"/>
          </a:pPr>
          <a:r>
            <a:rPr lang="zh-TW" altLang="en-US" sz="1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負責人章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3"/>
  <sheetViews>
    <sheetView tabSelected="1" topLeftCell="A163" zoomScale="55" zoomScaleNormal="55" workbookViewId="0">
      <selection activeCell="W74" sqref="W74"/>
    </sheetView>
  </sheetViews>
  <sheetFormatPr defaultColWidth="8.69921875" defaultRowHeight="26.25" customHeight="1"/>
  <cols>
    <col min="1" max="1" width="8.59765625" style="94" customWidth="1"/>
    <col min="2" max="2" width="23.59765625" style="20" customWidth="1"/>
    <col min="3" max="3" width="9.69921875" style="20" customWidth="1"/>
    <col min="4" max="5" width="6.8984375" style="20" customWidth="1"/>
    <col min="6" max="6" width="9" style="20" customWidth="1"/>
    <col min="7" max="7" width="8.19921875" style="20" customWidth="1"/>
    <col min="8" max="8" width="10.69921875" style="20" customWidth="1"/>
    <col min="9" max="9" width="10.09765625" style="19" customWidth="1"/>
    <col min="10" max="10" width="7.8984375" style="19" customWidth="1"/>
    <col min="11" max="11" width="11" style="19" customWidth="1"/>
    <col min="12" max="12" width="10.8984375" style="95" bestFit="1" customWidth="1"/>
    <col min="13" max="13" width="10.19921875" style="70" customWidth="1"/>
    <col min="14" max="14" width="17.09765625" style="19" customWidth="1"/>
    <col min="15" max="15" width="12.5" style="71" customWidth="1"/>
    <col min="16" max="16" width="10.296875" style="20" customWidth="1"/>
    <col min="17" max="16384" width="8.69921875" style="20"/>
  </cols>
  <sheetData>
    <row r="1" spans="1:16" ht="26.25" customHeight="1" thickBot="1">
      <c r="A1" s="18"/>
      <c r="B1" s="19"/>
      <c r="C1" s="331" t="s">
        <v>20</v>
      </c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</row>
    <row r="2" spans="1:16" ht="42.75" customHeight="1">
      <c r="A2" s="21" t="s">
        <v>21</v>
      </c>
      <c r="B2" s="157" t="s">
        <v>1</v>
      </c>
      <c r="C2" s="157" t="s">
        <v>2</v>
      </c>
      <c r="D2" s="157" t="s">
        <v>77</v>
      </c>
      <c r="E2" s="157" t="s">
        <v>22</v>
      </c>
      <c r="F2" s="157" t="s">
        <v>3</v>
      </c>
      <c r="G2" s="157" t="s">
        <v>4</v>
      </c>
      <c r="H2" s="157" t="s">
        <v>23</v>
      </c>
      <c r="I2" s="261" t="s">
        <v>76</v>
      </c>
      <c r="J2" s="157" t="s">
        <v>56</v>
      </c>
      <c r="K2" s="251" t="s">
        <v>5</v>
      </c>
      <c r="L2" s="22" t="s">
        <v>25</v>
      </c>
      <c r="M2" s="157" t="s">
        <v>6</v>
      </c>
      <c r="N2" s="266" t="s">
        <v>26</v>
      </c>
      <c r="O2" s="157" t="s">
        <v>27</v>
      </c>
      <c r="P2" s="157" t="s">
        <v>7</v>
      </c>
    </row>
    <row r="3" spans="1:16" s="33" customFormat="1" ht="25.35" customHeight="1">
      <c r="A3" s="24">
        <v>1120</v>
      </c>
      <c r="B3" s="25" t="s">
        <v>28</v>
      </c>
      <c r="C3" s="26">
        <v>9001862</v>
      </c>
      <c r="D3" s="34">
        <v>10</v>
      </c>
      <c r="E3" s="34">
        <v>10</v>
      </c>
      <c r="F3" s="28">
        <v>4</v>
      </c>
      <c r="G3" s="9">
        <f t="shared" ref="G3:G25" si="0">F3*31</f>
        <v>124</v>
      </c>
      <c r="H3" s="29">
        <v>392</v>
      </c>
      <c r="I3" s="154">
        <f>(D3*G3)-H3</f>
        <v>848</v>
      </c>
      <c r="J3" s="154"/>
      <c r="K3" s="30">
        <f>(E3*G3)-H3</f>
        <v>848</v>
      </c>
      <c r="L3" s="31">
        <f>ROUND(N3/2.5,0)</f>
        <v>38</v>
      </c>
      <c r="M3" s="32">
        <f>ROUND(L3/K3,2)</f>
        <v>0.04</v>
      </c>
      <c r="N3" s="6">
        <v>95</v>
      </c>
      <c r="O3" s="10">
        <f t="shared" ref="O3:O25" si="1">ROUND(N3/K3,3)</f>
        <v>0.112</v>
      </c>
      <c r="P3" s="10">
        <v>37.698999999999998</v>
      </c>
    </row>
    <row r="4" spans="1:16" s="33" customFormat="1" ht="25.35" customHeight="1">
      <c r="A4" s="24">
        <v>1121</v>
      </c>
      <c r="B4" s="25" t="s">
        <v>29</v>
      </c>
      <c r="C4" s="26">
        <v>9001863</v>
      </c>
      <c r="D4" s="34">
        <v>48.8</v>
      </c>
      <c r="E4" s="326">
        <v>48.8</v>
      </c>
      <c r="F4" s="28">
        <v>24</v>
      </c>
      <c r="G4" s="9">
        <f t="shared" si="0"/>
        <v>744</v>
      </c>
      <c r="H4" s="29"/>
      <c r="I4" s="154">
        <f t="shared" ref="I4:I24" si="2">(D4*G4)-H4</f>
        <v>36307.199999999997</v>
      </c>
      <c r="J4" s="154"/>
      <c r="K4" s="30">
        <f t="shared" ref="K4:K25" si="3">(E4*G4)-H4</f>
        <v>36307.199999999997</v>
      </c>
      <c r="L4" s="31">
        <f t="shared" ref="L4:L25" si="4">ROUND(N4/2.5,0)</f>
        <v>249826</v>
      </c>
      <c r="M4" s="32">
        <f t="shared" ref="M4:M25" si="5">ROUND(L4/K4,2)</f>
        <v>6.88</v>
      </c>
      <c r="N4" s="6">
        <v>624566</v>
      </c>
      <c r="O4" s="10">
        <f t="shared" si="1"/>
        <v>17.202000000000002</v>
      </c>
      <c r="P4" s="10">
        <v>37.698999999999998</v>
      </c>
    </row>
    <row r="5" spans="1:16" s="33" customFormat="1" ht="25.35" customHeight="1">
      <c r="A5" s="24">
        <v>1122</v>
      </c>
      <c r="B5" s="25" t="s">
        <v>30</v>
      </c>
      <c r="C5" s="26">
        <v>9001864</v>
      </c>
      <c r="D5" s="34">
        <v>71.150000000000006</v>
      </c>
      <c r="E5" s="34">
        <v>72.400000000000006</v>
      </c>
      <c r="F5" s="28">
        <v>6</v>
      </c>
      <c r="G5" s="9">
        <f t="shared" si="0"/>
        <v>186</v>
      </c>
      <c r="H5" s="29"/>
      <c r="I5" s="154">
        <f t="shared" si="2"/>
        <v>13233.900000000001</v>
      </c>
      <c r="J5" s="154"/>
      <c r="K5" s="30">
        <f t="shared" si="3"/>
        <v>13466.400000000001</v>
      </c>
      <c r="L5" s="31">
        <f t="shared" si="4"/>
        <v>56706</v>
      </c>
      <c r="M5" s="32">
        <f t="shared" si="5"/>
        <v>4.21</v>
      </c>
      <c r="N5" s="6">
        <v>141766</v>
      </c>
      <c r="O5" s="10">
        <f t="shared" si="1"/>
        <v>10.526999999999999</v>
      </c>
      <c r="P5" s="10">
        <v>37.698999999999998</v>
      </c>
    </row>
    <row r="6" spans="1:16" s="33" customFormat="1" ht="25.35" customHeight="1">
      <c r="A6" s="24">
        <v>1123</v>
      </c>
      <c r="B6" s="35" t="s">
        <v>31</v>
      </c>
      <c r="C6" s="26">
        <v>9002067</v>
      </c>
      <c r="D6" s="34">
        <v>18.8</v>
      </c>
      <c r="E6" s="34">
        <v>20.399999999999999</v>
      </c>
      <c r="F6" s="28">
        <v>14</v>
      </c>
      <c r="G6" s="9">
        <f t="shared" si="0"/>
        <v>434</v>
      </c>
      <c r="H6" s="29">
        <v>4.9000000000000004</v>
      </c>
      <c r="I6" s="154">
        <f t="shared" si="2"/>
        <v>8154.3000000000011</v>
      </c>
      <c r="J6" s="154"/>
      <c r="K6" s="30">
        <f t="shared" si="3"/>
        <v>8848.6999999999989</v>
      </c>
      <c r="L6" s="31">
        <f t="shared" si="4"/>
        <v>32964</v>
      </c>
      <c r="M6" s="32">
        <f t="shared" si="5"/>
        <v>3.73</v>
      </c>
      <c r="N6" s="6">
        <v>82409</v>
      </c>
      <c r="O6" s="10">
        <f t="shared" si="1"/>
        <v>9.3130000000000006</v>
      </c>
      <c r="P6" s="10">
        <v>37.698999999999998</v>
      </c>
    </row>
    <row r="7" spans="1:16" s="33" customFormat="1" ht="25.35" customHeight="1">
      <c r="A7" s="24">
        <v>1125</v>
      </c>
      <c r="B7" s="25" t="s">
        <v>32</v>
      </c>
      <c r="C7" s="26">
        <v>9002182</v>
      </c>
      <c r="D7" s="34">
        <v>20.8</v>
      </c>
      <c r="E7" s="34">
        <v>20.8</v>
      </c>
      <c r="F7" s="28">
        <v>10</v>
      </c>
      <c r="G7" s="9">
        <f t="shared" si="0"/>
        <v>310</v>
      </c>
      <c r="H7" s="29"/>
      <c r="I7" s="154">
        <f t="shared" si="2"/>
        <v>6448</v>
      </c>
      <c r="J7" s="154"/>
      <c r="K7" s="30">
        <f t="shared" si="3"/>
        <v>6448</v>
      </c>
      <c r="L7" s="31">
        <f t="shared" si="4"/>
        <v>8261</v>
      </c>
      <c r="M7" s="32">
        <f t="shared" si="5"/>
        <v>1.28</v>
      </c>
      <c r="N7" s="6">
        <v>20652</v>
      </c>
      <c r="O7" s="10">
        <f t="shared" si="1"/>
        <v>3.2029999999999998</v>
      </c>
      <c r="P7" s="10">
        <v>37.698999999999998</v>
      </c>
    </row>
    <row r="8" spans="1:16" s="33" customFormat="1" ht="25.35" customHeight="1">
      <c r="A8" s="24">
        <v>1126</v>
      </c>
      <c r="B8" s="25" t="s">
        <v>33</v>
      </c>
      <c r="C8" s="26">
        <v>9002068</v>
      </c>
      <c r="D8" s="34">
        <v>66.05</v>
      </c>
      <c r="E8" s="34">
        <v>66.5</v>
      </c>
      <c r="F8" s="28">
        <v>2</v>
      </c>
      <c r="G8" s="9">
        <f t="shared" si="0"/>
        <v>62</v>
      </c>
      <c r="H8" s="29"/>
      <c r="I8" s="154">
        <f t="shared" si="2"/>
        <v>4095.1</v>
      </c>
      <c r="J8" s="154"/>
      <c r="K8" s="30">
        <f t="shared" si="3"/>
        <v>4123</v>
      </c>
      <c r="L8" s="31">
        <f t="shared" si="4"/>
        <v>19317</v>
      </c>
      <c r="M8" s="32">
        <f t="shared" si="5"/>
        <v>4.6900000000000004</v>
      </c>
      <c r="N8" s="6">
        <v>48293</v>
      </c>
      <c r="O8" s="10">
        <f t="shared" si="1"/>
        <v>11.712999999999999</v>
      </c>
      <c r="P8" s="10">
        <v>37.698999999999998</v>
      </c>
    </row>
    <row r="9" spans="1:16" s="33" customFormat="1" ht="25.35" customHeight="1">
      <c r="A9" s="156">
        <v>1127</v>
      </c>
      <c r="B9" s="36" t="s">
        <v>17</v>
      </c>
      <c r="C9" s="28">
        <v>9002220</v>
      </c>
      <c r="D9" s="34">
        <v>0</v>
      </c>
      <c r="E9" s="34">
        <v>183.7</v>
      </c>
      <c r="F9" s="28">
        <v>2</v>
      </c>
      <c r="G9" s="9">
        <f t="shared" si="0"/>
        <v>62</v>
      </c>
      <c r="H9" s="29"/>
      <c r="I9" s="154">
        <f t="shared" si="2"/>
        <v>0</v>
      </c>
      <c r="J9" s="154"/>
      <c r="K9" s="30">
        <f t="shared" si="3"/>
        <v>11389.4</v>
      </c>
      <c r="L9" s="31">
        <f t="shared" si="4"/>
        <v>41256</v>
      </c>
      <c r="M9" s="32">
        <f t="shared" si="5"/>
        <v>3.62</v>
      </c>
      <c r="N9" s="6">
        <v>103141</v>
      </c>
      <c r="O9" s="10">
        <f t="shared" si="1"/>
        <v>9.0559999999999992</v>
      </c>
      <c r="P9" s="10">
        <v>37.698999999999998</v>
      </c>
    </row>
    <row r="10" spans="1:16" s="33" customFormat="1" ht="25.35" customHeight="1">
      <c r="A10" s="24">
        <v>1128</v>
      </c>
      <c r="B10" s="35" t="s">
        <v>19</v>
      </c>
      <c r="C10" s="26">
        <v>9001867</v>
      </c>
      <c r="D10" s="34">
        <v>31.4</v>
      </c>
      <c r="E10" s="326">
        <v>35.15</v>
      </c>
      <c r="F10" s="28">
        <v>4</v>
      </c>
      <c r="G10" s="9">
        <f t="shared" si="0"/>
        <v>124</v>
      </c>
      <c r="H10" s="29">
        <v>5.3</v>
      </c>
      <c r="I10" s="154">
        <f t="shared" si="2"/>
        <v>3888.2999999999997</v>
      </c>
      <c r="J10" s="154"/>
      <c r="K10" s="30">
        <f t="shared" si="3"/>
        <v>4353.2999999999993</v>
      </c>
      <c r="L10" s="31">
        <f t="shared" si="4"/>
        <v>6525</v>
      </c>
      <c r="M10" s="32">
        <f t="shared" si="5"/>
        <v>1.5</v>
      </c>
      <c r="N10" s="6">
        <v>16312</v>
      </c>
      <c r="O10" s="10">
        <f t="shared" si="1"/>
        <v>3.7469999999999999</v>
      </c>
      <c r="P10" s="10">
        <v>37.698999999999998</v>
      </c>
    </row>
    <row r="11" spans="1:16" s="33" customFormat="1" ht="25.35" customHeight="1">
      <c r="A11" s="24">
        <v>1129</v>
      </c>
      <c r="B11" s="35" t="s">
        <v>34</v>
      </c>
      <c r="C11" s="26">
        <v>9002187</v>
      </c>
      <c r="D11" s="34">
        <v>30.3</v>
      </c>
      <c r="E11" s="34">
        <v>30.75</v>
      </c>
      <c r="F11" s="28">
        <v>10</v>
      </c>
      <c r="G11" s="9">
        <f t="shared" si="0"/>
        <v>310</v>
      </c>
      <c r="H11" s="29">
        <v>10</v>
      </c>
      <c r="I11" s="154">
        <f t="shared" si="2"/>
        <v>9383</v>
      </c>
      <c r="J11" s="154"/>
      <c r="K11" s="30">
        <f t="shared" si="3"/>
        <v>9522.5</v>
      </c>
      <c r="L11" s="31">
        <f t="shared" si="4"/>
        <v>41341</v>
      </c>
      <c r="M11" s="32">
        <f t="shared" si="5"/>
        <v>4.34</v>
      </c>
      <c r="N11" s="6">
        <v>103352</v>
      </c>
      <c r="O11" s="10">
        <f t="shared" si="1"/>
        <v>10.853</v>
      </c>
      <c r="P11" s="10">
        <v>37.698999999999998</v>
      </c>
    </row>
    <row r="12" spans="1:16" s="33" customFormat="1" ht="25.35" customHeight="1">
      <c r="A12" s="24">
        <v>1130</v>
      </c>
      <c r="B12" s="25" t="s">
        <v>35</v>
      </c>
      <c r="C12" s="26">
        <v>9002184</v>
      </c>
      <c r="D12" s="34">
        <v>25.5</v>
      </c>
      <c r="E12" s="34">
        <v>25.5</v>
      </c>
      <c r="F12" s="28">
        <v>12</v>
      </c>
      <c r="G12" s="9">
        <f t="shared" si="0"/>
        <v>372</v>
      </c>
      <c r="H12" s="29"/>
      <c r="I12" s="154">
        <f t="shared" si="2"/>
        <v>9486</v>
      </c>
      <c r="J12" s="154"/>
      <c r="K12" s="30">
        <f t="shared" si="3"/>
        <v>9486</v>
      </c>
      <c r="L12" s="31">
        <f t="shared" si="4"/>
        <v>10804</v>
      </c>
      <c r="M12" s="32">
        <f t="shared" si="5"/>
        <v>1.1399999999999999</v>
      </c>
      <c r="N12" s="6">
        <v>27009</v>
      </c>
      <c r="O12" s="10">
        <f t="shared" si="1"/>
        <v>2.847</v>
      </c>
      <c r="P12" s="10">
        <v>37.698999999999998</v>
      </c>
    </row>
    <row r="13" spans="1:16" s="33" customFormat="1" ht="25.35" customHeight="1">
      <c r="A13" s="24">
        <v>1131</v>
      </c>
      <c r="B13" s="25" t="s">
        <v>36</v>
      </c>
      <c r="C13" s="26">
        <v>9002188</v>
      </c>
      <c r="D13" s="34">
        <v>18.899999999999999</v>
      </c>
      <c r="E13" s="34">
        <v>18.899999999999999</v>
      </c>
      <c r="F13" s="28">
        <v>12</v>
      </c>
      <c r="G13" s="9">
        <f t="shared" si="0"/>
        <v>372</v>
      </c>
      <c r="H13" s="29">
        <v>13.15</v>
      </c>
      <c r="I13" s="154">
        <f t="shared" si="2"/>
        <v>7017.65</v>
      </c>
      <c r="J13" s="154"/>
      <c r="K13" s="30">
        <f t="shared" si="3"/>
        <v>7017.65</v>
      </c>
      <c r="L13" s="31">
        <f t="shared" si="4"/>
        <v>53478</v>
      </c>
      <c r="M13" s="32">
        <f t="shared" si="5"/>
        <v>7.62</v>
      </c>
      <c r="N13" s="6">
        <v>133696</v>
      </c>
      <c r="O13" s="10">
        <f t="shared" si="1"/>
        <v>19.050999999999998</v>
      </c>
      <c r="P13" s="10">
        <v>37.698999999999998</v>
      </c>
    </row>
    <row r="14" spans="1:16" s="33" customFormat="1" ht="25.35" customHeight="1">
      <c r="A14" s="24">
        <v>1131</v>
      </c>
      <c r="B14" s="25" t="s">
        <v>36</v>
      </c>
      <c r="C14" s="26">
        <v>9002188</v>
      </c>
      <c r="D14" s="34">
        <v>6.8</v>
      </c>
      <c r="E14" s="34">
        <v>18.899999999999999</v>
      </c>
      <c r="F14" s="28">
        <v>4</v>
      </c>
      <c r="G14" s="9">
        <f t="shared" si="0"/>
        <v>124</v>
      </c>
      <c r="H14" s="29"/>
      <c r="I14" s="154">
        <f t="shared" si="2"/>
        <v>843.19999999999993</v>
      </c>
      <c r="J14" s="154"/>
      <c r="K14" s="30">
        <f t="shared" si="3"/>
        <v>2343.6</v>
      </c>
      <c r="L14" s="31">
        <f t="shared" si="4"/>
        <v>17826</v>
      </c>
      <c r="M14" s="32">
        <f t="shared" si="5"/>
        <v>7.61</v>
      </c>
      <c r="N14" s="6">
        <v>44565</v>
      </c>
      <c r="O14" s="10">
        <f t="shared" si="1"/>
        <v>19.015999999999998</v>
      </c>
      <c r="P14" s="10">
        <v>37.698999999999998</v>
      </c>
    </row>
    <row r="15" spans="1:16" s="33" customFormat="1" ht="25.35" customHeight="1">
      <c r="A15" s="24">
        <v>1132</v>
      </c>
      <c r="B15" s="25" t="s">
        <v>37</v>
      </c>
      <c r="C15" s="26">
        <v>9002189</v>
      </c>
      <c r="D15" s="34">
        <v>35.9</v>
      </c>
      <c r="E15" s="34">
        <v>36.35</v>
      </c>
      <c r="F15" s="28">
        <v>12</v>
      </c>
      <c r="G15" s="9">
        <f t="shared" si="0"/>
        <v>372</v>
      </c>
      <c r="H15" s="29">
        <v>5.95</v>
      </c>
      <c r="I15" s="154">
        <f t="shared" si="2"/>
        <v>13348.849999999999</v>
      </c>
      <c r="J15" s="154"/>
      <c r="K15" s="30">
        <f t="shared" si="3"/>
        <v>13516.25</v>
      </c>
      <c r="L15" s="31">
        <f t="shared" si="4"/>
        <v>69847</v>
      </c>
      <c r="M15" s="32">
        <f t="shared" si="5"/>
        <v>5.17</v>
      </c>
      <c r="N15" s="6">
        <v>174618</v>
      </c>
      <c r="O15" s="10">
        <f t="shared" si="1"/>
        <v>12.919</v>
      </c>
      <c r="P15" s="10">
        <v>37.698999999999998</v>
      </c>
    </row>
    <row r="16" spans="1:16" s="33" customFormat="1" ht="25.35" customHeight="1">
      <c r="A16" s="24">
        <v>1133</v>
      </c>
      <c r="B16" s="25" t="s">
        <v>38</v>
      </c>
      <c r="C16" s="26">
        <v>9002190</v>
      </c>
      <c r="D16" s="34">
        <v>56.65</v>
      </c>
      <c r="E16" s="34">
        <v>57.1</v>
      </c>
      <c r="F16" s="28">
        <v>4</v>
      </c>
      <c r="G16" s="9">
        <f t="shared" si="0"/>
        <v>124</v>
      </c>
      <c r="H16" s="29">
        <v>18.100000000000001</v>
      </c>
      <c r="I16" s="154">
        <f t="shared" si="2"/>
        <v>7006.4999999999991</v>
      </c>
      <c r="J16" s="154"/>
      <c r="K16" s="30">
        <f t="shared" si="3"/>
        <v>7062.3</v>
      </c>
      <c r="L16" s="31">
        <f t="shared" si="4"/>
        <v>50090</v>
      </c>
      <c r="M16" s="32">
        <f t="shared" si="5"/>
        <v>7.09</v>
      </c>
      <c r="N16" s="6">
        <v>125226</v>
      </c>
      <c r="O16" s="10">
        <f t="shared" si="1"/>
        <v>17.731999999999999</v>
      </c>
      <c r="P16" s="10">
        <v>37.698999999999998</v>
      </c>
    </row>
    <row r="17" spans="1:16" s="33" customFormat="1" ht="25.35" customHeight="1">
      <c r="A17" s="24">
        <v>1135</v>
      </c>
      <c r="B17" s="25" t="s">
        <v>39</v>
      </c>
      <c r="C17" s="26">
        <v>9002191</v>
      </c>
      <c r="D17" s="34">
        <v>28.4</v>
      </c>
      <c r="E17" s="34">
        <v>28.4</v>
      </c>
      <c r="F17" s="28">
        <v>24</v>
      </c>
      <c r="G17" s="9">
        <f t="shared" si="0"/>
        <v>744</v>
      </c>
      <c r="H17" s="29">
        <v>22.8</v>
      </c>
      <c r="I17" s="154">
        <f t="shared" si="2"/>
        <v>21106.799999999999</v>
      </c>
      <c r="J17" s="154"/>
      <c r="K17" s="30">
        <f t="shared" si="3"/>
        <v>21106.799999999999</v>
      </c>
      <c r="L17" s="31">
        <f t="shared" si="4"/>
        <v>56819</v>
      </c>
      <c r="M17" s="32">
        <f t="shared" si="5"/>
        <v>2.69</v>
      </c>
      <c r="N17" s="6">
        <v>142047</v>
      </c>
      <c r="O17" s="10">
        <f t="shared" si="1"/>
        <v>6.73</v>
      </c>
      <c r="P17" s="10">
        <v>37.698999999999998</v>
      </c>
    </row>
    <row r="18" spans="1:16" s="33" customFormat="1" ht="25.35" customHeight="1">
      <c r="A18" s="24">
        <v>1136</v>
      </c>
      <c r="B18" s="25" t="s">
        <v>40</v>
      </c>
      <c r="C18" s="26">
        <v>9002192</v>
      </c>
      <c r="D18" s="34">
        <v>11.65</v>
      </c>
      <c r="E18" s="34">
        <v>26.849999999999998</v>
      </c>
      <c r="F18" s="28">
        <v>6</v>
      </c>
      <c r="G18" s="9">
        <f t="shared" si="0"/>
        <v>186</v>
      </c>
      <c r="H18" s="29">
        <v>2.1</v>
      </c>
      <c r="I18" s="154">
        <f t="shared" si="2"/>
        <v>2164.8000000000002</v>
      </c>
      <c r="J18" s="154"/>
      <c r="K18" s="30">
        <f t="shared" si="3"/>
        <v>4991.9999999999991</v>
      </c>
      <c r="L18" s="31">
        <f t="shared" si="4"/>
        <v>23918</v>
      </c>
      <c r="M18" s="32">
        <f t="shared" si="5"/>
        <v>4.79</v>
      </c>
      <c r="N18" s="6">
        <v>59795</v>
      </c>
      <c r="O18" s="10">
        <f t="shared" si="1"/>
        <v>11.978</v>
      </c>
      <c r="P18" s="10">
        <v>37.698999999999998</v>
      </c>
    </row>
    <row r="19" spans="1:16" s="33" customFormat="1" ht="25.35" customHeight="1">
      <c r="A19" s="24">
        <v>1137</v>
      </c>
      <c r="B19" s="25" t="s">
        <v>41</v>
      </c>
      <c r="C19" s="26">
        <v>9002185</v>
      </c>
      <c r="D19" s="34">
        <v>69.3</v>
      </c>
      <c r="E19" s="34">
        <v>69.3</v>
      </c>
      <c r="F19" s="28">
        <v>14</v>
      </c>
      <c r="G19" s="9">
        <f t="shared" si="0"/>
        <v>434</v>
      </c>
      <c r="H19" s="29">
        <v>25.5</v>
      </c>
      <c r="I19" s="154">
        <f t="shared" si="2"/>
        <v>30050.699999999997</v>
      </c>
      <c r="J19" s="154"/>
      <c r="K19" s="30">
        <f t="shared" si="3"/>
        <v>30050.699999999997</v>
      </c>
      <c r="L19" s="31">
        <f t="shared" si="4"/>
        <v>85650</v>
      </c>
      <c r="M19" s="32">
        <f t="shared" si="5"/>
        <v>2.85</v>
      </c>
      <c r="N19" s="6">
        <v>214125</v>
      </c>
      <c r="O19" s="10">
        <f t="shared" si="1"/>
        <v>7.125</v>
      </c>
      <c r="P19" s="10">
        <v>37.698999999999998</v>
      </c>
    </row>
    <row r="20" spans="1:16" s="33" customFormat="1" ht="25.35" customHeight="1">
      <c r="A20" s="24">
        <v>1139</v>
      </c>
      <c r="B20" s="25" t="s">
        <v>42</v>
      </c>
      <c r="C20" s="26">
        <v>9002193</v>
      </c>
      <c r="D20" s="34">
        <v>27.9</v>
      </c>
      <c r="E20" s="34">
        <v>27.9</v>
      </c>
      <c r="F20" s="28">
        <v>18</v>
      </c>
      <c r="G20" s="9">
        <f t="shared" si="0"/>
        <v>558</v>
      </c>
      <c r="H20" s="29"/>
      <c r="I20" s="154">
        <f t="shared" si="2"/>
        <v>15568.199999999999</v>
      </c>
      <c r="J20" s="154"/>
      <c r="K20" s="30">
        <f t="shared" si="3"/>
        <v>15568.199999999999</v>
      </c>
      <c r="L20" s="31">
        <f t="shared" si="4"/>
        <v>102460</v>
      </c>
      <c r="M20" s="32">
        <f t="shared" si="5"/>
        <v>6.58</v>
      </c>
      <c r="N20" s="6">
        <v>256150</v>
      </c>
      <c r="O20" s="10">
        <f t="shared" si="1"/>
        <v>16.452999999999999</v>
      </c>
      <c r="P20" s="10">
        <v>37.698999999999998</v>
      </c>
    </row>
    <row r="21" spans="1:16" s="33" customFormat="1" ht="25.35" customHeight="1">
      <c r="A21" s="24">
        <v>1140</v>
      </c>
      <c r="B21" s="25" t="s">
        <v>43</v>
      </c>
      <c r="C21" s="26">
        <v>9002194</v>
      </c>
      <c r="D21" s="34">
        <v>76.5</v>
      </c>
      <c r="E21" s="34">
        <v>76.5</v>
      </c>
      <c r="F21" s="28">
        <v>16</v>
      </c>
      <c r="G21" s="9">
        <f t="shared" si="0"/>
        <v>496</v>
      </c>
      <c r="H21" s="29">
        <v>0.8</v>
      </c>
      <c r="I21" s="154">
        <f t="shared" si="2"/>
        <v>37943.199999999997</v>
      </c>
      <c r="J21" s="154"/>
      <c r="K21" s="30">
        <f t="shared" si="3"/>
        <v>37943.199999999997</v>
      </c>
      <c r="L21" s="31">
        <f t="shared" si="4"/>
        <v>208980</v>
      </c>
      <c r="M21" s="32">
        <f t="shared" si="5"/>
        <v>5.51</v>
      </c>
      <c r="N21" s="6">
        <v>522449</v>
      </c>
      <c r="O21" s="10">
        <f t="shared" si="1"/>
        <v>13.769</v>
      </c>
      <c r="P21" s="10">
        <v>37.698999999999998</v>
      </c>
    </row>
    <row r="22" spans="1:16" s="33" customFormat="1" ht="25.35" customHeight="1">
      <c r="A22" s="24">
        <v>1141</v>
      </c>
      <c r="B22" s="25" t="s">
        <v>44</v>
      </c>
      <c r="C22" s="26">
        <v>9002069</v>
      </c>
      <c r="D22" s="34">
        <v>138.44999999999999</v>
      </c>
      <c r="E22" s="34">
        <v>138.89999999999998</v>
      </c>
      <c r="F22" s="28">
        <v>2</v>
      </c>
      <c r="G22" s="9">
        <f t="shared" si="0"/>
        <v>62</v>
      </c>
      <c r="H22" s="29">
        <v>0.7</v>
      </c>
      <c r="I22" s="154">
        <f t="shared" si="2"/>
        <v>8583.1999999999989</v>
      </c>
      <c r="J22" s="154"/>
      <c r="K22" s="30">
        <f t="shared" si="3"/>
        <v>8611.0999999999985</v>
      </c>
      <c r="L22" s="31">
        <f t="shared" si="4"/>
        <v>41478</v>
      </c>
      <c r="M22" s="32">
        <f t="shared" si="5"/>
        <v>4.82</v>
      </c>
      <c r="N22" s="6">
        <v>103696</v>
      </c>
      <c r="O22" s="10">
        <f t="shared" si="1"/>
        <v>12.042</v>
      </c>
      <c r="P22" s="10">
        <v>37.698999999999998</v>
      </c>
    </row>
    <row r="23" spans="1:16" s="33" customFormat="1" ht="25.35" customHeight="1">
      <c r="A23" s="24">
        <v>1142</v>
      </c>
      <c r="B23" s="25" t="s">
        <v>45</v>
      </c>
      <c r="C23" s="26">
        <v>9001865</v>
      </c>
      <c r="D23" s="34">
        <v>45.5</v>
      </c>
      <c r="E23" s="34">
        <v>45.5</v>
      </c>
      <c r="F23" s="28">
        <v>10</v>
      </c>
      <c r="G23" s="9">
        <f t="shared" si="0"/>
        <v>310</v>
      </c>
      <c r="H23" s="29"/>
      <c r="I23" s="154">
        <f t="shared" si="2"/>
        <v>14105</v>
      </c>
      <c r="J23" s="154"/>
      <c r="K23" s="30">
        <f t="shared" si="3"/>
        <v>14105</v>
      </c>
      <c r="L23" s="31">
        <f t="shared" si="4"/>
        <v>39320</v>
      </c>
      <c r="M23" s="32">
        <f t="shared" si="5"/>
        <v>2.79</v>
      </c>
      <c r="N23" s="6">
        <v>98299</v>
      </c>
      <c r="O23" s="10">
        <f t="shared" si="1"/>
        <v>6.9690000000000003</v>
      </c>
      <c r="P23" s="10">
        <v>37.698999999999998</v>
      </c>
    </row>
    <row r="24" spans="1:16" s="33" customFormat="1" ht="25.35" customHeight="1">
      <c r="A24" s="24">
        <v>1143</v>
      </c>
      <c r="B24" s="25" t="s">
        <v>46</v>
      </c>
      <c r="C24" s="26">
        <v>9002214</v>
      </c>
      <c r="D24" s="34">
        <v>4.4000000000000004</v>
      </c>
      <c r="E24" s="34">
        <v>4.4000000000000004</v>
      </c>
      <c r="F24" s="28">
        <v>8</v>
      </c>
      <c r="G24" s="9">
        <f t="shared" si="0"/>
        <v>248</v>
      </c>
      <c r="H24" s="29"/>
      <c r="I24" s="154">
        <f t="shared" si="2"/>
        <v>1091.2</v>
      </c>
      <c r="J24" s="154"/>
      <c r="K24" s="30">
        <f t="shared" si="3"/>
        <v>1091.2</v>
      </c>
      <c r="L24" s="31">
        <f t="shared" si="4"/>
        <v>6947</v>
      </c>
      <c r="M24" s="32">
        <f t="shared" si="5"/>
        <v>6.37</v>
      </c>
      <c r="N24" s="6">
        <v>17367</v>
      </c>
      <c r="O24" s="10">
        <f t="shared" si="1"/>
        <v>15.916</v>
      </c>
      <c r="P24" s="10">
        <v>37.698999999999998</v>
      </c>
    </row>
    <row r="25" spans="1:16" s="33" customFormat="1" ht="25.35" customHeight="1" thickBot="1">
      <c r="A25" s="37">
        <v>1145</v>
      </c>
      <c r="B25" s="96" t="s">
        <v>51</v>
      </c>
      <c r="C25" s="38">
        <v>9002070</v>
      </c>
      <c r="D25" s="327">
        <v>75.7</v>
      </c>
      <c r="E25" s="327">
        <v>126.6</v>
      </c>
      <c r="F25" s="40">
        <v>18</v>
      </c>
      <c r="G25" s="11">
        <f t="shared" si="0"/>
        <v>558</v>
      </c>
      <c r="H25" s="41"/>
      <c r="I25" s="155">
        <f>(D25*14*31)-H25</f>
        <v>32853.799999999996</v>
      </c>
      <c r="J25" s="155"/>
      <c r="K25" s="42">
        <f t="shared" si="3"/>
        <v>70642.8</v>
      </c>
      <c r="L25" s="43">
        <f t="shared" si="4"/>
        <v>409171</v>
      </c>
      <c r="M25" s="282">
        <f t="shared" si="5"/>
        <v>5.79</v>
      </c>
      <c r="N25" s="7">
        <v>1022927</v>
      </c>
      <c r="O25" s="12">
        <f t="shared" si="1"/>
        <v>14.48</v>
      </c>
      <c r="P25" s="12">
        <v>37.698999999999998</v>
      </c>
    </row>
    <row r="26" spans="1:16" s="299" customFormat="1" ht="25.35" customHeight="1" thickBot="1">
      <c r="A26" s="98"/>
      <c r="B26" s="111"/>
      <c r="C26" s="297"/>
      <c r="D26" s="100"/>
      <c r="E26" s="100"/>
      <c r="F26" s="297"/>
      <c r="G26" s="90">
        <f>SUM(G3:G25)</f>
        <v>7316</v>
      </c>
      <c r="H26" s="90">
        <f>SUM(H3:H25)</f>
        <v>501.3</v>
      </c>
      <c r="I26" s="46">
        <f>SUM(I3:I25)</f>
        <v>283526.90000000002</v>
      </c>
      <c r="J26" s="46"/>
      <c r="K26" s="46">
        <f>SUM(K3:K25)</f>
        <v>338843.30000000005</v>
      </c>
      <c r="L26" s="298"/>
      <c r="M26" s="297"/>
      <c r="N26" s="115">
        <f>SUM(N3:N25)</f>
        <v>4082555</v>
      </c>
      <c r="O26" s="297"/>
      <c r="P26" s="297"/>
    </row>
    <row r="27" spans="1:16" ht="25.35" customHeight="1">
      <c r="A27" s="48" t="s">
        <v>0</v>
      </c>
      <c r="B27" s="49" t="s">
        <v>9</v>
      </c>
      <c r="C27" s="50"/>
      <c r="D27" s="51"/>
      <c r="E27" s="51"/>
      <c r="F27" s="50"/>
      <c r="G27" s="50"/>
      <c r="H27" s="50"/>
      <c r="I27" s="50"/>
      <c r="J27" s="50"/>
      <c r="K27" s="252"/>
      <c r="L27" s="52"/>
      <c r="M27" s="50"/>
      <c r="N27" s="53"/>
      <c r="O27" s="50"/>
      <c r="P27" s="54"/>
    </row>
    <row r="28" spans="1:16" ht="25.35" customHeight="1">
      <c r="A28" s="55"/>
      <c r="B28" s="56" t="s">
        <v>10</v>
      </c>
      <c r="C28" s="57"/>
      <c r="D28" s="58"/>
      <c r="E28" s="58"/>
      <c r="F28" s="57"/>
      <c r="G28" s="57"/>
      <c r="H28" s="57"/>
      <c r="I28" s="57"/>
      <c r="J28" s="57"/>
      <c r="K28" s="253"/>
      <c r="L28" s="59"/>
      <c r="M28" s="57"/>
      <c r="N28" s="60"/>
      <c r="O28" s="57"/>
      <c r="P28" s="61"/>
    </row>
    <row r="29" spans="1:16" ht="25.35" customHeight="1">
      <c r="A29" s="55"/>
      <c r="B29" s="56" t="s">
        <v>11</v>
      </c>
      <c r="C29" s="57"/>
      <c r="D29" s="58"/>
      <c r="E29" s="58"/>
      <c r="F29" s="57"/>
      <c r="G29" s="57"/>
      <c r="H29" s="57"/>
      <c r="I29" s="57"/>
      <c r="J29" s="57"/>
      <c r="K29" s="253"/>
      <c r="L29" s="59"/>
      <c r="M29" s="57"/>
      <c r="N29" s="60"/>
      <c r="O29" s="57"/>
      <c r="P29" s="61"/>
    </row>
    <row r="30" spans="1:16" ht="25.35" customHeight="1">
      <c r="A30" s="55"/>
      <c r="B30" s="56" t="s">
        <v>12</v>
      </c>
      <c r="C30" s="57"/>
      <c r="D30" s="58"/>
      <c r="E30" s="58"/>
      <c r="F30" s="57"/>
      <c r="G30" s="57"/>
      <c r="H30" s="57"/>
      <c r="I30" s="57"/>
      <c r="J30" s="57"/>
      <c r="K30" s="253"/>
      <c r="L30" s="59"/>
      <c r="M30" s="57"/>
      <c r="N30" s="60"/>
      <c r="O30" s="57"/>
      <c r="P30" s="61"/>
    </row>
    <row r="31" spans="1:16" ht="25.35" customHeight="1">
      <c r="A31" s="55"/>
      <c r="B31" s="56" t="s">
        <v>13</v>
      </c>
      <c r="C31" s="62"/>
      <c r="D31" s="57"/>
      <c r="E31" s="57"/>
      <c r="F31" s="58"/>
      <c r="G31" s="57"/>
      <c r="H31" s="57"/>
      <c r="I31" s="57"/>
      <c r="J31" s="57"/>
      <c r="K31" s="253"/>
      <c r="L31" s="59"/>
      <c r="M31" s="57"/>
      <c r="N31" s="60"/>
      <c r="O31" s="57"/>
      <c r="P31" s="62"/>
    </row>
    <row r="32" spans="1:16" ht="25.35" customHeight="1" thickBot="1">
      <c r="A32" s="63"/>
      <c r="B32" s="64" t="s">
        <v>14</v>
      </c>
      <c r="C32" s="65"/>
      <c r="D32" s="65"/>
      <c r="E32" s="65"/>
      <c r="F32" s="65"/>
      <c r="G32" s="65"/>
      <c r="H32" s="65"/>
      <c r="I32" s="65"/>
      <c r="J32" s="65"/>
      <c r="K32" s="254"/>
      <c r="L32" s="66"/>
      <c r="M32" s="65"/>
      <c r="N32" s="67"/>
      <c r="O32" s="65"/>
      <c r="P32" s="65"/>
    </row>
    <row r="33" spans="1:16" ht="25.35" customHeight="1">
      <c r="A33" s="18"/>
      <c r="B33" s="19" t="s">
        <v>15</v>
      </c>
      <c r="C33" s="19"/>
      <c r="D33" s="68"/>
      <c r="E33" s="68"/>
      <c r="F33" s="19"/>
      <c r="G33" s="19"/>
      <c r="H33" s="19"/>
      <c r="K33" s="69"/>
      <c r="L33" s="70"/>
      <c r="M33" s="19"/>
      <c r="N33" s="71"/>
      <c r="O33" s="19"/>
      <c r="P33" s="19"/>
    </row>
    <row r="34" spans="1:16" ht="25.35" customHeight="1">
      <c r="A34" s="18"/>
      <c r="B34" s="19"/>
      <c r="C34" s="19"/>
      <c r="D34" s="68"/>
      <c r="E34" s="68"/>
      <c r="F34" s="19"/>
      <c r="G34" s="19"/>
      <c r="H34" s="19"/>
      <c r="K34" s="69"/>
      <c r="L34" s="70"/>
      <c r="M34" s="19"/>
      <c r="N34" s="71"/>
      <c r="O34" s="19"/>
      <c r="P34" s="19"/>
    </row>
    <row r="35" spans="1:16" ht="25.35" customHeight="1">
      <c r="A35" s="18"/>
      <c r="B35" s="19"/>
      <c r="C35" s="19"/>
      <c r="D35" s="68"/>
      <c r="E35" s="68"/>
      <c r="F35" s="19"/>
      <c r="G35" s="19"/>
      <c r="H35" s="19"/>
      <c r="K35" s="69"/>
      <c r="L35" s="70"/>
      <c r="M35" s="19"/>
      <c r="N35" s="71"/>
      <c r="O35" s="19"/>
      <c r="P35" s="19"/>
    </row>
    <row r="36" spans="1:16" ht="25.35" customHeight="1">
      <c r="A36" s="18"/>
      <c r="B36" s="19"/>
      <c r="C36" s="19"/>
      <c r="D36" s="68"/>
      <c r="E36" s="68"/>
      <c r="F36" s="19"/>
      <c r="G36" s="19"/>
      <c r="H36" s="19"/>
      <c r="K36" s="69"/>
      <c r="L36" s="70"/>
      <c r="M36" s="19"/>
      <c r="N36" s="71"/>
      <c r="O36" s="19"/>
      <c r="P36" s="19"/>
    </row>
    <row r="37" spans="1:16" ht="25.35" customHeight="1">
      <c r="A37" s="18"/>
      <c r="B37" s="19"/>
      <c r="C37" s="19"/>
      <c r="D37" s="68"/>
      <c r="E37" s="68"/>
      <c r="F37" s="19"/>
      <c r="G37" s="19"/>
      <c r="H37" s="19"/>
      <c r="K37" s="69"/>
      <c r="L37" s="70"/>
      <c r="M37" s="19"/>
      <c r="N37" s="71"/>
      <c r="O37" s="19"/>
      <c r="P37" s="19"/>
    </row>
    <row r="38" spans="1:16" ht="25.35" customHeight="1">
      <c r="A38" s="18"/>
      <c r="B38" s="19"/>
      <c r="C38" s="19"/>
      <c r="D38" s="68"/>
      <c r="E38" s="68"/>
      <c r="F38" s="19"/>
      <c r="G38" s="19"/>
      <c r="H38" s="19"/>
      <c r="K38" s="69"/>
      <c r="L38" s="70"/>
      <c r="M38" s="19"/>
      <c r="N38" s="71"/>
      <c r="O38" s="19"/>
      <c r="P38" s="19"/>
    </row>
    <row r="39" spans="1:16" ht="25.35" customHeight="1">
      <c r="A39" s="18"/>
      <c r="B39" s="19"/>
      <c r="C39" s="19"/>
      <c r="D39" s="68"/>
      <c r="E39" s="68"/>
      <c r="F39" s="19"/>
      <c r="G39" s="19"/>
      <c r="H39" s="19"/>
      <c r="K39" s="69"/>
      <c r="L39" s="70"/>
      <c r="M39" s="19"/>
      <c r="N39" s="71"/>
      <c r="O39" s="19"/>
      <c r="P39" s="19"/>
    </row>
    <row r="40" spans="1:16" ht="25.35" customHeight="1">
      <c r="A40" s="18"/>
      <c r="B40" s="19"/>
      <c r="C40" s="19"/>
      <c r="D40" s="68"/>
      <c r="E40" s="68"/>
      <c r="F40" s="19"/>
      <c r="G40" s="19"/>
      <c r="H40" s="19"/>
      <c r="K40" s="69"/>
      <c r="L40" s="70"/>
      <c r="M40" s="19"/>
      <c r="N40" s="71"/>
      <c r="O40" s="19"/>
      <c r="P40" s="19"/>
    </row>
    <row r="41" spans="1:16" ht="25.35" customHeight="1">
      <c r="A41" s="18"/>
      <c r="B41" s="19"/>
      <c r="C41" s="19"/>
      <c r="D41" s="68"/>
      <c r="E41" s="68"/>
      <c r="F41" s="19"/>
      <c r="G41" s="19"/>
      <c r="H41" s="19"/>
      <c r="K41" s="69"/>
      <c r="L41" s="70"/>
      <c r="M41" s="19"/>
      <c r="N41" s="71"/>
      <c r="O41" s="19"/>
      <c r="P41" s="19"/>
    </row>
    <row r="42" spans="1:16" ht="25.35" customHeight="1">
      <c r="A42" s="18"/>
      <c r="B42" s="19"/>
      <c r="C42" s="19"/>
      <c r="D42" s="68"/>
      <c r="E42" s="68"/>
      <c r="F42" s="19"/>
      <c r="G42" s="19"/>
      <c r="H42" s="19"/>
      <c r="K42" s="69"/>
      <c r="L42" s="70"/>
      <c r="M42" s="19"/>
      <c r="N42" s="71"/>
      <c r="O42" s="19"/>
      <c r="P42" s="19"/>
    </row>
    <row r="43" spans="1:16" ht="26.25" customHeight="1" thickBot="1">
      <c r="A43" s="18"/>
      <c r="B43" s="19"/>
      <c r="C43" s="331" t="s">
        <v>47</v>
      </c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</row>
    <row r="44" spans="1:16" ht="76.349999999999994" customHeight="1">
      <c r="A44" s="21" t="s">
        <v>21</v>
      </c>
      <c r="B44" s="157" t="s">
        <v>1</v>
      </c>
      <c r="C44" s="157" t="s">
        <v>2</v>
      </c>
      <c r="D44" s="263" t="s">
        <v>77</v>
      </c>
      <c r="E44" s="263" t="s">
        <v>22</v>
      </c>
      <c r="F44" s="157" t="s">
        <v>3</v>
      </c>
      <c r="G44" s="157" t="s">
        <v>4</v>
      </c>
      <c r="H44" s="157" t="s">
        <v>23</v>
      </c>
      <c r="I44" s="261" t="s">
        <v>24</v>
      </c>
      <c r="J44" s="157" t="s">
        <v>56</v>
      </c>
      <c r="K44" s="251" t="s">
        <v>5</v>
      </c>
      <c r="L44" s="22" t="s">
        <v>25</v>
      </c>
      <c r="M44" s="157" t="s">
        <v>6</v>
      </c>
      <c r="N44" s="23" t="s">
        <v>26</v>
      </c>
      <c r="O44" s="157" t="s">
        <v>27</v>
      </c>
      <c r="P44" s="157" t="s">
        <v>7</v>
      </c>
    </row>
    <row r="45" spans="1:16" s="75" customFormat="1" ht="25.35" customHeight="1">
      <c r="A45" s="24">
        <v>1120</v>
      </c>
      <c r="B45" s="25" t="s">
        <v>28</v>
      </c>
      <c r="C45" s="26">
        <v>9001862</v>
      </c>
      <c r="D45" s="34">
        <v>10</v>
      </c>
      <c r="E45" s="34">
        <v>10</v>
      </c>
      <c r="F45" s="28">
        <v>4</v>
      </c>
      <c r="G45" s="9">
        <f t="shared" ref="G45:G67" si="6">F45*31</f>
        <v>124</v>
      </c>
      <c r="H45" s="72">
        <v>210</v>
      </c>
      <c r="I45" s="154">
        <f>(D45*G45)-H45</f>
        <v>1030</v>
      </c>
      <c r="J45" s="154"/>
      <c r="K45" s="30">
        <f t="shared" ref="K45:K67" si="7">(E45*G45)-H45</f>
        <v>1030</v>
      </c>
      <c r="L45" s="31">
        <f>ROUND(N45/2.5,0)</f>
        <v>20</v>
      </c>
      <c r="M45" s="32">
        <f>ROUND(L45/K45,2)</f>
        <v>0.02</v>
      </c>
      <c r="N45" s="74">
        <v>50</v>
      </c>
      <c r="O45" s="10">
        <f t="shared" ref="O45:O67" si="8">ROUND(N45/K45,3)</f>
        <v>4.9000000000000002E-2</v>
      </c>
      <c r="P45" s="73">
        <v>38.57</v>
      </c>
    </row>
    <row r="46" spans="1:16" s="75" customFormat="1" ht="25.35" customHeight="1">
      <c r="A46" s="24">
        <v>1121</v>
      </c>
      <c r="B46" s="25" t="s">
        <v>29</v>
      </c>
      <c r="C46" s="26">
        <v>9001863</v>
      </c>
      <c r="D46" s="34">
        <v>48.8</v>
      </c>
      <c r="E46" s="34">
        <v>48.8</v>
      </c>
      <c r="F46" s="28">
        <v>24</v>
      </c>
      <c r="G46" s="9">
        <f t="shared" si="6"/>
        <v>744</v>
      </c>
      <c r="H46" s="72">
        <v>1.1000000000000001</v>
      </c>
      <c r="I46" s="154">
        <f t="shared" ref="I46:I66" si="9">(D46*G46)-H46</f>
        <v>36306.1</v>
      </c>
      <c r="J46" s="154"/>
      <c r="K46" s="30">
        <f t="shared" si="7"/>
        <v>36306.1</v>
      </c>
      <c r="L46" s="31">
        <f>ROUND(N46/2.5,0)</f>
        <v>215403</v>
      </c>
      <c r="M46" s="32">
        <f>ROUND(L46/K46,2)</f>
        <v>5.93</v>
      </c>
      <c r="N46" s="74">
        <v>538507</v>
      </c>
      <c r="O46" s="10">
        <f t="shared" si="8"/>
        <v>14.832000000000001</v>
      </c>
      <c r="P46" s="73">
        <v>38.57</v>
      </c>
    </row>
    <row r="47" spans="1:16" s="75" customFormat="1" ht="25.35" customHeight="1">
      <c r="A47" s="24">
        <v>1122</v>
      </c>
      <c r="B47" s="25" t="s">
        <v>30</v>
      </c>
      <c r="C47" s="26">
        <v>9001864</v>
      </c>
      <c r="D47" s="34">
        <v>71.150000000000006</v>
      </c>
      <c r="E47" s="34">
        <v>72.400000000000006</v>
      </c>
      <c r="F47" s="28">
        <v>6</v>
      </c>
      <c r="G47" s="9">
        <f t="shared" si="6"/>
        <v>186</v>
      </c>
      <c r="H47" s="72">
        <v>1.25</v>
      </c>
      <c r="I47" s="154">
        <f t="shared" si="9"/>
        <v>13232.650000000001</v>
      </c>
      <c r="J47" s="154"/>
      <c r="K47" s="30">
        <f t="shared" si="7"/>
        <v>13465.150000000001</v>
      </c>
      <c r="L47" s="31">
        <f>ROUND(N47/2.5,0)</f>
        <v>71745</v>
      </c>
      <c r="M47" s="32">
        <f>ROUND(L47/K47,2)</f>
        <v>5.33</v>
      </c>
      <c r="N47" s="74">
        <v>179362</v>
      </c>
      <c r="O47" s="10">
        <f t="shared" si="8"/>
        <v>13.32</v>
      </c>
      <c r="P47" s="73">
        <v>38.57</v>
      </c>
    </row>
    <row r="48" spans="1:16" s="75" customFormat="1" ht="25.35" customHeight="1">
      <c r="A48" s="24">
        <v>1123</v>
      </c>
      <c r="B48" s="35" t="s">
        <v>31</v>
      </c>
      <c r="C48" s="26">
        <v>9002067</v>
      </c>
      <c r="D48" s="34">
        <v>18.8</v>
      </c>
      <c r="E48" s="34">
        <v>20.399999999999999</v>
      </c>
      <c r="F48" s="28">
        <v>14</v>
      </c>
      <c r="G48" s="9">
        <f t="shared" si="6"/>
        <v>434</v>
      </c>
      <c r="H48" s="264">
        <v>20</v>
      </c>
      <c r="I48" s="154">
        <f t="shared" si="9"/>
        <v>8139.2000000000007</v>
      </c>
      <c r="J48" s="154"/>
      <c r="K48" s="30">
        <f t="shared" si="7"/>
        <v>8833.5999999999985</v>
      </c>
      <c r="L48" s="31">
        <f>ROUND(N48/2.5,0)</f>
        <v>30020</v>
      </c>
      <c r="M48" s="32">
        <f>ROUND(L48/K48,2)</f>
        <v>3.4</v>
      </c>
      <c r="N48" s="74">
        <v>75050</v>
      </c>
      <c r="O48" s="10">
        <f t="shared" si="8"/>
        <v>8.4960000000000004</v>
      </c>
      <c r="P48" s="73">
        <v>38.57</v>
      </c>
    </row>
    <row r="49" spans="1:16" s="75" customFormat="1" ht="25.35" customHeight="1">
      <c r="A49" s="24">
        <v>1125</v>
      </c>
      <c r="B49" s="25" t="s">
        <v>32</v>
      </c>
      <c r="C49" s="26">
        <v>9002182</v>
      </c>
      <c r="D49" s="34">
        <v>20.8</v>
      </c>
      <c r="E49" s="34">
        <v>20.8</v>
      </c>
      <c r="F49" s="28">
        <v>10</v>
      </c>
      <c r="G49" s="9">
        <f t="shared" si="6"/>
        <v>310</v>
      </c>
      <c r="H49" s="72"/>
      <c r="I49" s="154">
        <f t="shared" si="9"/>
        <v>6448</v>
      </c>
      <c r="J49" s="154"/>
      <c r="K49" s="30">
        <f t="shared" si="7"/>
        <v>6448</v>
      </c>
      <c r="L49" s="31">
        <f t="shared" ref="L49:L67" si="10">ROUND(N49/2.5,0)</f>
        <v>6550</v>
      </c>
      <c r="M49" s="32">
        <f t="shared" ref="M49:M67" si="11">ROUND(L49/K49,2)</f>
        <v>1.02</v>
      </c>
      <c r="N49" s="74">
        <v>16375</v>
      </c>
      <c r="O49" s="10">
        <f t="shared" si="8"/>
        <v>2.54</v>
      </c>
      <c r="P49" s="73">
        <v>38.57</v>
      </c>
    </row>
    <row r="50" spans="1:16" s="75" customFormat="1" ht="25.35" customHeight="1">
      <c r="A50" s="24">
        <v>1126</v>
      </c>
      <c r="B50" s="25" t="s">
        <v>33</v>
      </c>
      <c r="C50" s="26">
        <v>9002068</v>
      </c>
      <c r="D50" s="34">
        <v>66.05</v>
      </c>
      <c r="E50" s="34">
        <v>66.5</v>
      </c>
      <c r="F50" s="28">
        <v>2</v>
      </c>
      <c r="G50" s="9">
        <f t="shared" si="6"/>
        <v>62</v>
      </c>
      <c r="H50" s="72"/>
      <c r="I50" s="154">
        <f t="shared" si="9"/>
        <v>4095.1</v>
      </c>
      <c r="J50" s="154"/>
      <c r="K50" s="30">
        <f t="shared" si="7"/>
        <v>4123</v>
      </c>
      <c r="L50" s="31">
        <f t="shared" si="10"/>
        <v>17652</v>
      </c>
      <c r="M50" s="32">
        <f t="shared" si="11"/>
        <v>4.28</v>
      </c>
      <c r="N50" s="74">
        <v>44129</v>
      </c>
      <c r="O50" s="10">
        <f t="shared" si="8"/>
        <v>10.702999999999999</v>
      </c>
      <c r="P50" s="73">
        <v>38.57</v>
      </c>
    </row>
    <row r="51" spans="1:16" s="75" customFormat="1" ht="25.35" customHeight="1">
      <c r="A51" s="156">
        <v>1127</v>
      </c>
      <c r="B51" s="36" t="s">
        <v>17</v>
      </c>
      <c r="C51" s="28">
        <v>9002220</v>
      </c>
      <c r="D51" s="34">
        <v>0</v>
      </c>
      <c r="E51" s="34">
        <v>183.7</v>
      </c>
      <c r="F51" s="28">
        <v>2</v>
      </c>
      <c r="G51" s="9">
        <f t="shared" si="6"/>
        <v>62</v>
      </c>
      <c r="H51" s="72"/>
      <c r="I51" s="154">
        <f t="shared" si="9"/>
        <v>0</v>
      </c>
      <c r="J51" s="154"/>
      <c r="K51" s="30">
        <f t="shared" si="7"/>
        <v>11389.4</v>
      </c>
      <c r="L51" s="31">
        <f t="shared" si="10"/>
        <v>30014</v>
      </c>
      <c r="M51" s="32">
        <f t="shared" si="11"/>
        <v>2.64</v>
      </c>
      <c r="N51" s="74">
        <v>75035</v>
      </c>
      <c r="O51" s="10">
        <f t="shared" si="8"/>
        <v>6.5880000000000001</v>
      </c>
      <c r="P51" s="73">
        <v>38.57</v>
      </c>
    </row>
    <row r="52" spans="1:16" s="75" customFormat="1" ht="25.35" customHeight="1">
      <c r="A52" s="24">
        <v>1128</v>
      </c>
      <c r="B52" s="35" t="s">
        <v>19</v>
      </c>
      <c r="C52" s="26">
        <v>9001867</v>
      </c>
      <c r="D52" s="34">
        <v>31.4</v>
      </c>
      <c r="E52" s="34">
        <v>35.15</v>
      </c>
      <c r="F52" s="28">
        <v>4</v>
      </c>
      <c r="G52" s="9">
        <f t="shared" si="6"/>
        <v>124</v>
      </c>
      <c r="H52" s="72"/>
      <c r="I52" s="154">
        <f t="shared" si="9"/>
        <v>3893.6</v>
      </c>
      <c r="J52" s="154"/>
      <c r="K52" s="30">
        <f t="shared" si="7"/>
        <v>4358.5999999999995</v>
      </c>
      <c r="L52" s="31">
        <f t="shared" si="10"/>
        <v>5979</v>
      </c>
      <c r="M52" s="32">
        <f t="shared" si="11"/>
        <v>1.37</v>
      </c>
      <c r="N52" s="74">
        <v>14948</v>
      </c>
      <c r="O52" s="10">
        <f t="shared" si="8"/>
        <v>3.43</v>
      </c>
      <c r="P52" s="73">
        <v>38.57</v>
      </c>
    </row>
    <row r="53" spans="1:16" s="75" customFormat="1" ht="25.35" customHeight="1">
      <c r="A53" s="24">
        <v>1129</v>
      </c>
      <c r="B53" s="35" t="s">
        <v>34</v>
      </c>
      <c r="C53" s="26">
        <v>9002187</v>
      </c>
      <c r="D53" s="34">
        <v>30.3</v>
      </c>
      <c r="E53" s="34">
        <v>30.75</v>
      </c>
      <c r="F53" s="28">
        <v>10</v>
      </c>
      <c r="G53" s="9">
        <f t="shared" si="6"/>
        <v>310</v>
      </c>
      <c r="H53" s="72"/>
      <c r="I53" s="154">
        <f t="shared" si="9"/>
        <v>9393</v>
      </c>
      <c r="J53" s="154"/>
      <c r="K53" s="30">
        <f t="shared" si="7"/>
        <v>9532.5</v>
      </c>
      <c r="L53" s="31">
        <f t="shared" si="10"/>
        <v>40035</v>
      </c>
      <c r="M53" s="32">
        <f t="shared" si="11"/>
        <v>4.2</v>
      </c>
      <c r="N53" s="74">
        <v>100087</v>
      </c>
      <c r="O53" s="10">
        <f t="shared" si="8"/>
        <v>10.5</v>
      </c>
      <c r="P53" s="73">
        <v>38.57</v>
      </c>
    </row>
    <row r="54" spans="1:16" s="75" customFormat="1" ht="25.35" customHeight="1">
      <c r="A54" s="24">
        <v>1130</v>
      </c>
      <c r="B54" s="25" t="s">
        <v>35</v>
      </c>
      <c r="C54" s="26">
        <v>9002184</v>
      </c>
      <c r="D54" s="34">
        <v>25.5</v>
      </c>
      <c r="E54" s="34">
        <v>25.5</v>
      </c>
      <c r="F54" s="28">
        <v>12</v>
      </c>
      <c r="G54" s="9">
        <f t="shared" si="6"/>
        <v>372</v>
      </c>
      <c r="H54" s="72"/>
      <c r="I54" s="154">
        <f t="shared" si="9"/>
        <v>9486</v>
      </c>
      <c r="J54" s="154"/>
      <c r="K54" s="30">
        <f t="shared" si="7"/>
        <v>9486</v>
      </c>
      <c r="L54" s="31">
        <f t="shared" si="10"/>
        <v>8472</v>
      </c>
      <c r="M54" s="32">
        <f t="shared" si="11"/>
        <v>0.89</v>
      </c>
      <c r="N54" s="74">
        <v>21179</v>
      </c>
      <c r="O54" s="10">
        <f t="shared" si="8"/>
        <v>2.2330000000000001</v>
      </c>
      <c r="P54" s="73">
        <v>38.57</v>
      </c>
    </row>
    <row r="55" spans="1:16" s="75" customFormat="1" ht="25.35" customHeight="1">
      <c r="A55" s="24">
        <v>1131</v>
      </c>
      <c r="B55" s="25" t="s">
        <v>36</v>
      </c>
      <c r="C55" s="26">
        <v>9002188</v>
      </c>
      <c r="D55" s="34">
        <v>18.899999999999999</v>
      </c>
      <c r="E55" s="34">
        <v>18.899999999999999</v>
      </c>
      <c r="F55" s="28">
        <v>12</v>
      </c>
      <c r="G55" s="9">
        <f t="shared" si="6"/>
        <v>372</v>
      </c>
      <c r="H55" s="72">
        <v>54.6</v>
      </c>
      <c r="I55" s="154">
        <f t="shared" si="9"/>
        <v>6976.1999999999989</v>
      </c>
      <c r="J55" s="154"/>
      <c r="K55" s="30">
        <f t="shared" si="7"/>
        <v>6976.1999999999989</v>
      </c>
      <c r="L55" s="31">
        <f t="shared" si="10"/>
        <v>42728</v>
      </c>
      <c r="M55" s="32">
        <f t="shared" si="11"/>
        <v>6.12</v>
      </c>
      <c r="N55" s="74">
        <v>106821</v>
      </c>
      <c r="O55" s="10">
        <f t="shared" si="8"/>
        <v>15.311999999999999</v>
      </c>
      <c r="P55" s="73">
        <v>38.57</v>
      </c>
    </row>
    <row r="56" spans="1:16" s="75" customFormat="1" ht="25.35" customHeight="1">
      <c r="A56" s="24">
        <v>1131</v>
      </c>
      <c r="B56" s="25" t="s">
        <v>36</v>
      </c>
      <c r="C56" s="26">
        <v>9002188</v>
      </c>
      <c r="D56" s="34">
        <v>6.8</v>
      </c>
      <c r="E56" s="34">
        <v>18.899999999999999</v>
      </c>
      <c r="F56" s="28">
        <v>4</v>
      </c>
      <c r="G56" s="9">
        <f t="shared" si="6"/>
        <v>124</v>
      </c>
      <c r="H56" s="72"/>
      <c r="I56" s="154">
        <f t="shared" si="9"/>
        <v>843.19999999999993</v>
      </c>
      <c r="J56" s="154"/>
      <c r="K56" s="30">
        <f t="shared" si="7"/>
        <v>2343.6</v>
      </c>
      <c r="L56" s="31">
        <f t="shared" si="10"/>
        <v>14243</v>
      </c>
      <c r="M56" s="32">
        <f t="shared" si="11"/>
        <v>6.08</v>
      </c>
      <c r="N56" s="74">
        <v>35607</v>
      </c>
      <c r="O56" s="10">
        <f t="shared" si="8"/>
        <v>15.193</v>
      </c>
      <c r="P56" s="73">
        <v>38.57</v>
      </c>
    </row>
    <row r="57" spans="1:16" s="75" customFormat="1" ht="25.35" customHeight="1">
      <c r="A57" s="24">
        <v>1132</v>
      </c>
      <c r="B57" s="25" t="s">
        <v>37</v>
      </c>
      <c r="C57" s="26">
        <v>9002189</v>
      </c>
      <c r="D57" s="34">
        <v>35.9</v>
      </c>
      <c r="E57" s="34">
        <v>36.35</v>
      </c>
      <c r="F57" s="28">
        <v>12</v>
      </c>
      <c r="G57" s="9">
        <f t="shared" si="6"/>
        <v>372</v>
      </c>
      <c r="H57" s="72">
        <v>0.5</v>
      </c>
      <c r="I57" s="154">
        <f t="shared" si="9"/>
        <v>13354.3</v>
      </c>
      <c r="J57" s="154"/>
      <c r="K57" s="30">
        <f t="shared" si="7"/>
        <v>13521.7</v>
      </c>
      <c r="L57" s="31">
        <f t="shared" si="10"/>
        <v>50210</v>
      </c>
      <c r="M57" s="32">
        <f t="shared" si="11"/>
        <v>3.71</v>
      </c>
      <c r="N57" s="74">
        <v>125525</v>
      </c>
      <c r="O57" s="10">
        <f t="shared" si="8"/>
        <v>9.2829999999999995</v>
      </c>
      <c r="P57" s="73">
        <v>38.57</v>
      </c>
    </row>
    <row r="58" spans="1:16" s="75" customFormat="1" ht="25.35" customHeight="1">
      <c r="A58" s="24">
        <v>1133</v>
      </c>
      <c r="B58" s="25" t="s">
        <v>38</v>
      </c>
      <c r="C58" s="26">
        <v>9002190</v>
      </c>
      <c r="D58" s="34">
        <v>56.65</v>
      </c>
      <c r="E58" s="34">
        <v>57.1</v>
      </c>
      <c r="F58" s="28">
        <v>4</v>
      </c>
      <c r="G58" s="9">
        <f t="shared" si="6"/>
        <v>124</v>
      </c>
      <c r="H58" s="72">
        <v>6.9</v>
      </c>
      <c r="I58" s="154">
        <f t="shared" si="9"/>
        <v>7017.7</v>
      </c>
      <c r="J58" s="154"/>
      <c r="K58" s="30">
        <f t="shared" si="7"/>
        <v>7073.5000000000009</v>
      </c>
      <c r="L58" s="31">
        <f t="shared" si="10"/>
        <v>47799</v>
      </c>
      <c r="M58" s="32">
        <f t="shared" si="11"/>
        <v>6.76</v>
      </c>
      <c r="N58" s="74">
        <v>119497</v>
      </c>
      <c r="O58" s="10">
        <f t="shared" si="8"/>
        <v>16.893999999999998</v>
      </c>
      <c r="P58" s="73">
        <v>38.57</v>
      </c>
    </row>
    <row r="59" spans="1:16" s="75" customFormat="1" ht="25.35" customHeight="1">
      <c r="A59" s="24">
        <v>1135</v>
      </c>
      <c r="B59" s="25" t="s">
        <v>39</v>
      </c>
      <c r="C59" s="26">
        <v>9002191</v>
      </c>
      <c r="D59" s="34">
        <v>28.4</v>
      </c>
      <c r="E59" s="34">
        <v>28.4</v>
      </c>
      <c r="F59" s="28">
        <v>24</v>
      </c>
      <c r="G59" s="9">
        <f t="shared" si="6"/>
        <v>744</v>
      </c>
      <c r="H59" s="72"/>
      <c r="I59" s="154">
        <f t="shared" si="9"/>
        <v>21129.599999999999</v>
      </c>
      <c r="J59" s="154"/>
      <c r="K59" s="30">
        <f t="shared" si="7"/>
        <v>21129.599999999999</v>
      </c>
      <c r="L59" s="31">
        <f t="shared" si="10"/>
        <v>56718</v>
      </c>
      <c r="M59" s="32">
        <f t="shared" si="11"/>
        <v>2.68</v>
      </c>
      <c r="N59" s="74">
        <v>141795</v>
      </c>
      <c r="O59" s="10">
        <f t="shared" si="8"/>
        <v>6.7110000000000003</v>
      </c>
      <c r="P59" s="73">
        <v>38.57</v>
      </c>
    </row>
    <row r="60" spans="1:16" s="75" customFormat="1" ht="25.35" customHeight="1">
      <c r="A60" s="24">
        <v>1136</v>
      </c>
      <c r="B60" s="25" t="s">
        <v>40</v>
      </c>
      <c r="C60" s="26">
        <v>9002192</v>
      </c>
      <c r="D60" s="34">
        <v>11.65</v>
      </c>
      <c r="E60" s="34">
        <v>26.849999999999998</v>
      </c>
      <c r="F60" s="28">
        <v>6</v>
      </c>
      <c r="G60" s="9">
        <f t="shared" si="6"/>
        <v>186</v>
      </c>
      <c r="H60" s="72"/>
      <c r="I60" s="154">
        <f t="shared" si="9"/>
        <v>2166.9</v>
      </c>
      <c r="J60" s="154"/>
      <c r="K60" s="30">
        <f t="shared" si="7"/>
        <v>4994.0999999999995</v>
      </c>
      <c r="L60" s="31">
        <f t="shared" si="10"/>
        <v>18616</v>
      </c>
      <c r="M60" s="32">
        <f t="shared" si="11"/>
        <v>3.73</v>
      </c>
      <c r="N60" s="74">
        <v>46541</v>
      </c>
      <c r="O60" s="10">
        <f t="shared" si="8"/>
        <v>9.3190000000000008</v>
      </c>
      <c r="P60" s="73">
        <v>38.57</v>
      </c>
    </row>
    <row r="61" spans="1:16" s="75" customFormat="1" ht="25.35" customHeight="1">
      <c r="A61" s="24">
        <v>1137</v>
      </c>
      <c r="B61" s="25" t="s">
        <v>41</v>
      </c>
      <c r="C61" s="26">
        <v>9002185</v>
      </c>
      <c r="D61" s="34">
        <v>69.3</v>
      </c>
      <c r="E61" s="34">
        <v>69.3</v>
      </c>
      <c r="F61" s="28">
        <v>14</v>
      </c>
      <c r="G61" s="9">
        <f t="shared" si="6"/>
        <v>434</v>
      </c>
      <c r="H61" s="72"/>
      <c r="I61" s="154">
        <f t="shared" si="9"/>
        <v>30076.199999999997</v>
      </c>
      <c r="J61" s="154"/>
      <c r="K61" s="30">
        <f t="shared" si="7"/>
        <v>30076.199999999997</v>
      </c>
      <c r="L61" s="31">
        <f t="shared" si="10"/>
        <v>75833</v>
      </c>
      <c r="M61" s="32">
        <f t="shared" si="11"/>
        <v>2.52</v>
      </c>
      <c r="N61" s="74">
        <v>189582</v>
      </c>
      <c r="O61" s="10">
        <f t="shared" si="8"/>
        <v>6.3029999999999999</v>
      </c>
      <c r="P61" s="73">
        <v>38.57</v>
      </c>
    </row>
    <row r="62" spans="1:16" s="75" customFormat="1" ht="25.35" customHeight="1">
      <c r="A62" s="24">
        <v>1139</v>
      </c>
      <c r="B62" s="25" t="s">
        <v>42</v>
      </c>
      <c r="C62" s="26">
        <v>9002193</v>
      </c>
      <c r="D62" s="34">
        <v>27.9</v>
      </c>
      <c r="E62" s="34">
        <v>27.9</v>
      </c>
      <c r="F62" s="28">
        <v>18</v>
      </c>
      <c r="G62" s="9">
        <f t="shared" si="6"/>
        <v>558</v>
      </c>
      <c r="H62" s="72">
        <v>0.5</v>
      </c>
      <c r="I62" s="154">
        <f t="shared" si="9"/>
        <v>15567.699999999999</v>
      </c>
      <c r="J62" s="154"/>
      <c r="K62" s="30">
        <f t="shared" si="7"/>
        <v>15567.699999999999</v>
      </c>
      <c r="L62" s="31">
        <f t="shared" si="10"/>
        <v>84716</v>
      </c>
      <c r="M62" s="32">
        <f t="shared" si="11"/>
        <v>5.44</v>
      </c>
      <c r="N62" s="74">
        <v>211791</v>
      </c>
      <c r="O62" s="10">
        <f t="shared" si="8"/>
        <v>13.605</v>
      </c>
      <c r="P62" s="73">
        <v>38.57</v>
      </c>
    </row>
    <row r="63" spans="1:16" s="75" customFormat="1" ht="25.35" customHeight="1">
      <c r="A63" s="24">
        <v>1140</v>
      </c>
      <c r="B63" s="25" t="s">
        <v>43</v>
      </c>
      <c r="C63" s="26">
        <v>9002194</v>
      </c>
      <c r="D63" s="34">
        <v>76.5</v>
      </c>
      <c r="E63" s="34">
        <v>76.5</v>
      </c>
      <c r="F63" s="28">
        <v>16</v>
      </c>
      <c r="G63" s="9">
        <f t="shared" si="6"/>
        <v>496</v>
      </c>
      <c r="H63" s="72">
        <v>11.5</v>
      </c>
      <c r="I63" s="154">
        <f t="shared" si="9"/>
        <v>37932.5</v>
      </c>
      <c r="J63" s="154"/>
      <c r="K63" s="30">
        <f t="shared" si="7"/>
        <v>37932.5</v>
      </c>
      <c r="L63" s="31">
        <f t="shared" si="10"/>
        <v>175371</v>
      </c>
      <c r="M63" s="32">
        <f t="shared" si="11"/>
        <v>4.62</v>
      </c>
      <c r="N63" s="74">
        <v>438428</v>
      </c>
      <c r="O63" s="10">
        <f t="shared" si="8"/>
        <v>11.558</v>
      </c>
      <c r="P63" s="73">
        <v>38.57</v>
      </c>
    </row>
    <row r="64" spans="1:16" s="75" customFormat="1" ht="25.35" customHeight="1">
      <c r="A64" s="24">
        <v>1141</v>
      </c>
      <c r="B64" s="25" t="s">
        <v>44</v>
      </c>
      <c r="C64" s="26">
        <v>9002069</v>
      </c>
      <c r="D64" s="34">
        <v>138.44999999999999</v>
      </c>
      <c r="E64" s="34">
        <v>138.89999999999998</v>
      </c>
      <c r="F64" s="28">
        <v>2</v>
      </c>
      <c r="G64" s="9">
        <f t="shared" si="6"/>
        <v>62</v>
      </c>
      <c r="H64" s="72"/>
      <c r="I64" s="154">
        <f t="shared" si="9"/>
        <v>8583.9</v>
      </c>
      <c r="J64" s="154"/>
      <c r="K64" s="30">
        <f t="shared" si="7"/>
        <v>8611.7999999999993</v>
      </c>
      <c r="L64" s="31">
        <f t="shared" si="10"/>
        <v>34884</v>
      </c>
      <c r="M64" s="32">
        <f t="shared" si="11"/>
        <v>4.05</v>
      </c>
      <c r="N64" s="74">
        <v>87211</v>
      </c>
      <c r="O64" s="10">
        <f t="shared" si="8"/>
        <v>10.127000000000001</v>
      </c>
      <c r="P64" s="73">
        <v>38.57</v>
      </c>
    </row>
    <row r="65" spans="1:16" s="75" customFormat="1" ht="25.35" customHeight="1">
      <c r="A65" s="24">
        <v>1142</v>
      </c>
      <c r="B65" s="25" t="s">
        <v>45</v>
      </c>
      <c r="C65" s="26">
        <v>9001865</v>
      </c>
      <c r="D65" s="34">
        <v>45.5</v>
      </c>
      <c r="E65" s="34">
        <v>45.5</v>
      </c>
      <c r="F65" s="28">
        <v>10</v>
      </c>
      <c r="G65" s="9">
        <f t="shared" si="6"/>
        <v>310</v>
      </c>
      <c r="H65" s="72"/>
      <c r="I65" s="154">
        <f t="shared" si="9"/>
        <v>14105</v>
      </c>
      <c r="J65" s="154"/>
      <c r="K65" s="30">
        <f t="shared" si="7"/>
        <v>14105</v>
      </c>
      <c r="L65" s="31">
        <f t="shared" si="10"/>
        <v>35827</v>
      </c>
      <c r="M65" s="32">
        <f t="shared" si="11"/>
        <v>2.54</v>
      </c>
      <c r="N65" s="74">
        <v>89568</v>
      </c>
      <c r="O65" s="10">
        <f t="shared" si="8"/>
        <v>6.35</v>
      </c>
      <c r="P65" s="73">
        <v>38.57</v>
      </c>
    </row>
    <row r="66" spans="1:16" s="75" customFormat="1" ht="25.35" customHeight="1">
      <c r="A66" s="24">
        <v>1143</v>
      </c>
      <c r="B66" s="25" t="s">
        <v>46</v>
      </c>
      <c r="C66" s="26">
        <v>9002214</v>
      </c>
      <c r="D66" s="34">
        <v>4.4000000000000004</v>
      </c>
      <c r="E66" s="34">
        <v>4.4000000000000004</v>
      </c>
      <c r="F66" s="28">
        <v>8</v>
      </c>
      <c r="G66" s="9">
        <f t="shared" si="6"/>
        <v>248</v>
      </c>
      <c r="H66" s="72"/>
      <c r="I66" s="154">
        <f t="shared" si="9"/>
        <v>1091.2</v>
      </c>
      <c r="J66" s="154"/>
      <c r="K66" s="30">
        <f t="shared" si="7"/>
        <v>1091.2</v>
      </c>
      <c r="L66" s="31">
        <f t="shared" si="10"/>
        <v>6406</v>
      </c>
      <c r="M66" s="32">
        <f t="shared" si="11"/>
        <v>5.87</v>
      </c>
      <c r="N66" s="74">
        <v>16016</v>
      </c>
      <c r="O66" s="10">
        <f t="shared" si="8"/>
        <v>14.677</v>
      </c>
      <c r="P66" s="73">
        <v>38.57</v>
      </c>
    </row>
    <row r="67" spans="1:16" s="75" customFormat="1" ht="25.35" customHeight="1" thickBot="1">
      <c r="A67" s="37">
        <v>1145</v>
      </c>
      <c r="B67" s="96" t="s">
        <v>51</v>
      </c>
      <c r="C67" s="38">
        <v>9002070</v>
      </c>
      <c r="D67" s="327">
        <v>75.7</v>
      </c>
      <c r="E67" s="327">
        <v>126.6</v>
      </c>
      <c r="F67" s="40">
        <v>18</v>
      </c>
      <c r="G67" s="11">
        <f t="shared" si="6"/>
        <v>558</v>
      </c>
      <c r="H67" s="76">
        <v>34.799999999999997</v>
      </c>
      <c r="I67" s="155">
        <f>(D67*14*31)-H67</f>
        <v>32818.999999999993</v>
      </c>
      <c r="J67" s="155"/>
      <c r="K67" s="42">
        <f t="shared" si="7"/>
        <v>70608</v>
      </c>
      <c r="L67" s="43">
        <f t="shared" si="10"/>
        <v>406330</v>
      </c>
      <c r="M67" s="282">
        <f t="shared" si="11"/>
        <v>5.75</v>
      </c>
      <c r="N67" s="77">
        <v>1015824</v>
      </c>
      <c r="O67" s="12">
        <f t="shared" si="8"/>
        <v>14.387</v>
      </c>
      <c r="P67" s="260">
        <v>38.57</v>
      </c>
    </row>
    <row r="68" spans="1:16" ht="25.35" customHeight="1" thickBot="1">
      <c r="A68" s="78"/>
      <c r="B68" s="79"/>
      <c r="C68" s="80"/>
      <c r="D68" s="81"/>
      <c r="E68" s="81"/>
      <c r="F68" s="80"/>
      <c r="G68" s="82">
        <f>SUM(G45:G67)</f>
        <v>7316</v>
      </c>
      <c r="H68" s="82">
        <f>SUM(H45:H67)</f>
        <v>341.15</v>
      </c>
      <c r="I68" s="82">
        <f>SUM(I45:I67)</f>
        <v>283687.05</v>
      </c>
      <c r="J68" s="82"/>
      <c r="K68" s="82">
        <f>SUM(K45:K67)</f>
        <v>339003.45</v>
      </c>
      <c r="L68" s="83"/>
      <c r="M68" s="80"/>
      <c r="N68" s="84">
        <f>SUM(N45:N67)</f>
        <v>3688928</v>
      </c>
      <c r="O68" s="80"/>
      <c r="P68" s="80"/>
    </row>
    <row r="69" spans="1:16" ht="25.35" customHeight="1">
      <c r="A69" s="48" t="s">
        <v>0</v>
      </c>
      <c r="B69" s="49" t="s">
        <v>9</v>
      </c>
      <c r="C69" s="50"/>
      <c r="D69" s="51"/>
      <c r="E69" s="51"/>
      <c r="F69" s="50"/>
      <c r="G69" s="50"/>
      <c r="H69" s="50"/>
      <c r="I69" s="50"/>
      <c r="J69" s="50"/>
      <c r="K69" s="252"/>
      <c r="L69" s="52"/>
      <c r="M69" s="50"/>
      <c r="N69" s="53"/>
      <c r="O69" s="50"/>
      <c r="P69" s="54"/>
    </row>
    <row r="70" spans="1:16" ht="25.35" customHeight="1">
      <c r="A70" s="55"/>
      <c r="B70" s="56" t="s">
        <v>10</v>
      </c>
      <c r="C70" s="57"/>
      <c r="D70" s="58"/>
      <c r="E70" s="58"/>
      <c r="F70" s="57"/>
      <c r="G70" s="57"/>
      <c r="H70" s="57"/>
      <c r="I70" s="57"/>
      <c r="J70" s="57"/>
      <c r="K70" s="253"/>
      <c r="L70" s="59"/>
      <c r="M70" s="57"/>
      <c r="N70" s="60"/>
      <c r="O70" s="57"/>
      <c r="P70" s="61"/>
    </row>
    <row r="71" spans="1:16" ht="25.35" customHeight="1">
      <c r="A71" s="55"/>
      <c r="B71" s="56" t="s">
        <v>11</v>
      </c>
      <c r="C71" s="57"/>
      <c r="D71" s="58"/>
      <c r="E71" s="58"/>
      <c r="F71" s="57"/>
      <c r="G71" s="57"/>
      <c r="H71" s="57"/>
      <c r="I71" s="57"/>
      <c r="J71" s="57"/>
      <c r="K71" s="253"/>
      <c r="L71" s="59"/>
      <c r="M71" s="57"/>
      <c r="N71" s="60"/>
      <c r="O71" s="57"/>
      <c r="P71" s="61"/>
    </row>
    <row r="72" spans="1:16" ht="25.35" customHeight="1">
      <c r="A72" s="55"/>
      <c r="B72" s="56" t="s">
        <v>12</v>
      </c>
      <c r="C72" s="57"/>
      <c r="D72" s="58"/>
      <c r="E72" s="58"/>
      <c r="F72" s="57"/>
      <c r="G72" s="57"/>
      <c r="H72" s="57"/>
      <c r="I72" s="57"/>
      <c r="J72" s="57"/>
      <c r="K72" s="253"/>
      <c r="L72" s="59"/>
      <c r="M72" s="57"/>
      <c r="N72" s="60"/>
      <c r="O72" s="57"/>
      <c r="P72" s="61"/>
    </row>
    <row r="73" spans="1:16" ht="25.35" customHeight="1">
      <c r="A73" s="55"/>
      <c r="B73" s="56" t="s">
        <v>13</v>
      </c>
      <c r="C73" s="62"/>
      <c r="D73" s="57"/>
      <c r="E73" s="57"/>
      <c r="F73" s="58"/>
      <c r="G73" s="57"/>
      <c r="H73" s="57"/>
      <c r="I73" s="57"/>
      <c r="J73" s="57"/>
      <c r="K73" s="253"/>
      <c r="L73" s="59"/>
      <c r="M73" s="57"/>
      <c r="N73" s="60"/>
      <c r="O73" s="57"/>
      <c r="P73" s="62"/>
    </row>
    <row r="74" spans="1:16" ht="25.35" customHeight="1" thickBot="1">
      <c r="A74" s="63"/>
      <c r="B74" s="64" t="s">
        <v>14</v>
      </c>
      <c r="C74" s="65"/>
      <c r="D74" s="65"/>
      <c r="E74" s="65"/>
      <c r="F74" s="65"/>
      <c r="G74" s="65"/>
      <c r="H74" s="65"/>
      <c r="I74" s="65"/>
      <c r="J74" s="65"/>
      <c r="K74" s="254"/>
      <c r="L74" s="66"/>
      <c r="M74" s="65"/>
      <c r="N74" s="67"/>
      <c r="O74" s="65"/>
      <c r="P74" s="65"/>
    </row>
    <row r="75" spans="1:16" ht="25.35" customHeight="1">
      <c r="A75" s="18"/>
      <c r="B75" s="19" t="s">
        <v>15</v>
      </c>
      <c r="C75" s="19"/>
      <c r="D75" s="68"/>
      <c r="E75" s="68"/>
      <c r="F75" s="19"/>
      <c r="G75" s="19"/>
      <c r="H75" s="19"/>
      <c r="K75" s="69"/>
      <c r="L75" s="70"/>
      <c r="M75" s="19"/>
      <c r="N75" s="71"/>
      <c r="O75" s="19"/>
      <c r="P75" s="19"/>
    </row>
    <row r="76" spans="1:16" ht="25.35" customHeight="1">
      <c r="A76" s="18"/>
      <c r="B76" s="19"/>
      <c r="C76" s="19"/>
      <c r="D76" s="68"/>
      <c r="E76" s="68"/>
      <c r="F76" s="19"/>
      <c r="G76" s="19"/>
      <c r="H76" s="19"/>
      <c r="K76" s="69"/>
      <c r="L76" s="70"/>
      <c r="M76" s="19"/>
      <c r="N76" s="71"/>
      <c r="O76" s="19"/>
      <c r="P76" s="19"/>
    </row>
    <row r="77" spans="1:16" ht="25.35" customHeight="1">
      <c r="A77" s="18"/>
      <c r="B77" s="19"/>
      <c r="C77" s="19"/>
      <c r="D77" s="68"/>
      <c r="E77" s="68"/>
      <c r="F77" s="19"/>
      <c r="G77" s="19"/>
      <c r="H77" s="19"/>
      <c r="K77" s="69"/>
      <c r="L77" s="70"/>
      <c r="M77" s="19"/>
      <c r="N77" s="71"/>
      <c r="O77" s="19"/>
      <c r="P77" s="19"/>
    </row>
    <row r="78" spans="1:16" ht="25.35" customHeight="1">
      <c r="A78" s="18"/>
      <c r="B78" s="19"/>
      <c r="C78" s="19"/>
      <c r="D78" s="68"/>
      <c r="E78" s="68"/>
      <c r="F78" s="19"/>
      <c r="G78" s="19"/>
      <c r="H78" s="19"/>
      <c r="K78" s="69"/>
      <c r="L78" s="70"/>
      <c r="M78" s="19"/>
      <c r="N78" s="71"/>
      <c r="O78" s="19"/>
      <c r="P78" s="19"/>
    </row>
    <row r="79" spans="1:16" ht="25.35" customHeight="1">
      <c r="A79" s="18"/>
      <c r="B79" s="19"/>
      <c r="C79" s="19"/>
      <c r="D79" s="68"/>
      <c r="E79" s="68"/>
      <c r="F79" s="19"/>
      <c r="G79" s="19"/>
      <c r="H79" s="19"/>
      <c r="K79" s="69"/>
      <c r="L79" s="70"/>
      <c r="M79" s="19"/>
      <c r="N79" s="71"/>
      <c r="O79" s="19"/>
      <c r="P79" s="19"/>
    </row>
    <row r="80" spans="1:16" ht="25.35" customHeight="1">
      <c r="A80" s="18"/>
      <c r="B80" s="19"/>
      <c r="C80" s="19"/>
      <c r="D80" s="68"/>
      <c r="E80" s="68"/>
      <c r="F80" s="19"/>
      <c r="G80" s="19"/>
      <c r="H80" s="19"/>
      <c r="K80" s="69"/>
      <c r="L80" s="70"/>
      <c r="M80" s="19"/>
      <c r="N80" s="71"/>
      <c r="O80" s="19"/>
      <c r="P80" s="19"/>
    </row>
    <row r="81" spans="1:16" ht="25.35" customHeight="1">
      <c r="A81" s="18"/>
      <c r="B81" s="19"/>
      <c r="C81" s="19"/>
      <c r="D81" s="68"/>
      <c r="E81" s="68"/>
      <c r="F81" s="19"/>
      <c r="G81" s="19"/>
      <c r="H81" s="19"/>
      <c r="K81" s="69"/>
      <c r="L81" s="70"/>
      <c r="M81" s="19"/>
      <c r="N81" s="71"/>
      <c r="O81" s="19"/>
      <c r="P81" s="19"/>
    </row>
    <row r="82" spans="1:16" ht="25.35" customHeight="1">
      <c r="A82" s="18"/>
      <c r="B82" s="19"/>
      <c r="C82" s="19"/>
      <c r="D82" s="68"/>
      <c r="E82" s="68"/>
      <c r="F82" s="19"/>
      <c r="G82" s="19"/>
      <c r="H82" s="19"/>
      <c r="K82" s="69"/>
      <c r="L82" s="70"/>
      <c r="M82" s="19"/>
      <c r="N82" s="71"/>
      <c r="O82" s="19"/>
      <c r="P82" s="19"/>
    </row>
    <row r="83" spans="1:16" ht="26.25" customHeight="1" thickBot="1">
      <c r="A83" s="331" t="s">
        <v>48</v>
      </c>
      <c r="B83" s="331"/>
      <c r="C83" s="331"/>
      <c r="D83" s="331"/>
      <c r="E83" s="331"/>
      <c r="F83" s="331"/>
      <c r="G83" s="331"/>
      <c r="H83" s="331"/>
      <c r="I83" s="331"/>
      <c r="J83" s="331"/>
      <c r="K83" s="331"/>
      <c r="L83" s="331"/>
      <c r="M83" s="331"/>
      <c r="N83" s="331"/>
      <c r="O83" s="331"/>
      <c r="P83" s="331"/>
    </row>
    <row r="84" spans="1:16" ht="76.349999999999994" customHeight="1">
      <c r="A84" s="21" t="s">
        <v>21</v>
      </c>
      <c r="B84" s="157" t="s">
        <v>1</v>
      </c>
      <c r="C84" s="157" t="s">
        <v>2</v>
      </c>
      <c r="D84" s="263" t="s">
        <v>77</v>
      </c>
      <c r="E84" s="263" t="s">
        <v>22</v>
      </c>
      <c r="F84" s="157" t="s">
        <v>3</v>
      </c>
      <c r="G84" s="157" t="s">
        <v>4</v>
      </c>
      <c r="H84" s="157" t="s">
        <v>23</v>
      </c>
      <c r="I84" s="261" t="s">
        <v>24</v>
      </c>
      <c r="J84" s="157" t="s">
        <v>56</v>
      </c>
      <c r="K84" s="251" t="s">
        <v>5</v>
      </c>
      <c r="L84" s="22" t="s">
        <v>25</v>
      </c>
      <c r="M84" s="157" t="s">
        <v>6</v>
      </c>
      <c r="N84" s="23" t="s">
        <v>26</v>
      </c>
      <c r="O84" s="157" t="s">
        <v>27</v>
      </c>
      <c r="P84" s="157" t="s">
        <v>7</v>
      </c>
    </row>
    <row r="85" spans="1:16" ht="25.35" customHeight="1">
      <c r="A85" s="24">
        <v>1120</v>
      </c>
      <c r="B85" s="25" t="s">
        <v>28</v>
      </c>
      <c r="C85" s="26">
        <v>9001862</v>
      </c>
      <c r="D85" s="34">
        <v>10</v>
      </c>
      <c r="E85" s="34">
        <v>10</v>
      </c>
      <c r="F85" s="28">
        <v>4</v>
      </c>
      <c r="G85" s="9">
        <f>F85*28</f>
        <v>112</v>
      </c>
      <c r="H85" s="85"/>
      <c r="I85" s="154">
        <f>(D85*G85)-H85</f>
        <v>1120</v>
      </c>
      <c r="J85" s="154"/>
      <c r="K85" s="30">
        <f t="shared" ref="K85:K107" si="12">(E85*G85)-H85</f>
        <v>1120</v>
      </c>
      <c r="L85" s="31">
        <f>ROUND(N85/2.5,0)</f>
        <v>152</v>
      </c>
      <c r="M85" s="32">
        <f>ROUND(L85/K85,2)</f>
        <v>0.14000000000000001</v>
      </c>
      <c r="N85" s="6">
        <v>379</v>
      </c>
      <c r="O85" s="10">
        <f t="shared" ref="O85:O107" si="13">ROUND(N85/K85,3)</f>
        <v>0.33800000000000002</v>
      </c>
      <c r="P85" s="73">
        <v>38.57</v>
      </c>
    </row>
    <row r="86" spans="1:16" ht="25.35" customHeight="1">
      <c r="A86" s="24">
        <v>1121</v>
      </c>
      <c r="B86" s="25" t="s">
        <v>29</v>
      </c>
      <c r="C86" s="26">
        <v>9001863</v>
      </c>
      <c r="D86" s="34">
        <v>48.8</v>
      </c>
      <c r="E86" s="34">
        <v>48.8</v>
      </c>
      <c r="F86" s="28">
        <v>24</v>
      </c>
      <c r="G86" s="9">
        <f>F86*28</f>
        <v>672</v>
      </c>
      <c r="H86" s="85"/>
      <c r="I86" s="154">
        <f t="shared" ref="I86:I106" si="14">(D86*G86)-H86</f>
        <v>32793.599999999999</v>
      </c>
      <c r="J86" s="154"/>
      <c r="K86" s="30">
        <f t="shared" si="12"/>
        <v>32793.599999999999</v>
      </c>
      <c r="L86" s="31">
        <f t="shared" ref="L86:L107" si="15">ROUND(N86/2.5,0)</f>
        <v>171977</v>
      </c>
      <c r="M86" s="32">
        <f t="shared" ref="M86:M107" si="16">ROUND(L86/K86,2)</f>
        <v>5.24</v>
      </c>
      <c r="N86" s="6">
        <v>429943</v>
      </c>
      <c r="O86" s="10">
        <f t="shared" si="13"/>
        <v>13.111000000000001</v>
      </c>
      <c r="P86" s="73">
        <v>38.57</v>
      </c>
    </row>
    <row r="87" spans="1:16" ht="25.35" customHeight="1">
      <c r="A87" s="24">
        <v>1122</v>
      </c>
      <c r="B87" s="25" t="s">
        <v>30</v>
      </c>
      <c r="C87" s="26">
        <v>9001864</v>
      </c>
      <c r="D87" s="34">
        <v>71.150000000000006</v>
      </c>
      <c r="E87" s="34">
        <v>72.400000000000006</v>
      </c>
      <c r="F87" s="28">
        <v>6</v>
      </c>
      <c r="G87" s="9">
        <f t="shared" ref="G87:G105" si="17">F87*28</f>
        <v>168</v>
      </c>
      <c r="H87" s="85">
        <v>1.25</v>
      </c>
      <c r="I87" s="154">
        <f t="shared" si="14"/>
        <v>11951.95</v>
      </c>
      <c r="J87" s="154"/>
      <c r="K87" s="30">
        <f t="shared" si="12"/>
        <v>12161.95</v>
      </c>
      <c r="L87" s="31">
        <f t="shared" si="15"/>
        <v>45823</v>
      </c>
      <c r="M87" s="32">
        <f t="shared" si="16"/>
        <v>3.77</v>
      </c>
      <c r="N87" s="6">
        <v>114557</v>
      </c>
      <c r="O87" s="10">
        <f t="shared" si="13"/>
        <v>9.4190000000000005</v>
      </c>
      <c r="P87" s="73">
        <v>38.57</v>
      </c>
    </row>
    <row r="88" spans="1:16" ht="25.35" customHeight="1">
      <c r="A88" s="24">
        <v>1123</v>
      </c>
      <c r="B88" s="35" t="s">
        <v>31</v>
      </c>
      <c r="C88" s="26">
        <v>9002067</v>
      </c>
      <c r="D88" s="34">
        <v>18.8</v>
      </c>
      <c r="E88" s="34">
        <v>20.399999999999999</v>
      </c>
      <c r="F88" s="28">
        <v>14</v>
      </c>
      <c r="G88" s="9">
        <f t="shared" si="17"/>
        <v>392</v>
      </c>
      <c r="H88" s="85">
        <v>13.5</v>
      </c>
      <c r="I88" s="154">
        <f t="shared" si="14"/>
        <v>7356.1</v>
      </c>
      <c r="J88" s="154"/>
      <c r="K88" s="30">
        <f t="shared" si="12"/>
        <v>7983.2999999999993</v>
      </c>
      <c r="L88" s="31">
        <f t="shared" si="15"/>
        <v>20151</v>
      </c>
      <c r="M88" s="32">
        <f t="shared" si="16"/>
        <v>2.52</v>
      </c>
      <c r="N88" s="6">
        <v>50378</v>
      </c>
      <c r="O88" s="10">
        <f t="shared" si="13"/>
        <v>6.31</v>
      </c>
      <c r="P88" s="73">
        <v>38.57</v>
      </c>
    </row>
    <row r="89" spans="1:16" ht="25.35" customHeight="1">
      <c r="A89" s="24">
        <v>1125</v>
      </c>
      <c r="B89" s="25" t="s">
        <v>32</v>
      </c>
      <c r="C89" s="26">
        <v>9002182</v>
      </c>
      <c r="D89" s="34">
        <v>20.8</v>
      </c>
      <c r="E89" s="34">
        <v>20.8</v>
      </c>
      <c r="F89" s="28">
        <v>10</v>
      </c>
      <c r="G89" s="9">
        <f t="shared" si="17"/>
        <v>280</v>
      </c>
      <c r="H89" s="85"/>
      <c r="I89" s="154">
        <f t="shared" si="14"/>
        <v>5824</v>
      </c>
      <c r="J89" s="154"/>
      <c r="K89" s="30">
        <f t="shared" si="12"/>
        <v>5824</v>
      </c>
      <c r="L89" s="31">
        <f t="shared" si="15"/>
        <v>6133</v>
      </c>
      <c r="M89" s="32">
        <f t="shared" si="16"/>
        <v>1.05</v>
      </c>
      <c r="N89" s="6">
        <v>15332</v>
      </c>
      <c r="O89" s="10">
        <f t="shared" si="13"/>
        <v>2.633</v>
      </c>
      <c r="P89" s="73">
        <v>38.57</v>
      </c>
    </row>
    <row r="90" spans="1:16" ht="25.35" customHeight="1">
      <c r="A90" s="24">
        <v>1126</v>
      </c>
      <c r="B90" s="25" t="s">
        <v>33</v>
      </c>
      <c r="C90" s="26">
        <v>9002068</v>
      </c>
      <c r="D90" s="34">
        <v>66.05</v>
      </c>
      <c r="E90" s="34">
        <v>66.5</v>
      </c>
      <c r="F90" s="28">
        <v>2</v>
      </c>
      <c r="G90" s="9">
        <f t="shared" si="17"/>
        <v>56</v>
      </c>
      <c r="H90" s="85">
        <v>279.60000000000002</v>
      </c>
      <c r="I90" s="154">
        <f t="shared" si="14"/>
        <v>3419.2</v>
      </c>
      <c r="J90" s="154"/>
      <c r="K90" s="30">
        <f t="shared" si="12"/>
        <v>3444.4</v>
      </c>
      <c r="L90" s="31">
        <f t="shared" si="15"/>
        <v>7253</v>
      </c>
      <c r="M90" s="32">
        <f t="shared" si="16"/>
        <v>2.11</v>
      </c>
      <c r="N90" s="6">
        <v>18133</v>
      </c>
      <c r="O90" s="10">
        <f t="shared" si="13"/>
        <v>5.2640000000000002</v>
      </c>
      <c r="P90" s="73">
        <v>38.57</v>
      </c>
    </row>
    <row r="91" spans="1:16" ht="25.35" customHeight="1">
      <c r="A91" s="156">
        <v>1127</v>
      </c>
      <c r="B91" s="36" t="s">
        <v>17</v>
      </c>
      <c r="C91" s="28">
        <v>9002220</v>
      </c>
      <c r="D91" s="34">
        <v>0</v>
      </c>
      <c r="E91" s="34">
        <v>183.7</v>
      </c>
      <c r="F91" s="28">
        <v>2</v>
      </c>
      <c r="G91" s="9">
        <f t="shared" si="17"/>
        <v>56</v>
      </c>
      <c r="H91" s="85"/>
      <c r="I91" s="154">
        <f t="shared" si="14"/>
        <v>0</v>
      </c>
      <c r="J91" s="154"/>
      <c r="K91" s="30">
        <f t="shared" si="12"/>
        <v>10287.199999999999</v>
      </c>
      <c r="L91" s="31">
        <f t="shared" si="15"/>
        <v>43755</v>
      </c>
      <c r="M91" s="32">
        <f t="shared" si="16"/>
        <v>4.25</v>
      </c>
      <c r="N91" s="6">
        <v>109388</v>
      </c>
      <c r="O91" s="10">
        <f t="shared" si="13"/>
        <v>10.632999999999999</v>
      </c>
      <c r="P91" s="73">
        <v>38.57</v>
      </c>
    </row>
    <row r="92" spans="1:16" ht="25.35" customHeight="1">
      <c r="A92" s="24">
        <v>1128</v>
      </c>
      <c r="B92" s="35" t="s">
        <v>19</v>
      </c>
      <c r="C92" s="26">
        <v>9001867</v>
      </c>
      <c r="D92" s="34">
        <v>31.4</v>
      </c>
      <c r="E92" s="34">
        <v>35.15</v>
      </c>
      <c r="F92" s="28">
        <v>4</v>
      </c>
      <c r="G92" s="9">
        <f t="shared" si="17"/>
        <v>112</v>
      </c>
      <c r="H92" s="85"/>
      <c r="I92" s="154">
        <f t="shared" si="14"/>
        <v>3516.7999999999997</v>
      </c>
      <c r="J92" s="154"/>
      <c r="K92" s="30">
        <f t="shared" si="12"/>
        <v>3936.7999999999997</v>
      </c>
      <c r="L92" s="31">
        <f t="shared" si="15"/>
        <v>2926</v>
      </c>
      <c r="M92" s="32">
        <f t="shared" si="16"/>
        <v>0.74</v>
      </c>
      <c r="N92" s="6">
        <v>7314</v>
      </c>
      <c r="O92" s="10">
        <f t="shared" si="13"/>
        <v>1.8580000000000001</v>
      </c>
      <c r="P92" s="73">
        <v>38.57</v>
      </c>
    </row>
    <row r="93" spans="1:16" ht="25.35" customHeight="1">
      <c r="A93" s="24">
        <v>1129</v>
      </c>
      <c r="B93" s="35" t="s">
        <v>34</v>
      </c>
      <c r="C93" s="26">
        <v>9002187</v>
      </c>
      <c r="D93" s="34">
        <v>30.3</v>
      </c>
      <c r="E93" s="34">
        <v>30.75</v>
      </c>
      <c r="F93" s="28">
        <v>10</v>
      </c>
      <c r="G93" s="9">
        <f t="shared" si="17"/>
        <v>280</v>
      </c>
      <c r="H93" s="85"/>
      <c r="I93" s="154">
        <f t="shared" si="14"/>
        <v>8484</v>
      </c>
      <c r="J93" s="154"/>
      <c r="K93" s="30">
        <f t="shared" si="12"/>
        <v>8610</v>
      </c>
      <c r="L93" s="31">
        <f t="shared" si="15"/>
        <v>22907</v>
      </c>
      <c r="M93" s="32">
        <f t="shared" si="16"/>
        <v>2.66</v>
      </c>
      <c r="N93" s="6">
        <v>57268</v>
      </c>
      <c r="O93" s="10">
        <f t="shared" si="13"/>
        <v>6.6509999999999998</v>
      </c>
      <c r="P93" s="73">
        <v>38.57</v>
      </c>
    </row>
    <row r="94" spans="1:16" ht="25.35" customHeight="1">
      <c r="A94" s="24">
        <v>1130</v>
      </c>
      <c r="B94" s="25" t="s">
        <v>35</v>
      </c>
      <c r="C94" s="26">
        <v>9002184</v>
      </c>
      <c r="D94" s="34">
        <v>25.5</v>
      </c>
      <c r="E94" s="34">
        <v>25.5</v>
      </c>
      <c r="F94" s="28">
        <v>12</v>
      </c>
      <c r="G94" s="9">
        <f t="shared" si="17"/>
        <v>336</v>
      </c>
      <c r="H94" s="85">
        <v>8.5</v>
      </c>
      <c r="I94" s="154">
        <f t="shared" si="14"/>
        <v>8559.5</v>
      </c>
      <c r="J94" s="154"/>
      <c r="K94" s="30">
        <f t="shared" si="12"/>
        <v>8559.5</v>
      </c>
      <c r="L94" s="31">
        <f t="shared" si="15"/>
        <v>4426</v>
      </c>
      <c r="M94" s="32">
        <f t="shared" si="16"/>
        <v>0.52</v>
      </c>
      <c r="N94" s="6">
        <v>11064</v>
      </c>
      <c r="O94" s="10">
        <f t="shared" si="13"/>
        <v>1.2929999999999999</v>
      </c>
      <c r="P94" s="73">
        <v>38.57</v>
      </c>
    </row>
    <row r="95" spans="1:16" ht="25.35" customHeight="1">
      <c r="A95" s="24">
        <v>1131</v>
      </c>
      <c r="B95" s="25" t="s">
        <v>36</v>
      </c>
      <c r="C95" s="26">
        <v>9002188</v>
      </c>
      <c r="D95" s="34">
        <v>18.899999999999999</v>
      </c>
      <c r="E95" s="34">
        <v>18.899999999999999</v>
      </c>
      <c r="F95" s="28">
        <v>12</v>
      </c>
      <c r="G95" s="9">
        <f t="shared" si="17"/>
        <v>336</v>
      </c>
      <c r="H95" s="85">
        <v>37.799999999999997</v>
      </c>
      <c r="I95" s="154">
        <f t="shared" si="14"/>
        <v>6312.5999999999995</v>
      </c>
      <c r="J95" s="154"/>
      <c r="K95" s="30">
        <f t="shared" si="12"/>
        <v>6312.5999999999995</v>
      </c>
      <c r="L95" s="31">
        <f t="shared" si="15"/>
        <v>17003</v>
      </c>
      <c r="M95" s="32">
        <f t="shared" si="16"/>
        <v>2.69</v>
      </c>
      <c r="N95" s="6">
        <v>42508</v>
      </c>
      <c r="O95" s="10">
        <f t="shared" si="13"/>
        <v>6.734</v>
      </c>
      <c r="P95" s="73">
        <v>38.57</v>
      </c>
    </row>
    <row r="96" spans="1:16" ht="25.35" customHeight="1">
      <c r="A96" s="24">
        <v>1131</v>
      </c>
      <c r="B96" s="25" t="s">
        <v>36</v>
      </c>
      <c r="C96" s="26">
        <v>9002188</v>
      </c>
      <c r="D96" s="34">
        <v>6.8</v>
      </c>
      <c r="E96" s="34">
        <v>18.899999999999999</v>
      </c>
      <c r="F96" s="28">
        <v>4</v>
      </c>
      <c r="G96" s="9">
        <f t="shared" si="17"/>
        <v>112</v>
      </c>
      <c r="H96" s="85"/>
      <c r="I96" s="154">
        <f t="shared" si="14"/>
        <v>761.6</v>
      </c>
      <c r="J96" s="154"/>
      <c r="K96" s="30">
        <f t="shared" si="12"/>
        <v>2116.7999999999997</v>
      </c>
      <c r="L96" s="31">
        <f t="shared" si="15"/>
        <v>5668</v>
      </c>
      <c r="M96" s="32">
        <f t="shared" si="16"/>
        <v>2.68</v>
      </c>
      <c r="N96" s="6">
        <v>14169</v>
      </c>
      <c r="O96" s="10">
        <f t="shared" si="13"/>
        <v>6.694</v>
      </c>
      <c r="P96" s="73">
        <v>38.57</v>
      </c>
    </row>
    <row r="97" spans="1:16" ht="25.35" customHeight="1">
      <c r="A97" s="24">
        <v>1132</v>
      </c>
      <c r="B97" s="25" t="s">
        <v>37</v>
      </c>
      <c r="C97" s="26">
        <v>9002189</v>
      </c>
      <c r="D97" s="34">
        <v>35.9</v>
      </c>
      <c r="E97" s="34">
        <v>36.35</v>
      </c>
      <c r="F97" s="28">
        <v>12</v>
      </c>
      <c r="G97" s="9">
        <f t="shared" si="17"/>
        <v>336</v>
      </c>
      <c r="H97" s="85"/>
      <c r="I97" s="154">
        <f t="shared" si="14"/>
        <v>12062.4</v>
      </c>
      <c r="J97" s="154"/>
      <c r="K97" s="30">
        <f t="shared" si="12"/>
        <v>12213.6</v>
      </c>
      <c r="L97" s="31">
        <f t="shared" si="15"/>
        <v>33929</v>
      </c>
      <c r="M97" s="32">
        <f t="shared" si="16"/>
        <v>2.78</v>
      </c>
      <c r="N97" s="6">
        <v>84823</v>
      </c>
      <c r="O97" s="10">
        <f t="shared" si="13"/>
        <v>6.9450000000000003</v>
      </c>
      <c r="P97" s="73">
        <v>38.57</v>
      </c>
    </row>
    <row r="98" spans="1:16" ht="25.35" customHeight="1">
      <c r="A98" s="24">
        <v>1133</v>
      </c>
      <c r="B98" s="25" t="s">
        <v>38</v>
      </c>
      <c r="C98" s="26">
        <v>9002190</v>
      </c>
      <c r="D98" s="34">
        <v>56.65</v>
      </c>
      <c r="E98" s="34">
        <v>57.1</v>
      </c>
      <c r="F98" s="28">
        <v>4</v>
      </c>
      <c r="G98" s="9">
        <f t="shared" si="17"/>
        <v>112</v>
      </c>
      <c r="H98" s="85">
        <v>256</v>
      </c>
      <c r="I98" s="154">
        <f t="shared" si="14"/>
        <v>6088.8</v>
      </c>
      <c r="J98" s="154"/>
      <c r="K98" s="30">
        <f t="shared" si="12"/>
        <v>6139.2</v>
      </c>
      <c r="L98" s="31">
        <f t="shared" si="15"/>
        <v>21768</v>
      </c>
      <c r="M98" s="32">
        <f t="shared" si="16"/>
        <v>3.55</v>
      </c>
      <c r="N98" s="6">
        <v>54419</v>
      </c>
      <c r="O98" s="10">
        <f t="shared" si="13"/>
        <v>8.8640000000000008</v>
      </c>
      <c r="P98" s="73">
        <v>38.57</v>
      </c>
    </row>
    <row r="99" spans="1:16" ht="25.35" customHeight="1">
      <c r="A99" s="24">
        <v>1135</v>
      </c>
      <c r="B99" s="25" t="s">
        <v>39</v>
      </c>
      <c r="C99" s="26">
        <v>9002191</v>
      </c>
      <c r="D99" s="34">
        <v>28.4</v>
      </c>
      <c r="E99" s="34">
        <v>28.4</v>
      </c>
      <c r="F99" s="28">
        <v>24</v>
      </c>
      <c r="G99" s="9">
        <f t="shared" si="17"/>
        <v>672</v>
      </c>
      <c r="H99" s="85"/>
      <c r="I99" s="154">
        <f t="shared" si="14"/>
        <v>19084.8</v>
      </c>
      <c r="J99" s="154"/>
      <c r="K99" s="30">
        <f t="shared" si="12"/>
        <v>19084.8</v>
      </c>
      <c r="L99" s="31">
        <f t="shared" si="15"/>
        <v>38958</v>
      </c>
      <c r="M99" s="32">
        <f t="shared" si="16"/>
        <v>2.04</v>
      </c>
      <c r="N99" s="6">
        <v>97396</v>
      </c>
      <c r="O99" s="10">
        <f t="shared" si="13"/>
        <v>5.1029999999999998</v>
      </c>
      <c r="P99" s="73">
        <v>38.57</v>
      </c>
    </row>
    <row r="100" spans="1:16" ht="25.35" customHeight="1">
      <c r="A100" s="24">
        <v>1136</v>
      </c>
      <c r="B100" s="25" t="s">
        <v>40</v>
      </c>
      <c r="C100" s="26">
        <v>9002192</v>
      </c>
      <c r="D100" s="34">
        <v>11.65</v>
      </c>
      <c r="E100" s="34">
        <v>26.849999999999998</v>
      </c>
      <c r="F100" s="28">
        <v>6</v>
      </c>
      <c r="G100" s="9">
        <f t="shared" si="17"/>
        <v>168</v>
      </c>
      <c r="H100" s="85">
        <v>23.3</v>
      </c>
      <c r="I100" s="154">
        <f t="shared" si="14"/>
        <v>1933.9</v>
      </c>
      <c r="J100" s="154"/>
      <c r="K100" s="30">
        <f t="shared" si="12"/>
        <v>4487.4999999999991</v>
      </c>
      <c r="L100" s="31">
        <f t="shared" si="15"/>
        <v>7740</v>
      </c>
      <c r="M100" s="32">
        <f t="shared" si="16"/>
        <v>1.72</v>
      </c>
      <c r="N100" s="6">
        <v>19351</v>
      </c>
      <c r="O100" s="10">
        <f t="shared" si="13"/>
        <v>4.3120000000000003</v>
      </c>
      <c r="P100" s="73">
        <v>38.57</v>
      </c>
    </row>
    <row r="101" spans="1:16" ht="25.35" customHeight="1">
      <c r="A101" s="24">
        <v>1137</v>
      </c>
      <c r="B101" s="25" t="s">
        <v>41</v>
      </c>
      <c r="C101" s="26">
        <v>9002185</v>
      </c>
      <c r="D101" s="34">
        <v>69.3</v>
      </c>
      <c r="E101" s="34">
        <v>69.3</v>
      </c>
      <c r="F101" s="28">
        <v>14</v>
      </c>
      <c r="G101" s="9">
        <f t="shared" si="17"/>
        <v>392</v>
      </c>
      <c r="H101" s="85"/>
      <c r="I101" s="154">
        <f t="shared" si="14"/>
        <v>27165.599999999999</v>
      </c>
      <c r="J101" s="154"/>
      <c r="K101" s="30">
        <f t="shared" si="12"/>
        <v>27165.599999999999</v>
      </c>
      <c r="L101" s="31">
        <f t="shared" si="15"/>
        <v>46184</v>
      </c>
      <c r="M101" s="32">
        <f t="shared" si="16"/>
        <v>1.7</v>
      </c>
      <c r="N101" s="6">
        <v>115460</v>
      </c>
      <c r="O101" s="10">
        <f t="shared" si="13"/>
        <v>4.25</v>
      </c>
      <c r="P101" s="73">
        <v>38.57</v>
      </c>
    </row>
    <row r="102" spans="1:16" ht="25.35" customHeight="1">
      <c r="A102" s="24">
        <v>1139</v>
      </c>
      <c r="B102" s="25" t="s">
        <v>42</v>
      </c>
      <c r="C102" s="26">
        <v>9002193</v>
      </c>
      <c r="D102" s="34">
        <v>27.9</v>
      </c>
      <c r="E102" s="34">
        <v>27.9</v>
      </c>
      <c r="F102" s="28">
        <v>18</v>
      </c>
      <c r="G102" s="9">
        <f>F102*28</f>
        <v>504</v>
      </c>
      <c r="H102" s="85"/>
      <c r="I102" s="154">
        <f t="shared" si="14"/>
        <v>14061.599999999999</v>
      </c>
      <c r="J102" s="154"/>
      <c r="K102" s="30">
        <f t="shared" si="12"/>
        <v>14061.599999999999</v>
      </c>
      <c r="L102" s="31">
        <f t="shared" si="15"/>
        <v>39034</v>
      </c>
      <c r="M102" s="32">
        <f t="shared" si="16"/>
        <v>2.78</v>
      </c>
      <c r="N102" s="6">
        <v>97584</v>
      </c>
      <c r="O102" s="10">
        <f t="shared" si="13"/>
        <v>6.94</v>
      </c>
      <c r="P102" s="73">
        <v>38.57</v>
      </c>
    </row>
    <row r="103" spans="1:16" ht="25.35" customHeight="1">
      <c r="A103" s="24">
        <v>1140</v>
      </c>
      <c r="B103" s="25" t="s">
        <v>43</v>
      </c>
      <c r="C103" s="26">
        <v>9002194</v>
      </c>
      <c r="D103" s="34">
        <v>76.5</v>
      </c>
      <c r="E103" s="34">
        <v>76.5</v>
      </c>
      <c r="F103" s="28">
        <v>16</v>
      </c>
      <c r="G103" s="9">
        <f t="shared" si="17"/>
        <v>448</v>
      </c>
      <c r="H103" s="85">
        <v>612.79999999999995</v>
      </c>
      <c r="I103" s="154">
        <f t="shared" si="14"/>
        <v>33659.199999999997</v>
      </c>
      <c r="J103" s="154"/>
      <c r="K103" s="30">
        <f t="shared" si="12"/>
        <v>33659.199999999997</v>
      </c>
      <c r="L103" s="31">
        <f t="shared" si="15"/>
        <v>178070</v>
      </c>
      <c r="M103" s="32">
        <f t="shared" si="16"/>
        <v>5.29</v>
      </c>
      <c r="N103" s="6">
        <v>445174</v>
      </c>
      <c r="O103" s="10">
        <f t="shared" si="13"/>
        <v>13.226000000000001</v>
      </c>
      <c r="P103" s="73">
        <v>38.57</v>
      </c>
    </row>
    <row r="104" spans="1:16" ht="25.35" customHeight="1">
      <c r="A104" s="24">
        <v>1141</v>
      </c>
      <c r="B104" s="25" t="s">
        <v>44</v>
      </c>
      <c r="C104" s="26">
        <v>9002069</v>
      </c>
      <c r="D104" s="34">
        <v>138.44999999999999</v>
      </c>
      <c r="E104" s="34">
        <v>138.89999999999998</v>
      </c>
      <c r="F104" s="28">
        <v>2</v>
      </c>
      <c r="G104" s="9">
        <f t="shared" si="17"/>
        <v>56</v>
      </c>
      <c r="H104" s="86">
        <v>1293.2</v>
      </c>
      <c r="I104" s="154">
        <f t="shared" si="14"/>
        <v>6459.9999999999991</v>
      </c>
      <c r="J104" s="154"/>
      <c r="K104" s="30">
        <f t="shared" si="12"/>
        <v>6485.1999999999989</v>
      </c>
      <c r="L104" s="31">
        <f t="shared" si="15"/>
        <v>16299</v>
      </c>
      <c r="M104" s="32">
        <f t="shared" si="16"/>
        <v>2.5099999999999998</v>
      </c>
      <c r="N104" s="6">
        <v>40747</v>
      </c>
      <c r="O104" s="10">
        <f t="shared" si="13"/>
        <v>6.2830000000000004</v>
      </c>
      <c r="P104" s="73">
        <v>38.57</v>
      </c>
    </row>
    <row r="105" spans="1:16" ht="25.35" customHeight="1">
      <c r="A105" s="24">
        <v>1142</v>
      </c>
      <c r="B105" s="25" t="s">
        <v>45</v>
      </c>
      <c r="C105" s="26">
        <v>9001865</v>
      </c>
      <c r="D105" s="34">
        <v>45.5</v>
      </c>
      <c r="E105" s="34">
        <v>45.5</v>
      </c>
      <c r="F105" s="28">
        <v>10</v>
      </c>
      <c r="G105" s="9">
        <f t="shared" si="17"/>
        <v>280</v>
      </c>
      <c r="H105" s="265">
        <v>53.5</v>
      </c>
      <c r="I105" s="154">
        <f t="shared" si="14"/>
        <v>12686.5</v>
      </c>
      <c r="J105" s="154"/>
      <c r="K105" s="30">
        <f t="shared" si="12"/>
        <v>12686.5</v>
      </c>
      <c r="L105" s="31">
        <f t="shared" si="15"/>
        <v>17784</v>
      </c>
      <c r="M105" s="32">
        <f t="shared" si="16"/>
        <v>1.4</v>
      </c>
      <c r="N105" s="6">
        <v>44460</v>
      </c>
      <c r="O105" s="10">
        <f t="shared" si="13"/>
        <v>3.5049999999999999</v>
      </c>
      <c r="P105" s="73">
        <v>38.57</v>
      </c>
    </row>
    <row r="106" spans="1:16" ht="25.35" customHeight="1">
      <c r="A106" s="24">
        <v>1143</v>
      </c>
      <c r="B106" s="25" t="s">
        <v>46</v>
      </c>
      <c r="C106" s="26">
        <v>9002214</v>
      </c>
      <c r="D106" s="34">
        <v>4.4000000000000004</v>
      </c>
      <c r="E106" s="34">
        <v>4.4000000000000004</v>
      </c>
      <c r="F106" s="28">
        <v>8</v>
      </c>
      <c r="G106" s="9">
        <f>F106*28</f>
        <v>224</v>
      </c>
      <c r="H106" s="85"/>
      <c r="I106" s="154">
        <f t="shared" si="14"/>
        <v>985.60000000000014</v>
      </c>
      <c r="J106" s="154"/>
      <c r="K106" s="30">
        <f t="shared" si="12"/>
        <v>985.60000000000014</v>
      </c>
      <c r="L106" s="31">
        <f t="shared" si="15"/>
        <v>1354</v>
      </c>
      <c r="M106" s="32">
        <f t="shared" si="16"/>
        <v>1.37</v>
      </c>
      <c r="N106" s="6">
        <v>3385</v>
      </c>
      <c r="O106" s="10">
        <f t="shared" si="13"/>
        <v>3.4340000000000002</v>
      </c>
      <c r="P106" s="73">
        <v>38.57</v>
      </c>
    </row>
    <row r="107" spans="1:16" ht="25.35" customHeight="1" thickBot="1">
      <c r="A107" s="37">
        <v>1145</v>
      </c>
      <c r="B107" s="96" t="s">
        <v>51</v>
      </c>
      <c r="C107" s="38">
        <v>9002070</v>
      </c>
      <c r="D107" s="327">
        <v>75.7</v>
      </c>
      <c r="E107" s="327">
        <v>126.6</v>
      </c>
      <c r="F107" s="40">
        <v>18</v>
      </c>
      <c r="G107" s="11">
        <f>F107*28</f>
        <v>504</v>
      </c>
      <c r="H107" s="87">
        <v>454.2</v>
      </c>
      <c r="I107" s="155">
        <f>(D107*14*28)-H107</f>
        <v>29220.199999999997</v>
      </c>
      <c r="J107" s="155"/>
      <c r="K107" s="42">
        <f t="shared" si="12"/>
        <v>63352.2</v>
      </c>
      <c r="L107" s="43">
        <f t="shared" si="15"/>
        <v>564232</v>
      </c>
      <c r="M107" s="282">
        <f t="shared" si="16"/>
        <v>8.91</v>
      </c>
      <c r="N107" s="7">
        <v>1410579</v>
      </c>
      <c r="O107" s="12">
        <f t="shared" si="13"/>
        <v>22.265999999999998</v>
      </c>
      <c r="P107" s="260">
        <v>38.57</v>
      </c>
    </row>
    <row r="108" spans="1:16" ht="25.35" customHeight="1" thickBot="1">
      <c r="A108" s="13"/>
      <c r="B108" s="14"/>
      <c r="C108" s="88"/>
      <c r="D108" s="89"/>
      <c r="E108" s="89"/>
      <c r="F108" s="88"/>
      <c r="G108" s="90">
        <f>SUM(G85:G107)</f>
        <v>6608</v>
      </c>
      <c r="H108" s="90">
        <f>SUM(H85:H107)</f>
        <v>3033.6499999999996</v>
      </c>
      <c r="I108" s="90">
        <f>SUM(I85:I107)</f>
        <v>253507.95</v>
      </c>
      <c r="J108" s="90"/>
      <c r="K108" s="90">
        <f>SUM(K85:K107)</f>
        <v>303471.15000000002</v>
      </c>
      <c r="L108" s="47"/>
      <c r="M108" s="44"/>
      <c r="N108" s="71">
        <f>SUM(N85:N107)</f>
        <v>3283811</v>
      </c>
      <c r="O108" s="44"/>
      <c r="P108" s="44"/>
    </row>
    <row r="109" spans="1:16" ht="25.35" customHeight="1">
      <c r="A109" s="48" t="s">
        <v>0</v>
      </c>
      <c r="B109" s="49" t="s">
        <v>9</v>
      </c>
      <c r="C109" s="50"/>
      <c r="D109" s="51"/>
      <c r="E109" s="51"/>
      <c r="F109" s="50"/>
      <c r="G109" s="50"/>
      <c r="H109" s="50"/>
      <c r="I109" s="50"/>
      <c r="J109" s="50"/>
      <c r="K109" s="252"/>
      <c r="L109" s="52"/>
      <c r="M109" s="50"/>
      <c r="N109" s="53"/>
      <c r="O109" s="50"/>
      <c r="P109" s="54"/>
    </row>
    <row r="110" spans="1:16" ht="25.35" customHeight="1">
      <c r="A110" s="55"/>
      <c r="B110" s="56" t="s">
        <v>10</v>
      </c>
      <c r="C110" s="57"/>
      <c r="D110" s="58"/>
      <c r="E110" s="58"/>
      <c r="F110" s="57"/>
      <c r="G110" s="57"/>
      <c r="H110" s="57"/>
      <c r="I110" s="57"/>
      <c r="J110" s="57"/>
      <c r="K110" s="253"/>
      <c r="L110" s="59"/>
      <c r="M110" s="57"/>
      <c r="N110" s="60"/>
      <c r="O110" s="57"/>
      <c r="P110" s="61"/>
    </row>
    <row r="111" spans="1:16" ht="25.35" customHeight="1">
      <c r="A111" s="55"/>
      <c r="B111" s="56" t="s">
        <v>11</v>
      </c>
      <c r="C111" s="57"/>
      <c r="D111" s="58"/>
      <c r="E111" s="58"/>
      <c r="F111" s="57"/>
      <c r="G111" s="57"/>
      <c r="H111" s="57"/>
      <c r="I111" s="57"/>
      <c r="J111" s="57"/>
      <c r="K111" s="253"/>
      <c r="L111" s="59"/>
      <c r="M111" s="57"/>
      <c r="N111" s="60"/>
      <c r="O111" s="57"/>
      <c r="P111" s="61"/>
    </row>
    <row r="112" spans="1:16" ht="25.35" customHeight="1">
      <c r="A112" s="55"/>
      <c r="B112" s="56" t="s">
        <v>12</v>
      </c>
      <c r="C112" s="57"/>
      <c r="D112" s="58"/>
      <c r="E112" s="58"/>
      <c r="F112" s="57"/>
      <c r="G112" s="57"/>
      <c r="H112" s="57"/>
      <c r="I112" s="57"/>
      <c r="J112" s="57"/>
      <c r="K112" s="253"/>
      <c r="L112" s="59"/>
      <c r="M112" s="57"/>
      <c r="N112" s="60"/>
      <c r="O112" s="57"/>
      <c r="P112" s="61"/>
    </row>
    <row r="113" spans="1:16" ht="25.35" customHeight="1">
      <c r="A113" s="55"/>
      <c r="B113" s="56" t="s">
        <v>13</v>
      </c>
      <c r="C113" s="62"/>
      <c r="D113" s="57"/>
      <c r="E113" s="57"/>
      <c r="F113" s="58"/>
      <c r="G113" s="57"/>
      <c r="H113" s="57"/>
      <c r="I113" s="57"/>
      <c r="J113" s="57"/>
      <c r="K113" s="253"/>
      <c r="L113" s="59"/>
      <c r="M113" s="57"/>
      <c r="N113" s="60"/>
      <c r="O113" s="57"/>
      <c r="P113" s="62"/>
    </row>
    <row r="114" spans="1:16" ht="25.35" customHeight="1" thickBot="1">
      <c r="A114" s="63"/>
      <c r="B114" s="64" t="s">
        <v>14</v>
      </c>
      <c r="C114" s="65"/>
      <c r="D114" s="65"/>
      <c r="E114" s="65"/>
      <c r="F114" s="65"/>
      <c r="G114" s="65"/>
      <c r="H114" s="65"/>
      <c r="I114" s="65"/>
      <c r="J114" s="65"/>
      <c r="K114" s="254"/>
      <c r="L114" s="66"/>
      <c r="M114" s="65"/>
      <c r="N114" s="67"/>
      <c r="O114" s="65"/>
      <c r="P114" s="65"/>
    </row>
    <row r="115" spans="1:16" ht="25.35" customHeight="1">
      <c r="A115" s="18"/>
      <c r="B115" s="19" t="s">
        <v>15</v>
      </c>
      <c r="C115" s="19"/>
      <c r="D115" s="68"/>
      <c r="E115" s="68"/>
      <c r="F115" s="19"/>
      <c r="G115" s="19"/>
      <c r="H115" s="19"/>
      <c r="K115" s="69"/>
      <c r="L115" s="70"/>
      <c r="M115" s="19"/>
      <c r="N115" s="71"/>
      <c r="O115" s="19"/>
      <c r="P115" s="19"/>
    </row>
    <row r="116" spans="1:16" ht="25.35" customHeight="1">
      <c r="A116" s="18"/>
      <c r="B116" s="19"/>
      <c r="C116" s="19"/>
      <c r="D116" s="68"/>
      <c r="E116" s="68"/>
      <c r="F116" s="19"/>
      <c r="G116" s="19"/>
      <c r="H116" s="19"/>
      <c r="L116" s="69"/>
      <c r="P116" s="19"/>
    </row>
    <row r="117" spans="1:16" ht="25.35" customHeight="1">
      <c r="A117" s="18"/>
      <c r="B117" s="19"/>
      <c r="C117" s="19"/>
      <c r="D117" s="68"/>
      <c r="E117" s="68"/>
      <c r="F117" s="19"/>
      <c r="G117" s="19"/>
      <c r="H117" s="19"/>
      <c r="L117" s="69"/>
      <c r="P117" s="19"/>
    </row>
    <row r="118" spans="1:16" ht="25.35" customHeight="1">
      <c r="A118" s="18"/>
      <c r="B118" s="19"/>
      <c r="C118" s="19"/>
      <c r="D118" s="68"/>
      <c r="E118" s="68"/>
      <c r="F118" s="19"/>
      <c r="G118" s="19"/>
      <c r="H118" s="19"/>
      <c r="L118" s="69"/>
      <c r="P118" s="19"/>
    </row>
    <row r="119" spans="1:16" ht="25.35" customHeight="1">
      <c r="A119" s="18"/>
      <c r="B119" s="19"/>
      <c r="C119" s="19"/>
      <c r="D119" s="68"/>
      <c r="E119" s="68"/>
      <c r="F119" s="19"/>
      <c r="G119" s="19"/>
      <c r="H119" s="19"/>
      <c r="L119" s="69"/>
      <c r="P119" s="19"/>
    </row>
    <row r="120" spans="1:16" ht="25.35" customHeight="1">
      <c r="A120" s="18"/>
      <c r="B120" s="19"/>
      <c r="C120" s="19"/>
      <c r="D120" s="68"/>
      <c r="E120" s="68"/>
      <c r="F120" s="19"/>
      <c r="G120" s="19"/>
      <c r="H120" s="19"/>
      <c r="L120" s="69"/>
      <c r="P120" s="19"/>
    </row>
    <row r="121" spans="1:16" ht="25.35" customHeight="1">
      <c r="A121" s="18"/>
      <c r="B121" s="19"/>
      <c r="C121" s="19"/>
      <c r="D121" s="68"/>
      <c r="E121" s="68"/>
      <c r="F121" s="19"/>
      <c r="G121" s="19"/>
      <c r="H121" s="19"/>
      <c r="L121" s="69"/>
      <c r="P121" s="19"/>
    </row>
    <row r="122" spans="1:16" ht="25.35" customHeight="1">
      <c r="A122" s="18"/>
      <c r="B122" s="19"/>
      <c r="C122" s="19"/>
      <c r="D122" s="68"/>
      <c r="E122" s="68"/>
      <c r="F122" s="19"/>
      <c r="G122" s="19"/>
      <c r="H122" s="19"/>
      <c r="L122" s="69"/>
      <c r="P122" s="19"/>
    </row>
    <row r="123" spans="1:16" ht="26.25" customHeight="1" thickBot="1">
      <c r="A123" s="331" t="s">
        <v>49</v>
      </c>
      <c r="B123" s="331"/>
      <c r="C123" s="331"/>
      <c r="D123" s="331"/>
      <c r="E123" s="331"/>
      <c r="F123" s="331"/>
      <c r="G123" s="331"/>
      <c r="H123" s="331"/>
      <c r="I123" s="331"/>
      <c r="J123" s="331"/>
      <c r="K123" s="331"/>
      <c r="L123" s="331"/>
      <c r="M123" s="331"/>
      <c r="N123" s="331"/>
      <c r="O123" s="331"/>
      <c r="P123" s="331"/>
    </row>
    <row r="124" spans="1:16" ht="76.349999999999994" customHeight="1">
      <c r="A124" s="21" t="s">
        <v>21</v>
      </c>
      <c r="B124" s="157" t="s">
        <v>1</v>
      </c>
      <c r="C124" s="157" t="s">
        <v>2</v>
      </c>
      <c r="D124" s="263" t="s">
        <v>77</v>
      </c>
      <c r="E124" s="263" t="s">
        <v>22</v>
      </c>
      <c r="F124" s="157" t="s">
        <v>3</v>
      </c>
      <c r="G124" s="157" t="s">
        <v>4</v>
      </c>
      <c r="H124" s="157" t="s">
        <v>23</v>
      </c>
      <c r="I124" s="261" t="s">
        <v>24</v>
      </c>
      <c r="J124" s="157" t="s">
        <v>56</v>
      </c>
      <c r="K124" s="251" t="s">
        <v>5</v>
      </c>
      <c r="L124" s="22" t="s">
        <v>25</v>
      </c>
      <c r="M124" s="157" t="s">
        <v>6</v>
      </c>
      <c r="N124" s="23" t="s">
        <v>26</v>
      </c>
      <c r="O124" s="157" t="s">
        <v>27</v>
      </c>
      <c r="P124" s="157" t="s">
        <v>7</v>
      </c>
    </row>
    <row r="125" spans="1:16" ht="25.35" customHeight="1">
      <c r="A125" s="24">
        <v>1120</v>
      </c>
      <c r="B125" s="25" t="s">
        <v>28</v>
      </c>
      <c r="C125" s="26">
        <v>9001862</v>
      </c>
      <c r="D125" s="27">
        <v>10</v>
      </c>
      <c r="E125" s="27">
        <v>10</v>
      </c>
      <c r="F125" s="28">
        <v>4</v>
      </c>
      <c r="G125" s="9">
        <f>F125*31</f>
        <v>124</v>
      </c>
      <c r="H125" s="91">
        <v>7</v>
      </c>
      <c r="I125" s="154">
        <f>(D125*G125)-H125</f>
        <v>1233</v>
      </c>
      <c r="J125" s="154"/>
      <c r="K125" s="30">
        <f t="shared" ref="K125:K147" si="18">(E125*G125)-H125</f>
        <v>1233</v>
      </c>
      <c r="L125" s="31">
        <f t="shared" ref="L125:L147" si="19">ROUND(N125/2.5,0)</f>
        <v>224</v>
      </c>
      <c r="M125" s="32">
        <f t="shared" ref="M125:M147" si="20">ROUND(L125/K125,2)</f>
        <v>0.18</v>
      </c>
      <c r="N125" s="6">
        <v>560</v>
      </c>
      <c r="O125" s="10">
        <f t="shared" ref="O125:O147" si="21">ROUND(N125/K125,3)</f>
        <v>0.45400000000000001</v>
      </c>
      <c r="P125" s="73">
        <v>38.57</v>
      </c>
    </row>
    <row r="126" spans="1:16" ht="25.35" customHeight="1">
      <c r="A126" s="24">
        <v>1121</v>
      </c>
      <c r="B126" s="25" t="s">
        <v>29</v>
      </c>
      <c r="C126" s="26">
        <v>9001863</v>
      </c>
      <c r="D126" s="27">
        <v>48.8</v>
      </c>
      <c r="E126" s="27">
        <v>48.8</v>
      </c>
      <c r="F126" s="28">
        <v>24</v>
      </c>
      <c r="G126" s="9">
        <f t="shared" ref="G126:G147" si="22">F126*31</f>
        <v>744</v>
      </c>
      <c r="H126" s="91">
        <v>3.2</v>
      </c>
      <c r="I126" s="154">
        <f t="shared" ref="I126:I146" si="23">(D126*G126)-H126</f>
        <v>36304</v>
      </c>
      <c r="J126" s="154"/>
      <c r="K126" s="30">
        <f t="shared" si="18"/>
        <v>36304</v>
      </c>
      <c r="L126" s="31">
        <f t="shared" si="19"/>
        <v>235770</v>
      </c>
      <c r="M126" s="32">
        <f t="shared" si="20"/>
        <v>6.49</v>
      </c>
      <c r="N126" s="6">
        <v>589425</v>
      </c>
      <c r="O126" s="10">
        <f t="shared" si="21"/>
        <v>16.236000000000001</v>
      </c>
      <c r="P126" s="73">
        <v>38.57</v>
      </c>
    </row>
    <row r="127" spans="1:16" ht="25.35" customHeight="1">
      <c r="A127" s="24">
        <v>1122</v>
      </c>
      <c r="B127" s="25" t="s">
        <v>30</v>
      </c>
      <c r="C127" s="26">
        <v>9001864</v>
      </c>
      <c r="D127" s="34">
        <v>71.150000000000006</v>
      </c>
      <c r="E127" s="34">
        <v>72.400000000000006</v>
      </c>
      <c r="F127" s="28">
        <v>6</v>
      </c>
      <c r="G127" s="9">
        <f t="shared" si="22"/>
        <v>186</v>
      </c>
      <c r="H127" s="91"/>
      <c r="I127" s="154">
        <f t="shared" si="23"/>
        <v>13233.900000000001</v>
      </c>
      <c r="J127" s="154"/>
      <c r="K127" s="30">
        <f t="shared" si="18"/>
        <v>13466.400000000001</v>
      </c>
      <c r="L127" s="31">
        <f t="shared" si="19"/>
        <v>61882</v>
      </c>
      <c r="M127" s="32">
        <f t="shared" si="20"/>
        <v>4.5999999999999996</v>
      </c>
      <c r="N127" s="6">
        <v>154706</v>
      </c>
      <c r="O127" s="10">
        <f t="shared" si="21"/>
        <v>11.488</v>
      </c>
      <c r="P127" s="73">
        <v>38.57</v>
      </c>
    </row>
    <row r="128" spans="1:16" ht="25.35" customHeight="1">
      <c r="A128" s="24">
        <v>1123</v>
      </c>
      <c r="B128" s="35" t="s">
        <v>31</v>
      </c>
      <c r="C128" s="26">
        <v>9002067</v>
      </c>
      <c r="D128" s="27">
        <v>18.8</v>
      </c>
      <c r="E128" s="27">
        <v>20.399999999999999</v>
      </c>
      <c r="F128" s="28">
        <v>14</v>
      </c>
      <c r="G128" s="9">
        <f t="shared" si="22"/>
        <v>434</v>
      </c>
      <c r="H128" s="91"/>
      <c r="I128" s="154">
        <f t="shared" si="23"/>
        <v>8159.2000000000007</v>
      </c>
      <c r="J128" s="154"/>
      <c r="K128" s="30">
        <f t="shared" si="18"/>
        <v>8853.5999999999985</v>
      </c>
      <c r="L128" s="31">
        <f t="shared" si="19"/>
        <v>30320</v>
      </c>
      <c r="M128" s="32">
        <f t="shared" si="20"/>
        <v>3.42</v>
      </c>
      <c r="N128" s="6">
        <v>75801</v>
      </c>
      <c r="O128" s="10">
        <f t="shared" si="21"/>
        <v>8.5619999999999994</v>
      </c>
      <c r="P128" s="73">
        <v>38.57</v>
      </c>
    </row>
    <row r="129" spans="1:16" ht="25.35" customHeight="1">
      <c r="A129" s="24">
        <v>1125</v>
      </c>
      <c r="B129" s="25" t="s">
        <v>32</v>
      </c>
      <c r="C129" s="26">
        <v>9002182</v>
      </c>
      <c r="D129" s="27">
        <v>20.8</v>
      </c>
      <c r="E129" s="27">
        <v>20.8</v>
      </c>
      <c r="F129" s="28">
        <v>10</v>
      </c>
      <c r="G129" s="9">
        <f t="shared" si="22"/>
        <v>310</v>
      </c>
      <c r="H129" s="91"/>
      <c r="I129" s="154">
        <f t="shared" si="23"/>
        <v>6448</v>
      </c>
      <c r="J129" s="154"/>
      <c r="K129" s="30">
        <f t="shared" si="18"/>
        <v>6448</v>
      </c>
      <c r="L129" s="31">
        <f t="shared" si="19"/>
        <v>10609</v>
      </c>
      <c r="M129" s="32">
        <f t="shared" si="20"/>
        <v>1.65</v>
      </c>
      <c r="N129" s="6">
        <v>26522</v>
      </c>
      <c r="O129" s="10">
        <f t="shared" si="21"/>
        <v>4.1130000000000004</v>
      </c>
      <c r="P129" s="73">
        <v>38.57</v>
      </c>
    </row>
    <row r="130" spans="1:16" ht="25.35" customHeight="1">
      <c r="A130" s="24">
        <v>1126</v>
      </c>
      <c r="B130" s="25" t="s">
        <v>33</v>
      </c>
      <c r="C130" s="26">
        <v>9002068</v>
      </c>
      <c r="D130" s="34">
        <v>66.05</v>
      </c>
      <c r="E130" s="34">
        <v>66.5</v>
      </c>
      <c r="F130" s="28">
        <v>2</v>
      </c>
      <c r="G130" s="9">
        <f t="shared" si="22"/>
        <v>62</v>
      </c>
      <c r="H130" s="91"/>
      <c r="I130" s="154">
        <f t="shared" si="23"/>
        <v>4095.1</v>
      </c>
      <c r="J130" s="154"/>
      <c r="K130" s="30">
        <f t="shared" si="18"/>
        <v>4123</v>
      </c>
      <c r="L130" s="31">
        <f t="shared" si="19"/>
        <v>13904</v>
      </c>
      <c r="M130" s="32">
        <f t="shared" si="20"/>
        <v>3.37</v>
      </c>
      <c r="N130" s="6">
        <v>34761</v>
      </c>
      <c r="O130" s="10">
        <f t="shared" si="21"/>
        <v>8.4309999999999992</v>
      </c>
      <c r="P130" s="73">
        <v>38.57</v>
      </c>
    </row>
    <row r="131" spans="1:16" ht="25.35" customHeight="1">
      <c r="A131" s="156">
        <v>1127</v>
      </c>
      <c r="B131" s="36" t="s">
        <v>17</v>
      </c>
      <c r="C131" s="28">
        <v>9002220</v>
      </c>
      <c r="D131" s="27">
        <v>0</v>
      </c>
      <c r="E131" s="27">
        <v>183.7</v>
      </c>
      <c r="F131" s="28">
        <v>2</v>
      </c>
      <c r="G131" s="9">
        <f t="shared" si="22"/>
        <v>62</v>
      </c>
      <c r="H131" s="91"/>
      <c r="I131" s="154">
        <f t="shared" si="23"/>
        <v>0</v>
      </c>
      <c r="J131" s="154"/>
      <c r="K131" s="30">
        <f t="shared" si="18"/>
        <v>11389.4</v>
      </c>
      <c r="L131" s="31">
        <f t="shared" si="19"/>
        <v>35246</v>
      </c>
      <c r="M131" s="32">
        <f t="shared" si="20"/>
        <v>3.09</v>
      </c>
      <c r="N131" s="6">
        <v>88116</v>
      </c>
      <c r="O131" s="10">
        <f t="shared" si="21"/>
        <v>7.7370000000000001</v>
      </c>
      <c r="P131" s="73">
        <v>38.57</v>
      </c>
    </row>
    <row r="132" spans="1:16" ht="25.35" customHeight="1">
      <c r="A132" s="24">
        <v>1128</v>
      </c>
      <c r="B132" s="35" t="s">
        <v>19</v>
      </c>
      <c r="C132" s="26">
        <v>9001867</v>
      </c>
      <c r="D132" s="27">
        <v>31.4</v>
      </c>
      <c r="E132" s="27">
        <v>35.15</v>
      </c>
      <c r="F132" s="28">
        <v>4</v>
      </c>
      <c r="G132" s="9">
        <f t="shared" si="22"/>
        <v>124</v>
      </c>
      <c r="H132" s="91">
        <v>1.85</v>
      </c>
      <c r="I132" s="154">
        <f t="shared" si="23"/>
        <v>3891.75</v>
      </c>
      <c r="J132" s="154"/>
      <c r="K132" s="30">
        <f t="shared" si="18"/>
        <v>4356.7499999999991</v>
      </c>
      <c r="L132" s="31">
        <f t="shared" si="19"/>
        <v>5806</v>
      </c>
      <c r="M132" s="32">
        <f t="shared" si="20"/>
        <v>1.33</v>
      </c>
      <c r="N132" s="6">
        <v>14516</v>
      </c>
      <c r="O132" s="10">
        <f t="shared" si="21"/>
        <v>3.3319999999999999</v>
      </c>
      <c r="P132" s="73">
        <v>38.57</v>
      </c>
    </row>
    <row r="133" spans="1:16" ht="25.35" customHeight="1">
      <c r="A133" s="24">
        <v>1129</v>
      </c>
      <c r="B133" s="35" t="s">
        <v>34</v>
      </c>
      <c r="C133" s="26">
        <v>9002187</v>
      </c>
      <c r="D133" s="27">
        <v>30.3</v>
      </c>
      <c r="E133" s="34">
        <v>30.75</v>
      </c>
      <c r="F133" s="28">
        <v>10</v>
      </c>
      <c r="G133" s="9">
        <f t="shared" si="22"/>
        <v>310</v>
      </c>
      <c r="H133" s="91"/>
      <c r="I133" s="154">
        <f t="shared" si="23"/>
        <v>9393</v>
      </c>
      <c r="J133" s="154"/>
      <c r="K133" s="30">
        <f t="shared" si="18"/>
        <v>9532.5</v>
      </c>
      <c r="L133" s="31">
        <f t="shared" si="19"/>
        <v>39590</v>
      </c>
      <c r="M133" s="32">
        <f t="shared" si="20"/>
        <v>4.1500000000000004</v>
      </c>
      <c r="N133" s="6">
        <v>98975</v>
      </c>
      <c r="O133" s="10">
        <f t="shared" si="21"/>
        <v>10.382999999999999</v>
      </c>
      <c r="P133" s="73">
        <v>38.57</v>
      </c>
    </row>
    <row r="134" spans="1:16" ht="25.35" customHeight="1">
      <c r="A134" s="24">
        <v>1130</v>
      </c>
      <c r="B134" s="25" t="s">
        <v>35</v>
      </c>
      <c r="C134" s="26">
        <v>9002184</v>
      </c>
      <c r="D134" s="27">
        <v>25.5</v>
      </c>
      <c r="E134" s="27">
        <v>25.5</v>
      </c>
      <c r="F134" s="28">
        <v>12</v>
      </c>
      <c r="G134" s="9">
        <f t="shared" si="22"/>
        <v>372</v>
      </c>
      <c r="H134" s="91">
        <v>45.7</v>
      </c>
      <c r="I134" s="154">
        <f t="shared" si="23"/>
        <v>9440.2999999999993</v>
      </c>
      <c r="J134" s="154"/>
      <c r="K134" s="30">
        <f t="shared" si="18"/>
        <v>9440.2999999999993</v>
      </c>
      <c r="L134" s="31">
        <f t="shared" si="19"/>
        <v>12858</v>
      </c>
      <c r="M134" s="32">
        <f t="shared" si="20"/>
        <v>1.36</v>
      </c>
      <c r="N134" s="6">
        <v>32146</v>
      </c>
      <c r="O134" s="10">
        <f t="shared" si="21"/>
        <v>3.4049999999999998</v>
      </c>
      <c r="P134" s="73">
        <v>38.57</v>
      </c>
    </row>
    <row r="135" spans="1:16" ht="25.35" customHeight="1">
      <c r="A135" s="24">
        <v>1131</v>
      </c>
      <c r="B135" s="25" t="s">
        <v>36</v>
      </c>
      <c r="C135" s="26">
        <v>9002188</v>
      </c>
      <c r="D135" s="27">
        <v>18.899999999999999</v>
      </c>
      <c r="E135" s="27">
        <v>18.899999999999999</v>
      </c>
      <c r="F135" s="28">
        <v>12</v>
      </c>
      <c r="G135" s="9">
        <f t="shared" si="22"/>
        <v>372</v>
      </c>
      <c r="H135" s="91"/>
      <c r="I135" s="154">
        <f t="shared" si="23"/>
        <v>7030.7999999999993</v>
      </c>
      <c r="J135" s="154"/>
      <c r="K135" s="30">
        <f t="shared" si="18"/>
        <v>7030.7999999999993</v>
      </c>
      <c r="L135" s="31">
        <f t="shared" si="19"/>
        <v>65474</v>
      </c>
      <c r="M135" s="32">
        <f t="shared" si="20"/>
        <v>9.31</v>
      </c>
      <c r="N135" s="6">
        <v>163685</v>
      </c>
      <c r="O135" s="10">
        <f t="shared" si="21"/>
        <v>23.280999999999999</v>
      </c>
      <c r="P135" s="73">
        <v>38.57</v>
      </c>
    </row>
    <row r="136" spans="1:16" ht="25.35" customHeight="1">
      <c r="A136" s="24">
        <v>1131</v>
      </c>
      <c r="B136" s="25" t="s">
        <v>36</v>
      </c>
      <c r="C136" s="26">
        <v>9002188</v>
      </c>
      <c r="D136" s="27">
        <v>6.8</v>
      </c>
      <c r="E136" s="27">
        <v>18.899999999999999</v>
      </c>
      <c r="F136" s="28">
        <v>4</v>
      </c>
      <c r="G136" s="9">
        <f t="shared" si="22"/>
        <v>124</v>
      </c>
      <c r="H136" s="91"/>
      <c r="I136" s="154">
        <f t="shared" si="23"/>
        <v>843.19999999999993</v>
      </c>
      <c r="J136" s="154"/>
      <c r="K136" s="30">
        <f t="shared" si="18"/>
        <v>2343.6</v>
      </c>
      <c r="L136" s="31">
        <f t="shared" si="19"/>
        <v>21825</v>
      </c>
      <c r="M136" s="32">
        <f t="shared" si="20"/>
        <v>9.31</v>
      </c>
      <c r="N136" s="6">
        <v>54562</v>
      </c>
      <c r="O136" s="10">
        <f t="shared" si="21"/>
        <v>23.280999999999999</v>
      </c>
      <c r="P136" s="73">
        <v>38.57</v>
      </c>
    </row>
    <row r="137" spans="1:16" ht="25.35" customHeight="1">
      <c r="A137" s="24">
        <v>1132</v>
      </c>
      <c r="B137" s="25" t="s">
        <v>37</v>
      </c>
      <c r="C137" s="26">
        <v>9002189</v>
      </c>
      <c r="D137" s="27">
        <v>35.9</v>
      </c>
      <c r="E137" s="34">
        <v>36.35</v>
      </c>
      <c r="F137" s="28">
        <v>12</v>
      </c>
      <c r="G137" s="9">
        <f t="shared" si="22"/>
        <v>372</v>
      </c>
      <c r="H137" s="91">
        <v>0.24</v>
      </c>
      <c r="I137" s="154">
        <f t="shared" si="23"/>
        <v>13354.56</v>
      </c>
      <c r="J137" s="154"/>
      <c r="K137" s="30">
        <f t="shared" si="18"/>
        <v>13521.960000000001</v>
      </c>
      <c r="L137" s="31">
        <f t="shared" si="19"/>
        <v>72668</v>
      </c>
      <c r="M137" s="32">
        <f t="shared" si="20"/>
        <v>5.37</v>
      </c>
      <c r="N137" s="6">
        <v>181671</v>
      </c>
      <c r="O137" s="10">
        <f t="shared" si="21"/>
        <v>13.435</v>
      </c>
      <c r="P137" s="73">
        <v>38.57</v>
      </c>
    </row>
    <row r="138" spans="1:16" ht="25.35" customHeight="1">
      <c r="A138" s="24">
        <v>1133</v>
      </c>
      <c r="B138" s="25" t="s">
        <v>38</v>
      </c>
      <c r="C138" s="26">
        <v>9002190</v>
      </c>
      <c r="D138" s="34">
        <v>56.65</v>
      </c>
      <c r="E138" s="34">
        <v>57.1</v>
      </c>
      <c r="F138" s="28">
        <v>4</v>
      </c>
      <c r="G138" s="9">
        <f t="shared" si="22"/>
        <v>124</v>
      </c>
      <c r="H138" s="91">
        <v>1.2</v>
      </c>
      <c r="I138" s="154">
        <f t="shared" si="23"/>
        <v>7023.4</v>
      </c>
      <c r="J138" s="154"/>
      <c r="K138" s="30">
        <f t="shared" si="18"/>
        <v>7079.2000000000007</v>
      </c>
      <c r="L138" s="31">
        <f t="shared" si="19"/>
        <v>32888</v>
      </c>
      <c r="M138" s="32">
        <f t="shared" si="20"/>
        <v>4.6500000000000004</v>
      </c>
      <c r="N138" s="6">
        <v>82220</v>
      </c>
      <c r="O138" s="10">
        <f t="shared" si="21"/>
        <v>11.614000000000001</v>
      </c>
      <c r="P138" s="73">
        <v>38.57</v>
      </c>
    </row>
    <row r="139" spans="1:16" ht="25.35" customHeight="1">
      <c r="A139" s="24">
        <v>1135</v>
      </c>
      <c r="B139" s="25" t="s">
        <v>39</v>
      </c>
      <c r="C139" s="26">
        <v>9002191</v>
      </c>
      <c r="D139" s="27">
        <v>28.4</v>
      </c>
      <c r="E139" s="27">
        <v>28.4</v>
      </c>
      <c r="F139" s="28">
        <v>24</v>
      </c>
      <c r="G139" s="9">
        <f t="shared" si="22"/>
        <v>744</v>
      </c>
      <c r="H139" s="91">
        <v>28.4</v>
      </c>
      <c r="I139" s="154">
        <f t="shared" si="23"/>
        <v>21101.199999999997</v>
      </c>
      <c r="J139" s="154"/>
      <c r="K139" s="30">
        <f>(E139*G139)-H139</f>
        <v>21101.199999999997</v>
      </c>
      <c r="L139" s="31">
        <f t="shared" si="19"/>
        <v>64426</v>
      </c>
      <c r="M139" s="32">
        <f t="shared" si="20"/>
        <v>3.05</v>
      </c>
      <c r="N139" s="6">
        <v>161065</v>
      </c>
      <c r="O139" s="10">
        <f t="shared" si="21"/>
        <v>7.633</v>
      </c>
      <c r="P139" s="73">
        <v>38.57</v>
      </c>
    </row>
    <row r="140" spans="1:16" ht="25.35" customHeight="1">
      <c r="A140" s="24">
        <v>1136</v>
      </c>
      <c r="B140" s="25" t="s">
        <v>40</v>
      </c>
      <c r="C140" s="26">
        <v>9002192</v>
      </c>
      <c r="D140" s="34">
        <v>11.65</v>
      </c>
      <c r="E140" s="34">
        <v>26.849999999999998</v>
      </c>
      <c r="F140" s="28">
        <v>6</v>
      </c>
      <c r="G140" s="9">
        <f t="shared" si="22"/>
        <v>186</v>
      </c>
      <c r="H140" s="91"/>
      <c r="I140" s="154">
        <f t="shared" si="23"/>
        <v>2166.9</v>
      </c>
      <c r="J140" s="154"/>
      <c r="K140" s="30">
        <f t="shared" si="18"/>
        <v>4994.0999999999995</v>
      </c>
      <c r="L140" s="31">
        <f t="shared" si="19"/>
        <v>28008</v>
      </c>
      <c r="M140" s="32">
        <f t="shared" si="20"/>
        <v>5.61</v>
      </c>
      <c r="N140" s="6">
        <v>70021</v>
      </c>
      <c r="O140" s="10">
        <f t="shared" si="21"/>
        <v>14.021000000000001</v>
      </c>
      <c r="P140" s="73">
        <v>38.57</v>
      </c>
    </row>
    <row r="141" spans="1:16" ht="25.35" customHeight="1">
      <c r="A141" s="24">
        <v>1137</v>
      </c>
      <c r="B141" s="25" t="s">
        <v>41</v>
      </c>
      <c r="C141" s="26">
        <v>9002185</v>
      </c>
      <c r="D141" s="27">
        <v>69.3</v>
      </c>
      <c r="E141" s="27">
        <v>69.3</v>
      </c>
      <c r="F141" s="28">
        <v>14</v>
      </c>
      <c r="G141" s="9">
        <f t="shared" si="22"/>
        <v>434</v>
      </c>
      <c r="H141" s="91"/>
      <c r="I141" s="154">
        <f t="shared" si="23"/>
        <v>30076.199999999997</v>
      </c>
      <c r="J141" s="154"/>
      <c r="K141" s="30">
        <f t="shared" si="18"/>
        <v>30076.199999999997</v>
      </c>
      <c r="L141" s="31">
        <f t="shared" si="19"/>
        <v>83776</v>
      </c>
      <c r="M141" s="32">
        <f t="shared" si="20"/>
        <v>2.79</v>
      </c>
      <c r="N141" s="6">
        <v>209441</v>
      </c>
      <c r="O141" s="10">
        <f t="shared" si="21"/>
        <v>6.9640000000000004</v>
      </c>
      <c r="P141" s="73">
        <v>38.57</v>
      </c>
    </row>
    <row r="142" spans="1:16" ht="25.35" customHeight="1">
      <c r="A142" s="24">
        <v>1139</v>
      </c>
      <c r="B142" s="25" t="s">
        <v>42</v>
      </c>
      <c r="C142" s="26">
        <v>9002193</v>
      </c>
      <c r="D142" s="27">
        <v>27.9</v>
      </c>
      <c r="E142" s="27">
        <v>27.9</v>
      </c>
      <c r="F142" s="28">
        <v>18</v>
      </c>
      <c r="G142" s="9">
        <f t="shared" si="22"/>
        <v>558</v>
      </c>
      <c r="H142" s="91">
        <v>3.9</v>
      </c>
      <c r="I142" s="154">
        <f t="shared" si="23"/>
        <v>15564.3</v>
      </c>
      <c r="J142" s="154"/>
      <c r="K142" s="30">
        <f t="shared" si="18"/>
        <v>15564.3</v>
      </c>
      <c r="L142" s="31">
        <f t="shared" si="19"/>
        <v>112778</v>
      </c>
      <c r="M142" s="32">
        <f t="shared" si="20"/>
        <v>7.25</v>
      </c>
      <c r="N142" s="6">
        <v>281946</v>
      </c>
      <c r="O142" s="10">
        <f t="shared" si="21"/>
        <v>18.114999999999998</v>
      </c>
      <c r="P142" s="73">
        <v>38.57</v>
      </c>
    </row>
    <row r="143" spans="1:16" ht="25.35" customHeight="1">
      <c r="A143" s="24">
        <v>1140</v>
      </c>
      <c r="B143" s="25" t="s">
        <v>43</v>
      </c>
      <c r="C143" s="26">
        <v>9002194</v>
      </c>
      <c r="D143" s="27">
        <v>76.5</v>
      </c>
      <c r="E143" s="27">
        <v>76.5</v>
      </c>
      <c r="F143" s="28">
        <v>16</v>
      </c>
      <c r="G143" s="9">
        <f t="shared" si="22"/>
        <v>496</v>
      </c>
      <c r="H143" s="91">
        <v>15.2</v>
      </c>
      <c r="I143" s="154">
        <f t="shared" si="23"/>
        <v>37928.800000000003</v>
      </c>
      <c r="J143" s="154"/>
      <c r="K143" s="30">
        <f t="shared" si="18"/>
        <v>37928.800000000003</v>
      </c>
      <c r="L143" s="31">
        <f t="shared" si="19"/>
        <v>168176</v>
      </c>
      <c r="M143" s="32">
        <f t="shared" si="20"/>
        <v>4.43</v>
      </c>
      <c r="N143" s="6">
        <v>420439</v>
      </c>
      <c r="O143" s="10">
        <f t="shared" si="21"/>
        <v>11.085000000000001</v>
      </c>
      <c r="P143" s="73">
        <v>38.57</v>
      </c>
    </row>
    <row r="144" spans="1:16" ht="25.35" customHeight="1">
      <c r="A144" s="24">
        <v>1141</v>
      </c>
      <c r="B144" s="25" t="s">
        <v>44</v>
      </c>
      <c r="C144" s="26">
        <v>9002069</v>
      </c>
      <c r="D144" s="34">
        <v>138.44999999999999</v>
      </c>
      <c r="E144" s="34">
        <v>138.89999999999998</v>
      </c>
      <c r="F144" s="28">
        <v>2</v>
      </c>
      <c r="G144" s="9">
        <f t="shared" si="22"/>
        <v>62</v>
      </c>
      <c r="H144" s="91"/>
      <c r="I144" s="154">
        <f t="shared" si="23"/>
        <v>8583.9</v>
      </c>
      <c r="J144" s="154"/>
      <c r="K144" s="30">
        <f t="shared" si="18"/>
        <v>8611.7999999999993</v>
      </c>
      <c r="L144" s="31">
        <f t="shared" si="19"/>
        <v>32544</v>
      </c>
      <c r="M144" s="32">
        <f t="shared" si="20"/>
        <v>3.78</v>
      </c>
      <c r="N144" s="6">
        <v>81361</v>
      </c>
      <c r="O144" s="10">
        <f t="shared" si="21"/>
        <v>9.4480000000000004</v>
      </c>
      <c r="P144" s="73">
        <v>38.57</v>
      </c>
    </row>
    <row r="145" spans="1:16" ht="25.35" customHeight="1">
      <c r="A145" s="24">
        <v>1142</v>
      </c>
      <c r="B145" s="25" t="s">
        <v>45</v>
      </c>
      <c r="C145" s="26">
        <v>9001865</v>
      </c>
      <c r="D145" s="27">
        <v>45.5</v>
      </c>
      <c r="E145" s="27">
        <v>45.5</v>
      </c>
      <c r="F145" s="28">
        <v>10</v>
      </c>
      <c r="G145" s="9">
        <f t="shared" si="22"/>
        <v>310</v>
      </c>
      <c r="H145" s="91">
        <v>11.2</v>
      </c>
      <c r="I145" s="154">
        <f t="shared" si="23"/>
        <v>14093.8</v>
      </c>
      <c r="J145" s="154"/>
      <c r="K145" s="30">
        <f t="shared" si="18"/>
        <v>14093.8</v>
      </c>
      <c r="L145" s="31">
        <f t="shared" si="19"/>
        <v>43310</v>
      </c>
      <c r="M145" s="32">
        <f t="shared" si="20"/>
        <v>3.07</v>
      </c>
      <c r="N145" s="6">
        <v>108274</v>
      </c>
      <c r="O145" s="10">
        <f t="shared" si="21"/>
        <v>7.6820000000000004</v>
      </c>
      <c r="P145" s="73">
        <v>38.57</v>
      </c>
    </row>
    <row r="146" spans="1:16" ht="25.35" customHeight="1">
      <c r="A146" s="24">
        <v>1143</v>
      </c>
      <c r="B146" s="25" t="s">
        <v>46</v>
      </c>
      <c r="C146" s="26">
        <v>9002214</v>
      </c>
      <c r="D146" s="27">
        <v>4.4000000000000004</v>
      </c>
      <c r="E146" s="27">
        <v>4.4000000000000004</v>
      </c>
      <c r="F146" s="28">
        <v>8</v>
      </c>
      <c r="G146" s="9">
        <f t="shared" si="22"/>
        <v>248</v>
      </c>
      <c r="H146" s="91"/>
      <c r="I146" s="154">
        <f t="shared" si="23"/>
        <v>1091.2</v>
      </c>
      <c r="J146" s="154"/>
      <c r="K146" s="30">
        <f t="shared" si="18"/>
        <v>1091.2</v>
      </c>
      <c r="L146" s="31">
        <f t="shared" si="19"/>
        <v>8008</v>
      </c>
      <c r="M146" s="32">
        <f t="shared" si="20"/>
        <v>7.34</v>
      </c>
      <c r="N146" s="6">
        <v>20019</v>
      </c>
      <c r="O146" s="10">
        <f t="shared" si="21"/>
        <v>18.346</v>
      </c>
      <c r="P146" s="73">
        <v>38.57</v>
      </c>
    </row>
    <row r="147" spans="1:16" ht="25.35" customHeight="1" thickBot="1">
      <c r="A147" s="37">
        <v>1145</v>
      </c>
      <c r="B147" s="96" t="s">
        <v>51</v>
      </c>
      <c r="C147" s="38">
        <v>9002207</v>
      </c>
      <c r="D147" s="39">
        <v>75.7</v>
      </c>
      <c r="E147" s="39">
        <v>126.6</v>
      </c>
      <c r="F147" s="40">
        <v>18</v>
      </c>
      <c r="G147" s="11">
        <f t="shared" si="22"/>
        <v>558</v>
      </c>
      <c r="H147" s="92">
        <v>11.2</v>
      </c>
      <c r="I147" s="155">
        <f>(D147*14*31)-H147</f>
        <v>32842.6</v>
      </c>
      <c r="J147" s="155"/>
      <c r="K147" s="42">
        <f t="shared" si="18"/>
        <v>70631.600000000006</v>
      </c>
      <c r="L147" s="43">
        <f t="shared" si="19"/>
        <v>419935</v>
      </c>
      <c r="M147" s="282">
        <f t="shared" si="20"/>
        <v>5.95</v>
      </c>
      <c r="N147" s="7">
        <v>1049837</v>
      </c>
      <c r="O147" s="12">
        <f t="shared" si="21"/>
        <v>14.864000000000001</v>
      </c>
      <c r="P147" s="260">
        <v>38.57</v>
      </c>
    </row>
    <row r="148" spans="1:16" ht="25.35" customHeight="1" thickBot="1">
      <c r="A148" s="13"/>
      <c r="B148" s="14"/>
      <c r="C148" s="88"/>
      <c r="D148" s="89"/>
      <c r="E148" s="89"/>
      <c r="F148" s="88"/>
      <c r="G148" s="93">
        <f>SUM(G125:G147)</f>
        <v>7316</v>
      </c>
      <c r="H148" s="93">
        <f>SUM(H125:H147)</f>
        <v>129.09</v>
      </c>
      <c r="I148" s="93">
        <f>SUM(I125:I147)</f>
        <v>283899.11</v>
      </c>
      <c r="J148" s="93"/>
      <c r="K148" s="93">
        <f>SUM(K125:K147)</f>
        <v>339215.51</v>
      </c>
      <c r="L148" s="70"/>
      <c r="M148" s="88"/>
      <c r="N148" s="71">
        <f>SUM(N125:N147)</f>
        <v>4000069</v>
      </c>
      <c r="O148" s="88"/>
      <c r="P148" s="88"/>
    </row>
    <row r="149" spans="1:16" ht="25.35" customHeight="1">
      <c r="A149" s="48" t="s">
        <v>0</v>
      </c>
      <c r="B149" s="49" t="s">
        <v>9</v>
      </c>
      <c r="C149" s="50"/>
      <c r="D149" s="51"/>
      <c r="E149" s="51"/>
      <c r="F149" s="50"/>
      <c r="G149" s="50"/>
      <c r="H149" s="50"/>
      <c r="I149" s="50"/>
      <c r="J149" s="50"/>
      <c r="K149" s="252"/>
      <c r="L149" s="52"/>
      <c r="M149" s="50"/>
      <c r="N149" s="53"/>
      <c r="O149" s="50"/>
      <c r="P149" s="54"/>
    </row>
    <row r="150" spans="1:16" ht="25.35" customHeight="1">
      <c r="A150" s="55"/>
      <c r="B150" s="56" t="s">
        <v>10</v>
      </c>
      <c r="C150" s="57"/>
      <c r="D150" s="58"/>
      <c r="E150" s="58"/>
      <c r="F150" s="57"/>
      <c r="G150" s="57"/>
      <c r="H150" s="57"/>
      <c r="I150" s="57"/>
      <c r="J150" s="57"/>
      <c r="K150" s="253"/>
      <c r="L150" s="59"/>
      <c r="M150" s="57"/>
      <c r="N150" s="60"/>
      <c r="O150" s="57"/>
      <c r="P150" s="61"/>
    </row>
    <row r="151" spans="1:16" ht="25.35" customHeight="1">
      <c r="A151" s="55"/>
      <c r="B151" s="56" t="s">
        <v>11</v>
      </c>
      <c r="C151" s="57"/>
      <c r="D151" s="58"/>
      <c r="E151" s="58"/>
      <c r="F151" s="57"/>
      <c r="G151" s="57"/>
      <c r="H151" s="57"/>
      <c r="I151" s="57"/>
      <c r="J151" s="57"/>
      <c r="K151" s="253"/>
      <c r="L151" s="59"/>
      <c r="M151" s="57"/>
      <c r="N151" s="60"/>
      <c r="O151" s="57"/>
      <c r="P151" s="61"/>
    </row>
    <row r="152" spans="1:16" ht="25.35" customHeight="1">
      <c r="A152" s="55"/>
      <c r="B152" s="56" t="s">
        <v>12</v>
      </c>
      <c r="C152" s="57"/>
      <c r="D152" s="58"/>
      <c r="E152" s="58"/>
      <c r="F152" s="57"/>
      <c r="G152" s="57"/>
      <c r="H152" s="57"/>
      <c r="I152" s="57"/>
      <c r="J152" s="57"/>
      <c r="K152" s="253"/>
      <c r="L152" s="59"/>
      <c r="M152" s="57"/>
      <c r="N152" s="60"/>
      <c r="O152" s="57"/>
      <c r="P152" s="61"/>
    </row>
    <row r="153" spans="1:16" ht="25.35" customHeight="1">
      <c r="A153" s="55"/>
      <c r="B153" s="56" t="s">
        <v>13</v>
      </c>
      <c r="C153" s="62"/>
      <c r="D153" s="57"/>
      <c r="E153" s="57"/>
      <c r="F153" s="58"/>
      <c r="G153" s="57"/>
      <c r="H153" s="57"/>
      <c r="I153" s="57"/>
      <c r="J153" s="57"/>
      <c r="K153" s="253"/>
      <c r="L153" s="59"/>
      <c r="M153" s="57"/>
      <c r="N153" s="60"/>
      <c r="O153" s="57"/>
      <c r="P153" s="62"/>
    </row>
    <row r="154" spans="1:16" ht="25.35" customHeight="1" thickBot="1">
      <c r="A154" s="63"/>
      <c r="B154" s="64" t="s">
        <v>14</v>
      </c>
      <c r="C154" s="65"/>
      <c r="D154" s="65"/>
      <c r="E154" s="65"/>
      <c r="F154" s="65"/>
      <c r="G154" s="65"/>
      <c r="H154" s="65"/>
      <c r="I154" s="65"/>
      <c r="J154" s="65"/>
      <c r="K154" s="254"/>
      <c r="L154" s="66"/>
      <c r="M154" s="65"/>
      <c r="N154" s="67"/>
      <c r="O154" s="65"/>
      <c r="P154" s="65"/>
    </row>
    <row r="155" spans="1:16" ht="25.35" customHeight="1">
      <c r="A155" s="18"/>
      <c r="B155" s="19" t="s">
        <v>15</v>
      </c>
      <c r="C155" s="19"/>
      <c r="D155" s="68"/>
      <c r="E155" s="68"/>
      <c r="F155" s="19"/>
      <c r="G155" s="19"/>
      <c r="H155" s="19"/>
      <c r="K155" s="69"/>
      <c r="L155" s="70"/>
      <c r="M155" s="19"/>
      <c r="N155" s="71"/>
      <c r="O155" s="19"/>
      <c r="P155" s="19"/>
    </row>
    <row r="163" spans="1:16" ht="26.25" customHeight="1" thickBot="1">
      <c r="A163" s="331" t="s">
        <v>50</v>
      </c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1"/>
      <c r="N163" s="331"/>
      <c r="O163" s="331"/>
      <c r="P163" s="331"/>
    </row>
    <row r="164" spans="1:16" ht="76.349999999999994" customHeight="1">
      <c r="A164" s="21" t="s">
        <v>21</v>
      </c>
      <c r="B164" s="157" t="s">
        <v>1</v>
      </c>
      <c r="C164" s="157" t="s">
        <v>2</v>
      </c>
      <c r="D164" s="263" t="s">
        <v>77</v>
      </c>
      <c r="E164" s="263" t="s">
        <v>22</v>
      </c>
      <c r="F164" s="157" t="s">
        <v>3</v>
      </c>
      <c r="G164" s="157" t="s">
        <v>4</v>
      </c>
      <c r="H164" s="157" t="s">
        <v>23</v>
      </c>
      <c r="I164" s="261" t="s">
        <v>24</v>
      </c>
      <c r="J164" s="157" t="s">
        <v>56</v>
      </c>
      <c r="K164" s="251" t="s">
        <v>5</v>
      </c>
      <c r="L164" s="22" t="s">
        <v>25</v>
      </c>
      <c r="M164" s="157" t="s">
        <v>6</v>
      </c>
      <c r="N164" s="23" t="s">
        <v>26</v>
      </c>
      <c r="O164" s="157" t="s">
        <v>27</v>
      </c>
      <c r="P164" s="157" t="s">
        <v>7</v>
      </c>
    </row>
    <row r="165" spans="1:16" ht="26.25" customHeight="1">
      <c r="A165" s="24">
        <v>1120</v>
      </c>
      <c r="B165" s="25" t="s">
        <v>28</v>
      </c>
      <c r="C165" s="26">
        <v>9001862</v>
      </c>
      <c r="D165" s="27">
        <v>10</v>
      </c>
      <c r="E165" s="27">
        <v>10</v>
      </c>
      <c r="F165" s="28">
        <v>4</v>
      </c>
      <c r="G165" s="9">
        <f>F165*30</f>
        <v>120</v>
      </c>
      <c r="H165" s="29"/>
      <c r="I165" s="154">
        <f>(D165*G165)-H165</f>
        <v>1200</v>
      </c>
      <c r="J165" s="152"/>
      <c r="K165" s="30">
        <f>(E165*G165)-H165</f>
        <v>1200</v>
      </c>
      <c r="L165" s="31">
        <f>ROUND(N165/2.5,0)</f>
        <v>132</v>
      </c>
      <c r="M165" s="32">
        <f>ROUND(L165/K165,2)</f>
        <v>0.11</v>
      </c>
      <c r="N165" s="6">
        <v>330</v>
      </c>
      <c r="O165" s="10">
        <f>ROUND(N165/K165,3)</f>
        <v>0.27500000000000002</v>
      </c>
      <c r="P165" s="73">
        <v>38.57</v>
      </c>
    </row>
    <row r="166" spans="1:16" ht="26.25" customHeight="1">
      <c r="A166" s="24">
        <v>1121</v>
      </c>
      <c r="B166" s="25" t="s">
        <v>29</v>
      </c>
      <c r="C166" s="26">
        <v>9001863</v>
      </c>
      <c r="D166" s="27">
        <v>48.8</v>
      </c>
      <c r="E166" s="27">
        <v>48.8</v>
      </c>
      <c r="F166" s="28">
        <v>24</v>
      </c>
      <c r="G166" s="9">
        <f t="shared" ref="G166:G187" si="24">F166*30</f>
        <v>720</v>
      </c>
      <c r="H166" s="29"/>
      <c r="I166" s="154">
        <f t="shared" ref="I166:I186" si="25">(D166*G166)-H166</f>
        <v>35136</v>
      </c>
      <c r="J166" s="152"/>
      <c r="K166" s="30">
        <f t="shared" ref="K166:K187" si="26">(E166*G166)-H166</f>
        <v>35136</v>
      </c>
      <c r="L166" s="31">
        <f t="shared" ref="L166:L187" si="27">ROUND(N166/2.5,0)</f>
        <v>237318</v>
      </c>
      <c r="M166" s="32">
        <f t="shared" ref="M166:M187" si="28">ROUND(L166/K166,2)</f>
        <v>6.75</v>
      </c>
      <c r="N166" s="6">
        <v>593296</v>
      </c>
      <c r="O166" s="10">
        <f t="shared" ref="O166:O187" si="29">N166/K166</f>
        <v>16.885701275045538</v>
      </c>
      <c r="P166" s="73">
        <v>38.57</v>
      </c>
    </row>
    <row r="167" spans="1:16" ht="26.25" customHeight="1">
      <c r="A167" s="24">
        <v>1122</v>
      </c>
      <c r="B167" s="25" t="s">
        <v>30</v>
      </c>
      <c r="C167" s="26">
        <v>9001864</v>
      </c>
      <c r="D167" s="34">
        <v>71.150000000000006</v>
      </c>
      <c r="E167" s="34">
        <v>72.400000000000006</v>
      </c>
      <c r="F167" s="28">
        <v>6</v>
      </c>
      <c r="G167" s="9">
        <f t="shared" si="24"/>
        <v>180</v>
      </c>
      <c r="H167" s="29">
        <v>3.75</v>
      </c>
      <c r="I167" s="154">
        <f t="shared" si="25"/>
        <v>12803.250000000002</v>
      </c>
      <c r="J167" s="152"/>
      <c r="K167" s="30">
        <f t="shared" si="26"/>
        <v>13028.250000000002</v>
      </c>
      <c r="L167" s="31">
        <f t="shared" si="27"/>
        <v>50502</v>
      </c>
      <c r="M167" s="32">
        <f t="shared" si="28"/>
        <v>3.88</v>
      </c>
      <c r="N167" s="6">
        <v>126256</v>
      </c>
      <c r="O167" s="10">
        <f t="shared" si="29"/>
        <v>9.690940840097479</v>
      </c>
      <c r="P167" s="73">
        <v>38.57</v>
      </c>
    </row>
    <row r="168" spans="1:16" ht="26.25" customHeight="1">
      <c r="A168" s="24">
        <v>1123</v>
      </c>
      <c r="B168" s="35" t="s">
        <v>31</v>
      </c>
      <c r="C168" s="26">
        <v>9002067</v>
      </c>
      <c r="D168" s="27">
        <v>18.8</v>
      </c>
      <c r="E168" s="27">
        <v>20.399999999999999</v>
      </c>
      <c r="F168" s="28">
        <v>14</v>
      </c>
      <c r="G168" s="9">
        <f t="shared" si="24"/>
        <v>420</v>
      </c>
      <c r="H168" s="29"/>
      <c r="I168" s="154">
        <f t="shared" si="25"/>
        <v>7896</v>
      </c>
      <c r="J168" s="152"/>
      <c r="K168" s="30">
        <f t="shared" si="26"/>
        <v>8568</v>
      </c>
      <c r="L168" s="31">
        <f t="shared" si="27"/>
        <v>31833</v>
      </c>
      <c r="M168" s="32">
        <f t="shared" si="28"/>
        <v>3.72</v>
      </c>
      <c r="N168" s="6">
        <v>79583</v>
      </c>
      <c r="O168" s="10">
        <f t="shared" si="29"/>
        <v>9.2883986928104569</v>
      </c>
      <c r="P168" s="73">
        <v>38.57</v>
      </c>
    </row>
    <row r="169" spans="1:16" ht="26.25" customHeight="1">
      <c r="A169" s="24">
        <v>1125</v>
      </c>
      <c r="B169" s="25" t="s">
        <v>32</v>
      </c>
      <c r="C169" s="26">
        <v>9002182</v>
      </c>
      <c r="D169" s="27">
        <v>20.8</v>
      </c>
      <c r="E169" s="27">
        <v>20.8</v>
      </c>
      <c r="F169" s="28">
        <v>10</v>
      </c>
      <c r="G169" s="9">
        <f t="shared" si="24"/>
        <v>300</v>
      </c>
      <c r="H169" s="29"/>
      <c r="I169" s="154">
        <f t="shared" si="25"/>
        <v>6240</v>
      </c>
      <c r="J169" s="152"/>
      <c r="K169" s="30">
        <f t="shared" si="26"/>
        <v>6240</v>
      </c>
      <c r="L169" s="31">
        <f t="shared" si="27"/>
        <v>5654</v>
      </c>
      <c r="M169" s="32">
        <f t="shared" si="28"/>
        <v>0.91</v>
      </c>
      <c r="N169" s="6">
        <v>14134</v>
      </c>
      <c r="O169" s="10">
        <f t="shared" si="29"/>
        <v>2.2650641025641027</v>
      </c>
      <c r="P169" s="73">
        <v>38.57</v>
      </c>
    </row>
    <row r="170" spans="1:16" ht="26.25" customHeight="1">
      <c r="A170" s="24">
        <v>1126</v>
      </c>
      <c r="B170" s="25" t="s">
        <v>33</v>
      </c>
      <c r="C170" s="26">
        <v>9002068</v>
      </c>
      <c r="D170" s="34">
        <v>66.05</v>
      </c>
      <c r="E170" s="34">
        <v>66.5</v>
      </c>
      <c r="F170" s="28">
        <v>2</v>
      </c>
      <c r="G170" s="9">
        <f t="shared" si="24"/>
        <v>60</v>
      </c>
      <c r="H170" s="29"/>
      <c r="I170" s="154">
        <f t="shared" si="25"/>
        <v>3963</v>
      </c>
      <c r="J170" s="152"/>
      <c r="K170" s="30">
        <f t="shared" si="26"/>
        <v>3990</v>
      </c>
      <c r="L170" s="31">
        <f t="shared" si="27"/>
        <v>19413</v>
      </c>
      <c r="M170" s="32">
        <f t="shared" si="28"/>
        <v>4.87</v>
      </c>
      <c r="N170" s="6">
        <v>48532</v>
      </c>
      <c r="O170" s="10">
        <f t="shared" si="29"/>
        <v>12.163408521303259</v>
      </c>
      <c r="P170" s="73">
        <v>38.57</v>
      </c>
    </row>
    <row r="171" spans="1:16" ht="26.25" customHeight="1">
      <c r="A171" s="156">
        <v>1127</v>
      </c>
      <c r="B171" s="36" t="s">
        <v>17</v>
      </c>
      <c r="C171" s="28">
        <v>9002220</v>
      </c>
      <c r="D171" s="27">
        <v>0</v>
      </c>
      <c r="E171" s="27">
        <v>183.7</v>
      </c>
      <c r="F171" s="28">
        <v>2</v>
      </c>
      <c r="G171" s="9">
        <f t="shared" si="24"/>
        <v>60</v>
      </c>
      <c r="H171" s="29"/>
      <c r="I171" s="154">
        <f t="shared" si="25"/>
        <v>0</v>
      </c>
      <c r="J171" s="152"/>
      <c r="K171" s="30">
        <f t="shared" si="26"/>
        <v>11022</v>
      </c>
      <c r="L171" s="31">
        <f t="shared" si="27"/>
        <v>37424</v>
      </c>
      <c r="M171" s="32">
        <f t="shared" si="28"/>
        <v>3.4</v>
      </c>
      <c r="N171" s="6">
        <v>93560</v>
      </c>
      <c r="O171" s="10">
        <f t="shared" si="29"/>
        <v>8.4884775902739982</v>
      </c>
      <c r="P171" s="73">
        <v>38.57</v>
      </c>
    </row>
    <row r="172" spans="1:16" ht="26.25" customHeight="1">
      <c r="A172" s="24">
        <v>1128</v>
      </c>
      <c r="B172" s="35" t="s">
        <v>19</v>
      </c>
      <c r="C172" s="26">
        <v>9001867</v>
      </c>
      <c r="D172" s="27">
        <v>31.4</v>
      </c>
      <c r="E172" s="27">
        <v>35.15</v>
      </c>
      <c r="F172" s="28">
        <v>4</v>
      </c>
      <c r="G172" s="9">
        <f t="shared" si="24"/>
        <v>120</v>
      </c>
      <c r="H172" s="29"/>
      <c r="I172" s="154">
        <f t="shared" si="25"/>
        <v>3768</v>
      </c>
      <c r="J172" s="152"/>
      <c r="K172" s="30">
        <f t="shared" si="26"/>
        <v>4218</v>
      </c>
      <c r="L172" s="31">
        <f t="shared" si="27"/>
        <v>4061</v>
      </c>
      <c r="M172" s="32">
        <f t="shared" si="28"/>
        <v>0.96</v>
      </c>
      <c r="N172" s="6">
        <v>10153</v>
      </c>
      <c r="O172" s="10">
        <f t="shared" si="29"/>
        <v>2.4070649596965388</v>
      </c>
      <c r="P172" s="73">
        <v>38.57</v>
      </c>
    </row>
    <row r="173" spans="1:16" ht="26.25" customHeight="1">
      <c r="A173" s="24">
        <v>1129</v>
      </c>
      <c r="B173" s="35" t="s">
        <v>34</v>
      </c>
      <c r="C173" s="26">
        <v>9002187</v>
      </c>
      <c r="D173" s="27">
        <v>30.3</v>
      </c>
      <c r="E173" s="34">
        <v>30.75</v>
      </c>
      <c r="F173" s="28">
        <v>10</v>
      </c>
      <c r="G173" s="9">
        <f t="shared" si="24"/>
        <v>300</v>
      </c>
      <c r="H173" s="29">
        <v>6.3</v>
      </c>
      <c r="I173" s="154">
        <f t="shared" si="25"/>
        <v>9083.7000000000007</v>
      </c>
      <c r="J173" s="152"/>
      <c r="K173" s="30">
        <f t="shared" si="26"/>
        <v>9218.7000000000007</v>
      </c>
      <c r="L173" s="31">
        <f t="shared" si="27"/>
        <v>36961</v>
      </c>
      <c r="M173" s="32">
        <f t="shared" si="28"/>
        <v>4.01</v>
      </c>
      <c r="N173" s="6">
        <v>92402</v>
      </c>
      <c r="O173" s="10">
        <f t="shared" si="29"/>
        <v>10.023322160391377</v>
      </c>
      <c r="P173" s="73">
        <v>38.57</v>
      </c>
    </row>
    <row r="174" spans="1:16" ht="26.25" customHeight="1">
      <c r="A174" s="24">
        <v>1130</v>
      </c>
      <c r="B174" s="25" t="s">
        <v>35</v>
      </c>
      <c r="C174" s="26">
        <v>9002184</v>
      </c>
      <c r="D174" s="27">
        <v>25.5</v>
      </c>
      <c r="E174" s="27">
        <v>25.5</v>
      </c>
      <c r="F174" s="28">
        <v>12</v>
      </c>
      <c r="G174" s="9">
        <f t="shared" si="24"/>
        <v>360</v>
      </c>
      <c r="H174" s="29">
        <v>21.5</v>
      </c>
      <c r="I174" s="154">
        <f t="shared" si="25"/>
        <v>9158.5</v>
      </c>
      <c r="J174" s="152"/>
      <c r="K174" s="30">
        <f t="shared" si="26"/>
        <v>9158.5</v>
      </c>
      <c r="L174" s="31">
        <f t="shared" si="27"/>
        <v>6237</v>
      </c>
      <c r="M174" s="32">
        <f t="shared" si="28"/>
        <v>0.68</v>
      </c>
      <c r="N174" s="6">
        <v>15593</v>
      </c>
      <c r="O174" s="10">
        <f t="shared" si="29"/>
        <v>1.7025713817764918</v>
      </c>
      <c r="P174" s="73">
        <v>38.57</v>
      </c>
    </row>
    <row r="175" spans="1:16" ht="26.25" customHeight="1">
      <c r="A175" s="24">
        <v>1131</v>
      </c>
      <c r="B175" s="25" t="s">
        <v>36</v>
      </c>
      <c r="C175" s="26">
        <v>9002188</v>
      </c>
      <c r="D175" s="27">
        <v>18.899999999999999</v>
      </c>
      <c r="E175" s="27">
        <v>18.899999999999999</v>
      </c>
      <c r="F175" s="28">
        <v>12</v>
      </c>
      <c r="G175" s="9">
        <f t="shared" si="24"/>
        <v>360</v>
      </c>
      <c r="H175" s="29"/>
      <c r="I175" s="154">
        <f t="shared" si="25"/>
        <v>6803.9999999999991</v>
      </c>
      <c r="J175" s="152"/>
      <c r="K175" s="30">
        <f t="shared" si="26"/>
        <v>6803.9999999999991</v>
      </c>
      <c r="L175" s="31">
        <f t="shared" si="27"/>
        <v>47354</v>
      </c>
      <c r="M175" s="32">
        <f t="shared" si="28"/>
        <v>6.96</v>
      </c>
      <c r="N175" s="6">
        <v>118386</v>
      </c>
      <c r="O175" s="10">
        <f t="shared" si="29"/>
        <v>17.399470899470902</v>
      </c>
      <c r="P175" s="73">
        <v>38.57</v>
      </c>
    </row>
    <row r="176" spans="1:16" ht="26.25" customHeight="1">
      <c r="A176" s="24">
        <v>1131</v>
      </c>
      <c r="B176" s="25" t="s">
        <v>36</v>
      </c>
      <c r="C176" s="26">
        <v>9002188</v>
      </c>
      <c r="D176" s="27">
        <v>6.8</v>
      </c>
      <c r="E176" s="27">
        <v>18.899999999999999</v>
      </c>
      <c r="F176" s="28">
        <v>4</v>
      </c>
      <c r="G176" s="9">
        <f t="shared" si="24"/>
        <v>120</v>
      </c>
      <c r="H176" s="29"/>
      <c r="I176" s="154">
        <f t="shared" si="25"/>
        <v>816</v>
      </c>
      <c r="J176" s="152"/>
      <c r="K176" s="30">
        <f t="shared" si="26"/>
        <v>2268</v>
      </c>
      <c r="L176" s="31">
        <f t="shared" si="27"/>
        <v>15785</v>
      </c>
      <c r="M176" s="32">
        <f t="shared" si="28"/>
        <v>6.96</v>
      </c>
      <c r="N176" s="6">
        <v>39462</v>
      </c>
      <c r="O176" s="10">
        <f t="shared" si="29"/>
        <v>17.399470899470899</v>
      </c>
      <c r="P176" s="73">
        <v>38.57</v>
      </c>
    </row>
    <row r="177" spans="1:16" ht="26.25" customHeight="1">
      <c r="A177" s="24">
        <v>1132</v>
      </c>
      <c r="B177" s="25" t="s">
        <v>37</v>
      </c>
      <c r="C177" s="26">
        <v>9002189</v>
      </c>
      <c r="D177" s="27">
        <v>35.9</v>
      </c>
      <c r="E177" s="34">
        <v>36.35</v>
      </c>
      <c r="F177" s="28">
        <v>12</v>
      </c>
      <c r="G177" s="9">
        <f t="shared" si="24"/>
        <v>360</v>
      </c>
      <c r="H177" s="29">
        <v>22.4</v>
      </c>
      <c r="I177" s="154">
        <f t="shared" si="25"/>
        <v>12901.6</v>
      </c>
      <c r="J177" s="152"/>
      <c r="K177" s="30">
        <f t="shared" si="26"/>
        <v>13063.6</v>
      </c>
      <c r="L177" s="31">
        <f t="shared" si="27"/>
        <v>61353</v>
      </c>
      <c r="M177" s="32">
        <f t="shared" si="28"/>
        <v>4.7</v>
      </c>
      <c r="N177" s="6">
        <v>153382</v>
      </c>
      <c r="O177" s="10">
        <f t="shared" si="29"/>
        <v>11.741173948988028</v>
      </c>
      <c r="P177" s="73">
        <v>38.57</v>
      </c>
    </row>
    <row r="178" spans="1:16" ht="26.25" customHeight="1">
      <c r="A178" s="24">
        <v>1133</v>
      </c>
      <c r="B178" s="25" t="s">
        <v>38</v>
      </c>
      <c r="C178" s="26">
        <v>9002190</v>
      </c>
      <c r="D178" s="34">
        <v>56.65</v>
      </c>
      <c r="E178" s="34">
        <v>57.1</v>
      </c>
      <c r="F178" s="28">
        <v>4</v>
      </c>
      <c r="G178" s="9">
        <f t="shared" si="24"/>
        <v>120</v>
      </c>
      <c r="H178" s="29"/>
      <c r="I178" s="154">
        <f t="shared" si="25"/>
        <v>6798</v>
      </c>
      <c r="J178" s="152"/>
      <c r="K178" s="30">
        <f t="shared" si="26"/>
        <v>6852</v>
      </c>
      <c r="L178" s="31">
        <f t="shared" si="27"/>
        <v>42234</v>
      </c>
      <c r="M178" s="32">
        <f t="shared" si="28"/>
        <v>6.16</v>
      </c>
      <c r="N178" s="6">
        <v>105584</v>
      </c>
      <c r="O178" s="10">
        <f t="shared" si="29"/>
        <v>15.409223584354933</v>
      </c>
      <c r="P178" s="73">
        <v>38.57</v>
      </c>
    </row>
    <row r="179" spans="1:16" ht="26.25" customHeight="1">
      <c r="A179" s="24">
        <v>1135</v>
      </c>
      <c r="B179" s="25" t="s">
        <v>39</v>
      </c>
      <c r="C179" s="26">
        <v>9002191</v>
      </c>
      <c r="D179" s="27">
        <v>28.4</v>
      </c>
      <c r="E179" s="27">
        <v>28.4</v>
      </c>
      <c r="F179" s="28">
        <v>24</v>
      </c>
      <c r="G179" s="9">
        <f t="shared" si="24"/>
        <v>720</v>
      </c>
      <c r="H179" s="29"/>
      <c r="I179" s="154">
        <f t="shared" si="25"/>
        <v>20448</v>
      </c>
      <c r="J179" s="152"/>
      <c r="K179" s="30">
        <f t="shared" si="26"/>
        <v>20448</v>
      </c>
      <c r="L179" s="31">
        <f t="shared" si="27"/>
        <v>55668</v>
      </c>
      <c r="M179" s="32">
        <f t="shared" si="28"/>
        <v>2.72</v>
      </c>
      <c r="N179" s="6">
        <v>139171</v>
      </c>
      <c r="O179" s="10">
        <f t="shared" si="29"/>
        <v>6.8060935054773086</v>
      </c>
      <c r="P179" s="73">
        <v>38.57</v>
      </c>
    </row>
    <row r="180" spans="1:16" ht="26.25" customHeight="1">
      <c r="A180" s="24">
        <v>1136</v>
      </c>
      <c r="B180" s="25" t="s">
        <v>40</v>
      </c>
      <c r="C180" s="26">
        <v>9002192</v>
      </c>
      <c r="D180" s="34">
        <v>11.65</v>
      </c>
      <c r="E180" s="34">
        <v>26.849999999999998</v>
      </c>
      <c r="F180" s="28">
        <v>6</v>
      </c>
      <c r="G180" s="9">
        <f t="shared" si="24"/>
        <v>180</v>
      </c>
      <c r="H180" s="29"/>
      <c r="I180" s="154">
        <f t="shared" si="25"/>
        <v>2097</v>
      </c>
      <c r="J180" s="152"/>
      <c r="K180" s="30">
        <f t="shared" si="26"/>
        <v>4833</v>
      </c>
      <c r="L180" s="31">
        <f t="shared" si="27"/>
        <v>21347</v>
      </c>
      <c r="M180" s="32">
        <f t="shared" si="28"/>
        <v>4.42</v>
      </c>
      <c r="N180" s="6">
        <v>53368</v>
      </c>
      <c r="O180" s="10">
        <f t="shared" si="29"/>
        <v>11.042416718394373</v>
      </c>
      <c r="P180" s="73">
        <v>38.57</v>
      </c>
    </row>
    <row r="181" spans="1:16" ht="26.25" customHeight="1">
      <c r="A181" s="24">
        <v>1137</v>
      </c>
      <c r="B181" s="25" t="s">
        <v>41</v>
      </c>
      <c r="C181" s="26">
        <v>9002185</v>
      </c>
      <c r="D181" s="27">
        <v>69.3</v>
      </c>
      <c r="E181" s="27">
        <v>69.3</v>
      </c>
      <c r="F181" s="28">
        <v>14</v>
      </c>
      <c r="G181" s="9">
        <f t="shared" si="24"/>
        <v>420</v>
      </c>
      <c r="H181" s="29"/>
      <c r="I181" s="154">
        <f t="shared" si="25"/>
        <v>29106</v>
      </c>
      <c r="J181" s="152"/>
      <c r="K181" s="30">
        <f t="shared" si="26"/>
        <v>29106</v>
      </c>
      <c r="L181" s="31">
        <f t="shared" si="27"/>
        <v>78138</v>
      </c>
      <c r="M181" s="32">
        <f t="shared" si="28"/>
        <v>2.68</v>
      </c>
      <c r="N181" s="6">
        <v>195345</v>
      </c>
      <c r="O181" s="10">
        <f t="shared" si="29"/>
        <v>6.7115027829313547</v>
      </c>
      <c r="P181" s="73">
        <v>38.57</v>
      </c>
    </row>
    <row r="182" spans="1:16" ht="26.25" customHeight="1">
      <c r="A182" s="24">
        <v>1139</v>
      </c>
      <c r="B182" s="25" t="s">
        <v>42</v>
      </c>
      <c r="C182" s="26">
        <v>9002193</v>
      </c>
      <c r="D182" s="27">
        <v>27.9</v>
      </c>
      <c r="E182" s="27">
        <v>27.9</v>
      </c>
      <c r="F182" s="28">
        <v>18</v>
      </c>
      <c r="G182" s="9">
        <f t="shared" si="24"/>
        <v>540</v>
      </c>
      <c r="H182" s="29"/>
      <c r="I182" s="154">
        <f t="shared" si="25"/>
        <v>15066</v>
      </c>
      <c r="J182" s="152"/>
      <c r="K182" s="30">
        <f t="shared" si="26"/>
        <v>15066</v>
      </c>
      <c r="L182" s="31">
        <f t="shared" si="27"/>
        <v>90296</v>
      </c>
      <c r="M182" s="32">
        <f t="shared" si="28"/>
        <v>5.99</v>
      </c>
      <c r="N182" s="6">
        <v>225741</v>
      </c>
      <c r="O182" s="10">
        <f t="shared" si="29"/>
        <v>14.983472720031861</v>
      </c>
      <c r="P182" s="73">
        <v>38.57</v>
      </c>
    </row>
    <row r="183" spans="1:16" ht="26.25" customHeight="1">
      <c r="A183" s="24">
        <v>1140</v>
      </c>
      <c r="B183" s="25" t="s">
        <v>43</v>
      </c>
      <c r="C183" s="26">
        <v>9002194</v>
      </c>
      <c r="D183" s="27">
        <v>76.5</v>
      </c>
      <c r="E183" s="27">
        <v>76.5</v>
      </c>
      <c r="F183" s="28">
        <v>16</v>
      </c>
      <c r="G183" s="9">
        <f t="shared" si="24"/>
        <v>480</v>
      </c>
      <c r="H183" s="29"/>
      <c r="I183" s="154">
        <f t="shared" si="25"/>
        <v>36720</v>
      </c>
      <c r="J183" s="152"/>
      <c r="K183" s="30">
        <f t="shared" si="26"/>
        <v>36720</v>
      </c>
      <c r="L183" s="31">
        <f t="shared" si="27"/>
        <v>213350</v>
      </c>
      <c r="M183" s="32">
        <f t="shared" si="28"/>
        <v>5.81</v>
      </c>
      <c r="N183" s="6">
        <v>533374</v>
      </c>
      <c r="O183" s="10">
        <f t="shared" si="29"/>
        <v>14.525435729847494</v>
      </c>
      <c r="P183" s="73">
        <v>38.57</v>
      </c>
    </row>
    <row r="184" spans="1:16" ht="26.25" customHeight="1">
      <c r="A184" s="24">
        <v>1141</v>
      </c>
      <c r="B184" s="25" t="s">
        <v>44</v>
      </c>
      <c r="C184" s="26">
        <v>9002069</v>
      </c>
      <c r="D184" s="34">
        <v>138.44999999999999</v>
      </c>
      <c r="E184" s="34">
        <v>138.89999999999998</v>
      </c>
      <c r="F184" s="28">
        <v>2</v>
      </c>
      <c r="G184" s="9">
        <f t="shared" si="24"/>
        <v>60</v>
      </c>
      <c r="H184" s="29"/>
      <c r="I184" s="154">
        <f t="shared" si="25"/>
        <v>8307</v>
      </c>
      <c r="J184" s="152"/>
      <c r="K184" s="30">
        <f t="shared" si="26"/>
        <v>8333.9999999999982</v>
      </c>
      <c r="L184" s="31">
        <f t="shared" si="27"/>
        <v>52406</v>
      </c>
      <c r="M184" s="32">
        <f t="shared" si="28"/>
        <v>6.29</v>
      </c>
      <c r="N184" s="6">
        <v>131014</v>
      </c>
      <c r="O184" s="10">
        <f t="shared" si="29"/>
        <v>15.720422366210707</v>
      </c>
      <c r="P184" s="73">
        <v>38.57</v>
      </c>
    </row>
    <row r="185" spans="1:16" ht="26.25" customHeight="1">
      <c r="A185" s="24">
        <v>1142</v>
      </c>
      <c r="B185" s="25" t="s">
        <v>45</v>
      </c>
      <c r="C185" s="26">
        <v>9001865</v>
      </c>
      <c r="D185" s="27">
        <v>45.5</v>
      </c>
      <c r="E185" s="27">
        <v>45.5</v>
      </c>
      <c r="F185" s="28">
        <v>10</v>
      </c>
      <c r="G185" s="9">
        <f t="shared" si="24"/>
        <v>300</v>
      </c>
      <c r="H185" s="29"/>
      <c r="I185" s="154">
        <f t="shared" si="25"/>
        <v>13650</v>
      </c>
      <c r="J185" s="152"/>
      <c r="K185" s="30">
        <f t="shared" si="26"/>
        <v>13650</v>
      </c>
      <c r="L185" s="31">
        <f t="shared" si="27"/>
        <v>37163</v>
      </c>
      <c r="M185" s="32">
        <f t="shared" si="28"/>
        <v>2.72</v>
      </c>
      <c r="N185" s="6">
        <v>92908</v>
      </c>
      <c r="O185" s="10">
        <f t="shared" si="29"/>
        <v>6.8064468864468868</v>
      </c>
      <c r="P185" s="73">
        <v>38.57</v>
      </c>
    </row>
    <row r="186" spans="1:16" ht="26.25" customHeight="1">
      <c r="A186" s="24">
        <v>1143</v>
      </c>
      <c r="B186" s="25" t="s">
        <v>46</v>
      </c>
      <c r="C186" s="26">
        <v>9002214</v>
      </c>
      <c r="D186" s="27">
        <v>4.4000000000000004</v>
      </c>
      <c r="E186" s="27">
        <v>4.4000000000000004</v>
      </c>
      <c r="F186" s="28">
        <v>8</v>
      </c>
      <c r="G186" s="9">
        <f t="shared" si="24"/>
        <v>240</v>
      </c>
      <c r="H186" s="29"/>
      <c r="I186" s="154">
        <f t="shared" si="25"/>
        <v>1056</v>
      </c>
      <c r="J186" s="152"/>
      <c r="K186" s="30">
        <f t="shared" si="26"/>
        <v>1056</v>
      </c>
      <c r="L186" s="31">
        <f t="shared" si="27"/>
        <v>5532</v>
      </c>
      <c r="M186" s="32">
        <f t="shared" si="28"/>
        <v>5.24</v>
      </c>
      <c r="N186" s="6">
        <v>13830</v>
      </c>
      <c r="O186" s="10">
        <f t="shared" si="29"/>
        <v>13.096590909090908</v>
      </c>
      <c r="P186" s="73">
        <v>38.57</v>
      </c>
    </row>
    <row r="187" spans="1:16" ht="26.25" customHeight="1" thickBot="1">
      <c r="A187" s="37">
        <v>1145</v>
      </c>
      <c r="B187" s="96" t="s">
        <v>51</v>
      </c>
      <c r="C187" s="38">
        <v>9002070</v>
      </c>
      <c r="D187" s="39">
        <v>75.7</v>
      </c>
      <c r="E187" s="39">
        <v>126.6</v>
      </c>
      <c r="F187" s="97">
        <v>18</v>
      </c>
      <c r="G187" s="11">
        <f t="shared" si="24"/>
        <v>540</v>
      </c>
      <c r="H187" s="41"/>
      <c r="I187" s="153">
        <f>(D187*14*30)-H187</f>
        <v>31794</v>
      </c>
      <c r="J187" s="153"/>
      <c r="K187" s="42">
        <f t="shared" si="26"/>
        <v>68364</v>
      </c>
      <c r="L187" s="43">
        <f t="shared" si="27"/>
        <v>537920</v>
      </c>
      <c r="M187" s="282">
        <f t="shared" si="28"/>
        <v>7.87</v>
      </c>
      <c r="N187" s="7">
        <v>1344801</v>
      </c>
      <c r="O187" s="12">
        <f t="shared" si="29"/>
        <v>19.671186589433034</v>
      </c>
      <c r="P187" s="260">
        <v>38.57</v>
      </c>
    </row>
    <row r="188" spans="1:16" ht="26.25" customHeight="1" thickBot="1">
      <c r="A188" s="98"/>
      <c r="B188" s="99"/>
      <c r="C188" s="99"/>
      <c r="D188" s="100"/>
      <c r="E188" s="100"/>
      <c r="F188" s="99"/>
      <c r="G188" s="90">
        <f t="shared" ref="G188:H188" si="30">SUM(G165:G187)</f>
        <v>7080</v>
      </c>
      <c r="H188" s="90">
        <f t="shared" si="30"/>
        <v>53.95</v>
      </c>
      <c r="I188" s="90">
        <f>SUM(I165:I187)</f>
        <v>274812.05</v>
      </c>
      <c r="J188" s="148"/>
      <c r="K188" s="46">
        <f>SUM(K165:K187)</f>
        <v>328344.05</v>
      </c>
      <c r="L188" s="102"/>
      <c r="M188" s="99"/>
      <c r="N188" s="103">
        <f>SUM(N165:N187)</f>
        <v>4220205</v>
      </c>
      <c r="O188" s="99"/>
      <c r="P188" s="99"/>
    </row>
    <row r="189" spans="1:16" ht="26.25" customHeight="1">
      <c r="A189" s="48" t="s">
        <v>0</v>
      </c>
      <c r="B189" s="49" t="s">
        <v>9</v>
      </c>
      <c r="C189" s="50"/>
      <c r="D189" s="51"/>
      <c r="E189" s="51"/>
      <c r="F189" s="50"/>
      <c r="G189" s="50"/>
      <c r="H189" s="50"/>
      <c r="I189" s="50"/>
      <c r="J189" s="149"/>
      <c r="K189" s="252"/>
      <c r="L189" s="52"/>
      <c r="M189" s="50"/>
      <c r="N189" s="53"/>
      <c r="O189" s="50"/>
      <c r="P189" s="54"/>
    </row>
    <row r="190" spans="1:16" ht="26.25" customHeight="1">
      <c r="A190" s="55"/>
      <c r="B190" s="56" t="s">
        <v>10</v>
      </c>
      <c r="C190" s="57"/>
      <c r="D190" s="58"/>
      <c r="E190" s="58"/>
      <c r="F190" s="57"/>
      <c r="G190" s="57"/>
      <c r="H190" s="57"/>
      <c r="I190" s="57"/>
      <c r="J190" s="150"/>
      <c r="K190" s="253"/>
      <c r="L190" s="59"/>
      <c r="M190" s="57"/>
      <c r="N190" s="60"/>
      <c r="O190" s="57"/>
      <c r="P190" s="61"/>
    </row>
    <row r="191" spans="1:16" ht="26.25" customHeight="1">
      <c r="A191" s="55"/>
      <c r="B191" s="56" t="s">
        <v>11</v>
      </c>
      <c r="C191" s="57"/>
      <c r="D191" s="58"/>
      <c r="E191" s="58"/>
      <c r="F191" s="57"/>
      <c r="G191" s="57"/>
      <c r="H191" s="57"/>
      <c r="I191" s="57"/>
      <c r="J191" s="150"/>
      <c r="K191" s="253"/>
      <c r="L191" s="59"/>
      <c r="M191" s="57"/>
      <c r="N191" s="60"/>
      <c r="O191" s="57"/>
      <c r="P191" s="61"/>
    </row>
    <row r="192" spans="1:16" ht="26.25" customHeight="1">
      <c r="A192" s="55"/>
      <c r="B192" s="56" t="s">
        <v>12</v>
      </c>
      <c r="C192" s="57"/>
      <c r="D192" s="58"/>
      <c r="E192" s="58"/>
      <c r="F192" s="57"/>
      <c r="G192" s="57"/>
      <c r="H192" s="57"/>
      <c r="I192" s="57"/>
      <c r="J192" s="150"/>
      <c r="K192" s="253"/>
      <c r="L192" s="59"/>
      <c r="M192" s="57"/>
      <c r="N192" s="60"/>
      <c r="O192" s="57"/>
      <c r="P192" s="61"/>
    </row>
    <row r="193" spans="1:16" ht="26.25" customHeight="1">
      <c r="A193" s="55"/>
      <c r="B193" s="56" t="s">
        <v>13</v>
      </c>
      <c r="C193" s="62"/>
      <c r="D193" s="57"/>
      <c r="E193" s="57"/>
      <c r="F193" s="58"/>
      <c r="G193" s="57"/>
      <c r="H193" s="57"/>
      <c r="I193" s="57"/>
      <c r="J193" s="150"/>
      <c r="K193" s="253"/>
      <c r="L193" s="59"/>
      <c r="M193" s="57"/>
      <c r="N193" s="60"/>
      <c r="O193" s="57"/>
      <c r="P193" s="62"/>
    </row>
    <row r="194" spans="1:16" ht="26.25" customHeight="1" thickBot="1">
      <c r="A194" s="63"/>
      <c r="B194" s="64" t="s">
        <v>14</v>
      </c>
      <c r="C194" s="65"/>
      <c r="D194" s="65"/>
      <c r="E194" s="65"/>
      <c r="F194" s="65"/>
      <c r="G194" s="65"/>
      <c r="H194" s="65"/>
      <c r="I194" s="65"/>
      <c r="J194" s="151"/>
      <c r="K194" s="254"/>
      <c r="L194" s="66"/>
      <c r="M194" s="65"/>
      <c r="N194" s="67"/>
      <c r="O194" s="65"/>
      <c r="P194" s="65"/>
    </row>
    <row r="195" spans="1:16" ht="26.25" customHeight="1">
      <c r="A195" s="18"/>
      <c r="B195" s="19" t="s">
        <v>15</v>
      </c>
      <c r="C195" s="19"/>
      <c r="D195" s="68"/>
      <c r="E195" s="68"/>
      <c r="F195" s="19"/>
      <c r="G195" s="19"/>
      <c r="H195" s="19"/>
      <c r="J195" s="127"/>
      <c r="K195" s="69"/>
      <c r="L195" s="70"/>
      <c r="M195" s="19"/>
      <c r="N195" s="71"/>
      <c r="O195" s="19"/>
      <c r="P195" s="19"/>
    </row>
    <row r="196" spans="1:16" ht="26.25" customHeight="1">
      <c r="A196" s="18"/>
      <c r="B196" s="19"/>
      <c r="C196" s="19"/>
      <c r="D196" s="68"/>
      <c r="E196" s="68"/>
      <c r="F196" s="19"/>
      <c r="G196" s="19"/>
      <c r="H196" s="19"/>
      <c r="J196" s="127"/>
      <c r="K196" s="69"/>
      <c r="L196" s="70"/>
      <c r="M196" s="19"/>
      <c r="N196" s="71"/>
      <c r="O196" s="19"/>
      <c r="P196" s="19"/>
    </row>
    <row r="197" spans="1:16" ht="26.25" customHeight="1">
      <c r="A197" s="18"/>
      <c r="B197" s="19"/>
      <c r="C197" s="19"/>
      <c r="D197" s="68"/>
      <c r="E197" s="68"/>
      <c r="F197" s="19"/>
      <c r="G197" s="19"/>
      <c r="H197" s="19"/>
      <c r="J197" s="127"/>
      <c r="K197" s="69"/>
      <c r="L197" s="70"/>
      <c r="M197" s="19"/>
      <c r="N197" s="71"/>
      <c r="O197" s="19"/>
      <c r="P197" s="19"/>
    </row>
    <row r="198" spans="1:16" ht="26.25" customHeight="1">
      <c r="A198" s="18"/>
      <c r="B198" s="19"/>
      <c r="C198" s="19"/>
      <c r="D198" s="68"/>
      <c r="E198" s="68"/>
      <c r="F198" s="19"/>
      <c r="G198" s="19"/>
      <c r="H198" s="19"/>
      <c r="J198" s="127"/>
      <c r="K198" s="69"/>
      <c r="L198" s="70"/>
      <c r="M198" s="19"/>
      <c r="N198" s="71"/>
      <c r="O198" s="19"/>
      <c r="P198" s="19"/>
    </row>
    <row r="199" spans="1:16" ht="26.25" customHeight="1">
      <c r="A199" s="18"/>
      <c r="B199" s="19"/>
      <c r="C199" s="19"/>
      <c r="D199" s="68"/>
      <c r="E199" s="68"/>
      <c r="F199" s="19"/>
      <c r="G199" s="19"/>
      <c r="H199" s="19"/>
      <c r="J199" s="127"/>
      <c r="K199" s="69"/>
      <c r="L199" s="70"/>
      <c r="M199" s="19"/>
      <c r="N199" s="71"/>
      <c r="O199" s="19"/>
      <c r="P199" s="19"/>
    </row>
    <row r="201" spans="1:16" ht="26.25" customHeight="1" thickBot="1">
      <c r="A201" s="18"/>
      <c r="B201" s="19"/>
      <c r="C201" s="332" t="s">
        <v>52</v>
      </c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32"/>
      <c r="P201" s="332"/>
    </row>
    <row r="202" spans="1:16" ht="76.349999999999994" customHeight="1">
      <c r="A202" s="21" t="s">
        <v>21</v>
      </c>
      <c r="B202" s="157" t="s">
        <v>1</v>
      </c>
      <c r="C202" s="157" t="s">
        <v>2</v>
      </c>
      <c r="D202" s="263" t="s">
        <v>77</v>
      </c>
      <c r="E202" s="263" t="s">
        <v>22</v>
      </c>
      <c r="F202" s="157" t="s">
        <v>3</v>
      </c>
      <c r="G202" s="157" t="s">
        <v>4</v>
      </c>
      <c r="H202" s="157" t="s">
        <v>23</v>
      </c>
      <c r="I202" s="261" t="s">
        <v>24</v>
      </c>
      <c r="J202" s="157" t="s">
        <v>56</v>
      </c>
      <c r="K202" s="251" t="s">
        <v>5</v>
      </c>
      <c r="L202" s="22" t="s">
        <v>25</v>
      </c>
      <c r="M202" s="157" t="s">
        <v>6</v>
      </c>
      <c r="N202" s="23" t="s">
        <v>26</v>
      </c>
      <c r="O202" s="157" t="s">
        <v>27</v>
      </c>
      <c r="P202" s="157" t="s">
        <v>7</v>
      </c>
    </row>
    <row r="203" spans="1:16" ht="36.75" customHeight="1">
      <c r="A203" s="24">
        <v>1120</v>
      </c>
      <c r="B203" s="25" t="s">
        <v>28</v>
      </c>
      <c r="C203" s="26">
        <v>9001862</v>
      </c>
      <c r="D203" s="27">
        <v>10</v>
      </c>
      <c r="E203" s="27">
        <v>10</v>
      </c>
      <c r="F203" s="28">
        <v>4</v>
      </c>
      <c r="G203" s="9">
        <f>F203*31</f>
        <v>124</v>
      </c>
      <c r="H203" s="72"/>
      <c r="I203" s="154">
        <f>(D203*G203)-H203</f>
        <v>1240</v>
      </c>
      <c r="J203" s="30"/>
      <c r="K203" s="30">
        <f>(E203*G203)-H203</f>
        <v>1240</v>
      </c>
      <c r="L203" s="31">
        <f>ROUND(N203/2.5,0)</f>
        <v>175</v>
      </c>
      <c r="M203" s="32">
        <f>ROUND(L203/K203,2)</f>
        <v>0.14000000000000001</v>
      </c>
      <c r="N203" s="74">
        <v>437</v>
      </c>
      <c r="O203" s="10">
        <f t="shared" ref="O203:O225" si="31">N203/K203</f>
        <v>0.35241935483870968</v>
      </c>
      <c r="P203" s="73">
        <v>38.57</v>
      </c>
    </row>
    <row r="204" spans="1:16" ht="26.25" customHeight="1">
      <c r="A204" s="24">
        <v>1121</v>
      </c>
      <c r="B204" s="25" t="s">
        <v>29</v>
      </c>
      <c r="C204" s="26">
        <v>9001863</v>
      </c>
      <c r="D204" s="27">
        <v>48.8</v>
      </c>
      <c r="E204" s="27">
        <v>48.8</v>
      </c>
      <c r="F204" s="28">
        <v>24</v>
      </c>
      <c r="G204" s="9">
        <f t="shared" ref="G204:G225" si="32">F204*31</f>
        <v>744</v>
      </c>
      <c r="H204" s="72"/>
      <c r="I204" s="154">
        <f t="shared" ref="I204:I224" si="33">(D204*G204)-H204</f>
        <v>36307.199999999997</v>
      </c>
      <c r="J204" s="30"/>
      <c r="K204" s="30">
        <f t="shared" ref="K204:K225" si="34">(E204*G204)-H204</f>
        <v>36307.199999999997</v>
      </c>
      <c r="L204" s="31">
        <f t="shared" ref="L204:L225" si="35">ROUND(N204/2.5,0)</f>
        <v>212044</v>
      </c>
      <c r="M204" s="32">
        <f t="shared" ref="M204:M225" si="36">ROUND(L204/K204,2)</f>
        <v>5.84</v>
      </c>
      <c r="N204" s="74">
        <v>530109</v>
      </c>
      <c r="O204" s="10">
        <f t="shared" si="31"/>
        <v>14.600657720782657</v>
      </c>
      <c r="P204" s="73">
        <v>38.57</v>
      </c>
    </row>
    <row r="205" spans="1:16" ht="26.25" customHeight="1">
      <c r="A205" s="24">
        <v>1122</v>
      </c>
      <c r="B205" s="25" t="s">
        <v>30</v>
      </c>
      <c r="C205" s="26">
        <v>9001864</v>
      </c>
      <c r="D205" s="34">
        <v>71.150000000000006</v>
      </c>
      <c r="E205" s="34">
        <v>72.400000000000006</v>
      </c>
      <c r="F205" s="28">
        <v>6</v>
      </c>
      <c r="G205" s="9">
        <f>F205*31</f>
        <v>186</v>
      </c>
      <c r="H205" s="72"/>
      <c r="I205" s="154">
        <f t="shared" si="33"/>
        <v>13233.900000000001</v>
      </c>
      <c r="J205" s="30"/>
      <c r="K205" s="30">
        <f t="shared" si="34"/>
        <v>13466.400000000001</v>
      </c>
      <c r="L205" s="31">
        <f t="shared" si="35"/>
        <v>60715</v>
      </c>
      <c r="M205" s="32">
        <f t="shared" si="36"/>
        <v>4.51</v>
      </c>
      <c r="N205" s="74">
        <v>151787</v>
      </c>
      <c r="O205" s="10">
        <f t="shared" si="31"/>
        <v>11.271535079902572</v>
      </c>
      <c r="P205" s="73">
        <v>38.57</v>
      </c>
    </row>
    <row r="206" spans="1:16" ht="26.25" customHeight="1">
      <c r="A206" s="24">
        <v>1123</v>
      </c>
      <c r="B206" s="35" t="s">
        <v>31</v>
      </c>
      <c r="C206" s="26">
        <v>9002067</v>
      </c>
      <c r="D206" s="27">
        <v>18.8</v>
      </c>
      <c r="E206" s="27">
        <v>20.399999999999999</v>
      </c>
      <c r="F206" s="28">
        <v>14</v>
      </c>
      <c r="G206" s="9">
        <f t="shared" si="32"/>
        <v>434</v>
      </c>
      <c r="H206" s="72">
        <v>18.8</v>
      </c>
      <c r="I206" s="154">
        <f t="shared" si="33"/>
        <v>8140.4000000000005</v>
      </c>
      <c r="J206" s="30"/>
      <c r="K206" s="30">
        <f t="shared" si="34"/>
        <v>8834.7999999999993</v>
      </c>
      <c r="L206" s="31">
        <f t="shared" si="35"/>
        <v>33592</v>
      </c>
      <c r="M206" s="32">
        <f t="shared" si="36"/>
        <v>3.8</v>
      </c>
      <c r="N206" s="74">
        <v>83979</v>
      </c>
      <c r="O206" s="10">
        <f t="shared" si="31"/>
        <v>9.5054783356725689</v>
      </c>
      <c r="P206" s="73">
        <v>38.57</v>
      </c>
    </row>
    <row r="207" spans="1:16" ht="26.25" customHeight="1">
      <c r="A207" s="24">
        <v>1125</v>
      </c>
      <c r="B207" s="25" t="s">
        <v>32</v>
      </c>
      <c r="C207" s="26">
        <v>9002182</v>
      </c>
      <c r="D207" s="27">
        <v>20.8</v>
      </c>
      <c r="E207" s="27">
        <v>20.8</v>
      </c>
      <c r="F207" s="28">
        <v>10</v>
      </c>
      <c r="G207" s="9">
        <f t="shared" si="32"/>
        <v>310</v>
      </c>
      <c r="H207" s="72"/>
      <c r="I207" s="154">
        <f t="shared" si="33"/>
        <v>6448</v>
      </c>
      <c r="J207" s="30"/>
      <c r="K207" s="30">
        <f t="shared" si="34"/>
        <v>6448</v>
      </c>
      <c r="L207" s="31">
        <f t="shared" si="35"/>
        <v>6292</v>
      </c>
      <c r="M207" s="32">
        <f t="shared" si="36"/>
        <v>0.98</v>
      </c>
      <c r="N207" s="74">
        <v>15731</v>
      </c>
      <c r="O207" s="10">
        <f t="shared" si="31"/>
        <v>2.4396712158808933</v>
      </c>
      <c r="P207" s="73">
        <v>38.57</v>
      </c>
    </row>
    <row r="208" spans="1:16" ht="26.25" customHeight="1">
      <c r="A208" s="24">
        <v>1126</v>
      </c>
      <c r="B208" s="25" t="s">
        <v>33</v>
      </c>
      <c r="C208" s="26">
        <v>9002068</v>
      </c>
      <c r="D208" s="34">
        <v>66.05</v>
      </c>
      <c r="E208" s="34">
        <v>66.5</v>
      </c>
      <c r="F208" s="28">
        <v>2</v>
      </c>
      <c r="G208" s="9">
        <f t="shared" si="32"/>
        <v>62</v>
      </c>
      <c r="H208" s="72"/>
      <c r="I208" s="154">
        <f t="shared" si="33"/>
        <v>4095.1</v>
      </c>
      <c r="J208" s="30"/>
      <c r="K208" s="30">
        <f t="shared" si="34"/>
        <v>4123</v>
      </c>
      <c r="L208" s="31">
        <f t="shared" si="35"/>
        <v>20197</v>
      </c>
      <c r="M208" s="32">
        <f t="shared" si="36"/>
        <v>4.9000000000000004</v>
      </c>
      <c r="N208" s="74">
        <v>50492</v>
      </c>
      <c r="O208" s="10">
        <f t="shared" si="31"/>
        <v>12.24642250788261</v>
      </c>
      <c r="P208" s="73">
        <v>38.57</v>
      </c>
    </row>
    <row r="209" spans="1:16" ht="26.25" customHeight="1">
      <c r="A209" s="156">
        <v>1127</v>
      </c>
      <c r="B209" s="36" t="s">
        <v>17</v>
      </c>
      <c r="C209" s="28">
        <v>9002220</v>
      </c>
      <c r="D209" s="27">
        <v>0</v>
      </c>
      <c r="E209" s="27">
        <v>183.7</v>
      </c>
      <c r="F209" s="28">
        <v>2</v>
      </c>
      <c r="G209" s="9">
        <f t="shared" si="32"/>
        <v>62</v>
      </c>
      <c r="H209" s="72"/>
      <c r="I209" s="154">
        <f t="shared" si="33"/>
        <v>0</v>
      </c>
      <c r="J209" s="30"/>
      <c r="K209" s="30">
        <f t="shared" si="34"/>
        <v>11389.4</v>
      </c>
      <c r="L209" s="31">
        <f t="shared" si="35"/>
        <v>40548</v>
      </c>
      <c r="M209" s="32">
        <f t="shared" si="36"/>
        <v>3.56</v>
      </c>
      <c r="N209" s="74">
        <v>101371</v>
      </c>
      <c r="O209" s="10">
        <f t="shared" si="31"/>
        <v>8.9004688570073931</v>
      </c>
      <c r="P209" s="73">
        <v>38.57</v>
      </c>
    </row>
    <row r="210" spans="1:16" ht="26.25" customHeight="1">
      <c r="A210" s="24">
        <v>1128</v>
      </c>
      <c r="B210" s="35" t="s">
        <v>19</v>
      </c>
      <c r="C210" s="26">
        <v>9001867</v>
      </c>
      <c r="D210" s="27">
        <v>31.4</v>
      </c>
      <c r="E210" s="27">
        <v>35.15</v>
      </c>
      <c r="F210" s="28">
        <v>4</v>
      </c>
      <c r="G210" s="9">
        <f t="shared" si="32"/>
        <v>124</v>
      </c>
      <c r="H210" s="72"/>
      <c r="I210" s="154">
        <f t="shared" si="33"/>
        <v>3893.6</v>
      </c>
      <c r="J210" s="30"/>
      <c r="K210" s="30">
        <f t="shared" si="34"/>
        <v>4358.5999999999995</v>
      </c>
      <c r="L210" s="31">
        <f t="shared" si="35"/>
        <v>4440</v>
      </c>
      <c r="M210" s="32">
        <f t="shared" si="36"/>
        <v>1.02</v>
      </c>
      <c r="N210" s="74">
        <v>11100</v>
      </c>
      <c r="O210" s="10">
        <f t="shared" si="31"/>
        <v>2.5466893039049241</v>
      </c>
      <c r="P210" s="73">
        <v>38.57</v>
      </c>
    </row>
    <row r="211" spans="1:16" ht="26.25" customHeight="1">
      <c r="A211" s="24">
        <v>1129</v>
      </c>
      <c r="B211" s="35" t="s">
        <v>34</v>
      </c>
      <c r="C211" s="26">
        <v>9002187</v>
      </c>
      <c r="D211" s="27">
        <v>30.3</v>
      </c>
      <c r="E211" s="34">
        <v>30.75</v>
      </c>
      <c r="F211" s="28">
        <v>10</v>
      </c>
      <c r="G211" s="9">
        <f t="shared" si="32"/>
        <v>310</v>
      </c>
      <c r="H211" s="72"/>
      <c r="I211" s="154">
        <f t="shared" si="33"/>
        <v>9393</v>
      </c>
      <c r="J211" s="30"/>
      <c r="K211" s="30">
        <f t="shared" si="34"/>
        <v>9532.5</v>
      </c>
      <c r="L211" s="31">
        <f t="shared" si="35"/>
        <v>40429</v>
      </c>
      <c r="M211" s="32">
        <f t="shared" si="36"/>
        <v>4.24</v>
      </c>
      <c r="N211" s="74">
        <v>101073</v>
      </c>
      <c r="O211" s="10">
        <f t="shared" si="31"/>
        <v>10.602989771833203</v>
      </c>
      <c r="P211" s="73">
        <v>38.57</v>
      </c>
    </row>
    <row r="212" spans="1:16" ht="26.25" customHeight="1">
      <c r="A212" s="24">
        <v>1130</v>
      </c>
      <c r="B212" s="25" t="s">
        <v>35</v>
      </c>
      <c r="C212" s="26">
        <v>9002184</v>
      </c>
      <c r="D212" s="27">
        <v>25.5</v>
      </c>
      <c r="E212" s="27">
        <v>25.5</v>
      </c>
      <c r="F212" s="28">
        <v>12</v>
      </c>
      <c r="G212" s="9">
        <f t="shared" si="32"/>
        <v>372</v>
      </c>
      <c r="H212" s="72"/>
      <c r="I212" s="154">
        <f t="shared" si="33"/>
        <v>9486</v>
      </c>
      <c r="J212" s="30"/>
      <c r="K212" s="30">
        <f t="shared" si="34"/>
        <v>9486</v>
      </c>
      <c r="L212" s="31">
        <f t="shared" si="35"/>
        <v>7520</v>
      </c>
      <c r="M212" s="32">
        <f t="shared" si="36"/>
        <v>0.79</v>
      </c>
      <c r="N212" s="74">
        <v>18799</v>
      </c>
      <c r="O212" s="10">
        <f t="shared" si="31"/>
        <v>1.9817625975121231</v>
      </c>
      <c r="P212" s="73">
        <v>38.57</v>
      </c>
    </row>
    <row r="213" spans="1:16" ht="26.25" customHeight="1">
      <c r="A213" s="24">
        <v>1131</v>
      </c>
      <c r="B213" s="25" t="s">
        <v>36</v>
      </c>
      <c r="C213" s="26">
        <v>9002188</v>
      </c>
      <c r="D213" s="27">
        <v>18.899999999999999</v>
      </c>
      <c r="E213" s="27">
        <v>18.899999999999999</v>
      </c>
      <c r="F213" s="28">
        <v>12</v>
      </c>
      <c r="G213" s="9">
        <f t="shared" si="32"/>
        <v>372</v>
      </c>
      <c r="H213" s="72"/>
      <c r="I213" s="154">
        <f t="shared" si="33"/>
        <v>7030.7999999999993</v>
      </c>
      <c r="J213" s="30"/>
      <c r="K213" s="30">
        <f t="shared" si="34"/>
        <v>7030.7999999999993</v>
      </c>
      <c r="L213" s="31">
        <f t="shared" si="35"/>
        <v>48136</v>
      </c>
      <c r="M213" s="32">
        <f t="shared" si="36"/>
        <v>6.85</v>
      </c>
      <c r="N213" s="74">
        <v>120339</v>
      </c>
      <c r="O213" s="10">
        <f t="shared" si="31"/>
        <v>17.115975422427038</v>
      </c>
      <c r="P213" s="73">
        <v>38.57</v>
      </c>
    </row>
    <row r="214" spans="1:16" ht="26.25" customHeight="1">
      <c r="A214" s="24">
        <v>1131</v>
      </c>
      <c r="B214" s="25" t="s">
        <v>36</v>
      </c>
      <c r="C214" s="26">
        <v>9002188</v>
      </c>
      <c r="D214" s="27">
        <v>6.8</v>
      </c>
      <c r="E214" s="27">
        <v>18.899999999999999</v>
      </c>
      <c r="F214" s="28">
        <v>4</v>
      </c>
      <c r="G214" s="9">
        <f t="shared" si="32"/>
        <v>124</v>
      </c>
      <c r="H214" s="72"/>
      <c r="I214" s="154">
        <f t="shared" si="33"/>
        <v>843.19999999999993</v>
      </c>
      <c r="J214" s="30"/>
      <c r="K214" s="30">
        <f t="shared" si="34"/>
        <v>2343.6</v>
      </c>
      <c r="L214" s="31">
        <f t="shared" si="35"/>
        <v>16045</v>
      </c>
      <c r="M214" s="32">
        <f t="shared" si="36"/>
        <v>6.85</v>
      </c>
      <c r="N214" s="74">
        <v>40113</v>
      </c>
      <c r="O214" s="10">
        <f t="shared" si="31"/>
        <v>17.115975422427034</v>
      </c>
      <c r="P214" s="73">
        <v>38.57</v>
      </c>
    </row>
    <row r="215" spans="1:16" ht="26.25" customHeight="1">
      <c r="A215" s="24">
        <v>1132</v>
      </c>
      <c r="B215" s="25" t="s">
        <v>37</v>
      </c>
      <c r="C215" s="26">
        <v>9002189</v>
      </c>
      <c r="D215" s="27">
        <v>35.9</v>
      </c>
      <c r="E215" s="34">
        <v>36.35</v>
      </c>
      <c r="F215" s="28">
        <v>12</v>
      </c>
      <c r="G215" s="9">
        <f t="shared" si="32"/>
        <v>372</v>
      </c>
      <c r="H215" s="72">
        <v>14</v>
      </c>
      <c r="I215" s="154">
        <f t="shared" si="33"/>
        <v>13340.8</v>
      </c>
      <c r="J215" s="30"/>
      <c r="K215" s="30">
        <f t="shared" si="34"/>
        <v>13508.2</v>
      </c>
      <c r="L215" s="31">
        <f t="shared" si="35"/>
        <v>63897</v>
      </c>
      <c r="M215" s="32">
        <f t="shared" si="36"/>
        <v>4.7300000000000004</v>
      </c>
      <c r="N215" s="74">
        <v>159743</v>
      </c>
      <c r="O215" s="10">
        <f t="shared" si="31"/>
        <v>11.825631838438873</v>
      </c>
      <c r="P215" s="73">
        <v>38.57</v>
      </c>
    </row>
    <row r="216" spans="1:16" ht="26.25" customHeight="1">
      <c r="A216" s="24">
        <v>1133</v>
      </c>
      <c r="B216" s="25" t="s">
        <v>38</v>
      </c>
      <c r="C216" s="26">
        <v>9002190</v>
      </c>
      <c r="D216" s="34">
        <v>56.65</v>
      </c>
      <c r="E216" s="34">
        <v>57.1</v>
      </c>
      <c r="F216" s="28">
        <v>4</v>
      </c>
      <c r="G216" s="9">
        <f t="shared" si="32"/>
        <v>124</v>
      </c>
      <c r="H216" s="72">
        <v>1.7</v>
      </c>
      <c r="I216" s="154">
        <f t="shared" si="33"/>
        <v>7022.9</v>
      </c>
      <c r="J216" s="30"/>
      <c r="K216" s="30">
        <f t="shared" si="34"/>
        <v>7078.7000000000007</v>
      </c>
      <c r="L216" s="31">
        <f t="shared" si="35"/>
        <v>46101</v>
      </c>
      <c r="M216" s="32">
        <f t="shared" si="36"/>
        <v>6.51</v>
      </c>
      <c r="N216" s="74">
        <v>115252</v>
      </c>
      <c r="O216" s="10">
        <f t="shared" si="31"/>
        <v>16.281520618192605</v>
      </c>
      <c r="P216" s="73">
        <v>38.57</v>
      </c>
    </row>
    <row r="217" spans="1:16" ht="26.25" customHeight="1">
      <c r="A217" s="24">
        <v>1135</v>
      </c>
      <c r="B217" s="25" t="s">
        <v>39</v>
      </c>
      <c r="C217" s="26">
        <v>9002191</v>
      </c>
      <c r="D217" s="27">
        <v>28.4</v>
      </c>
      <c r="E217" s="27">
        <v>28.4</v>
      </c>
      <c r="F217" s="28">
        <v>24</v>
      </c>
      <c r="G217" s="9">
        <f t="shared" si="32"/>
        <v>744</v>
      </c>
      <c r="H217" s="72"/>
      <c r="I217" s="154">
        <f t="shared" si="33"/>
        <v>21129.599999999999</v>
      </c>
      <c r="J217" s="30"/>
      <c r="K217" s="30">
        <f t="shared" si="34"/>
        <v>21129.599999999999</v>
      </c>
      <c r="L217" s="31">
        <f t="shared" si="35"/>
        <v>53751</v>
      </c>
      <c r="M217" s="32">
        <f t="shared" si="36"/>
        <v>2.54</v>
      </c>
      <c r="N217" s="74">
        <v>134378</v>
      </c>
      <c r="O217" s="10">
        <f t="shared" si="31"/>
        <v>6.3597039224594889</v>
      </c>
      <c r="P217" s="73">
        <v>38.57</v>
      </c>
    </row>
    <row r="218" spans="1:16" ht="26.25" customHeight="1">
      <c r="A218" s="24">
        <v>1136</v>
      </c>
      <c r="B218" s="25" t="s">
        <v>40</v>
      </c>
      <c r="C218" s="26">
        <v>9002192</v>
      </c>
      <c r="D218" s="34">
        <v>11.65</v>
      </c>
      <c r="E218" s="34">
        <v>26.849999999999998</v>
      </c>
      <c r="F218" s="28">
        <v>6</v>
      </c>
      <c r="G218" s="9">
        <f t="shared" si="32"/>
        <v>186</v>
      </c>
      <c r="H218" s="72">
        <v>2.2200000000000002</v>
      </c>
      <c r="I218" s="154">
        <f t="shared" si="33"/>
        <v>2164.6800000000003</v>
      </c>
      <c r="J218" s="30"/>
      <c r="K218" s="30">
        <f t="shared" si="34"/>
        <v>4991.8799999999992</v>
      </c>
      <c r="L218" s="31">
        <f t="shared" si="35"/>
        <v>23806</v>
      </c>
      <c r="M218" s="32">
        <f t="shared" si="36"/>
        <v>4.7699999999999996</v>
      </c>
      <c r="N218" s="74">
        <v>59516</v>
      </c>
      <c r="O218" s="10">
        <f t="shared" si="31"/>
        <v>11.922562241079515</v>
      </c>
      <c r="P218" s="73">
        <v>38.57</v>
      </c>
    </row>
    <row r="219" spans="1:16" ht="26.25" customHeight="1">
      <c r="A219" s="24">
        <v>1137</v>
      </c>
      <c r="B219" s="25" t="s">
        <v>41</v>
      </c>
      <c r="C219" s="26">
        <v>9002185</v>
      </c>
      <c r="D219" s="27">
        <v>69.3</v>
      </c>
      <c r="E219" s="27">
        <v>69.3</v>
      </c>
      <c r="F219" s="28">
        <v>14</v>
      </c>
      <c r="G219" s="9">
        <f t="shared" si="32"/>
        <v>434</v>
      </c>
      <c r="H219" s="72"/>
      <c r="I219" s="154">
        <f t="shared" si="33"/>
        <v>30076.199999999997</v>
      </c>
      <c r="J219" s="30"/>
      <c r="K219" s="30">
        <f t="shared" si="34"/>
        <v>30076.199999999997</v>
      </c>
      <c r="L219" s="31">
        <f t="shared" si="35"/>
        <v>74372</v>
      </c>
      <c r="M219" s="32">
        <f t="shared" si="36"/>
        <v>2.4700000000000002</v>
      </c>
      <c r="N219" s="74">
        <v>185930</v>
      </c>
      <c r="O219" s="10">
        <f t="shared" si="31"/>
        <v>6.1819644768953532</v>
      </c>
      <c r="P219" s="73">
        <v>38.57</v>
      </c>
    </row>
    <row r="220" spans="1:16" ht="26.25" customHeight="1">
      <c r="A220" s="24">
        <v>1139</v>
      </c>
      <c r="B220" s="25" t="s">
        <v>42</v>
      </c>
      <c r="C220" s="26">
        <v>9002193</v>
      </c>
      <c r="D220" s="27">
        <v>27.9</v>
      </c>
      <c r="E220" s="27">
        <v>27.9</v>
      </c>
      <c r="F220" s="28">
        <v>18</v>
      </c>
      <c r="G220" s="9">
        <f t="shared" si="32"/>
        <v>558</v>
      </c>
      <c r="H220" s="72">
        <v>27.9</v>
      </c>
      <c r="I220" s="154">
        <f t="shared" si="33"/>
        <v>15540.3</v>
      </c>
      <c r="J220" s="30"/>
      <c r="K220" s="30">
        <f t="shared" si="34"/>
        <v>15540.3</v>
      </c>
      <c r="L220" s="31">
        <f t="shared" si="35"/>
        <v>75799</v>
      </c>
      <c r="M220" s="32">
        <f t="shared" si="36"/>
        <v>4.88</v>
      </c>
      <c r="N220" s="74">
        <v>189497</v>
      </c>
      <c r="O220" s="10">
        <f t="shared" si="31"/>
        <v>12.193908740500506</v>
      </c>
      <c r="P220" s="73">
        <v>38.57</v>
      </c>
    </row>
    <row r="221" spans="1:16" ht="26.25" customHeight="1">
      <c r="A221" s="24">
        <v>1140</v>
      </c>
      <c r="B221" s="25" t="s">
        <v>43</v>
      </c>
      <c r="C221" s="26">
        <v>9002194</v>
      </c>
      <c r="D221" s="27">
        <v>76.5</v>
      </c>
      <c r="E221" s="27">
        <v>76.5</v>
      </c>
      <c r="F221" s="28">
        <v>16</v>
      </c>
      <c r="G221" s="9">
        <f t="shared" si="32"/>
        <v>496</v>
      </c>
      <c r="H221" s="72">
        <v>7.7</v>
      </c>
      <c r="I221" s="154">
        <f t="shared" si="33"/>
        <v>37936.300000000003</v>
      </c>
      <c r="J221" s="30"/>
      <c r="K221" s="30">
        <f t="shared" si="34"/>
        <v>37936.300000000003</v>
      </c>
      <c r="L221" s="31">
        <f t="shared" si="35"/>
        <v>189276</v>
      </c>
      <c r="M221" s="32">
        <f t="shared" si="36"/>
        <v>4.99</v>
      </c>
      <c r="N221" s="74">
        <v>473191</v>
      </c>
      <c r="O221" s="10">
        <f t="shared" si="31"/>
        <v>12.473303933172184</v>
      </c>
      <c r="P221" s="73">
        <v>38.57</v>
      </c>
    </row>
    <row r="222" spans="1:16" ht="26.25" customHeight="1">
      <c r="A222" s="24">
        <v>1141</v>
      </c>
      <c r="B222" s="25" t="s">
        <v>44</v>
      </c>
      <c r="C222" s="26">
        <v>9002069</v>
      </c>
      <c r="D222" s="34">
        <v>138.44999999999999</v>
      </c>
      <c r="E222" s="34">
        <v>138.89999999999998</v>
      </c>
      <c r="F222" s="28">
        <v>2</v>
      </c>
      <c r="G222" s="9">
        <f t="shared" si="32"/>
        <v>62</v>
      </c>
      <c r="H222" s="72"/>
      <c r="I222" s="154">
        <f t="shared" si="33"/>
        <v>8583.9</v>
      </c>
      <c r="J222" s="30"/>
      <c r="K222" s="30">
        <f t="shared" si="34"/>
        <v>8611.7999999999993</v>
      </c>
      <c r="L222" s="31">
        <f t="shared" si="35"/>
        <v>41344</v>
      </c>
      <c r="M222" s="32">
        <f t="shared" si="36"/>
        <v>4.8</v>
      </c>
      <c r="N222" s="74">
        <v>103361</v>
      </c>
      <c r="O222" s="10">
        <f t="shared" si="31"/>
        <v>12.002252723007967</v>
      </c>
      <c r="P222" s="73">
        <v>38.57</v>
      </c>
    </row>
    <row r="223" spans="1:16" ht="26.25" customHeight="1">
      <c r="A223" s="24">
        <v>1142</v>
      </c>
      <c r="B223" s="25" t="s">
        <v>45</v>
      </c>
      <c r="C223" s="26">
        <v>9001865</v>
      </c>
      <c r="D223" s="27">
        <v>45.5</v>
      </c>
      <c r="E223" s="27">
        <v>45.5</v>
      </c>
      <c r="F223" s="28">
        <v>10</v>
      </c>
      <c r="G223" s="9">
        <f t="shared" si="32"/>
        <v>310</v>
      </c>
      <c r="H223" s="72"/>
      <c r="I223" s="154">
        <f t="shared" si="33"/>
        <v>14105</v>
      </c>
      <c r="J223" s="30"/>
      <c r="K223" s="30">
        <f t="shared" si="34"/>
        <v>14105</v>
      </c>
      <c r="L223" s="31">
        <f t="shared" si="35"/>
        <v>35781</v>
      </c>
      <c r="M223" s="32">
        <f t="shared" si="36"/>
        <v>2.54</v>
      </c>
      <c r="N223" s="74">
        <v>89453</v>
      </c>
      <c r="O223" s="10">
        <f t="shared" si="31"/>
        <v>6.3419354838709676</v>
      </c>
      <c r="P223" s="73">
        <v>38.57</v>
      </c>
    </row>
    <row r="224" spans="1:16" ht="26.25" customHeight="1">
      <c r="A224" s="24">
        <v>1143</v>
      </c>
      <c r="B224" s="25" t="s">
        <v>46</v>
      </c>
      <c r="C224" s="26">
        <v>9002214</v>
      </c>
      <c r="D224" s="27">
        <v>4.4000000000000004</v>
      </c>
      <c r="E224" s="27">
        <v>4.4000000000000004</v>
      </c>
      <c r="F224" s="28">
        <v>8</v>
      </c>
      <c r="G224" s="9">
        <f t="shared" si="32"/>
        <v>248</v>
      </c>
      <c r="H224" s="72"/>
      <c r="I224" s="154">
        <f t="shared" si="33"/>
        <v>1091.2</v>
      </c>
      <c r="J224" s="30"/>
      <c r="K224" s="30">
        <f t="shared" si="34"/>
        <v>1091.2</v>
      </c>
      <c r="L224" s="31">
        <f t="shared" si="35"/>
        <v>8624</v>
      </c>
      <c r="M224" s="32">
        <f t="shared" si="36"/>
        <v>7.9</v>
      </c>
      <c r="N224" s="74">
        <v>21559</v>
      </c>
      <c r="O224" s="10">
        <f t="shared" si="31"/>
        <v>19.757148093841643</v>
      </c>
      <c r="P224" s="73">
        <v>38.57</v>
      </c>
    </row>
    <row r="225" spans="1:16" ht="26.25" customHeight="1" thickBot="1">
      <c r="A225" s="37">
        <v>1145</v>
      </c>
      <c r="B225" s="96" t="s">
        <v>51</v>
      </c>
      <c r="C225" s="38">
        <v>9002070</v>
      </c>
      <c r="D225" s="39">
        <v>75.7</v>
      </c>
      <c r="E225" s="39">
        <v>126.6</v>
      </c>
      <c r="F225" s="40">
        <v>18</v>
      </c>
      <c r="G225" s="11">
        <f t="shared" si="32"/>
        <v>558</v>
      </c>
      <c r="H225" s="76"/>
      <c r="I225" s="153">
        <f>(D225*14*31)-H225</f>
        <v>32853.799999999996</v>
      </c>
      <c r="J225" s="42"/>
      <c r="K225" s="42">
        <f t="shared" si="34"/>
        <v>70642.8</v>
      </c>
      <c r="L225" s="43">
        <f t="shared" si="35"/>
        <v>443528</v>
      </c>
      <c r="M225" s="282">
        <f t="shared" si="36"/>
        <v>6.28</v>
      </c>
      <c r="N225" s="77">
        <v>1108821</v>
      </c>
      <c r="O225" s="12">
        <f t="shared" si="31"/>
        <v>15.696164364945897</v>
      </c>
      <c r="P225" s="260">
        <v>38.57</v>
      </c>
    </row>
    <row r="226" spans="1:16" ht="26.25" customHeight="1" thickBot="1">
      <c r="A226" s="104"/>
      <c r="B226" s="105"/>
      <c r="C226" s="106"/>
      <c r="D226" s="107"/>
      <c r="E226" s="107"/>
      <c r="F226" s="106"/>
      <c r="G226" s="108">
        <f>SUM(G203:G225)</f>
        <v>7316</v>
      </c>
      <c r="H226" s="82">
        <f>SUM(H203:H225)</f>
        <v>72.320000000000007</v>
      </c>
      <c r="I226" s="109">
        <f>SUM(I203:I225)</f>
        <v>283955.88</v>
      </c>
      <c r="J226" s="82"/>
      <c r="K226" s="284">
        <f>SUM(K203:K225)</f>
        <v>339272.27999999997</v>
      </c>
      <c r="L226" s="106"/>
      <c r="M226" s="110"/>
      <c r="N226" s="267">
        <f>SUM(N203:N225)</f>
        <v>3866031</v>
      </c>
      <c r="O226" s="106"/>
      <c r="P226" s="330" t="s">
        <v>8</v>
      </c>
    </row>
    <row r="227" spans="1:16" ht="26.25" customHeight="1">
      <c r="A227" s="48" t="s">
        <v>0</v>
      </c>
      <c r="B227" s="49" t="s">
        <v>9</v>
      </c>
      <c r="C227" s="50"/>
      <c r="D227" s="51"/>
      <c r="E227" s="51"/>
      <c r="F227" s="50"/>
      <c r="G227" s="50"/>
      <c r="H227" s="50"/>
      <c r="I227" s="50"/>
      <c r="J227" s="52"/>
      <c r="K227" s="50"/>
      <c r="L227" s="53"/>
      <c r="M227" s="50"/>
      <c r="N227" s="50"/>
      <c r="O227" s="50"/>
      <c r="P227" s="54"/>
    </row>
    <row r="228" spans="1:16" ht="26.25" customHeight="1">
      <c r="A228" s="55"/>
      <c r="B228" s="56" t="s">
        <v>10</v>
      </c>
      <c r="C228" s="57"/>
      <c r="D228" s="58"/>
      <c r="E228" s="58"/>
      <c r="F228" s="57"/>
      <c r="G228" s="57"/>
      <c r="H228" s="57"/>
      <c r="I228" s="57"/>
      <c r="J228" s="59"/>
      <c r="K228" s="57"/>
      <c r="L228" s="60"/>
      <c r="M228" s="57"/>
      <c r="N228" s="57"/>
      <c r="O228" s="57"/>
      <c r="P228" s="61"/>
    </row>
    <row r="229" spans="1:16" ht="26.25" customHeight="1">
      <c r="A229" s="55"/>
      <c r="B229" s="56" t="s">
        <v>11</v>
      </c>
      <c r="C229" s="57"/>
      <c r="D229" s="58"/>
      <c r="E229" s="58"/>
      <c r="F229" s="57"/>
      <c r="G229" s="57"/>
      <c r="H229" s="57"/>
      <c r="I229" s="57"/>
      <c r="J229" s="59"/>
      <c r="K229" s="57"/>
      <c r="L229" s="60"/>
      <c r="M229" s="57"/>
      <c r="N229" s="57"/>
      <c r="O229" s="57"/>
      <c r="P229" s="61"/>
    </row>
    <row r="230" spans="1:16" ht="26.25" customHeight="1">
      <c r="A230" s="55"/>
      <c r="B230" s="56" t="s">
        <v>12</v>
      </c>
      <c r="C230" s="57"/>
      <c r="D230" s="58"/>
      <c r="E230" s="58"/>
      <c r="F230" s="57"/>
      <c r="G230" s="57"/>
      <c r="H230" s="57"/>
      <c r="I230" s="57"/>
      <c r="J230" s="59"/>
      <c r="K230" s="57"/>
      <c r="L230" s="60"/>
      <c r="M230" s="57"/>
      <c r="N230" s="57"/>
      <c r="O230" s="57"/>
      <c r="P230" s="61"/>
    </row>
    <row r="231" spans="1:16" ht="26.25" customHeight="1">
      <c r="A231" s="55"/>
      <c r="B231" s="56" t="s">
        <v>13</v>
      </c>
      <c r="C231" s="62"/>
      <c r="D231" s="57"/>
      <c r="E231" s="57"/>
      <c r="F231" s="58"/>
      <c r="G231" s="57"/>
      <c r="H231" s="57"/>
      <c r="I231" s="57"/>
      <c r="J231" s="59"/>
      <c r="K231" s="57"/>
      <c r="L231" s="60"/>
      <c r="M231" s="57"/>
      <c r="N231" s="57"/>
      <c r="O231" s="57"/>
      <c r="P231" s="62"/>
    </row>
    <row r="232" spans="1:16" ht="26.25" customHeight="1" thickBot="1">
      <c r="A232" s="63"/>
      <c r="B232" s="64" t="s">
        <v>14</v>
      </c>
      <c r="C232" s="65"/>
      <c r="D232" s="65"/>
      <c r="E232" s="65"/>
      <c r="F232" s="65"/>
      <c r="G232" s="65"/>
      <c r="H232" s="65"/>
      <c r="I232" s="65"/>
      <c r="J232" s="66"/>
      <c r="K232" s="65"/>
      <c r="L232" s="67"/>
      <c r="M232" s="65"/>
      <c r="N232" s="65"/>
      <c r="O232" s="65"/>
      <c r="P232" s="65"/>
    </row>
    <row r="233" spans="1:16" ht="26.25" customHeight="1">
      <c r="A233" s="18"/>
      <c r="B233" s="19" t="s">
        <v>15</v>
      </c>
      <c r="C233" s="19"/>
      <c r="D233" s="68"/>
      <c r="E233" s="68"/>
      <c r="F233" s="19"/>
      <c r="G233" s="19"/>
      <c r="H233" s="19"/>
      <c r="J233" s="70"/>
      <c r="L233" s="71"/>
      <c r="M233" s="19"/>
      <c r="O233" s="19"/>
      <c r="P233" s="19"/>
    </row>
    <row r="234" spans="1:16" ht="26.25" customHeight="1">
      <c r="A234" s="18"/>
      <c r="B234" s="19"/>
      <c r="C234" s="19"/>
      <c r="D234" s="68"/>
      <c r="E234" s="68"/>
      <c r="F234" s="19"/>
      <c r="G234" s="19"/>
      <c r="H234" s="19"/>
      <c r="J234" s="70"/>
      <c r="L234" s="71"/>
      <c r="M234" s="19"/>
      <c r="O234" s="19"/>
      <c r="P234" s="19"/>
    </row>
    <row r="235" spans="1:16" ht="26.25" customHeight="1">
      <c r="A235" s="18"/>
      <c r="B235" s="19"/>
      <c r="C235" s="19"/>
      <c r="D235" s="68"/>
      <c r="E235" s="68"/>
      <c r="F235" s="19"/>
      <c r="G235" s="19"/>
      <c r="H235" s="19"/>
      <c r="J235" s="70"/>
      <c r="L235" s="71"/>
      <c r="M235" s="19"/>
      <c r="O235" s="19"/>
      <c r="P235" s="19"/>
    </row>
    <row r="236" spans="1:16" ht="26.25" customHeight="1">
      <c r="A236" s="18"/>
      <c r="B236" s="19"/>
      <c r="C236" s="19"/>
      <c r="D236" s="68"/>
      <c r="E236" s="68"/>
      <c r="F236" s="19"/>
      <c r="G236" s="19"/>
      <c r="H236" s="19"/>
      <c r="J236" s="70"/>
      <c r="L236" s="71"/>
      <c r="M236" s="19"/>
      <c r="O236" s="19"/>
      <c r="P236" s="19"/>
    </row>
    <row r="237" spans="1:16" ht="26.25" customHeight="1">
      <c r="A237" s="18"/>
      <c r="B237" s="19"/>
      <c r="C237" s="19"/>
      <c r="D237" s="68"/>
      <c r="E237" s="68"/>
      <c r="F237" s="19"/>
      <c r="G237" s="19"/>
      <c r="H237" s="19"/>
      <c r="J237" s="70"/>
      <c r="L237" s="71"/>
      <c r="M237" s="19"/>
      <c r="O237" s="19"/>
      <c r="P237" s="19"/>
    </row>
    <row r="238" spans="1:16" ht="26.25" customHeight="1">
      <c r="A238" s="18"/>
      <c r="B238" s="19"/>
      <c r="C238" s="19"/>
      <c r="D238" s="68"/>
      <c r="E238" s="68"/>
      <c r="F238" s="19"/>
      <c r="G238" s="19"/>
      <c r="H238" s="19"/>
      <c r="J238" s="70"/>
      <c r="L238" s="71"/>
      <c r="M238" s="19"/>
      <c r="O238" s="19"/>
      <c r="P238" s="19"/>
    </row>
    <row r="239" spans="1:16" ht="26.25" customHeight="1" thickBot="1">
      <c r="A239" s="18"/>
      <c r="B239" s="19"/>
      <c r="C239" s="332" t="s">
        <v>53</v>
      </c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32"/>
      <c r="P239" s="332"/>
    </row>
    <row r="240" spans="1:16" ht="76.349999999999994" customHeight="1">
      <c r="A240" s="21" t="s">
        <v>21</v>
      </c>
      <c r="B240" s="157" t="s">
        <v>1</v>
      </c>
      <c r="C240" s="157" t="s">
        <v>2</v>
      </c>
      <c r="D240" s="263" t="s">
        <v>77</v>
      </c>
      <c r="E240" s="263" t="s">
        <v>22</v>
      </c>
      <c r="F240" s="157" t="s">
        <v>3</v>
      </c>
      <c r="G240" s="157" t="s">
        <v>4</v>
      </c>
      <c r="H240" s="157" t="s">
        <v>23</v>
      </c>
      <c r="I240" s="261" t="s">
        <v>24</v>
      </c>
      <c r="J240" s="157" t="s">
        <v>56</v>
      </c>
      <c r="K240" s="251" t="s">
        <v>5</v>
      </c>
      <c r="L240" s="22" t="s">
        <v>25</v>
      </c>
      <c r="M240" s="157" t="s">
        <v>6</v>
      </c>
      <c r="N240" s="23" t="s">
        <v>26</v>
      </c>
      <c r="O240" s="157" t="s">
        <v>27</v>
      </c>
      <c r="P240" s="157" t="s">
        <v>7</v>
      </c>
    </row>
    <row r="241" spans="1:16" ht="26.25" customHeight="1">
      <c r="A241" s="24">
        <v>1120</v>
      </c>
      <c r="B241" s="25" t="s">
        <v>28</v>
      </c>
      <c r="C241" s="26">
        <v>9001862</v>
      </c>
      <c r="D241" s="27">
        <v>10</v>
      </c>
      <c r="E241" s="27">
        <v>10</v>
      </c>
      <c r="F241" s="28">
        <v>4</v>
      </c>
      <c r="G241" s="9">
        <f>F241*30</f>
        <v>120</v>
      </c>
      <c r="H241" s="85"/>
      <c r="I241" s="154">
        <f>(D241*G241)-H241</f>
        <v>1200</v>
      </c>
      <c r="J241" s="154"/>
      <c r="K241" s="30">
        <f>(E241*G241)-H241</f>
        <v>1200</v>
      </c>
      <c r="L241" s="31">
        <f>ROUND(N241/2.5,0)</f>
        <v>192</v>
      </c>
      <c r="M241" s="32">
        <f>ROUND(L241/K241,2)</f>
        <v>0.16</v>
      </c>
      <c r="N241" s="6">
        <v>480</v>
      </c>
      <c r="O241" s="10">
        <f t="shared" ref="O241:O263" si="37">N241/K241</f>
        <v>0.4</v>
      </c>
      <c r="P241" s="73">
        <v>38.57</v>
      </c>
    </row>
    <row r="242" spans="1:16" ht="26.25" customHeight="1">
      <c r="A242" s="24">
        <v>1121</v>
      </c>
      <c r="B242" s="25" t="s">
        <v>29</v>
      </c>
      <c r="C242" s="26">
        <v>9001863</v>
      </c>
      <c r="D242" s="27">
        <v>48.8</v>
      </c>
      <c r="E242" s="27">
        <v>48.8</v>
      </c>
      <c r="F242" s="28">
        <v>24</v>
      </c>
      <c r="G242" s="9">
        <f t="shared" ref="G242:G263" si="38">F242*30</f>
        <v>720</v>
      </c>
      <c r="H242" s="85"/>
      <c r="I242" s="154">
        <f t="shared" ref="I242:I262" si="39">(D242*G242)-H242</f>
        <v>35136</v>
      </c>
      <c r="J242" s="154"/>
      <c r="K242" s="30">
        <f t="shared" ref="K242:K263" si="40">(E242*G242)-H242</f>
        <v>35136</v>
      </c>
      <c r="L242" s="31">
        <f t="shared" ref="L242:L263" si="41">ROUND(N242/2.5,0)</f>
        <v>195816</v>
      </c>
      <c r="M242" s="32">
        <f t="shared" ref="M242:M263" si="42">ROUND(L242/K242,2)</f>
        <v>5.57</v>
      </c>
      <c r="N242" s="6">
        <v>489540</v>
      </c>
      <c r="O242" s="10">
        <f t="shared" si="37"/>
        <v>13.932718579234972</v>
      </c>
      <c r="P242" s="73">
        <v>38.57</v>
      </c>
    </row>
    <row r="243" spans="1:16" ht="26.25" customHeight="1">
      <c r="A243" s="24">
        <v>1122</v>
      </c>
      <c r="B243" s="25" t="s">
        <v>30</v>
      </c>
      <c r="C243" s="26">
        <v>9001864</v>
      </c>
      <c r="D243" s="34">
        <v>71.150000000000006</v>
      </c>
      <c r="E243" s="34">
        <v>72.400000000000006</v>
      </c>
      <c r="F243" s="28">
        <v>6</v>
      </c>
      <c r="G243" s="9">
        <f t="shared" si="38"/>
        <v>180</v>
      </c>
      <c r="H243" s="85"/>
      <c r="I243" s="154">
        <f t="shared" si="39"/>
        <v>12807.000000000002</v>
      </c>
      <c r="J243" s="154"/>
      <c r="K243" s="30">
        <f t="shared" si="40"/>
        <v>13032.000000000002</v>
      </c>
      <c r="L243" s="31">
        <f t="shared" si="41"/>
        <v>43188</v>
      </c>
      <c r="M243" s="32">
        <f t="shared" si="42"/>
        <v>3.31</v>
      </c>
      <c r="N243" s="6">
        <v>107971</v>
      </c>
      <c r="O243" s="10">
        <f t="shared" si="37"/>
        <v>8.2850675260896249</v>
      </c>
      <c r="P243" s="73">
        <v>38.57</v>
      </c>
    </row>
    <row r="244" spans="1:16" ht="26.25" customHeight="1">
      <c r="A244" s="24">
        <v>1123</v>
      </c>
      <c r="B244" s="35" t="s">
        <v>31</v>
      </c>
      <c r="C244" s="26">
        <v>9002067</v>
      </c>
      <c r="D244" s="27">
        <v>18.8</v>
      </c>
      <c r="E244" s="27">
        <v>20.399999999999999</v>
      </c>
      <c r="F244" s="28">
        <v>14</v>
      </c>
      <c r="G244" s="9">
        <f t="shared" si="38"/>
        <v>420</v>
      </c>
      <c r="H244" s="85"/>
      <c r="I244" s="154">
        <f t="shared" si="39"/>
        <v>7896</v>
      </c>
      <c r="J244" s="154"/>
      <c r="K244" s="30">
        <f t="shared" si="40"/>
        <v>8568</v>
      </c>
      <c r="L244" s="31">
        <f t="shared" si="41"/>
        <v>31106</v>
      </c>
      <c r="M244" s="32">
        <f t="shared" si="42"/>
        <v>3.63</v>
      </c>
      <c r="N244" s="6">
        <v>77764</v>
      </c>
      <c r="O244" s="10">
        <f t="shared" si="37"/>
        <v>9.0760971055088699</v>
      </c>
      <c r="P244" s="73">
        <v>38.57</v>
      </c>
    </row>
    <row r="245" spans="1:16" ht="26.25" customHeight="1">
      <c r="A245" s="24">
        <v>1125</v>
      </c>
      <c r="B245" s="25" t="s">
        <v>32</v>
      </c>
      <c r="C245" s="26">
        <v>9002182</v>
      </c>
      <c r="D245" s="27">
        <v>20.8</v>
      </c>
      <c r="E245" s="27">
        <v>20.8</v>
      </c>
      <c r="F245" s="28">
        <v>10</v>
      </c>
      <c r="G245" s="9">
        <f t="shared" si="38"/>
        <v>300</v>
      </c>
      <c r="H245" s="85"/>
      <c r="I245" s="154">
        <f t="shared" si="39"/>
        <v>6240</v>
      </c>
      <c r="J245" s="154"/>
      <c r="K245" s="30">
        <f t="shared" si="40"/>
        <v>6240</v>
      </c>
      <c r="L245" s="31">
        <f t="shared" si="41"/>
        <v>4320</v>
      </c>
      <c r="M245" s="32">
        <f t="shared" si="42"/>
        <v>0.69</v>
      </c>
      <c r="N245" s="6">
        <v>10800</v>
      </c>
      <c r="O245" s="10">
        <f t="shared" si="37"/>
        <v>1.7307692307692308</v>
      </c>
      <c r="P245" s="73">
        <v>38.57</v>
      </c>
    </row>
    <row r="246" spans="1:16" ht="26.25" customHeight="1">
      <c r="A246" s="24">
        <v>1126</v>
      </c>
      <c r="B246" s="25" t="s">
        <v>33</v>
      </c>
      <c r="C246" s="26">
        <v>9002068</v>
      </c>
      <c r="D246" s="34">
        <v>66.05</v>
      </c>
      <c r="E246" s="34">
        <v>66.5</v>
      </c>
      <c r="F246" s="28">
        <v>2</v>
      </c>
      <c r="G246" s="9">
        <f t="shared" si="38"/>
        <v>60</v>
      </c>
      <c r="H246" s="85"/>
      <c r="I246" s="154">
        <f t="shared" si="39"/>
        <v>3963</v>
      </c>
      <c r="J246" s="154"/>
      <c r="K246" s="30">
        <f t="shared" si="40"/>
        <v>3990</v>
      </c>
      <c r="L246" s="31">
        <f t="shared" si="41"/>
        <v>12584</v>
      </c>
      <c r="M246" s="32">
        <f t="shared" si="42"/>
        <v>3.15</v>
      </c>
      <c r="N246" s="6">
        <v>31461</v>
      </c>
      <c r="O246" s="10">
        <f t="shared" si="37"/>
        <v>7.8849624060150374</v>
      </c>
      <c r="P246" s="73">
        <v>38.57</v>
      </c>
    </row>
    <row r="247" spans="1:16" ht="26.25" customHeight="1">
      <c r="A247" s="156">
        <v>1127</v>
      </c>
      <c r="B247" s="36" t="s">
        <v>17</v>
      </c>
      <c r="C247" s="28">
        <v>9002220</v>
      </c>
      <c r="D247" s="27">
        <v>0</v>
      </c>
      <c r="E247" s="27">
        <v>183.7</v>
      </c>
      <c r="F247" s="28">
        <v>2</v>
      </c>
      <c r="G247" s="9">
        <f t="shared" si="38"/>
        <v>60</v>
      </c>
      <c r="H247" s="85"/>
      <c r="I247" s="154">
        <f t="shared" si="39"/>
        <v>0</v>
      </c>
      <c r="J247" s="154"/>
      <c r="K247" s="30">
        <f t="shared" si="40"/>
        <v>11022</v>
      </c>
      <c r="L247" s="31">
        <f t="shared" si="41"/>
        <v>29215</v>
      </c>
      <c r="M247" s="32">
        <f t="shared" si="42"/>
        <v>2.65</v>
      </c>
      <c r="N247" s="6">
        <v>73038</v>
      </c>
      <c r="O247" s="10">
        <f t="shared" si="37"/>
        <v>6.6265650517147527</v>
      </c>
      <c r="P247" s="73">
        <v>38.57</v>
      </c>
    </row>
    <row r="248" spans="1:16" ht="26.25" customHeight="1">
      <c r="A248" s="24">
        <v>1128</v>
      </c>
      <c r="B248" s="35" t="s">
        <v>19</v>
      </c>
      <c r="C248" s="26">
        <v>9001867</v>
      </c>
      <c r="D248" s="27">
        <v>31.4</v>
      </c>
      <c r="E248" s="27">
        <v>35.15</v>
      </c>
      <c r="F248" s="28">
        <v>4</v>
      </c>
      <c r="G248" s="9">
        <f t="shared" si="38"/>
        <v>120</v>
      </c>
      <c r="H248" s="85"/>
      <c r="I248" s="154">
        <f t="shared" si="39"/>
        <v>3768</v>
      </c>
      <c r="J248" s="154"/>
      <c r="K248" s="30">
        <f t="shared" si="40"/>
        <v>4218</v>
      </c>
      <c r="L248" s="31">
        <f t="shared" si="41"/>
        <v>5320</v>
      </c>
      <c r="M248" s="32">
        <f t="shared" si="42"/>
        <v>1.26</v>
      </c>
      <c r="N248" s="6">
        <v>13300</v>
      </c>
      <c r="O248" s="10">
        <f t="shared" si="37"/>
        <v>3.1531531531531534</v>
      </c>
      <c r="P248" s="73">
        <v>38.57</v>
      </c>
    </row>
    <row r="249" spans="1:16" ht="26.25" customHeight="1">
      <c r="A249" s="24">
        <v>1129</v>
      </c>
      <c r="B249" s="35" t="s">
        <v>34</v>
      </c>
      <c r="C249" s="26">
        <v>9002187</v>
      </c>
      <c r="D249" s="27">
        <v>30.3</v>
      </c>
      <c r="E249" s="34">
        <v>30.75</v>
      </c>
      <c r="F249" s="28">
        <v>10</v>
      </c>
      <c r="G249" s="9">
        <f t="shared" si="38"/>
        <v>300</v>
      </c>
      <c r="H249" s="85"/>
      <c r="I249" s="154">
        <f t="shared" si="39"/>
        <v>9090</v>
      </c>
      <c r="J249" s="154"/>
      <c r="K249" s="30">
        <f t="shared" si="40"/>
        <v>9225</v>
      </c>
      <c r="L249" s="31">
        <f t="shared" si="41"/>
        <v>32250</v>
      </c>
      <c r="M249" s="32">
        <f t="shared" si="42"/>
        <v>3.5</v>
      </c>
      <c r="N249" s="6">
        <v>80626</v>
      </c>
      <c r="O249" s="10">
        <f t="shared" si="37"/>
        <v>8.7399457994579954</v>
      </c>
      <c r="P249" s="73">
        <v>38.57</v>
      </c>
    </row>
    <row r="250" spans="1:16" ht="26.25" customHeight="1">
      <c r="A250" s="24">
        <v>1130</v>
      </c>
      <c r="B250" s="25" t="s">
        <v>35</v>
      </c>
      <c r="C250" s="26">
        <v>9002184</v>
      </c>
      <c r="D250" s="27">
        <v>25.5</v>
      </c>
      <c r="E250" s="27">
        <v>25.5</v>
      </c>
      <c r="F250" s="28">
        <v>12</v>
      </c>
      <c r="G250" s="9">
        <f t="shared" si="38"/>
        <v>360</v>
      </c>
      <c r="H250" s="85">
        <v>25.5</v>
      </c>
      <c r="I250" s="154">
        <f t="shared" si="39"/>
        <v>9154.5</v>
      </c>
      <c r="J250" s="154"/>
      <c r="K250" s="30">
        <f t="shared" si="40"/>
        <v>9154.5</v>
      </c>
      <c r="L250" s="31">
        <f t="shared" si="41"/>
        <v>5612</v>
      </c>
      <c r="M250" s="32">
        <f t="shared" si="42"/>
        <v>0.61</v>
      </c>
      <c r="N250" s="6">
        <v>14029</v>
      </c>
      <c r="O250" s="10">
        <f t="shared" si="37"/>
        <v>1.5324703697635043</v>
      </c>
      <c r="P250" s="73">
        <v>38.57</v>
      </c>
    </row>
    <row r="251" spans="1:16" ht="26.25" customHeight="1">
      <c r="A251" s="24">
        <v>1131</v>
      </c>
      <c r="B251" s="25" t="s">
        <v>36</v>
      </c>
      <c r="C251" s="26">
        <v>9002188</v>
      </c>
      <c r="D251" s="27">
        <v>18.899999999999999</v>
      </c>
      <c r="E251" s="27">
        <v>18.899999999999999</v>
      </c>
      <c r="F251" s="28">
        <v>12</v>
      </c>
      <c r="G251" s="9">
        <f t="shared" si="38"/>
        <v>360</v>
      </c>
      <c r="H251" s="85"/>
      <c r="I251" s="154">
        <f t="shared" si="39"/>
        <v>6803.9999999999991</v>
      </c>
      <c r="J251" s="154"/>
      <c r="K251" s="30">
        <f t="shared" si="40"/>
        <v>6803.9999999999991</v>
      </c>
      <c r="L251" s="31">
        <f t="shared" si="41"/>
        <v>46678</v>
      </c>
      <c r="M251" s="32">
        <f t="shared" si="42"/>
        <v>6.86</v>
      </c>
      <c r="N251" s="6">
        <v>116694</v>
      </c>
      <c r="O251" s="10">
        <f t="shared" si="37"/>
        <v>17.150793650793652</v>
      </c>
      <c r="P251" s="73">
        <v>38.57</v>
      </c>
    </row>
    <row r="252" spans="1:16" ht="26.25" customHeight="1">
      <c r="A252" s="24">
        <v>1131</v>
      </c>
      <c r="B252" s="25" t="s">
        <v>36</v>
      </c>
      <c r="C252" s="26">
        <v>9002188</v>
      </c>
      <c r="D252" s="27">
        <v>6.8</v>
      </c>
      <c r="E252" s="27">
        <v>18.899999999999999</v>
      </c>
      <c r="F252" s="28">
        <v>4</v>
      </c>
      <c r="G252" s="9">
        <f t="shared" si="38"/>
        <v>120</v>
      </c>
      <c r="H252" s="85"/>
      <c r="I252" s="154">
        <f t="shared" si="39"/>
        <v>816</v>
      </c>
      <c r="J252" s="154"/>
      <c r="K252" s="30">
        <f t="shared" si="40"/>
        <v>2268</v>
      </c>
      <c r="L252" s="31">
        <f t="shared" si="41"/>
        <v>15559</v>
      </c>
      <c r="M252" s="32">
        <f t="shared" si="42"/>
        <v>6.86</v>
      </c>
      <c r="N252" s="6">
        <v>38898</v>
      </c>
      <c r="O252" s="10">
        <f t="shared" si="37"/>
        <v>17.150793650793652</v>
      </c>
      <c r="P252" s="73">
        <v>38.57</v>
      </c>
    </row>
    <row r="253" spans="1:16" ht="26.25" customHeight="1">
      <c r="A253" s="24">
        <v>1132</v>
      </c>
      <c r="B253" s="25" t="s">
        <v>37</v>
      </c>
      <c r="C253" s="26">
        <v>9002189</v>
      </c>
      <c r="D253" s="27">
        <v>35.9</v>
      </c>
      <c r="E253" s="34">
        <v>36.35</v>
      </c>
      <c r="F253" s="28">
        <v>12</v>
      </c>
      <c r="G253" s="9">
        <f t="shared" si="38"/>
        <v>360</v>
      </c>
      <c r="H253" s="85"/>
      <c r="I253" s="154">
        <f t="shared" si="39"/>
        <v>12924</v>
      </c>
      <c r="J253" s="154"/>
      <c r="K253" s="30">
        <f t="shared" si="40"/>
        <v>13086</v>
      </c>
      <c r="L253" s="31">
        <f t="shared" si="41"/>
        <v>53251</v>
      </c>
      <c r="M253" s="32">
        <f t="shared" si="42"/>
        <v>4.07</v>
      </c>
      <c r="N253" s="6">
        <v>133127</v>
      </c>
      <c r="O253" s="10">
        <f t="shared" si="37"/>
        <v>10.173238575576953</v>
      </c>
      <c r="P253" s="73">
        <v>38.57</v>
      </c>
    </row>
    <row r="254" spans="1:16" ht="26.25" customHeight="1">
      <c r="A254" s="24">
        <v>1133</v>
      </c>
      <c r="B254" s="25" t="s">
        <v>38</v>
      </c>
      <c r="C254" s="26">
        <v>9002190</v>
      </c>
      <c r="D254" s="34">
        <v>56.65</v>
      </c>
      <c r="E254" s="34">
        <v>57.1</v>
      </c>
      <c r="F254" s="28">
        <v>4</v>
      </c>
      <c r="G254" s="9">
        <f t="shared" si="38"/>
        <v>120</v>
      </c>
      <c r="H254" s="85"/>
      <c r="I254" s="154">
        <f t="shared" si="39"/>
        <v>6798</v>
      </c>
      <c r="J254" s="154"/>
      <c r="K254" s="30">
        <f t="shared" si="40"/>
        <v>6852</v>
      </c>
      <c r="L254" s="31">
        <f t="shared" si="41"/>
        <v>32637</v>
      </c>
      <c r="M254" s="32">
        <f t="shared" si="42"/>
        <v>4.76</v>
      </c>
      <c r="N254" s="6">
        <v>81592</v>
      </c>
      <c r="O254" s="10">
        <f t="shared" si="37"/>
        <v>11.907764156450671</v>
      </c>
      <c r="P254" s="73">
        <v>38.57</v>
      </c>
    </row>
    <row r="255" spans="1:16" ht="26.25" customHeight="1">
      <c r="A255" s="24">
        <v>1135</v>
      </c>
      <c r="B255" s="25" t="s">
        <v>39</v>
      </c>
      <c r="C255" s="26">
        <v>9002191</v>
      </c>
      <c r="D255" s="27">
        <v>28.4</v>
      </c>
      <c r="E255" s="27">
        <v>28.4</v>
      </c>
      <c r="F255" s="28">
        <v>24</v>
      </c>
      <c r="G255" s="9">
        <f t="shared" si="38"/>
        <v>720</v>
      </c>
      <c r="H255" s="85"/>
      <c r="I255" s="154">
        <f t="shared" si="39"/>
        <v>20448</v>
      </c>
      <c r="J255" s="154"/>
      <c r="K255" s="30">
        <f t="shared" si="40"/>
        <v>20448</v>
      </c>
      <c r="L255" s="31">
        <f t="shared" si="41"/>
        <v>49148</v>
      </c>
      <c r="M255" s="32">
        <f t="shared" si="42"/>
        <v>2.4</v>
      </c>
      <c r="N255" s="6">
        <v>122870</v>
      </c>
      <c r="O255" s="10">
        <f t="shared" si="37"/>
        <v>6.0089006259780904</v>
      </c>
      <c r="P255" s="73">
        <v>38.57</v>
      </c>
    </row>
    <row r="256" spans="1:16" ht="26.25" customHeight="1">
      <c r="A256" s="24">
        <v>1136</v>
      </c>
      <c r="B256" s="25" t="s">
        <v>40</v>
      </c>
      <c r="C256" s="26">
        <v>9002192</v>
      </c>
      <c r="D256" s="34">
        <v>11.65</v>
      </c>
      <c r="E256" s="34">
        <v>26.849999999999998</v>
      </c>
      <c r="F256" s="28">
        <v>6</v>
      </c>
      <c r="G256" s="9">
        <f t="shared" si="38"/>
        <v>180</v>
      </c>
      <c r="H256" s="85"/>
      <c r="I256" s="154">
        <f t="shared" si="39"/>
        <v>2097</v>
      </c>
      <c r="J256" s="154"/>
      <c r="K256" s="30">
        <f t="shared" si="40"/>
        <v>4833</v>
      </c>
      <c r="L256" s="31">
        <f t="shared" si="41"/>
        <v>16631</v>
      </c>
      <c r="M256" s="32">
        <f t="shared" si="42"/>
        <v>3.44</v>
      </c>
      <c r="N256" s="6">
        <v>41578</v>
      </c>
      <c r="O256" s="10">
        <f t="shared" si="37"/>
        <v>8.6029381336643915</v>
      </c>
      <c r="P256" s="73">
        <v>38.57</v>
      </c>
    </row>
    <row r="257" spans="1:16" ht="26.25" customHeight="1">
      <c r="A257" s="24">
        <v>1137</v>
      </c>
      <c r="B257" s="25" t="s">
        <v>41</v>
      </c>
      <c r="C257" s="26">
        <v>9002185</v>
      </c>
      <c r="D257" s="27">
        <v>69.3</v>
      </c>
      <c r="E257" s="27">
        <v>69.3</v>
      </c>
      <c r="F257" s="28">
        <v>14</v>
      </c>
      <c r="G257" s="9">
        <f t="shared" si="38"/>
        <v>420</v>
      </c>
      <c r="H257" s="85"/>
      <c r="I257" s="154">
        <f t="shared" si="39"/>
        <v>29106</v>
      </c>
      <c r="J257" s="154"/>
      <c r="K257" s="30">
        <f t="shared" si="40"/>
        <v>29106</v>
      </c>
      <c r="L257" s="31">
        <f t="shared" si="41"/>
        <v>63542</v>
      </c>
      <c r="M257" s="32">
        <f t="shared" si="42"/>
        <v>2.1800000000000002</v>
      </c>
      <c r="N257" s="6">
        <v>158855</v>
      </c>
      <c r="O257" s="10">
        <f t="shared" si="37"/>
        <v>5.4578093863808146</v>
      </c>
      <c r="P257" s="73">
        <v>38.57</v>
      </c>
    </row>
    <row r="258" spans="1:16" ht="26.25" customHeight="1">
      <c r="A258" s="24">
        <v>1139</v>
      </c>
      <c r="B258" s="25" t="s">
        <v>42</v>
      </c>
      <c r="C258" s="26">
        <v>9002193</v>
      </c>
      <c r="D258" s="27">
        <v>27.9</v>
      </c>
      <c r="E258" s="27">
        <v>27.9</v>
      </c>
      <c r="F258" s="28">
        <v>18</v>
      </c>
      <c r="G258" s="9">
        <f t="shared" si="38"/>
        <v>540</v>
      </c>
      <c r="H258" s="85"/>
      <c r="I258" s="154">
        <f t="shared" si="39"/>
        <v>15066</v>
      </c>
      <c r="J258" s="154"/>
      <c r="K258" s="30">
        <f t="shared" si="40"/>
        <v>15066</v>
      </c>
      <c r="L258" s="31">
        <f t="shared" si="41"/>
        <v>73580</v>
      </c>
      <c r="M258" s="32">
        <f t="shared" si="42"/>
        <v>4.88</v>
      </c>
      <c r="N258" s="6">
        <v>183949</v>
      </c>
      <c r="O258" s="10">
        <f t="shared" si="37"/>
        <v>12.209544670118147</v>
      </c>
      <c r="P258" s="73">
        <v>38.57</v>
      </c>
    </row>
    <row r="259" spans="1:16" ht="26.25" customHeight="1">
      <c r="A259" s="24">
        <v>1140</v>
      </c>
      <c r="B259" s="25" t="s">
        <v>43</v>
      </c>
      <c r="C259" s="26">
        <v>9002194</v>
      </c>
      <c r="D259" s="27">
        <v>76.5</v>
      </c>
      <c r="E259" s="27">
        <v>76.5</v>
      </c>
      <c r="F259" s="28">
        <v>16</v>
      </c>
      <c r="G259" s="9">
        <f t="shared" si="38"/>
        <v>480</v>
      </c>
      <c r="H259" s="85">
        <v>123</v>
      </c>
      <c r="I259" s="154">
        <f t="shared" si="39"/>
        <v>36597</v>
      </c>
      <c r="J259" s="154"/>
      <c r="K259" s="30">
        <f t="shared" si="40"/>
        <v>36597</v>
      </c>
      <c r="L259" s="31">
        <f t="shared" si="41"/>
        <v>185720</v>
      </c>
      <c r="M259" s="32">
        <f t="shared" si="42"/>
        <v>5.07</v>
      </c>
      <c r="N259" s="6">
        <v>464301</v>
      </c>
      <c r="O259" s="10">
        <f t="shared" si="37"/>
        <v>12.686859578653989</v>
      </c>
      <c r="P259" s="73">
        <v>38.57</v>
      </c>
    </row>
    <row r="260" spans="1:16" ht="26.25" customHeight="1">
      <c r="A260" s="24">
        <v>1141</v>
      </c>
      <c r="B260" s="25" t="s">
        <v>44</v>
      </c>
      <c r="C260" s="26">
        <v>9002069</v>
      </c>
      <c r="D260" s="34">
        <v>138.44999999999999</v>
      </c>
      <c r="E260" s="34">
        <v>138.89999999999998</v>
      </c>
      <c r="F260" s="28">
        <v>2</v>
      </c>
      <c r="G260" s="9">
        <f t="shared" si="38"/>
        <v>60</v>
      </c>
      <c r="H260" s="85">
        <v>160.80000000000001</v>
      </c>
      <c r="I260" s="154">
        <f t="shared" si="39"/>
        <v>8146.2</v>
      </c>
      <c r="J260" s="154"/>
      <c r="K260" s="30">
        <f t="shared" si="40"/>
        <v>8173.199999999998</v>
      </c>
      <c r="L260" s="31">
        <f t="shared" si="41"/>
        <v>37979</v>
      </c>
      <c r="M260" s="32">
        <f t="shared" si="42"/>
        <v>4.6500000000000004</v>
      </c>
      <c r="N260" s="6">
        <v>94947</v>
      </c>
      <c r="O260" s="10">
        <f t="shared" si="37"/>
        <v>11.616869769490533</v>
      </c>
      <c r="P260" s="73">
        <v>38.57</v>
      </c>
    </row>
    <row r="261" spans="1:16" ht="26.25" customHeight="1">
      <c r="A261" s="24">
        <v>1142</v>
      </c>
      <c r="B261" s="25" t="s">
        <v>45</v>
      </c>
      <c r="C261" s="26">
        <v>9001865</v>
      </c>
      <c r="D261" s="27">
        <v>45.5</v>
      </c>
      <c r="E261" s="27">
        <v>45.5</v>
      </c>
      <c r="F261" s="28">
        <v>10</v>
      </c>
      <c r="G261" s="9">
        <f t="shared" si="38"/>
        <v>300</v>
      </c>
      <c r="H261" s="85">
        <v>41.9</v>
      </c>
      <c r="I261" s="154">
        <f t="shared" si="39"/>
        <v>13608.1</v>
      </c>
      <c r="J261" s="154"/>
      <c r="K261" s="30">
        <f t="shared" si="40"/>
        <v>13608.1</v>
      </c>
      <c r="L261" s="31">
        <f t="shared" si="41"/>
        <v>25603</v>
      </c>
      <c r="M261" s="32">
        <f t="shared" si="42"/>
        <v>1.88</v>
      </c>
      <c r="N261" s="6">
        <v>64007</v>
      </c>
      <c r="O261" s="10">
        <f t="shared" si="37"/>
        <v>4.7035956525892662</v>
      </c>
      <c r="P261" s="73">
        <v>38.57</v>
      </c>
    </row>
    <row r="262" spans="1:16" ht="26.25" customHeight="1">
      <c r="A262" s="24">
        <v>1143</v>
      </c>
      <c r="B262" s="25" t="s">
        <v>46</v>
      </c>
      <c r="C262" s="26">
        <v>9002214</v>
      </c>
      <c r="D262" s="27">
        <v>4.4000000000000004</v>
      </c>
      <c r="E262" s="27">
        <v>4.4000000000000004</v>
      </c>
      <c r="F262" s="28">
        <v>8</v>
      </c>
      <c r="G262" s="9">
        <f t="shared" si="38"/>
        <v>240</v>
      </c>
      <c r="H262" s="85"/>
      <c r="I262" s="154">
        <f t="shared" si="39"/>
        <v>1056</v>
      </c>
      <c r="J262" s="154"/>
      <c r="K262" s="30">
        <f t="shared" si="40"/>
        <v>1056</v>
      </c>
      <c r="L262" s="31">
        <f t="shared" si="41"/>
        <v>6590</v>
      </c>
      <c r="M262" s="32">
        <f t="shared" si="42"/>
        <v>6.24</v>
      </c>
      <c r="N262" s="6">
        <v>16475</v>
      </c>
      <c r="O262" s="10">
        <f t="shared" si="37"/>
        <v>15.601325757575758</v>
      </c>
      <c r="P262" s="73">
        <v>38.57</v>
      </c>
    </row>
    <row r="263" spans="1:16" ht="26.25" customHeight="1" thickBot="1">
      <c r="A263" s="37">
        <v>1145</v>
      </c>
      <c r="B263" s="96" t="s">
        <v>51</v>
      </c>
      <c r="C263" s="38">
        <v>9002070</v>
      </c>
      <c r="D263" s="39">
        <v>75.7</v>
      </c>
      <c r="E263" s="39">
        <v>126.6</v>
      </c>
      <c r="F263" s="40">
        <v>18</v>
      </c>
      <c r="G263" s="11">
        <f t="shared" si="38"/>
        <v>540</v>
      </c>
      <c r="H263" s="87"/>
      <c r="I263" s="153">
        <f>(D263*14*30)-H263</f>
        <v>31794</v>
      </c>
      <c r="J263" s="283"/>
      <c r="K263" s="42">
        <f t="shared" si="40"/>
        <v>68364</v>
      </c>
      <c r="L263" s="43">
        <f t="shared" si="41"/>
        <v>382961</v>
      </c>
      <c r="M263" s="282">
        <f t="shared" si="42"/>
        <v>5.6</v>
      </c>
      <c r="N263" s="7">
        <v>957403</v>
      </c>
      <c r="O263" s="12">
        <f t="shared" si="37"/>
        <v>14.004490667602832</v>
      </c>
      <c r="P263" s="260">
        <v>38.57</v>
      </c>
    </row>
    <row r="264" spans="1:16" ht="26.25" customHeight="1" thickBot="1">
      <c r="A264" s="98"/>
      <c r="B264" s="111"/>
      <c r="C264" s="112"/>
      <c r="D264" s="113"/>
      <c r="E264" s="113"/>
      <c r="F264" s="112"/>
      <c r="G264" s="101">
        <f>SUM(G241:G263)</f>
        <v>7080</v>
      </c>
      <c r="H264" s="90">
        <f>SUM(H241:H263)</f>
        <v>351.2</v>
      </c>
      <c r="I264" s="90">
        <f>SUM(I241:I263)</f>
        <v>274514.80000000005</v>
      </c>
      <c r="J264" s="90"/>
      <c r="K264" s="45">
        <f>SUM(K241:K263)</f>
        <v>328046.80000000005</v>
      </c>
      <c r="L264" s="114"/>
      <c r="M264" s="112"/>
      <c r="N264" s="115">
        <f>SUM(N241:N263)</f>
        <v>3373705</v>
      </c>
      <c r="O264" s="112"/>
      <c r="P264" s="112"/>
    </row>
    <row r="265" spans="1:16" ht="26.25" customHeight="1">
      <c r="A265" s="48" t="s">
        <v>0</v>
      </c>
      <c r="B265" s="49" t="s">
        <v>9</v>
      </c>
      <c r="C265" s="50"/>
      <c r="D265" s="51"/>
      <c r="E265" s="51"/>
      <c r="F265" s="50"/>
      <c r="G265" s="50"/>
      <c r="H265" s="50"/>
      <c r="I265" s="50"/>
      <c r="J265" s="50"/>
      <c r="K265" s="252"/>
      <c r="L265" s="52"/>
      <c r="M265" s="50"/>
      <c r="N265" s="53"/>
      <c r="O265" s="50"/>
      <c r="P265" s="54"/>
    </row>
    <row r="266" spans="1:16" ht="26.25" customHeight="1">
      <c r="A266" s="55"/>
      <c r="B266" s="56" t="s">
        <v>10</v>
      </c>
      <c r="C266" s="57"/>
      <c r="D266" s="58"/>
      <c r="E266" s="58"/>
      <c r="F266" s="57"/>
      <c r="G266" s="57"/>
      <c r="H266" s="57"/>
      <c r="I266" s="57"/>
      <c r="J266" s="57"/>
      <c r="K266" s="253"/>
      <c r="L266" s="59"/>
      <c r="M266" s="57"/>
      <c r="N266" s="60"/>
      <c r="O266" s="57"/>
      <c r="P266" s="61"/>
    </row>
    <row r="267" spans="1:16" ht="26.25" customHeight="1">
      <c r="A267" s="55"/>
      <c r="B267" s="56" t="s">
        <v>11</v>
      </c>
      <c r="C267" s="57"/>
      <c r="D267" s="58"/>
      <c r="E267" s="58"/>
      <c r="F267" s="57"/>
      <c r="G267" s="57"/>
      <c r="H267" s="57"/>
      <c r="I267" s="57"/>
      <c r="J267" s="57"/>
      <c r="K267" s="253"/>
      <c r="L267" s="59"/>
      <c r="M267" s="57"/>
      <c r="N267" s="60"/>
      <c r="O267" s="57"/>
      <c r="P267" s="61"/>
    </row>
    <row r="268" spans="1:16" ht="26.25" customHeight="1">
      <c r="A268" s="55"/>
      <c r="B268" s="56" t="s">
        <v>12</v>
      </c>
      <c r="C268" s="57"/>
      <c r="D268" s="58"/>
      <c r="E268" s="58"/>
      <c r="F268" s="57"/>
      <c r="G268" s="57"/>
      <c r="H268" s="57"/>
      <c r="I268" s="57"/>
      <c r="J268" s="57"/>
      <c r="K268" s="253"/>
      <c r="L268" s="59"/>
      <c r="M268" s="57"/>
      <c r="N268" s="60"/>
      <c r="O268" s="57"/>
      <c r="P268" s="61"/>
    </row>
    <row r="269" spans="1:16" ht="26.25" customHeight="1">
      <c r="A269" s="55"/>
      <c r="B269" s="56" t="s">
        <v>13</v>
      </c>
      <c r="C269" s="62"/>
      <c r="D269" s="57"/>
      <c r="E269" s="57"/>
      <c r="F269" s="58"/>
      <c r="G269" s="57"/>
      <c r="H269" s="57"/>
      <c r="I269" s="57"/>
      <c r="J269" s="57"/>
      <c r="K269" s="253"/>
      <c r="L269" s="59"/>
      <c r="M269" s="57"/>
      <c r="N269" s="60"/>
      <c r="O269" s="57"/>
      <c r="P269" s="62"/>
    </row>
    <row r="270" spans="1:16" ht="26.25" customHeight="1" thickBot="1">
      <c r="A270" s="63"/>
      <c r="B270" s="64" t="s">
        <v>14</v>
      </c>
      <c r="C270" s="65"/>
      <c r="D270" s="65"/>
      <c r="E270" s="65"/>
      <c r="F270" s="65"/>
      <c r="G270" s="65"/>
      <c r="H270" s="65"/>
      <c r="I270" s="65"/>
      <c r="J270" s="65"/>
      <c r="K270" s="254"/>
      <c r="L270" s="66"/>
      <c r="M270" s="65"/>
      <c r="N270" s="67"/>
      <c r="O270" s="65"/>
      <c r="P270" s="65"/>
    </row>
    <row r="271" spans="1:16" ht="26.25" customHeight="1">
      <c r="A271" s="18"/>
      <c r="B271" s="19" t="s">
        <v>15</v>
      </c>
      <c r="C271" s="19"/>
      <c r="D271" s="68"/>
      <c r="E271" s="68"/>
      <c r="F271" s="19"/>
      <c r="G271" s="19"/>
      <c r="H271" s="19"/>
      <c r="K271" s="69"/>
      <c r="L271" s="70"/>
      <c r="M271" s="19"/>
      <c r="N271" s="71"/>
      <c r="O271" s="19"/>
      <c r="P271" s="19"/>
    </row>
    <row r="272" spans="1:16" ht="26.25" customHeight="1">
      <c r="A272" s="18"/>
      <c r="B272" s="19"/>
      <c r="C272" s="19"/>
      <c r="D272" s="68"/>
      <c r="E272" s="68"/>
      <c r="F272" s="19"/>
      <c r="G272" s="19"/>
      <c r="H272" s="19"/>
      <c r="K272" s="69"/>
      <c r="L272" s="70"/>
      <c r="M272" s="19"/>
      <c r="N272" s="71"/>
      <c r="O272" s="19"/>
      <c r="P272" s="19"/>
    </row>
    <row r="273" spans="1:16" ht="26.25" customHeight="1">
      <c r="A273" s="18"/>
      <c r="B273" s="19"/>
      <c r="C273" s="19"/>
      <c r="D273" s="68"/>
      <c r="E273" s="68"/>
      <c r="F273" s="19"/>
      <c r="G273" s="19"/>
      <c r="H273" s="19"/>
      <c r="K273" s="69"/>
      <c r="L273" s="70"/>
      <c r="M273" s="19"/>
      <c r="N273" s="71"/>
      <c r="O273" s="19"/>
      <c r="P273" s="19"/>
    </row>
    <row r="274" spans="1:16" ht="26.25" customHeight="1">
      <c r="A274" s="18"/>
      <c r="B274" s="19"/>
      <c r="C274" s="19"/>
      <c r="D274" s="68"/>
      <c r="E274" s="68"/>
      <c r="F274" s="19"/>
      <c r="G274" s="19"/>
      <c r="H274" s="19"/>
      <c r="K274" s="69"/>
      <c r="L274" s="70"/>
      <c r="M274" s="19"/>
      <c r="N274" s="71"/>
      <c r="O274" s="19"/>
      <c r="P274" s="19"/>
    </row>
    <row r="275" spans="1:16" ht="26.25" customHeight="1">
      <c r="A275" s="18"/>
      <c r="B275" s="19"/>
      <c r="C275" s="19"/>
      <c r="D275" s="68"/>
      <c r="E275" s="68"/>
      <c r="F275" s="19"/>
      <c r="G275" s="19"/>
      <c r="H275" s="19"/>
      <c r="K275" s="69"/>
      <c r="L275" s="70"/>
      <c r="M275" s="19"/>
      <c r="N275" s="71"/>
      <c r="O275" s="19"/>
      <c r="P275" s="19"/>
    </row>
    <row r="276" spans="1:16" ht="26.25" customHeight="1">
      <c r="A276" s="18"/>
      <c r="B276" s="19"/>
      <c r="C276" s="19"/>
      <c r="D276" s="68"/>
      <c r="E276" s="68"/>
      <c r="F276" s="19"/>
      <c r="G276" s="19"/>
      <c r="H276" s="19"/>
      <c r="K276" s="69"/>
      <c r="L276" s="70"/>
      <c r="M276" s="19"/>
      <c r="N276" s="71"/>
      <c r="O276" s="19"/>
      <c r="P276" s="19"/>
    </row>
    <row r="277" spans="1:16" ht="26.25" customHeight="1" thickBot="1">
      <c r="A277" s="18"/>
      <c r="B277" s="19"/>
      <c r="C277" s="332" t="s">
        <v>54</v>
      </c>
      <c r="D277" s="332"/>
      <c r="E277" s="332"/>
      <c r="F277" s="332"/>
      <c r="G277" s="332"/>
      <c r="H277" s="332"/>
      <c r="I277" s="332"/>
      <c r="J277" s="332"/>
      <c r="K277" s="332"/>
      <c r="L277" s="332"/>
      <c r="M277" s="332"/>
      <c r="N277" s="332"/>
      <c r="O277" s="332"/>
      <c r="P277" s="332"/>
    </row>
    <row r="278" spans="1:16" ht="76.349999999999994" customHeight="1">
      <c r="A278" s="21" t="s">
        <v>21</v>
      </c>
      <c r="B278" s="157" t="s">
        <v>1</v>
      </c>
      <c r="C278" s="157" t="s">
        <v>2</v>
      </c>
      <c r="D278" s="263" t="s">
        <v>77</v>
      </c>
      <c r="E278" s="263" t="s">
        <v>22</v>
      </c>
      <c r="F278" s="157" t="s">
        <v>3</v>
      </c>
      <c r="G278" s="157" t="s">
        <v>4</v>
      </c>
      <c r="H278" s="157" t="s">
        <v>23</v>
      </c>
      <c r="I278" s="261" t="s">
        <v>24</v>
      </c>
      <c r="J278" s="157" t="s">
        <v>56</v>
      </c>
      <c r="K278" s="251" t="s">
        <v>5</v>
      </c>
      <c r="L278" s="22" t="s">
        <v>25</v>
      </c>
      <c r="M278" s="157" t="s">
        <v>6</v>
      </c>
      <c r="N278" s="23" t="s">
        <v>26</v>
      </c>
      <c r="O278" s="157" t="s">
        <v>27</v>
      </c>
      <c r="P278" s="157" t="s">
        <v>7</v>
      </c>
    </row>
    <row r="279" spans="1:16" ht="26.25" customHeight="1">
      <c r="A279" s="24">
        <v>1120</v>
      </c>
      <c r="B279" s="25" t="s">
        <v>28</v>
      </c>
      <c r="C279" s="26">
        <v>9001862</v>
      </c>
      <c r="D279" s="27">
        <v>10</v>
      </c>
      <c r="E279" s="27">
        <v>10</v>
      </c>
      <c r="F279" s="28">
        <v>4</v>
      </c>
      <c r="G279" s="9">
        <f>F279*31</f>
        <v>124</v>
      </c>
      <c r="H279" s="91"/>
      <c r="I279" s="154">
        <f>(D279*G279)-H279</f>
        <v>1240</v>
      </c>
      <c r="J279" s="154"/>
      <c r="K279" s="30">
        <f>(E279*G279)-H279</f>
        <v>1240</v>
      </c>
      <c r="L279" s="31">
        <f t="shared" ref="L279:L301" si="43">ROUND(N279/2.5,0)</f>
        <v>44</v>
      </c>
      <c r="M279" s="32">
        <f t="shared" ref="M279:M301" si="44">ROUND(L279/K279,2)</f>
        <v>0.04</v>
      </c>
      <c r="N279" s="6">
        <v>111</v>
      </c>
      <c r="O279" s="10">
        <f t="shared" ref="O279:O301" si="45">N279/K279</f>
        <v>8.9516129032258071E-2</v>
      </c>
      <c r="P279" s="73">
        <v>38.57</v>
      </c>
    </row>
    <row r="280" spans="1:16" ht="26.25" customHeight="1">
      <c r="A280" s="24">
        <v>1121</v>
      </c>
      <c r="B280" s="25" t="s">
        <v>29</v>
      </c>
      <c r="C280" s="26">
        <v>9001863</v>
      </c>
      <c r="D280" s="27">
        <v>48.8</v>
      </c>
      <c r="E280" s="27">
        <v>48.8</v>
      </c>
      <c r="F280" s="28">
        <v>24</v>
      </c>
      <c r="G280" s="9">
        <f t="shared" ref="G280:G301" si="46">F280*31</f>
        <v>744</v>
      </c>
      <c r="H280" s="91"/>
      <c r="I280" s="154">
        <f t="shared" ref="I280:I300" si="47">(D280*G280)-H280</f>
        <v>36307.199999999997</v>
      </c>
      <c r="J280" s="154"/>
      <c r="K280" s="30">
        <f t="shared" ref="K280:K301" si="48">(E280*G280)-H280</f>
        <v>36307.199999999997</v>
      </c>
      <c r="L280" s="31">
        <f t="shared" si="43"/>
        <v>189739</v>
      </c>
      <c r="M280" s="32">
        <f t="shared" si="44"/>
        <v>5.23</v>
      </c>
      <c r="N280" s="6">
        <v>474348</v>
      </c>
      <c r="O280" s="10">
        <f t="shared" si="45"/>
        <v>13.064846641988368</v>
      </c>
      <c r="P280" s="73">
        <v>38.57</v>
      </c>
    </row>
    <row r="281" spans="1:16" ht="26.25" customHeight="1">
      <c r="A281" s="24">
        <v>1122</v>
      </c>
      <c r="B281" s="25" t="s">
        <v>30</v>
      </c>
      <c r="C281" s="26">
        <v>9001864</v>
      </c>
      <c r="D281" s="34">
        <v>71.150000000000006</v>
      </c>
      <c r="E281" s="34">
        <v>72.400000000000006</v>
      </c>
      <c r="F281" s="28">
        <v>6</v>
      </c>
      <c r="G281" s="9">
        <f t="shared" si="46"/>
        <v>186</v>
      </c>
      <c r="H281" s="91">
        <v>1.25</v>
      </c>
      <c r="I281" s="154">
        <f t="shared" si="47"/>
        <v>13232.650000000001</v>
      </c>
      <c r="J281" s="154"/>
      <c r="K281" s="30">
        <f t="shared" si="48"/>
        <v>13465.150000000001</v>
      </c>
      <c r="L281" s="31">
        <f t="shared" si="43"/>
        <v>45198</v>
      </c>
      <c r="M281" s="32">
        <f t="shared" si="44"/>
        <v>3.36</v>
      </c>
      <c r="N281" s="6">
        <v>112995</v>
      </c>
      <c r="O281" s="10">
        <f t="shared" si="45"/>
        <v>8.3916629224330954</v>
      </c>
      <c r="P281" s="73">
        <v>38.57</v>
      </c>
    </row>
    <row r="282" spans="1:16" ht="26.25" customHeight="1">
      <c r="A282" s="24">
        <v>1123</v>
      </c>
      <c r="B282" s="35" t="s">
        <v>31</v>
      </c>
      <c r="C282" s="26">
        <v>9002067</v>
      </c>
      <c r="D282" s="27">
        <v>18.8</v>
      </c>
      <c r="E282" s="27">
        <v>20.399999999999999</v>
      </c>
      <c r="F282" s="28">
        <v>14</v>
      </c>
      <c r="G282" s="9">
        <f t="shared" si="46"/>
        <v>434</v>
      </c>
      <c r="H282" s="91">
        <v>11.7</v>
      </c>
      <c r="I282" s="154">
        <f t="shared" si="47"/>
        <v>8147.5000000000009</v>
      </c>
      <c r="J282" s="154"/>
      <c r="K282" s="30">
        <f t="shared" si="48"/>
        <v>8841.8999999999978</v>
      </c>
      <c r="L282" s="31">
        <f t="shared" si="43"/>
        <v>24076</v>
      </c>
      <c r="M282" s="32">
        <f t="shared" si="44"/>
        <v>2.72</v>
      </c>
      <c r="N282" s="6">
        <v>60191</v>
      </c>
      <c r="O282" s="10">
        <f t="shared" si="45"/>
        <v>6.8074735068254579</v>
      </c>
      <c r="P282" s="73">
        <v>38.57</v>
      </c>
    </row>
    <row r="283" spans="1:16" ht="26.25" customHeight="1">
      <c r="A283" s="24">
        <v>1125</v>
      </c>
      <c r="B283" s="25" t="s">
        <v>32</v>
      </c>
      <c r="C283" s="26">
        <v>9002182</v>
      </c>
      <c r="D283" s="27">
        <v>20.8</v>
      </c>
      <c r="E283" s="27">
        <v>20.8</v>
      </c>
      <c r="F283" s="28">
        <v>10</v>
      </c>
      <c r="G283" s="9">
        <f t="shared" si="46"/>
        <v>310</v>
      </c>
      <c r="H283" s="91"/>
      <c r="I283" s="154">
        <f t="shared" si="47"/>
        <v>6448</v>
      </c>
      <c r="J283" s="154"/>
      <c r="K283" s="30">
        <f t="shared" si="48"/>
        <v>6448</v>
      </c>
      <c r="L283" s="31">
        <f t="shared" si="43"/>
        <v>7076</v>
      </c>
      <c r="M283" s="32">
        <f t="shared" si="44"/>
        <v>1.1000000000000001</v>
      </c>
      <c r="N283" s="6">
        <v>17689</v>
      </c>
      <c r="O283" s="10">
        <f t="shared" si="45"/>
        <v>2.7433312655086848</v>
      </c>
      <c r="P283" s="73">
        <v>38.57</v>
      </c>
    </row>
    <row r="284" spans="1:16" ht="26.25" customHeight="1">
      <c r="A284" s="24">
        <v>1126</v>
      </c>
      <c r="B284" s="25" t="s">
        <v>33</v>
      </c>
      <c r="C284" s="26">
        <v>9002068</v>
      </c>
      <c r="D284" s="34">
        <v>66.05</v>
      </c>
      <c r="E284" s="34">
        <v>66.5</v>
      </c>
      <c r="F284" s="28">
        <v>2</v>
      </c>
      <c r="G284" s="9">
        <f t="shared" si="46"/>
        <v>62</v>
      </c>
      <c r="H284" s="91"/>
      <c r="I284" s="154">
        <f t="shared" si="47"/>
        <v>4095.1</v>
      </c>
      <c r="J284" s="154"/>
      <c r="K284" s="30">
        <f t="shared" si="48"/>
        <v>4123</v>
      </c>
      <c r="L284" s="31">
        <f t="shared" si="43"/>
        <v>14670</v>
      </c>
      <c r="M284" s="32">
        <f t="shared" si="44"/>
        <v>3.56</v>
      </c>
      <c r="N284" s="6">
        <v>36674</v>
      </c>
      <c r="O284" s="10">
        <f t="shared" si="45"/>
        <v>8.8949793839437294</v>
      </c>
      <c r="P284" s="73">
        <v>38.57</v>
      </c>
    </row>
    <row r="285" spans="1:16" ht="26.25" customHeight="1">
      <c r="A285" s="156">
        <v>1127</v>
      </c>
      <c r="B285" s="36" t="s">
        <v>17</v>
      </c>
      <c r="C285" s="28">
        <v>9002220</v>
      </c>
      <c r="D285" s="27">
        <v>0</v>
      </c>
      <c r="E285" s="27">
        <v>183.7</v>
      </c>
      <c r="F285" s="28">
        <v>2</v>
      </c>
      <c r="G285" s="9">
        <f t="shared" si="46"/>
        <v>62</v>
      </c>
      <c r="H285" s="91"/>
      <c r="I285" s="154">
        <f t="shared" si="47"/>
        <v>0</v>
      </c>
      <c r="J285" s="154"/>
      <c r="K285" s="30">
        <f t="shared" si="48"/>
        <v>11389.4</v>
      </c>
      <c r="L285" s="31">
        <f t="shared" si="43"/>
        <v>31346</v>
      </c>
      <c r="M285" s="32">
        <f t="shared" si="44"/>
        <v>2.75</v>
      </c>
      <c r="N285" s="6">
        <v>78366</v>
      </c>
      <c r="O285" s="10">
        <f t="shared" si="45"/>
        <v>6.8806082848964829</v>
      </c>
      <c r="P285" s="73">
        <v>38.57</v>
      </c>
    </row>
    <row r="286" spans="1:16" ht="26.25" customHeight="1">
      <c r="A286" s="24">
        <v>1128</v>
      </c>
      <c r="B286" s="35" t="s">
        <v>19</v>
      </c>
      <c r="C286" s="26">
        <v>9001867</v>
      </c>
      <c r="D286" s="27">
        <v>31.4</v>
      </c>
      <c r="E286" s="27">
        <v>35.15</v>
      </c>
      <c r="F286" s="28">
        <v>4</v>
      </c>
      <c r="G286" s="9">
        <f t="shared" si="46"/>
        <v>124</v>
      </c>
      <c r="H286" s="91">
        <v>2.8</v>
      </c>
      <c r="I286" s="154">
        <f t="shared" si="47"/>
        <v>3890.7999999999997</v>
      </c>
      <c r="J286" s="154"/>
      <c r="K286" s="30">
        <f t="shared" si="48"/>
        <v>4355.7999999999993</v>
      </c>
      <c r="L286" s="31">
        <f t="shared" si="43"/>
        <v>2841</v>
      </c>
      <c r="M286" s="32">
        <f t="shared" si="44"/>
        <v>0.65</v>
      </c>
      <c r="N286" s="6">
        <v>7103</v>
      </c>
      <c r="O286" s="10">
        <f t="shared" si="45"/>
        <v>1.6306992974884065</v>
      </c>
      <c r="P286" s="73">
        <v>38.57</v>
      </c>
    </row>
    <row r="287" spans="1:16" ht="26.25" customHeight="1">
      <c r="A287" s="24">
        <v>1129</v>
      </c>
      <c r="B287" s="35" t="s">
        <v>34</v>
      </c>
      <c r="C287" s="26">
        <v>9002187</v>
      </c>
      <c r="D287" s="27">
        <v>30.3</v>
      </c>
      <c r="E287" s="34">
        <v>30.75</v>
      </c>
      <c r="F287" s="28">
        <v>10</v>
      </c>
      <c r="G287" s="9">
        <f t="shared" si="46"/>
        <v>310</v>
      </c>
      <c r="H287" s="91">
        <v>11.2</v>
      </c>
      <c r="I287" s="154">
        <f t="shared" si="47"/>
        <v>9381.7999999999993</v>
      </c>
      <c r="J287" s="154"/>
      <c r="K287" s="30">
        <f t="shared" si="48"/>
        <v>9521.2999999999993</v>
      </c>
      <c r="L287" s="31">
        <f t="shared" si="43"/>
        <v>30066</v>
      </c>
      <c r="M287" s="32">
        <f t="shared" si="44"/>
        <v>3.16</v>
      </c>
      <c r="N287" s="6">
        <v>75165</v>
      </c>
      <c r="O287" s="10">
        <f t="shared" si="45"/>
        <v>7.8944051757638141</v>
      </c>
      <c r="P287" s="73">
        <v>38.57</v>
      </c>
    </row>
    <row r="288" spans="1:16" ht="26.25" customHeight="1">
      <c r="A288" s="24">
        <v>1130</v>
      </c>
      <c r="B288" s="25" t="s">
        <v>35</v>
      </c>
      <c r="C288" s="26">
        <v>9002184</v>
      </c>
      <c r="D288" s="27">
        <v>25.5</v>
      </c>
      <c r="E288" s="27">
        <v>25.5</v>
      </c>
      <c r="F288" s="28">
        <v>12</v>
      </c>
      <c r="G288" s="9">
        <f t="shared" si="46"/>
        <v>372</v>
      </c>
      <c r="H288" s="91"/>
      <c r="I288" s="154">
        <f t="shared" si="47"/>
        <v>9486</v>
      </c>
      <c r="J288" s="154"/>
      <c r="K288" s="30">
        <f t="shared" si="48"/>
        <v>9486</v>
      </c>
      <c r="L288" s="31">
        <f t="shared" si="43"/>
        <v>4223</v>
      </c>
      <c r="M288" s="32">
        <f t="shared" si="44"/>
        <v>0.45</v>
      </c>
      <c r="N288" s="6">
        <v>10557</v>
      </c>
      <c r="O288" s="10">
        <f t="shared" si="45"/>
        <v>1.1129032258064515</v>
      </c>
      <c r="P288" s="73">
        <v>38.57</v>
      </c>
    </row>
    <row r="289" spans="1:16" ht="26.25" customHeight="1">
      <c r="A289" s="24">
        <v>1131</v>
      </c>
      <c r="B289" s="25" t="s">
        <v>36</v>
      </c>
      <c r="C289" s="26">
        <v>9002188</v>
      </c>
      <c r="D289" s="27">
        <v>18.899999999999999</v>
      </c>
      <c r="E289" s="27">
        <v>18.899999999999999</v>
      </c>
      <c r="F289" s="28">
        <v>12</v>
      </c>
      <c r="G289" s="9">
        <f t="shared" si="46"/>
        <v>372</v>
      </c>
      <c r="H289" s="91">
        <v>15.3</v>
      </c>
      <c r="I289" s="154">
        <f t="shared" si="47"/>
        <v>7015.4999999999991</v>
      </c>
      <c r="J289" s="154"/>
      <c r="K289" s="30">
        <f t="shared" si="48"/>
        <v>7015.4999999999991</v>
      </c>
      <c r="L289" s="31">
        <f t="shared" si="43"/>
        <v>25821</v>
      </c>
      <c r="M289" s="32">
        <f t="shared" si="44"/>
        <v>3.68</v>
      </c>
      <c r="N289" s="6">
        <v>64552</v>
      </c>
      <c r="O289" s="10">
        <f t="shared" si="45"/>
        <v>9.2013398902430339</v>
      </c>
      <c r="P289" s="73">
        <v>38.57</v>
      </c>
    </row>
    <row r="290" spans="1:16" ht="26.25" customHeight="1">
      <c r="A290" s="24">
        <v>1131</v>
      </c>
      <c r="B290" s="25" t="s">
        <v>36</v>
      </c>
      <c r="C290" s="26">
        <v>9002188</v>
      </c>
      <c r="D290" s="27">
        <v>6.8</v>
      </c>
      <c r="E290" s="27">
        <v>18.899999999999999</v>
      </c>
      <c r="F290" s="28">
        <v>4</v>
      </c>
      <c r="G290" s="9">
        <f t="shared" si="46"/>
        <v>124</v>
      </c>
      <c r="H290" s="91"/>
      <c r="I290" s="154">
        <f t="shared" si="47"/>
        <v>843.19999999999993</v>
      </c>
      <c r="J290" s="154"/>
      <c r="K290" s="30">
        <f t="shared" si="48"/>
        <v>2343.6</v>
      </c>
      <c r="L290" s="31">
        <f t="shared" si="43"/>
        <v>8607</v>
      </c>
      <c r="M290" s="32">
        <f t="shared" si="44"/>
        <v>3.67</v>
      </c>
      <c r="N290" s="6">
        <v>21517</v>
      </c>
      <c r="O290" s="10">
        <f t="shared" si="45"/>
        <v>9.1811742618194234</v>
      </c>
      <c r="P290" s="73">
        <v>38.57</v>
      </c>
    </row>
    <row r="291" spans="1:16" ht="26.25" customHeight="1">
      <c r="A291" s="24">
        <v>1132</v>
      </c>
      <c r="B291" s="25" t="s">
        <v>37</v>
      </c>
      <c r="C291" s="26">
        <v>9002189</v>
      </c>
      <c r="D291" s="27">
        <v>35.9</v>
      </c>
      <c r="E291" s="34">
        <v>36.35</v>
      </c>
      <c r="F291" s="28">
        <v>12</v>
      </c>
      <c r="G291" s="9">
        <f t="shared" si="46"/>
        <v>372</v>
      </c>
      <c r="H291" s="91">
        <v>39.25</v>
      </c>
      <c r="I291" s="154">
        <f t="shared" si="47"/>
        <v>13315.55</v>
      </c>
      <c r="J291" s="154"/>
      <c r="K291" s="30">
        <f t="shared" si="48"/>
        <v>13482.95</v>
      </c>
      <c r="L291" s="31">
        <f t="shared" si="43"/>
        <v>41018</v>
      </c>
      <c r="M291" s="32">
        <f t="shared" si="44"/>
        <v>3.04</v>
      </c>
      <c r="N291" s="6">
        <v>102546</v>
      </c>
      <c r="O291" s="10">
        <f t="shared" si="45"/>
        <v>7.6056055981814064</v>
      </c>
      <c r="P291" s="73">
        <v>38.57</v>
      </c>
    </row>
    <row r="292" spans="1:16" ht="26.25" customHeight="1">
      <c r="A292" s="24">
        <v>1133</v>
      </c>
      <c r="B292" s="25" t="s">
        <v>38</v>
      </c>
      <c r="C292" s="26">
        <v>9002190</v>
      </c>
      <c r="D292" s="34">
        <v>56.65</v>
      </c>
      <c r="E292" s="34">
        <v>57.1</v>
      </c>
      <c r="F292" s="28">
        <v>4</v>
      </c>
      <c r="G292" s="9">
        <f t="shared" si="46"/>
        <v>124</v>
      </c>
      <c r="H292" s="91">
        <v>2.4500000000000002</v>
      </c>
      <c r="I292" s="154">
        <f t="shared" si="47"/>
        <v>7022.15</v>
      </c>
      <c r="J292" s="154"/>
      <c r="K292" s="30">
        <f t="shared" si="48"/>
        <v>7077.9500000000007</v>
      </c>
      <c r="L292" s="31">
        <f t="shared" si="43"/>
        <v>40719</v>
      </c>
      <c r="M292" s="32">
        <f t="shared" si="44"/>
        <v>5.75</v>
      </c>
      <c r="N292" s="6">
        <v>101798</v>
      </c>
      <c r="O292" s="10">
        <f t="shared" si="45"/>
        <v>14.382412986811152</v>
      </c>
      <c r="P292" s="73">
        <v>38.57</v>
      </c>
    </row>
    <row r="293" spans="1:16" ht="26.25" customHeight="1">
      <c r="A293" s="24">
        <v>1135</v>
      </c>
      <c r="B293" s="25" t="s">
        <v>39</v>
      </c>
      <c r="C293" s="26">
        <v>9002191</v>
      </c>
      <c r="D293" s="27">
        <v>28.4</v>
      </c>
      <c r="E293" s="27">
        <v>28.4</v>
      </c>
      <c r="F293" s="28">
        <v>24</v>
      </c>
      <c r="G293" s="9">
        <f t="shared" si="46"/>
        <v>744</v>
      </c>
      <c r="H293" s="91"/>
      <c r="I293" s="154">
        <f t="shared" si="47"/>
        <v>21129.599999999999</v>
      </c>
      <c r="J293" s="154"/>
      <c r="K293" s="30">
        <f t="shared" si="48"/>
        <v>21129.599999999999</v>
      </c>
      <c r="L293" s="31">
        <f t="shared" si="43"/>
        <v>36172</v>
      </c>
      <c r="M293" s="32">
        <f t="shared" si="44"/>
        <v>1.71</v>
      </c>
      <c r="N293" s="6">
        <v>90429</v>
      </c>
      <c r="O293" s="10">
        <f t="shared" si="45"/>
        <v>4.2797308041799189</v>
      </c>
      <c r="P293" s="73">
        <v>38.57</v>
      </c>
    </row>
    <row r="294" spans="1:16" ht="26.25" customHeight="1">
      <c r="A294" s="24">
        <v>1136</v>
      </c>
      <c r="B294" s="25" t="s">
        <v>40</v>
      </c>
      <c r="C294" s="26">
        <v>9002192</v>
      </c>
      <c r="D294" s="34">
        <v>11.65</v>
      </c>
      <c r="E294" s="34">
        <v>26.849999999999998</v>
      </c>
      <c r="F294" s="28">
        <v>6</v>
      </c>
      <c r="G294" s="9">
        <f t="shared" si="46"/>
        <v>186</v>
      </c>
      <c r="H294" s="91">
        <v>5.6</v>
      </c>
      <c r="I294" s="154">
        <f t="shared" si="47"/>
        <v>2161.3000000000002</v>
      </c>
      <c r="J294" s="154"/>
      <c r="K294" s="30">
        <f t="shared" si="48"/>
        <v>4988.4999999999991</v>
      </c>
      <c r="L294" s="31">
        <f t="shared" si="43"/>
        <v>10467</v>
      </c>
      <c r="M294" s="32">
        <f t="shared" si="44"/>
        <v>2.1</v>
      </c>
      <c r="N294" s="116">
        <v>26167</v>
      </c>
      <c r="O294" s="10">
        <f t="shared" si="45"/>
        <v>5.2454645685075683</v>
      </c>
      <c r="P294" s="73">
        <v>38.57</v>
      </c>
    </row>
    <row r="295" spans="1:16" ht="26.25" customHeight="1">
      <c r="A295" s="24">
        <v>1137</v>
      </c>
      <c r="B295" s="25" t="s">
        <v>41</v>
      </c>
      <c r="C295" s="26">
        <v>9002185</v>
      </c>
      <c r="D295" s="27">
        <v>69.3</v>
      </c>
      <c r="E295" s="27">
        <v>69.3</v>
      </c>
      <c r="F295" s="28">
        <v>14</v>
      </c>
      <c r="G295" s="9">
        <f t="shared" si="46"/>
        <v>434</v>
      </c>
      <c r="H295" s="91"/>
      <c r="I295" s="154">
        <f t="shared" si="47"/>
        <v>30076.199999999997</v>
      </c>
      <c r="J295" s="154"/>
      <c r="K295" s="30">
        <f t="shared" si="48"/>
        <v>30076.199999999997</v>
      </c>
      <c r="L295" s="31">
        <f t="shared" si="43"/>
        <v>51218</v>
      </c>
      <c r="M295" s="32">
        <f t="shared" si="44"/>
        <v>1.7</v>
      </c>
      <c r="N295" s="6">
        <v>128046</v>
      </c>
      <c r="O295" s="10">
        <f t="shared" si="45"/>
        <v>4.2573862389530595</v>
      </c>
      <c r="P295" s="73">
        <v>38.57</v>
      </c>
    </row>
    <row r="296" spans="1:16" ht="26.25" customHeight="1">
      <c r="A296" s="24">
        <v>1139</v>
      </c>
      <c r="B296" s="25" t="s">
        <v>42</v>
      </c>
      <c r="C296" s="26">
        <v>9002193</v>
      </c>
      <c r="D296" s="27">
        <v>27.9</v>
      </c>
      <c r="E296" s="27">
        <v>27.9</v>
      </c>
      <c r="F296" s="28">
        <v>18</v>
      </c>
      <c r="G296" s="9">
        <f t="shared" si="46"/>
        <v>558</v>
      </c>
      <c r="H296" s="91">
        <v>14</v>
      </c>
      <c r="I296" s="154">
        <f t="shared" si="47"/>
        <v>15554.199999999999</v>
      </c>
      <c r="J296" s="154"/>
      <c r="K296" s="30">
        <f t="shared" si="48"/>
        <v>15554.199999999999</v>
      </c>
      <c r="L296" s="31">
        <f t="shared" si="43"/>
        <v>57690</v>
      </c>
      <c r="M296" s="32">
        <f t="shared" si="44"/>
        <v>3.71</v>
      </c>
      <c r="N296" s="6">
        <v>144225</v>
      </c>
      <c r="O296" s="10">
        <f t="shared" si="45"/>
        <v>9.2724151676074644</v>
      </c>
      <c r="P296" s="73">
        <v>38.57</v>
      </c>
    </row>
    <row r="297" spans="1:16" ht="26.25" customHeight="1">
      <c r="A297" s="24">
        <v>1140</v>
      </c>
      <c r="B297" s="25" t="s">
        <v>43</v>
      </c>
      <c r="C297" s="26">
        <v>9002194</v>
      </c>
      <c r="D297" s="27">
        <v>76.5</v>
      </c>
      <c r="E297" s="27">
        <v>76.5</v>
      </c>
      <c r="F297" s="28">
        <v>16</v>
      </c>
      <c r="G297" s="9">
        <f t="shared" si="46"/>
        <v>496</v>
      </c>
      <c r="H297" s="91">
        <v>140.1</v>
      </c>
      <c r="I297" s="154">
        <f t="shared" si="47"/>
        <v>37803.9</v>
      </c>
      <c r="J297" s="154"/>
      <c r="K297" s="30">
        <f t="shared" si="48"/>
        <v>37803.9</v>
      </c>
      <c r="L297" s="31">
        <f t="shared" si="43"/>
        <v>218819</v>
      </c>
      <c r="M297" s="32">
        <f t="shared" si="44"/>
        <v>5.79</v>
      </c>
      <c r="N297" s="6">
        <v>547048</v>
      </c>
      <c r="O297" s="10">
        <f t="shared" si="45"/>
        <v>14.470676305883783</v>
      </c>
      <c r="P297" s="73">
        <v>38.57</v>
      </c>
    </row>
    <row r="298" spans="1:16" ht="26.25" customHeight="1">
      <c r="A298" s="24">
        <v>1141</v>
      </c>
      <c r="B298" s="25" t="s">
        <v>44</v>
      </c>
      <c r="C298" s="26">
        <v>9002069</v>
      </c>
      <c r="D298" s="34">
        <v>138.44999999999999</v>
      </c>
      <c r="E298" s="34">
        <v>138.89999999999998</v>
      </c>
      <c r="F298" s="28">
        <v>2</v>
      </c>
      <c r="G298" s="9">
        <f t="shared" si="46"/>
        <v>62</v>
      </c>
      <c r="H298" s="91">
        <v>2.8</v>
      </c>
      <c r="I298" s="154">
        <f t="shared" si="47"/>
        <v>8581.1</v>
      </c>
      <c r="J298" s="154"/>
      <c r="K298" s="30">
        <f t="shared" si="48"/>
        <v>8609</v>
      </c>
      <c r="L298" s="31">
        <f t="shared" si="43"/>
        <v>44290</v>
      </c>
      <c r="M298" s="32">
        <f t="shared" si="44"/>
        <v>5.14</v>
      </c>
      <c r="N298" s="6">
        <v>110725</v>
      </c>
      <c r="O298" s="10">
        <f t="shared" si="45"/>
        <v>12.86154024857707</v>
      </c>
      <c r="P298" s="73">
        <v>38.57</v>
      </c>
    </row>
    <row r="299" spans="1:16" ht="26.25" customHeight="1">
      <c r="A299" s="24">
        <v>1142</v>
      </c>
      <c r="B299" s="25" t="s">
        <v>45</v>
      </c>
      <c r="C299" s="26">
        <v>9001865</v>
      </c>
      <c r="D299" s="27">
        <v>45.5</v>
      </c>
      <c r="E299" s="27">
        <v>45.5</v>
      </c>
      <c r="F299" s="28">
        <v>10</v>
      </c>
      <c r="G299" s="9">
        <f t="shared" si="46"/>
        <v>310</v>
      </c>
      <c r="H299" s="91"/>
      <c r="I299" s="154">
        <f t="shared" si="47"/>
        <v>14105</v>
      </c>
      <c r="J299" s="154"/>
      <c r="K299" s="30">
        <f t="shared" si="48"/>
        <v>14105</v>
      </c>
      <c r="L299" s="31">
        <f t="shared" si="43"/>
        <v>19546</v>
      </c>
      <c r="M299" s="32">
        <f t="shared" si="44"/>
        <v>1.39</v>
      </c>
      <c r="N299" s="6">
        <v>48866</v>
      </c>
      <c r="O299" s="10">
        <f t="shared" si="45"/>
        <v>3.4644452321871677</v>
      </c>
      <c r="P299" s="73">
        <v>38.57</v>
      </c>
    </row>
    <row r="300" spans="1:16" ht="26.25" customHeight="1">
      <c r="A300" s="24">
        <v>1143</v>
      </c>
      <c r="B300" s="25" t="s">
        <v>46</v>
      </c>
      <c r="C300" s="26">
        <v>9002214</v>
      </c>
      <c r="D300" s="27">
        <v>4.4000000000000004</v>
      </c>
      <c r="E300" s="27">
        <v>4.4000000000000004</v>
      </c>
      <c r="F300" s="28">
        <v>8</v>
      </c>
      <c r="G300" s="9">
        <f t="shared" si="46"/>
        <v>248</v>
      </c>
      <c r="H300" s="91"/>
      <c r="I300" s="154">
        <f t="shared" si="47"/>
        <v>1091.2</v>
      </c>
      <c r="J300" s="154"/>
      <c r="K300" s="30">
        <f t="shared" si="48"/>
        <v>1091.2</v>
      </c>
      <c r="L300" s="31">
        <f t="shared" si="43"/>
        <v>544</v>
      </c>
      <c r="M300" s="32">
        <f t="shared" si="44"/>
        <v>0.5</v>
      </c>
      <c r="N300" s="6">
        <v>1360</v>
      </c>
      <c r="O300" s="10">
        <f t="shared" si="45"/>
        <v>1.2463343108504399</v>
      </c>
      <c r="P300" s="73">
        <v>38.57</v>
      </c>
    </row>
    <row r="301" spans="1:16" ht="26.25" customHeight="1" thickBot="1">
      <c r="A301" s="37">
        <v>1145</v>
      </c>
      <c r="B301" s="96" t="s">
        <v>51</v>
      </c>
      <c r="C301" s="38">
        <v>9002207</v>
      </c>
      <c r="D301" s="39">
        <v>75.7</v>
      </c>
      <c r="E301" s="39">
        <v>126.6</v>
      </c>
      <c r="F301" s="40">
        <v>18</v>
      </c>
      <c r="G301" s="11">
        <f t="shared" si="46"/>
        <v>558</v>
      </c>
      <c r="H301" s="92"/>
      <c r="I301" s="153">
        <f>(D301*14*31)-H301</f>
        <v>32853.799999999996</v>
      </c>
      <c r="J301" s="283"/>
      <c r="K301" s="42">
        <f t="shared" si="48"/>
        <v>70642.8</v>
      </c>
      <c r="L301" s="43">
        <f t="shared" si="43"/>
        <v>487087</v>
      </c>
      <c r="M301" s="282">
        <f t="shared" si="44"/>
        <v>6.9</v>
      </c>
      <c r="N301" s="7">
        <v>1217717</v>
      </c>
      <c r="O301" s="12">
        <f t="shared" si="45"/>
        <v>17.237666117424563</v>
      </c>
      <c r="P301" s="260">
        <v>38.57</v>
      </c>
    </row>
    <row r="302" spans="1:16" ht="26.25" customHeight="1" thickBot="1">
      <c r="A302" s="98"/>
      <c r="B302" s="99"/>
      <c r="C302" s="117"/>
      <c r="D302" s="113"/>
      <c r="E302" s="113"/>
      <c r="F302" s="117"/>
      <c r="G302" s="118">
        <f>SUM(G279:G301)</f>
        <v>7316</v>
      </c>
      <c r="H302" s="93">
        <f>SUM(H279:H301)</f>
        <v>246.45</v>
      </c>
      <c r="I302" s="119">
        <f>SUM(I279:I301)</f>
        <v>283781.75</v>
      </c>
      <c r="J302" s="119"/>
      <c r="K302" s="255">
        <f>SUM(K279:K301)</f>
        <v>339098.15</v>
      </c>
      <c r="L302" s="120"/>
      <c r="M302" s="117"/>
      <c r="N302" s="103">
        <f>SUM(N279:N301)</f>
        <v>3478195</v>
      </c>
      <c r="O302" s="117"/>
      <c r="P302" s="117"/>
    </row>
    <row r="303" spans="1:16" ht="26.25" customHeight="1">
      <c r="A303" s="48" t="s">
        <v>0</v>
      </c>
      <c r="B303" s="49" t="s">
        <v>9</v>
      </c>
      <c r="C303" s="50"/>
      <c r="D303" s="51"/>
      <c r="E303" s="51"/>
      <c r="F303" s="50"/>
      <c r="G303" s="50"/>
      <c r="H303" s="50"/>
      <c r="I303" s="50"/>
      <c r="J303" s="50"/>
      <c r="K303" s="252"/>
      <c r="L303" s="52"/>
      <c r="M303" s="50"/>
      <c r="N303" s="53"/>
      <c r="O303" s="50"/>
      <c r="P303" s="54"/>
    </row>
    <row r="304" spans="1:16" ht="26.25" customHeight="1">
      <c r="A304" s="55"/>
      <c r="B304" s="56" t="s">
        <v>10</v>
      </c>
      <c r="C304" s="57"/>
      <c r="D304" s="58"/>
      <c r="E304" s="58"/>
      <c r="F304" s="57"/>
      <c r="G304" s="57"/>
      <c r="H304" s="57"/>
      <c r="I304" s="57"/>
      <c r="J304" s="57"/>
      <c r="K304" s="253"/>
      <c r="L304" s="59"/>
      <c r="M304" s="57"/>
      <c r="N304" s="60"/>
      <c r="O304" s="57"/>
      <c r="P304" s="61"/>
    </row>
    <row r="305" spans="1:16" ht="26.25" customHeight="1">
      <c r="A305" s="55"/>
      <c r="B305" s="56" t="s">
        <v>11</v>
      </c>
      <c r="C305" s="57"/>
      <c r="D305" s="58"/>
      <c r="E305" s="58"/>
      <c r="F305" s="57"/>
      <c r="G305" s="57"/>
      <c r="H305" s="57"/>
      <c r="I305" s="57"/>
      <c r="J305" s="57"/>
      <c r="K305" s="253"/>
      <c r="L305" s="59"/>
      <c r="M305" s="57"/>
      <c r="N305" s="60"/>
      <c r="O305" s="57"/>
      <c r="P305" s="61"/>
    </row>
    <row r="306" spans="1:16" ht="26.25" customHeight="1">
      <c r="A306" s="55"/>
      <c r="B306" s="56" t="s">
        <v>12</v>
      </c>
      <c r="C306" s="57"/>
      <c r="D306" s="58"/>
      <c r="E306" s="58"/>
      <c r="F306" s="57"/>
      <c r="G306" s="57"/>
      <c r="H306" s="57"/>
      <c r="I306" s="57"/>
      <c r="J306" s="57"/>
      <c r="K306" s="253"/>
      <c r="L306" s="59"/>
      <c r="M306" s="57"/>
      <c r="N306" s="60"/>
      <c r="O306" s="57"/>
      <c r="P306" s="61"/>
    </row>
    <row r="307" spans="1:16" ht="26.25" customHeight="1">
      <c r="A307" s="55"/>
      <c r="B307" s="56" t="s">
        <v>13</v>
      </c>
      <c r="C307" s="62"/>
      <c r="D307" s="57"/>
      <c r="E307" s="57"/>
      <c r="F307" s="58"/>
      <c r="G307" s="57"/>
      <c r="H307" s="57"/>
      <c r="I307" s="57"/>
      <c r="J307" s="57"/>
      <c r="K307" s="253"/>
      <c r="L307" s="59"/>
      <c r="M307" s="57"/>
      <c r="N307" s="60"/>
      <c r="O307" s="57"/>
      <c r="P307" s="62"/>
    </row>
    <row r="308" spans="1:16" ht="26.25" customHeight="1" thickBot="1">
      <c r="A308" s="63"/>
      <c r="B308" s="64" t="s">
        <v>14</v>
      </c>
      <c r="C308" s="65"/>
      <c r="D308" s="65"/>
      <c r="E308" s="65"/>
      <c r="F308" s="65"/>
      <c r="G308" s="65"/>
      <c r="H308" s="65"/>
      <c r="I308" s="65"/>
      <c r="J308" s="65"/>
      <c r="K308" s="254"/>
      <c r="L308" s="66"/>
      <c r="M308" s="65"/>
      <c r="N308" s="67"/>
      <c r="O308" s="65"/>
      <c r="P308" s="65"/>
    </row>
    <row r="309" spans="1:16" ht="26.25" customHeight="1">
      <c r="A309" s="18"/>
      <c r="B309" s="19" t="s">
        <v>15</v>
      </c>
      <c r="C309" s="19"/>
      <c r="D309" s="68"/>
      <c r="E309" s="68"/>
      <c r="F309" s="19"/>
      <c r="G309" s="19"/>
      <c r="H309" s="19"/>
      <c r="K309" s="69"/>
      <c r="L309" s="70"/>
      <c r="M309" s="19"/>
      <c r="N309" s="71"/>
      <c r="O309" s="19"/>
      <c r="P309" s="19"/>
    </row>
    <row r="310" spans="1:16" ht="26.25" customHeight="1">
      <c r="A310" s="18"/>
      <c r="B310" s="19"/>
      <c r="C310" s="19"/>
      <c r="D310" s="68"/>
      <c r="E310" s="68"/>
      <c r="F310" s="19"/>
      <c r="G310" s="19"/>
      <c r="H310" s="19"/>
      <c r="K310" s="69"/>
      <c r="L310" s="70"/>
      <c r="M310" s="19"/>
      <c r="N310" s="71"/>
      <c r="O310" s="19"/>
      <c r="P310" s="19"/>
    </row>
    <row r="311" spans="1:16" ht="26.25" customHeight="1">
      <c r="A311" s="18"/>
      <c r="B311" s="19"/>
      <c r="C311" s="19"/>
      <c r="D311" s="68"/>
      <c r="E311" s="68"/>
      <c r="F311" s="19"/>
      <c r="G311" s="19"/>
      <c r="H311" s="19"/>
      <c r="K311" s="69"/>
      <c r="L311" s="70"/>
      <c r="M311" s="19"/>
      <c r="N311" s="71"/>
      <c r="O311" s="19"/>
      <c r="P311" s="19"/>
    </row>
    <row r="312" spans="1:16" ht="26.25" customHeight="1">
      <c r="A312" s="18"/>
      <c r="B312" s="19"/>
      <c r="C312" s="19"/>
      <c r="D312" s="68"/>
      <c r="E312" s="68"/>
      <c r="F312" s="19"/>
      <c r="G312" s="19"/>
      <c r="H312" s="19"/>
      <c r="K312" s="69"/>
      <c r="L312" s="70"/>
      <c r="M312" s="19"/>
      <c r="N312" s="71"/>
      <c r="O312" s="19"/>
      <c r="P312" s="19"/>
    </row>
    <row r="313" spans="1:16" ht="26.25" customHeight="1">
      <c r="A313" s="18"/>
      <c r="B313" s="19"/>
      <c r="C313" s="19"/>
      <c r="D313" s="68"/>
      <c r="E313" s="68"/>
      <c r="F313" s="19"/>
      <c r="G313" s="19"/>
      <c r="H313" s="19"/>
      <c r="K313" s="69"/>
      <c r="L313" s="70"/>
      <c r="M313" s="19"/>
      <c r="N313" s="71"/>
      <c r="O313" s="19"/>
      <c r="P313" s="19"/>
    </row>
    <row r="315" spans="1:16" ht="26.25" customHeight="1" thickBot="1">
      <c r="A315" s="121"/>
      <c r="B315" s="1"/>
      <c r="C315" s="333" t="s">
        <v>55</v>
      </c>
      <c r="D315" s="333"/>
      <c r="E315" s="333"/>
      <c r="F315" s="333"/>
      <c r="G315" s="333"/>
      <c r="H315" s="333"/>
      <c r="I315" s="333"/>
      <c r="J315" s="333"/>
      <c r="K315" s="333"/>
      <c r="L315" s="333"/>
      <c r="M315" s="333"/>
      <c r="N315" s="333"/>
      <c r="O315" s="333"/>
      <c r="P315" s="333"/>
    </row>
    <row r="316" spans="1:16" ht="76.349999999999994" customHeight="1">
      <c r="A316" s="227" t="s">
        <v>21</v>
      </c>
      <c r="B316" s="158" t="s">
        <v>1</v>
      </c>
      <c r="C316" s="158" t="s">
        <v>2</v>
      </c>
      <c r="D316" s="158" t="s">
        <v>59</v>
      </c>
      <c r="E316" s="158" t="s">
        <v>57</v>
      </c>
      <c r="F316" s="158" t="s">
        <v>3</v>
      </c>
      <c r="G316" s="158" t="s">
        <v>4</v>
      </c>
      <c r="H316" s="159" t="s">
        <v>60</v>
      </c>
      <c r="I316" s="158" t="s">
        <v>24</v>
      </c>
      <c r="J316" s="160" t="s">
        <v>61</v>
      </c>
      <c r="K316" s="158" t="s">
        <v>5</v>
      </c>
      <c r="L316" s="161" t="s">
        <v>58</v>
      </c>
      <c r="M316" s="162" t="s">
        <v>6</v>
      </c>
      <c r="N316" s="268" t="s">
        <v>26</v>
      </c>
      <c r="O316" s="158" t="s">
        <v>27</v>
      </c>
      <c r="P316" s="158" t="s">
        <v>7</v>
      </c>
    </row>
    <row r="317" spans="1:16" ht="26.25" customHeight="1">
      <c r="A317" s="228">
        <v>1120</v>
      </c>
      <c r="B317" s="229" t="s">
        <v>62</v>
      </c>
      <c r="C317" s="163">
        <v>9000003</v>
      </c>
      <c r="D317" s="164">
        <v>10</v>
      </c>
      <c r="E317" s="164">
        <v>10</v>
      </c>
      <c r="F317" s="165">
        <v>4</v>
      </c>
      <c r="G317" s="166">
        <f t="shared" ref="G317:G339" si="49">F317*31</f>
        <v>124</v>
      </c>
      <c r="H317" s="167"/>
      <c r="I317" s="16">
        <f t="shared" ref="I317:I338" si="50">D317*G317-H317</f>
        <v>1240</v>
      </c>
      <c r="J317" s="168"/>
      <c r="K317" s="256">
        <f t="shared" ref="K317:K339" si="51">ROUND(E317*G317-J317,1)</f>
        <v>1240</v>
      </c>
      <c r="L317" s="124">
        <f t="shared" ref="L317:L339" si="52">N317/2.5</f>
        <v>138.4</v>
      </c>
      <c r="M317" s="169">
        <f>ROUND(L317/K317,2)</f>
        <v>0.11</v>
      </c>
      <c r="N317" s="123">
        <v>346</v>
      </c>
      <c r="O317" s="126">
        <f t="shared" ref="O317:O339" si="53">ROUND(N317/K317,3)</f>
        <v>0.27900000000000003</v>
      </c>
      <c r="P317" s="170">
        <v>38.57</v>
      </c>
    </row>
    <row r="318" spans="1:16" ht="26.25" customHeight="1">
      <c r="A318" s="230">
        <v>1121</v>
      </c>
      <c r="B318" s="231" t="s">
        <v>29</v>
      </c>
      <c r="C318" s="15">
        <v>9000414</v>
      </c>
      <c r="D318" s="171">
        <v>48.8</v>
      </c>
      <c r="E318" s="171">
        <v>48.8</v>
      </c>
      <c r="F318" s="166">
        <v>24</v>
      </c>
      <c r="G318" s="166">
        <f t="shared" si="49"/>
        <v>744</v>
      </c>
      <c r="H318" s="167"/>
      <c r="I318" s="16">
        <f t="shared" si="50"/>
        <v>36307.199999999997</v>
      </c>
      <c r="J318" s="168"/>
      <c r="K318" s="256">
        <f t="shared" si="51"/>
        <v>36307.199999999997</v>
      </c>
      <c r="L318" s="8">
        <f t="shared" si="52"/>
        <v>176499.53394999926</v>
      </c>
      <c r="M318" s="169">
        <f t="shared" ref="M318:M339" si="54">ROUND(L318/K318,2)</f>
        <v>4.8600000000000003</v>
      </c>
      <c r="N318" s="269">
        <v>441248.83487499814</v>
      </c>
      <c r="O318" s="126">
        <f t="shared" si="53"/>
        <v>12.153</v>
      </c>
      <c r="P318" s="170">
        <v>38.57</v>
      </c>
    </row>
    <row r="319" spans="1:16" ht="26.25" customHeight="1">
      <c r="A319" s="232">
        <v>1122</v>
      </c>
      <c r="B319" s="231" t="s">
        <v>63</v>
      </c>
      <c r="C319" s="15">
        <v>9000551</v>
      </c>
      <c r="D319" s="171">
        <v>71.150000000000006</v>
      </c>
      <c r="E319" s="171">
        <v>72.400000000000006</v>
      </c>
      <c r="F319" s="166">
        <v>6</v>
      </c>
      <c r="G319" s="166">
        <f t="shared" si="49"/>
        <v>186</v>
      </c>
      <c r="H319" s="167"/>
      <c r="I319" s="16">
        <f t="shared" si="50"/>
        <v>13233.900000000001</v>
      </c>
      <c r="J319" s="168"/>
      <c r="K319" s="256">
        <f t="shared" si="51"/>
        <v>13466.4</v>
      </c>
      <c r="L319" s="8">
        <f t="shared" si="52"/>
        <v>41600.654749772119</v>
      </c>
      <c r="M319" s="169">
        <f t="shared" si="54"/>
        <v>3.09</v>
      </c>
      <c r="N319" s="269">
        <v>104001.63687443029</v>
      </c>
      <c r="O319" s="126">
        <f t="shared" si="53"/>
        <v>7.7229999999999999</v>
      </c>
      <c r="P319" s="170">
        <v>38.57</v>
      </c>
    </row>
    <row r="320" spans="1:16" ht="26.25" customHeight="1">
      <c r="A320" s="230">
        <v>1123</v>
      </c>
      <c r="B320" s="233" t="s">
        <v>31</v>
      </c>
      <c r="C320" s="15">
        <v>9001479</v>
      </c>
      <c r="D320" s="171">
        <v>18.8</v>
      </c>
      <c r="E320" s="171">
        <v>20.399999999999999</v>
      </c>
      <c r="F320" s="166">
        <v>14</v>
      </c>
      <c r="G320" s="166">
        <f t="shared" si="49"/>
        <v>434</v>
      </c>
      <c r="H320" s="167"/>
      <c r="I320" s="16">
        <f t="shared" si="50"/>
        <v>8159.2000000000007</v>
      </c>
      <c r="J320" s="168"/>
      <c r="K320" s="256">
        <f t="shared" si="51"/>
        <v>8853.6</v>
      </c>
      <c r="L320" s="8">
        <f t="shared" si="52"/>
        <v>23759.200000000001</v>
      </c>
      <c r="M320" s="169">
        <f t="shared" si="54"/>
        <v>2.68</v>
      </c>
      <c r="N320" s="269">
        <v>59398</v>
      </c>
      <c r="O320" s="126">
        <f t="shared" si="53"/>
        <v>6.7089999999999996</v>
      </c>
      <c r="P320" s="170">
        <v>38.57</v>
      </c>
    </row>
    <row r="321" spans="1:16" ht="26.25" customHeight="1">
      <c r="A321" s="232">
        <v>1125</v>
      </c>
      <c r="B321" s="231" t="s">
        <v>32</v>
      </c>
      <c r="C321" s="15">
        <v>9001480</v>
      </c>
      <c r="D321" s="171">
        <v>20.8</v>
      </c>
      <c r="E321" s="171">
        <v>20.8</v>
      </c>
      <c r="F321" s="166">
        <v>10</v>
      </c>
      <c r="G321" s="166">
        <f t="shared" si="49"/>
        <v>310</v>
      </c>
      <c r="H321" s="167"/>
      <c r="I321" s="16">
        <f t="shared" si="50"/>
        <v>6448</v>
      </c>
      <c r="J321" s="168"/>
      <c r="K321" s="256">
        <f t="shared" si="51"/>
        <v>6448</v>
      </c>
      <c r="L321" s="8">
        <f t="shared" si="52"/>
        <v>7734.8</v>
      </c>
      <c r="M321" s="169">
        <f t="shared" si="54"/>
        <v>1.2</v>
      </c>
      <c r="N321" s="269">
        <v>19337</v>
      </c>
      <c r="O321" s="126">
        <f t="shared" si="53"/>
        <v>2.9990000000000001</v>
      </c>
      <c r="P321" s="170">
        <v>38.57</v>
      </c>
    </row>
    <row r="322" spans="1:16" ht="26.25" customHeight="1">
      <c r="A322" s="230">
        <v>1126</v>
      </c>
      <c r="B322" s="231" t="s">
        <v>33</v>
      </c>
      <c r="C322" s="15">
        <v>9001481</v>
      </c>
      <c r="D322" s="171">
        <v>66.05</v>
      </c>
      <c r="E322" s="171">
        <v>66.5</v>
      </c>
      <c r="F322" s="166">
        <v>2</v>
      </c>
      <c r="G322" s="166">
        <f t="shared" si="49"/>
        <v>62</v>
      </c>
      <c r="H322" s="167"/>
      <c r="I322" s="16">
        <f t="shared" si="50"/>
        <v>4095.1</v>
      </c>
      <c r="J322" s="168"/>
      <c r="K322" s="256">
        <f t="shared" si="51"/>
        <v>4123</v>
      </c>
      <c r="L322" s="8">
        <f t="shared" si="52"/>
        <v>9734.0536473657066</v>
      </c>
      <c r="M322" s="169">
        <f t="shared" si="54"/>
        <v>2.36</v>
      </c>
      <c r="N322" s="269">
        <v>24335.134118414266</v>
      </c>
      <c r="O322" s="126">
        <f t="shared" si="53"/>
        <v>5.9020000000000001</v>
      </c>
      <c r="P322" s="170">
        <v>38.57</v>
      </c>
    </row>
    <row r="323" spans="1:16" ht="26.25" customHeight="1">
      <c r="A323" s="230">
        <v>1127</v>
      </c>
      <c r="B323" s="234" t="s">
        <v>17</v>
      </c>
      <c r="C323" s="172">
        <v>9000823</v>
      </c>
      <c r="D323" s="171">
        <v>0</v>
      </c>
      <c r="E323" s="171">
        <v>183.7</v>
      </c>
      <c r="F323" s="166">
        <v>2</v>
      </c>
      <c r="G323" s="166">
        <f t="shared" si="49"/>
        <v>62</v>
      </c>
      <c r="H323" s="167"/>
      <c r="I323" s="16">
        <f t="shared" si="50"/>
        <v>0</v>
      </c>
      <c r="J323" s="168"/>
      <c r="K323" s="256">
        <f t="shared" si="51"/>
        <v>11389.4</v>
      </c>
      <c r="L323" s="8">
        <f t="shared" si="52"/>
        <v>46161.937253581615</v>
      </c>
      <c r="M323" s="169">
        <f t="shared" si="54"/>
        <v>4.05</v>
      </c>
      <c r="N323" s="269">
        <v>115404.84313395404</v>
      </c>
      <c r="O323" s="126">
        <f t="shared" si="53"/>
        <v>10.132999999999999</v>
      </c>
      <c r="P323" s="170">
        <v>38.57</v>
      </c>
    </row>
    <row r="324" spans="1:16" ht="26.25" customHeight="1">
      <c r="A324" s="230">
        <v>1128</v>
      </c>
      <c r="B324" s="231" t="s">
        <v>16</v>
      </c>
      <c r="C324" s="15">
        <v>9000001</v>
      </c>
      <c r="D324" s="171">
        <v>31.4</v>
      </c>
      <c r="E324" s="171">
        <v>35.15</v>
      </c>
      <c r="F324" s="166">
        <v>4</v>
      </c>
      <c r="G324" s="166">
        <f t="shared" si="49"/>
        <v>124</v>
      </c>
      <c r="H324" s="167"/>
      <c r="I324" s="16">
        <f t="shared" si="50"/>
        <v>3893.6</v>
      </c>
      <c r="J324" s="168"/>
      <c r="K324" s="256">
        <f t="shared" si="51"/>
        <v>4358.6000000000004</v>
      </c>
      <c r="L324" s="8">
        <f t="shared" si="52"/>
        <v>2914.8</v>
      </c>
      <c r="M324" s="169">
        <f t="shared" si="54"/>
        <v>0.67</v>
      </c>
      <c r="N324" s="269">
        <v>7287</v>
      </c>
      <c r="O324" s="126">
        <f t="shared" si="53"/>
        <v>1.6719999999999999</v>
      </c>
      <c r="P324" s="170">
        <v>38.57</v>
      </c>
    </row>
    <row r="325" spans="1:16" ht="26.25" customHeight="1">
      <c r="A325" s="232">
        <v>1129</v>
      </c>
      <c r="B325" s="233" t="s">
        <v>34</v>
      </c>
      <c r="C325" s="15">
        <v>9001482</v>
      </c>
      <c r="D325" s="171">
        <v>30.3</v>
      </c>
      <c r="E325" s="171">
        <v>30.75</v>
      </c>
      <c r="F325" s="166">
        <v>10</v>
      </c>
      <c r="G325" s="166">
        <f t="shared" si="49"/>
        <v>310</v>
      </c>
      <c r="H325" s="167"/>
      <c r="I325" s="16">
        <f t="shared" si="50"/>
        <v>9393</v>
      </c>
      <c r="J325" s="168"/>
      <c r="K325" s="256">
        <f t="shared" si="51"/>
        <v>9532.5</v>
      </c>
      <c r="L325" s="8">
        <f t="shared" si="52"/>
        <v>27224.138960842003</v>
      </c>
      <c r="M325" s="169">
        <f t="shared" si="54"/>
        <v>2.86</v>
      </c>
      <c r="N325" s="269">
        <v>68060.347402105006</v>
      </c>
      <c r="O325" s="126">
        <f t="shared" si="53"/>
        <v>7.14</v>
      </c>
      <c r="P325" s="170">
        <v>38.57</v>
      </c>
    </row>
    <row r="326" spans="1:16" ht="26.25" customHeight="1">
      <c r="A326" s="232">
        <v>1130</v>
      </c>
      <c r="B326" s="231" t="s">
        <v>64</v>
      </c>
      <c r="C326" s="15">
        <v>9001483</v>
      </c>
      <c r="D326" s="171">
        <v>25.5</v>
      </c>
      <c r="E326" s="171">
        <v>25.5</v>
      </c>
      <c r="F326" s="166">
        <v>12</v>
      </c>
      <c r="G326" s="166">
        <f t="shared" si="49"/>
        <v>372</v>
      </c>
      <c r="H326" s="167"/>
      <c r="I326" s="16">
        <f t="shared" si="50"/>
        <v>9486</v>
      </c>
      <c r="J326" s="168"/>
      <c r="K326" s="256">
        <f t="shared" si="51"/>
        <v>9486</v>
      </c>
      <c r="L326" s="8">
        <f t="shared" si="52"/>
        <v>4621.6000000000004</v>
      </c>
      <c r="M326" s="169">
        <f t="shared" si="54"/>
        <v>0.49</v>
      </c>
      <c r="N326" s="269">
        <v>11554</v>
      </c>
      <c r="O326" s="126">
        <f t="shared" si="53"/>
        <v>1.218</v>
      </c>
      <c r="P326" s="170">
        <v>38.57</v>
      </c>
    </row>
    <row r="327" spans="1:16" ht="26.25" customHeight="1">
      <c r="A327" s="230">
        <v>1131</v>
      </c>
      <c r="B327" s="235" t="s">
        <v>36</v>
      </c>
      <c r="C327" s="15">
        <v>9001484</v>
      </c>
      <c r="D327" s="171">
        <v>18.899999999999999</v>
      </c>
      <c r="E327" s="171">
        <v>18.899999999999999</v>
      </c>
      <c r="F327" s="166">
        <v>12</v>
      </c>
      <c r="G327" s="166">
        <f t="shared" si="49"/>
        <v>372</v>
      </c>
      <c r="H327" s="167"/>
      <c r="I327" s="16">
        <f t="shared" si="50"/>
        <v>7030.7999999999993</v>
      </c>
      <c r="J327" s="168"/>
      <c r="K327" s="256">
        <f t="shared" si="51"/>
        <v>7030.8</v>
      </c>
      <c r="L327" s="8">
        <f t="shared" si="52"/>
        <v>24016.799999999999</v>
      </c>
      <c r="M327" s="169">
        <f t="shared" si="54"/>
        <v>3.42</v>
      </c>
      <c r="N327" s="269">
        <v>60042</v>
      </c>
      <c r="O327" s="126">
        <f t="shared" si="53"/>
        <v>8.5399999999999991</v>
      </c>
      <c r="P327" s="170">
        <v>38.57</v>
      </c>
    </row>
    <row r="328" spans="1:16" ht="26.25" customHeight="1">
      <c r="A328" s="230">
        <v>1131</v>
      </c>
      <c r="B328" s="235" t="s">
        <v>36</v>
      </c>
      <c r="C328" s="15">
        <v>9001484</v>
      </c>
      <c r="D328" s="171">
        <v>6.8</v>
      </c>
      <c r="E328" s="171">
        <v>18.899999999999999</v>
      </c>
      <c r="F328" s="166">
        <v>4</v>
      </c>
      <c r="G328" s="166">
        <f t="shared" si="49"/>
        <v>124</v>
      </c>
      <c r="H328" s="167"/>
      <c r="I328" s="16">
        <f t="shared" si="50"/>
        <v>843.19999999999993</v>
      </c>
      <c r="J328" s="168"/>
      <c r="K328" s="256">
        <f t="shared" si="51"/>
        <v>2343.6</v>
      </c>
      <c r="L328" s="8">
        <f t="shared" si="52"/>
        <v>2968.4</v>
      </c>
      <c r="M328" s="169">
        <f t="shared" si="54"/>
        <v>1.27</v>
      </c>
      <c r="N328" s="269">
        <v>7421</v>
      </c>
      <c r="O328" s="126">
        <f t="shared" si="53"/>
        <v>3.1659999999999999</v>
      </c>
      <c r="P328" s="170">
        <v>38.57</v>
      </c>
    </row>
    <row r="329" spans="1:16" ht="26.25" customHeight="1">
      <c r="A329" s="230">
        <v>1132</v>
      </c>
      <c r="B329" s="231" t="s">
        <v>65</v>
      </c>
      <c r="C329" s="15">
        <v>9001485</v>
      </c>
      <c r="D329" s="171">
        <v>35.9</v>
      </c>
      <c r="E329" s="171">
        <v>36.35</v>
      </c>
      <c r="F329" s="166">
        <v>12</v>
      </c>
      <c r="G329" s="166">
        <f t="shared" si="49"/>
        <v>372</v>
      </c>
      <c r="H329" s="167"/>
      <c r="I329" s="16">
        <f t="shared" si="50"/>
        <v>13354.8</v>
      </c>
      <c r="J329" s="168"/>
      <c r="K329" s="256">
        <f t="shared" si="51"/>
        <v>13522.2</v>
      </c>
      <c r="L329" s="8">
        <f t="shared" si="52"/>
        <v>38095.73644939185</v>
      </c>
      <c r="M329" s="169">
        <f t="shared" si="54"/>
        <v>2.82</v>
      </c>
      <c r="N329" s="269">
        <v>95239.341123479622</v>
      </c>
      <c r="O329" s="126">
        <f t="shared" si="53"/>
        <v>7.0430000000000001</v>
      </c>
      <c r="P329" s="170">
        <v>38.57</v>
      </c>
    </row>
    <row r="330" spans="1:16" ht="26.25" customHeight="1">
      <c r="A330" s="232">
        <v>1133</v>
      </c>
      <c r="B330" s="231" t="s">
        <v>38</v>
      </c>
      <c r="C330" s="15">
        <v>9001486</v>
      </c>
      <c r="D330" s="171">
        <v>56.65</v>
      </c>
      <c r="E330" s="171">
        <v>57.1</v>
      </c>
      <c r="F330" s="166">
        <v>4</v>
      </c>
      <c r="G330" s="166">
        <f t="shared" si="49"/>
        <v>124</v>
      </c>
      <c r="H330" s="154">
        <v>50.8</v>
      </c>
      <c r="I330" s="16">
        <f t="shared" si="50"/>
        <v>6973.7999999999993</v>
      </c>
      <c r="J330" s="173">
        <f>H330</f>
        <v>50.8</v>
      </c>
      <c r="K330" s="256">
        <f t="shared" si="51"/>
        <v>7029.6</v>
      </c>
      <c r="L330" s="8">
        <f t="shared" si="52"/>
        <v>25848.030513512691</v>
      </c>
      <c r="M330" s="169">
        <f t="shared" si="54"/>
        <v>3.68</v>
      </c>
      <c r="N330" s="269">
        <v>64620.076283781731</v>
      </c>
      <c r="O330" s="126">
        <f t="shared" si="53"/>
        <v>9.1929999999999996</v>
      </c>
      <c r="P330" s="170">
        <v>38.57</v>
      </c>
    </row>
    <row r="331" spans="1:16" ht="26.25" customHeight="1">
      <c r="A331" s="232">
        <v>1135</v>
      </c>
      <c r="B331" s="231" t="s">
        <v>39</v>
      </c>
      <c r="C331" s="15">
        <v>9001487</v>
      </c>
      <c r="D331" s="171">
        <v>28.4</v>
      </c>
      <c r="E331" s="171">
        <v>28.4</v>
      </c>
      <c r="F331" s="166">
        <v>24</v>
      </c>
      <c r="G331" s="166">
        <f t="shared" si="49"/>
        <v>744</v>
      </c>
      <c r="H331" s="167"/>
      <c r="I331" s="16">
        <f t="shared" si="50"/>
        <v>21129.599999999999</v>
      </c>
      <c r="J331" s="168"/>
      <c r="K331" s="256">
        <f t="shared" si="51"/>
        <v>21129.599999999999</v>
      </c>
      <c r="L331" s="8">
        <f t="shared" si="52"/>
        <v>40695.199999999997</v>
      </c>
      <c r="M331" s="169">
        <f t="shared" si="54"/>
        <v>1.93</v>
      </c>
      <c r="N331" s="269">
        <v>101738</v>
      </c>
      <c r="O331" s="126">
        <f t="shared" si="53"/>
        <v>4.8150000000000004</v>
      </c>
      <c r="P331" s="170">
        <v>38.57</v>
      </c>
    </row>
    <row r="332" spans="1:16" ht="26.25" customHeight="1">
      <c r="A332" s="232">
        <v>1136</v>
      </c>
      <c r="B332" s="231" t="s">
        <v>40</v>
      </c>
      <c r="C332" s="15">
        <v>9001488</v>
      </c>
      <c r="D332" s="171">
        <v>11.65</v>
      </c>
      <c r="E332" s="171">
        <v>26.849999999999998</v>
      </c>
      <c r="F332" s="166">
        <v>6</v>
      </c>
      <c r="G332" s="166">
        <f t="shared" si="49"/>
        <v>186</v>
      </c>
      <c r="H332" s="167"/>
      <c r="I332" s="16">
        <f t="shared" si="50"/>
        <v>2166.9</v>
      </c>
      <c r="J332" s="168"/>
      <c r="K332" s="256">
        <f t="shared" si="51"/>
        <v>4994.1000000000004</v>
      </c>
      <c r="L332" s="8">
        <f t="shared" si="52"/>
        <v>9998.0187297157936</v>
      </c>
      <c r="M332" s="169">
        <f t="shared" si="54"/>
        <v>2</v>
      </c>
      <c r="N332" s="269">
        <v>24995.046824289486</v>
      </c>
      <c r="O332" s="126">
        <f t="shared" si="53"/>
        <v>5.0049999999999999</v>
      </c>
      <c r="P332" s="170">
        <v>38.57</v>
      </c>
    </row>
    <row r="333" spans="1:16" ht="26.25" customHeight="1">
      <c r="A333" s="232">
        <v>1137</v>
      </c>
      <c r="B333" s="231" t="s">
        <v>41</v>
      </c>
      <c r="C333" s="15">
        <v>9001489</v>
      </c>
      <c r="D333" s="171">
        <v>69.3</v>
      </c>
      <c r="E333" s="171">
        <v>69.3</v>
      </c>
      <c r="F333" s="166">
        <v>14</v>
      </c>
      <c r="G333" s="166">
        <f t="shared" si="49"/>
        <v>434</v>
      </c>
      <c r="H333" s="167"/>
      <c r="I333" s="16">
        <f t="shared" si="50"/>
        <v>30076.199999999997</v>
      </c>
      <c r="J333" s="168"/>
      <c r="K333" s="256">
        <f t="shared" si="51"/>
        <v>30076.2</v>
      </c>
      <c r="L333" s="8">
        <f t="shared" si="52"/>
        <v>39650.521131517206</v>
      </c>
      <c r="M333" s="169">
        <f t="shared" si="54"/>
        <v>1.32</v>
      </c>
      <c r="N333" s="269">
        <v>99126.302828793021</v>
      </c>
      <c r="O333" s="126">
        <f t="shared" si="53"/>
        <v>3.2959999999999998</v>
      </c>
      <c r="P333" s="170">
        <v>38.57</v>
      </c>
    </row>
    <row r="334" spans="1:16" ht="26.25" customHeight="1">
      <c r="A334" s="230">
        <v>1139</v>
      </c>
      <c r="B334" s="231" t="s">
        <v>42</v>
      </c>
      <c r="C334" s="15">
        <v>9001490</v>
      </c>
      <c r="D334" s="171">
        <v>27.9</v>
      </c>
      <c r="E334" s="171">
        <v>27.9</v>
      </c>
      <c r="F334" s="166">
        <v>18</v>
      </c>
      <c r="G334" s="166">
        <f t="shared" si="49"/>
        <v>558</v>
      </c>
      <c r="H334" s="167"/>
      <c r="I334" s="16">
        <f t="shared" si="50"/>
        <v>15568.199999999999</v>
      </c>
      <c r="J334" s="168"/>
      <c r="K334" s="256">
        <f t="shared" si="51"/>
        <v>15568.2</v>
      </c>
      <c r="L334" s="8">
        <f t="shared" si="52"/>
        <v>51968.364247431164</v>
      </c>
      <c r="M334" s="169">
        <f t="shared" si="54"/>
        <v>3.34</v>
      </c>
      <c r="N334" s="269">
        <v>129920.91061857791</v>
      </c>
      <c r="O334" s="126">
        <f t="shared" si="53"/>
        <v>8.3450000000000006</v>
      </c>
      <c r="P334" s="170">
        <v>38.57</v>
      </c>
    </row>
    <row r="335" spans="1:16" ht="26.25" customHeight="1">
      <c r="A335" s="230">
        <v>1140</v>
      </c>
      <c r="B335" s="231" t="s">
        <v>43</v>
      </c>
      <c r="C335" s="15">
        <v>9001491</v>
      </c>
      <c r="D335" s="171">
        <v>76.5</v>
      </c>
      <c r="E335" s="171">
        <v>76.5</v>
      </c>
      <c r="F335" s="166">
        <v>16</v>
      </c>
      <c r="G335" s="166">
        <f t="shared" si="49"/>
        <v>496</v>
      </c>
      <c r="H335" s="167"/>
      <c r="I335" s="16">
        <f t="shared" si="50"/>
        <v>37944</v>
      </c>
      <c r="J335" s="168"/>
      <c r="K335" s="256">
        <f t="shared" si="51"/>
        <v>37944</v>
      </c>
      <c r="L335" s="8">
        <f t="shared" si="52"/>
        <v>200814.73189641483</v>
      </c>
      <c r="M335" s="169">
        <f t="shared" si="54"/>
        <v>5.29</v>
      </c>
      <c r="N335" s="269">
        <v>502036.8297410371</v>
      </c>
      <c r="O335" s="126">
        <f t="shared" si="53"/>
        <v>13.231</v>
      </c>
      <c r="P335" s="170">
        <v>38.57</v>
      </c>
    </row>
    <row r="336" spans="1:16" ht="26.25" customHeight="1">
      <c r="A336" s="230">
        <v>1141</v>
      </c>
      <c r="B336" s="231" t="s">
        <v>44</v>
      </c>
      <c r="C336" s="15">
        <v>9001492</v>
      </c>
      <c r="D336" s="171">
        <v>138.44999999999999</v>
      </c>
      <c r="E336" s="171">
        <v>138.89999999999998</v>
      </c>
      <c r="F336" s="166">
        <v>2</v>
      </c>
      <c r="G336" s="166">
        <f t="shared" si="49"/>
        <v>62</v>
      </c>
      <c r="H336" s="154">
        <v>176.8</v>
      </c>
      <c r="I336" s="16">
        <f t="shared" si="50"/>
        <v>8407.1</v>
      </c>
      <c r="J336" s="173">
        <f>H336</f>
        <v>176.8</v>
      </c>
      <c r="K336" s="256">
        <f t="shared" si="51"/>
        <v>8435</v>
      </c>
      <c r="L336" s="8">
        <f t="shared" si="52"/>
        <v>27150.821699171949</v>
      </c>
      <c r="M336" s="169">
        <f t="shared" si="54"/>
        <v>3.22</v>
      </c>
      <c r="N336" s="269">
        <v>67877.054247929875</v>
      </c>
      <c r="O336" s="126">
        <f t="shared" si="53"/>
        <v>8.0470000000000006</v>
      </c>
      <c r="P336" s="170">
        <v>38.57</v>
      </c>
    </row>
    <row r="337" spans="1:16" ht="26.25" customHeight="1">
      <c r="A337" s="230">
        <v>1142</v>
      </c>
      <c r="B337" s="231" t="s">
        <v>45</v>
      </c>
      <c r="C337" s="15">
        <v>9000554</v>
      </c>
      <c r="D337" s="171">
        <v>45.5</v>
      </c>
      <c r="E337" s="171">
        <v>45.5</v>
      </c>
      <c r="F337" s="166">
        <v>10</v>
      </c>
      <c r="G337" s="166">
        <f t="shared" si="49"/>
        <v>310</v>
      </c>
      <c r="H337" s="167"/>
      <c r="I337" s="16">
        <f t="shared" si="50"/>
        <v>14105</v>
      </c>
      <c r="J337" s="168"/>
      <c r="K337" s="256">
        <f t="shared" si="51"/>
        <v>14105</v>
      </c>
      <c r="L337" s="8">
        <f t="shared" si="52"/>
        <v>13034.490168711427</v>
      </c>
      <c r="M337" s="169">
        <f t="shared" si="54"/>
        <v>0.92</v>
      </c>
      <c r="N337" s="269">
        <v>32586.225421778567</v>
      </c>
      <c r="O337" s="126">
        <f t="shared" si="53"/>
        <v>2.31</v>
      </c>
      <c r="P337" s="170">
        <v>38.57</v>
      </c>
    </row>
    <row r="338" spans="1:16" ht="26.25" customHeight="1">
      <c r="A338" s="230">
        <v>1143</v>
      </c>
      <c r="B338" s="231" t="s">
        <v>46</v>
      </c>
      <c r="C338" s="15">
        <v>9001493</v>
      </c>
      <c r="D338" s="171">
        <v>4.4000000000000004</v>
      </c>
      <c r="E338" s="174">
        <v>4.4000000000000004</v>
      </c>
      <c r="F338" s="166">
        <v>8</v>
      </c>
      <c r="G338" s="166">
        <f t="shared" si="49"/>
        <v>248</v>
      </c>
      <c r="H338" s="167"/>
      <c r="I338" s="16">
        <f t="shared" si="50"/>
        <v>1091.2</v>
      </c>
      <c r="J338" s="168"/>
      <c r="K338" s="256">
        <f t="shared" si="51"/>
        <v>1091.2</v>
      </c>
      <c r="L338" s="8">
        <f t="shared" si="52"/>
        <v>1224</v>
      </c>
      <c r="M338" s="169">
        <f t="shared" si="54"/>
        <v>1.1200000000000001</v>
      </c>
      <c r="N338" s="269">
        <v>3060</v>
      </c>
      <c r="O338" s="126">
        <f t="shared" si="53"/>
        <v>2.8039999999999998</v>
      </c>
      <c r="P338" s="170">
        <v>38.57</v>
      </c>
    </row>
    <row r="339" spans="1:16" ht="26.25" customHeight="1" thickBot="1">
      <c r="A339" s="236">
        <v>1145</v>
      </c>
      <c r="B339" s="96" t="s">
        <v>51</v>
      </c>
      <c r="C339" s="175">
        <v>9000910</v>
      </c>
      <c r="D339" s="176">
        <v>75.7</v>
      </c>
      <c r="E339" s="176">
        <v>126.6</v>
      </c>
      <c r="F339" s="177">
        <v>18</v>
      </c>
      <c r="G339" s="177">
        <f t="shared" si="49"/>
        <v>558</v>
      </c>
      <c r="H339" s="178"/>
      <c r="I339" s="179">
        <f>(D339*14*31)-H339</f>
        <v>32853.799999999996</v>
      </c>
      <c r="J339" s="180"/>
      <c r="K339" s="256">
        <f t="shared" si="51"/>
        <v>70642.8</v>
      </c>
      <c r="L339" s="181">
        <f t="shared" si="52"/>
        <v>473603.73085000354</v>
      </c>
      <c r="M339" s="169">
        <f t="shared" si="54"/>
        <v>6.7</v>
      </c>
      <c r="N339" s="270">
        <v>1184009.3271250089</v>
      </c>
      <c r="O339" s="182">
        <f t="shared" si="53"/>
        <v>16.760999999999999</v>
      </c>
      <c r="P339" s="183">
        <v>38.57</v>
      </c>
    </row>
    <row r="340" spans="1:16" s="294" customFormat="1" ht="26.25" customHeight="1" thickBot="1">
      <c r="A340" s="285"/>
      <c r="B340" s="286"/>
      <c r="C340" s="287"/>
      <c r="D340" s="288"/>
      <c r="E340" s="288"/>
      <c r="F340" s="287"/>
      <c r="G340" s="295">
        <f>SUM(G317:G339)</f>
        <v>7316</v>
      </c>
      <c r="H340" s="295">
        <f>SUM(H317:H339)</f>
        <v>227.60000000000002</v>
      </c>
      <c r="I340" s="295">
        <f>SUM(I317:I339)</f>
        <v>283800.60000000003</v>
      </c>
      <c r="J340" s="289">
        <f>SUM(J317:J339)</f>
        <v>227.60000000000002</v>
      </c>
      <c r="K340" s="290">
        <f>SUM(K317:K339)</f>
        <v>339117</v>
      </c>
      <c r="L340" s="291"/>
      <c r="M340" s="292"/>
      <c r="N340" s="293">
        <f>SUM(N317:N339)</f>
        <v>3223644.9106185781</v>
      </c>
      <c r="O340" s="287"/>
      <c r="P340" s="287"/>
    </row>
    <row r="341" spans="1:16" ht="26.25" customHeight="1">
      <c r="A341" s="128" t="s">
        <v>0</v>
      </c>
      <c r="B341" s="129" t="s">
        <v>9</v>
      </c>
      <c r="C341" s="130"/>
      <c r="D341" s="131"/>
      <c r="E341" s="131"/>
      <c r="F341" s="130"/>
      <c r="G341" s="130"/>
      <c r="H341" s="132"/>
      <c r="I341" s="130"/>
      <c r="J341" s="185"/>
      <c r="K341" s="257"/>
      <c r="L341" s="133"/>
      <c r="M341" s="150"/>
      <c r="N341" s="271"/>
      <c r="O341" s="130"/>
      <c r="P341" s="134"/>
    </row>
    <row r="342" spans="1:16" ht="26.25" customHeight="1">
      <c r="A342" s="128"/>
      <c r="B342" s="129" t="s">
        <v>10</v>
      </c>
      <c r="C342" s="130"/>
      <c r="D342" s="131"/>
      <c r="E342" s="131"/>
      <c r="F342" s="130"/>
      <c r="G342" s="130"/>
      <c r="H342" s="132"/>
      <c r="I342" s="130"/>
      <c r="J342" s="185"/>
      <c r="K342" s="257"/>
      <c r="L342" s="133"/>
      <c r="M342" s="150"/>
      <c r="N342" s="271"/>
      <c r="O342" s="130"/>
      <c r="P342" s="134"/>
    </row>
    <row r="343" spans="1:16" ht="26.25" customHeight="1">
      <c r="A343" s="128"/>
      <c r="B343" s="129" t="s">
        <v>11</v>
      </c>
      <c r="C343" s="130"/>
      <c r="D343" s="131"/>
      <c r="E343" s="131"/>
      <c r="F343" s="130"/>
      <c r="G343" s="130"/>
      <c r="H343" s="132"/>
      <c r="I343" s="130"/>
      <c r="J343" s="185"/>
      <c r="K343" s="257"/>
      <c r="L343" s="133"/>
      <c r="M343" s="150"/>
      <c r="N343" s="271"/>
      <c r="O343" s="130"/>
      <c r="P343" s="134"/>
    </row>
    <row r="344" spans="1:16" ht="26.25" customHeight="1">
      <c r="A344" s="128"/>
      <c r="B344" s="129" t="s">
        <v>12</v>
      </c>
      <c r="C344" s="130"/>
      <c r="D344" s="131"/>
      <c r="E344" s="131"/>
      <c r="F344" s="130"/>
      <c r="G344" s="130"/>
      <c r="H344" s="132"/>
      <c r="I344" s="130"/>
      <c r="J344" s="185"/>
      <c r="K344" s="257"/>
      <c r="L344" s="133"/>
      <c r="M344" s="150"/>
      <c r="N344" s="271"/>
      <c r="O344" s="130"/>
      <c r="P344" s="134"/>
    </row>
    <row r="345" spans="1:16" ht="26.25" customHeight="1">
      <c r="A345" s="128"/>
      <c r="B345" s="129" t="s">
        <v>13</v>
      </c>
      <c r="C345" s="135"/>
      <c r="D345" s="130"/>
      <c r="E345" s="130"/>
      <c r="F345" s="131"/>
      <c r="G345" s="130"/>
      <c r="H345" s="132"/>
      <c r="I345" s="130"/>
      <c r="J345" s="185"/>
      <c r="K345" s="257"/>
      <c r="L345" s="133"/>
      <c r="M345" s="150"/>
      <c r="N345" s="271"/>
      <c r="O345" s="130"/>
      <c r="P345" s="136"/>
    </row>
    <row r="346" spans="1:16" ht="26.25" customHeight="1">
      <c r="A346" s="128"/>
      <c r="B346" s="130" t="s">
        <v>14</v>
      </c>
      <c r="C346" s="136"/>
      <c r="D346" s="136"/>
      <c r="E346" s="136"/>
      <c r="F346" s="136"/>
      <c r="G346" s="136"/>
      <c r="H346" s="137"/>
      <c r="I346" s="136"/>
      <c r="J346" s="186"/>
      <c r="K346" s="258"/>
      <c r="L346" s="138"/>
      <c r="M346" s="187"/>
      <c r="N346" s="272"/>
      <c r="O346" s="136"/>
      <c r="P346" s="136"/>
    </row>
    <row r="347" spans="1:16" ht="26.25" customHeight="1" thickBot="1">
      <c r="A347" s="139"/>
      <c r="B347" s="140"/>
      <c r="C347" s="141"/>
      <c r="D347" s="141"/>
      <c r="E347" s="141"/>
      <c r="F347" s="141"/>
      <c r="G347" s="141"/>
      <c r="H347" s="142"/>
      <c r="I347" s="141"/>
      <c r="J347" s="188"/>
      <c r="K347" s="259"/>
      <c r="L347" s="143"/>
      <c r="M347" s="189"/>
      <c r="N347" s="273"/>
      <c r="O347" s="141"/>
      <c r="P347" s="141"/>
    </row>
    <row r="348" spans="1:16" ht="26.25" customHeight="1">
      <c r="A348" s="121"/>
      <c r="B348" s="1"/>
      <c r="C348" s="1"/>
      <c r="D348" s="1"/>
      <c r="E348" s="1"/>
      <c r="F348" s="1"/>
      <c r="G348" s="1"/>
      <c r="H348" s="144"/>
      <c r="I348" s="1"/>
      <c r="J348" s="190"/>
      <c r="K348" s="2"/>
      <c r="L348" s="145"/>
      <c r="M348" s="127"/>
      <c r="N348" s="274"/>
      <c r="O348" s="1"/>
      <c r="P348" s="1"/>
    </row>
    <row r="349" spans="1:16" ht="26.25" customHeight="1">
      <c r="A349" s="121"/>
      <c r="B349" s="1" t="s">
        <v>15</v>
      </c>
      <c r="C349" s="1"/>
      <c r="D349" s="146"/>
      <c r="E349" s="146"/>
      <c r="F349" s="1"/>
      <c r="G349" s="1"/>
      <c r="H349" s="144"/>
      <c r="I349" s="1"/>
      <c r="J349" s="190"/>
      <c r="K349" s="2"/>
      <c r="L349" s="145"/>
      <c r="M349" s="127"/>
      <c r="N349" s="274"/>
      <c r="O349" s="1"/>
      <c r="P349" s="1"/>
    </row>
    <row r="350" spans="1:16" ht="76.349999999999994" customHeight="1">
      <c r="A350" s="121"/>
      <c r="B350" s="1"/>
      <c r="C350" s="1"/>
      <c r="D350" s="146"/>
      <c r="E350" s="146"/>
      <c r="F350" s="1"/>
      <c r="G350" s="1"/>
      <c r="H350" s="144"/>
      <c r="I350" s="1"/>
      <c r="J350" s="190"/>
      <c r="K350" s="2"/>
      <c r="L350" s="145"/>
      <c r="M350" s="127"/>
      <c r="N350" s="274"/>
      <c r="O350" s="1"/>
      <c r="P350" s="1"/>
    </row>
    <row r="351" spans="1:16" ht="26.25" customHeight="1" thickBot="1">
      <c r="A351" s="334" t="s">
        <v>66</v>
      </c>
      <c r="B351" s="334"/>
      <c r="C351" s="334"/>
      <c r="D351" s="334"/>
      <c r="E351" s="334"/>
      <c r="F351" s="334"/>
      <c r="G351" s="334"/>
      <c r="H351" s="334"/>
      <c r="I351" s="334"/>
      <c r="J351" s="334"/>
      <c r="K351" s="334"/>
      <c r="L351" s="334"/>
      <c r="M351" s="334"/>
      <c r="N351" s="334"/>
      <c r="O351" s="334"/>
      <c r="P351" s="334"/>
    </row>
    <row r="352" spans="1:16" ht="46.9" customHeight="1">
      <c r="A352" s="227" t="s">
        <v>21</v>
      </c>
      <c r="B352" s="158" t="s">
        <v>1</v>
      </c>
      <c r="C352" s="158" t="s">
        <v>2</v>
      </c>
      <c r="D352" s="158" t="s">
        <v>67</v>
      </c>
      <c r="E352" s="158" t="s">
        <v>57</v>
      </c>
      <c r="F352" s="158" t="s">
        <v>3</v>
      </c>
      <c r="G352" s="158" t="s">
        <v>4</v>
      </c>
      <c r="H352" s="159" t="s">
        <v>68</v>
      </c>
      <c r="I352" s="158" t="s">
        <v>24</v>
      </c>
      <c r="J352" s="160" t="s">
        <v>69</v>
      </c>
      <c r="K352" s="158" t="s">
        <v>5</v>
      </c>
      <c r="L352" s="161" t="s">
        <v>58</v>
      </c>
      <c r="M352" s="162" t="s">
        <v>6</v>
      </c>
      <c r="N352" s="268" t="s">
        <v>26</v>
      </c>
      <c r="O352" s="158" t="s">
        <v>27</v>
      </c>
      <c r="P352" s="158" t="s">
        <v>7</v>
      </c>
    </row>
    <row r="353" spans="1:16" ht="26.25" customHeight="1">
      <c r="A353" s="163">
        <v>1120</v>
      </c>
      <c r="B353" s="229" t="s">
        <v>28</v>
      </c>
      <c r="C353" s="163">
        <v>9000003</v>
      </c>
      <c r="D353" s="164">
        <v>10</v>
      </c>
      <c r="E353" s="164">
        <v>10</v>
      </c>
      <c r="F353" s="165">
        <v>4</v>
      </c>
      <c r="G353" s="166">
        <f t="shared" ref="G353:G375" si="55">F353*30</f>
        <v>120</v>
      </c>
      <c r="H353" s="167">
        <v>54</v>
      </c>
      <c r="I353" s="16">
        <f t="shared" ref="I353:I374" si="56">D353*G353-H353</f>
        <v>1146</v>
      </c>
      <c r="J353" s="191">
        <f>H353</f>
        <v>54</v>
      </c>
      <c r="K353" s="256">
        <f t="shared" ref="K353:K375" si="57">ROUND(E353*G353-J353,1)</f>
        <v>1146</v>
      </c>
      <c r="L353" s="124">
        <f>N353/2.5</f>
        <v>164.8</v>
      </c>
      <c r="M353" s="169">
        <f>ROUND(L353/K353,2)</f>
        <v>0.14000000000000001</v>
      </c>
      <c r="N353" s="123">
        <v>412</v>
      </c>
      <c r="O353" s="126">
        <f t="shared" ref="O353:O375" si="58">ROUND(N353/K353,3)</f>
        <v>0.36</v>
      </c>
      <c r="P353" s="170">
        <v>38.57</v>
      </c>
    </row>
    <row r="354" spans="1:16" ht="26.25" customHeight="1">
      <c r="A354" s="239">
        <v>1121</v>
      </c>
      <c r="B354" s="240" t="s">
        <v>29</v>
      </c>
      <c r="C354" s="192">
        <v>9000414</v>
      </c>
      <c r="D354" s="171">
        <v>48.8</v>
      </c>
      <c r="E354" s="171">
        <v>48.8</v>
      </c>
      <c r="F354" s="193">
        <v>24</v>
      </c>
      <c r="G354" s="194">
        <f t="shared" si="55"/>
        <v>720</v>
      </c>
      <c r="H354" s="195"/>
      <c r="I354" s="122">
        <f t="shared" si="56"/>
        <v>35136</v>
      </c>
      <c r="J354" s="191">
        <f t="shared" ref="J354:J372" si="59">H354</f>
        <v>0</v>
      </c>
      <c r="K354" s="256">
        <f t="shared" si="57"/>
        <v>35136</v>
      </c>
      <c r="L354" s="147">
        <f t="shared" ref="L354:L375" si="60">N354/2.5</f>
        <v>185150</v>
      </c>
      <c r="M354" s="169">
        <f t="shared" ref="M354:M375" si="61">ROUND(L354/K354,2)</f>
        <v>5.27</v>
      </c>
      <c r="N354" s="275">
        <v>462875</v>
      </c>
      <c r="O354" s="126">
        <f t="shared" si="58"/>
        <v>13.173999999999999</v>
      </c>
      <c r="P354" s="196">
        <v>38.57</v>
      </c>
    </row>
    <row r="355" spans="1:16" ht="26.25" customHeight="1">
      <c r="A355" s="241">
        <v>1122</v>
      </c>
      <c r="B355" s="242" t="s">
        <v>63</v>
      </c>
      <c r="C355" s="197">
        <v>9000551</v>
      </c>
      <c r="D355" s="171">
        <v>71.150000000000006</v>
      </c>
      <c r="E355" s="171">
        <v>72.400000000000006</v>
      </c>
      <c r="F355" s="4">
        <v>6</v>
      </c>
      <c r="G355" s="198">
        <f t="shared" si="55"/>
        <v>180</v>
      </c>
      <c r="H355" s="195"/>
      <c r="I355" s="16">
        <f t="shared" si="56"/>
        <v>12807.000000000002</v>
      </c>
      <c r="J355" s="191">
        <f t="shared" si="59"/>
        <v>0</v>
      </c>
      <c r="K355" s="256">
        <f t="shared" si="57"/>
        <v>13032</v>
      </c>
      <c r="L355" s="3">
        <f t="shared" si="60"/>
        <v>37824.400000000001</v>
      </c>
      <c r="M355" s="169">
        <f t="shared" si="61"/>
        <v>2.9</v>
      </c>
      <c r="N355" s="276">
        <v>94561</v>
      </c>
      <c r="O355" s="126">
        <f t="shared" si="58"/>
        <v>7.2560000000000002</v>
      </c>
      <c r="P355" s="196">
        <v>38.57</v>
      </c>
    </row>
    <row r="356" spans="1:16" ht="26.25" customHeight="1">
      <c r="A356" s="243">
        <v>1123</v>
      </c>
      <c r="B356" s="244" t="s">
        <v>31</v>
      </c>
      <c r="C356" s="197">
        <v>9001479</v>
      </c>
      <c r="D356" s="171">
        <v>18.8</v>
      </c>
      <c r="E356" s="171">
        <v>20.399999999999999</v>
      </c>
      <c r="F356" s="4">
        <v>14</v>
      </c>
      <c r="G356" s="198">
        <f t="shared" si="55"/>
        <v>420</v>
      </c>
      <c r="H356" s="195"/>
      <c r="I356" s="16">
        <f t="shared" si="56"/>
        <v>7896</v>
      </c>
      <c r="J356" s="191">
        <f t="shared" si="59"/>
        <v>0</v>
      </c>
      <c r="K356" s="256">
        <f t="shared" si="57"/>
        <v>8568</v>
      </c>
      <c r="L356" s="3">
        <f t="shared" si="60"/>
        <v>23849.599999999999</v>
      </c>
      <c r="M356" s="169">
        <f t="shared" si="61"/>
        <v>2.78</v>
      </c>
      <c r="N356" s="276">
        <v>59624</v>
      </c>
      <c r="O356" s="126">
        <f t="shared" si="58"/>
        <v>6.9589999999999996</v>
      </c>
      <c r="P356" s="196">
        <v>38.57</v>
      </c>
    </row>
    <row r="357" spans="1:16" ht="26.25" customHeight="1">
      <c r="A357" s="241">
        <v>1125</v>
      </c>
      <c r="B357" s="245" t="s">
        <v>32</v>
      </c>
      <c r="C357" s="197">
        <v>9001480</v>
      </c>
      <c r="D357" s="171">
        <v>20.8</v>
      </c>
      <c r="E357" s="171">
        <v>20.8</v>
      </c>
      <c r="F357" s="199">
        <v>10</v>
      </c>
      <c r="G357" s="198">
        <f t="shared" si="55"/>
        <v>300</v>
      </c>
      <c r="H357" s="195">
        <v>41.6</v>
      </c>
      <c r="I357" s="16">
        <f t="shared" si="56"/>
        <v>6198.4</v>
      </c>
      <c r="J357" s="191">
        <f t="shared" si="59"/>
        <v>41.6</v>
      </c>
      <c r="K357" s="256">
        <f t="shared" si="57"/>
        <v>6198.4</v>
      </c>
      <c r="L357" s="3">
        <f t="shared" si="60"/>
        <v>6030.8</v>
      </c>
      <c r="M357" s="169">
        <f t="shared" si="61"/>
        <v>0.97</v>
      </c>
      <c r="N357" s="276">
        <v>15077</v>
      </c>
      <c r="O357" s="126">
        <f t="shared" si="58"/>
        <v>2.4319999999999999</v>
      </c>
      <c r="P357" s="196">
        <v>38.57</v>
      </c>
    </row>
    <row r="358" spans="1:16" ht="26.25" customHeight="1">
      <c r="A358" s="246">
        <v>1126</v>
      </c>
      <c r="B358" s="247" t="s">
        <v>33</v>
      </c>
      <c r="C358" s="200">
        <v>9001481</v>
      </c>
      <c r="D358" s="171">
        <v>66.05</v>
      </c>
      <c r="E358" s="171">
        <f>66.05+0.45</f>
        <v>66.5</v>
      </c>
      <c r="F358" s="4">
        <v>2</v>
      </c>
      <c r="G358" s="198">
        <f t="shared" si="55"/>
        <v>60</v>
      </c>
      <c r="H358" s="195">
        <v>31</v>
      </c>
      <c r="I358" s="16">
        <f t="shared" si="56"/>
        <v>3932</v>
      </c>
      <c r="J358" s="191">
        <f t="shared" si="59"/>
        <v>31</v>
      </c>
      <c r="K358" s="256">
        <f t="shared" si="57"/>
        <v>3959</v>
      </c>
      <c r="L358" s="3">
        <f t="shared" si="60"/>
        <v>11615.2</v>
      </c>
      <c r="M358" s="169">
        <f t="shared" si="61"/>
        <v>2.93</v>
      </c>
      <c r="N358" s="276">
        <v>29038</v>
      </c>
      <c r="O358" s="126">
        <f t="shared" si="58"/>
        <v>7.335</v>
      </c>
      <c r="P358" s="196">
        <v>38.57</v>
      </c>
    </row>
    <row r="359" spans="1:16" ht="26.25" customHeight="1">
      <c r="A359" s="246">
        <v>1127</v>
      </c>
      <c r="B359" s="248" t="s">
        <v>17</v>
      </c>
      <c r="C359" s="201">
        <v>9000823</v>
      </c>
      <c r="D359" s="171">
        <v>0</v>
      </c>
      <c r="E359" s="171">
        <v>183.7</v>
      </c>
      <c r="F359" s="4">
        <v>2</v>
      </c>
      <c r="G359" s="198">
        <f t="shared" si="55"/>
        <v>60</v>
      </c>
      <c r="H359" s="195"/>
      <c r="I359" s="16">
        <f t="shared" si="56"/>
        <v>0</v>
      </c>
      <c r="J359" s="191">
        <f t="shared" si="59"/>
        <v>0</v>
      </c>
      <c r="K359" s="256">
        <f t="shared" si="57"/>
        <v>11022</v>
      </c>
      <c r="L359" s="3">
        <f t="shared" si="60"/>
        <v>19592.400000000001</v>
      </c>
      <c r="M359" s="169">
        <f t="shared" si="61"/>
        <v>1.78</v>
      </c>
      <c r="N359" s="276">
        <v>48981</v>
      </c>
      <c r="O359" s="126">
        <f t="shared" si="58"/>
        <v>4.444</v>
      </c>
      <c r="P359" s="196">
        <v>38.57</v>
      </c>
    </row>
    <row r="360" spans="1:16" ht="26.25" customHeight="1">
      <c r="A360" s="243">
        <v>1128</v>
      </c>
      <c r="B360" s="231" t="s">
        <v>70</v>
      </c>
      <c r="C360" s="197">
        <v>9000001</v>
      </c>
      <c r="D360" s="171">
        <v>31.4</v>
      </c>
      <c r="E360" s="171">
        <v>35.15</v>
      </c>
      <c r="F360" s="4">
        <v>4</v>
      </c>
      <c r="G360" s="198">
        <f t="shared" si="55"/>
        <v>120</v>
      </c>
      <c r="H360" s="195"/>
      <c r="I360" s="16">
        <f t="shared" si="56"/>
        <v>3768</v>
      </c>
      <c r="J360" s="191">
        <f t="shared" si="59"/>
        <v>0</v>
      </c>
      <c r="K360" s="256">
        <f t="shared" si="57"/>
        <v>4218</v>
      </c>
      <c r="L360" s="3">
        <f t="shared" si="60"/>
        <v>3990.4</v>
      </c>
      <c r="M360" s="169">
        <f t="shared" si="61"/>
        <v>0.95</v>
      </c>
      <c r="N360" s="276">
        <v>9976</v>
      </c>
      <c r="O360" s="126">
        <f t="shared" si="58"/>
        <v>2.3650000000000002</v>
      </c>
      <c r="P360" s="196">
        <v>38.57</v>
      </c>
    </row>
    <row r="361" spans="1:16" ht="26.25" customHeight="1">
      <c r="A361" s="241">
        <v>1129</v>
      </c>
      <c r="B361" s="244" t="s">
        <v>34</v>
      </c>
      <c r="C361" s="197">
        <v>9001482</v>
      </c>
      <c r="D361" s="171">
        <v>30.3</v>
      </c>
      <c r="E361" s="171">
        <f>30.3+0.45</f>
        <v>30.75</v>
      </c>
      <c r="F361" s="4">
        <v>10</v>
      </c>
      <c r="G361" s="198">
        <f t="shared" si="55"/>
        <v>300</v>
      </c>
      <c r="H361" s="195"/>
      <c r="I361" s="16">
        <f t="shared" si="56"/>
        <v>9090</v>
      </c>
      <c r="J361" s="191">
        <f t="shared" si="59"/>
        <v>0</v>
      </c>
      <c r="K361" s="256">
        <f t="shared" si="57"/>
        <v>9225</v>
      </c>
      <c r="L361" s="3">
        <f t="shared" si="60"/>
        <v>25996.799999999999</v>
      </c>
      <c r="M361" s="169">
        <f t="shared" si="61"/>
        <v>2.82</v>
      </c>
      <c r="N361" s="276">
        <v>64992</v>
      </c>
      <c r="O361" s="126">
        <f t="shared" si="58"/>
        <v>7.0449999999999999</v>
      </c>
      <c r="P361" s="196">
        <v>38.57</v>
      </c>
    </row>
    <row r="362" spans="1:16" ht="26.25" customHeight="1">
      <c r="A362" s="241">
        <v>1130</v>
      </c>
      <c r="B362" s="242" t="s">
        <v>35</v>
      </c>
      <c r="C362" s="202">
        <v>9001483</v>
      </c>
      <c r="D362" s="171">
        <v>25.5</v>
      </c>
      <c r="E362" s="171">
        <v>25.5</v>
      </c>
      <c r="F362" s="4">
        <v>12</v>
      </c>
      <c r="G362" s="198">
        <f t="shared" si="55"/>
        <v>360</v>
      </c>
      <c r="H362" s="195">
        <v>51</v>
      </c>
      <c r="I362" s="16">
        <f t="shared" si="56"/>
        <v>9129</v>
      </c>
      <c r="J362" s="191">
        <f t="shared" si="59"/>
        <v>51</v>
      </c>
      <c r="K362" s="256">
        <f t="shared" si="57"/>
        <v>9129</v>
      </c>
      <c r="L362" s="3">
        <f t="shared" si="60"/>
        <v>8346.7999999999993</v>
      </c>
      <c r="M362" s="169">
        <f t="shared" si="61"/>
        <v>0.91</v>
      </c>
      <c r="N362" s="276">
        <v>20867</v>
      </c>
      <c r="O362" s="126">
        <f t="shared" si="58"/>
        <v>2.286</v>
      </c>
      <c r="P362" s="196">
        <v>38.57</v>
      </c>
    </row>
    <row r="363" spans="1:16" ht="26.25" customHeight="1">
      <c r="A363" s="243">
        <v>1131</v>
      </c>
      <c r="B363" s="249" t="s">
        <v>36</v>
      </c>
      <c r="C363" s="197">
        <v>9001484</v>
      </c>
      <c r="D363" s="171">
        <v>18.899999999999999</v>
      </c>
      <c r="E363" s="171">
        <v>18.899999999999999</v>
      </c>
      <c r="F363" s="4">
        <v>12</v>
      </c>
      <c r="G363" s="198">
        <f t="shared" si="55"/>
        <v>360</v>
      </c>
      <c r="H363" s="195"/>
      <c r="I363" s="16">
        <f t="shared" si="56"/>
        <v>6803.9999999999991</v>
      </c>
      <c r="J363" s="191">
        <f t="shared" si="59"/>
        <v>0</v>
      </c>
      <c r="K363" s="256">
        <f t="shared" si="57"/>
        <v>6804</v>
      </c>
      <c r="L363" s="3">
        <f t="shared" si="60"/>
        <v>38009.599999999999</v>
      </c>
      <c r="M363" s="169">
        <f t="shared" si="61"/>
        <v>5.59</v>
      </c>
      <c r="N363" s="277">
        <v>95024</v>
      </c>
      <c r="O363" s="126">
        <f t="shared" si="58"/>
        <v>13.965999999999999</v>
      </c>
      <c r="P363" s="196">
        <v>38.57</v>
      </c>
    </row>
    <row r="364" spans="1:16" ht="26.25" customHeight="1">
      <c r="A364" s="243">
        <v>1131</v>
      </c>
      <c r="B364" s="249" t="s">
        <v>36</v>
      </c>
      <c r="C364" s="197">
        <v>9001484</v>
      </c>
      <c r="D364" s="171">
        <v>6.8</v>
      </c>
      <c r="E364" s="171">
        <v>18.899999999999999</v>
      </c>
      <c r="F364" s="4">
        <v>4</v>
      </c>
      <c r="G364" s="198">
        <f t="shared" si="55"/>
        <v>120</v>
      </c>
      <c r="H364" s="195"/>
      <c r="I364" s="16">
        <f t="shared" si="56"/>
        <v>816</v>
      </c>
      <c r="J364" s="191">
        <f t="shared" si="59"/>
        <v>0</v>
      </c>
      <c r="K364" s="256">
        <f t="shared" si="57"/>
        <v>2268</v>
      </c>
      <c r="L364" s="3">
        <f t="shared" si="60"/>
        <v>4698</v>
      </c>
      <c r="M364" s="169">
        <f t="shared" si="61"/>
        <v>2.0699999999999998</v>
      </c>
      <c r="N364" s="277">
        <v>11745</v>
      </c>
      <c r="O364" s="126">
        <f t="shared" si="58"/>
        <v>5.1790000000000003</v>
      </c>
      <c r="P364" s="196">
        <v>38.57</v>
      </c>
    </row>
    <row r="365" spans="1:16" ht="26.25" customHeight="1">
      <c r="A365" s="243">
        <v>1132</v>
      </c>
      <c r="B365" s="242" t="s">
        <v>37</v>
      </c>
      <c r="C365" s="197">
        <v>9001485</v>
      </c>
      <c r="D365" s="171">
        <v>35.9</v>
      </c>
      <c r="E365" s="171">
        <f>35.9+0.45</f>
        <v>36.35</v>
      </c>
      <c r="F365" s="4">
        <v>12</v>
      </c>
      <c r="G365" s="198">
        <f t="shared" si="55"/>
        <v>360</v>
      </c>
      <c r="H365" s="195"/>
      <c r="I365" s="16">
        <f t="shared" si="56"/>
        <v>12924</v>
      </c>
      <c r="J365" s="191">
        <f t="shared" si="59"/>
        <v>0</v>
      </c>
      <c r="K365" s="256">
        <f t="shared" si="57"/>
        <v>13086</v>
      </c>
      <c r="L365" s="3">
        <f t="shared" si="60"/>
        <v>61888.4</v>
      </c>
      <c r="M365" s="169">
        <f t="shared" si="61"/>
        <v>4.7300000000000004</v>
      </c>
      <c r="N365" s="276">
        <v>154721</v>
      </c>
      <c r="O365" s="126">
        <f t="shared" si="58"/>
        <v>11.823</v>
      </c>
      <c r="P365" s="196">
        <v>38.57</v>
      </c>
    </row>
    <row r="366" spans="1:16" ht="26.25" customHeight="1">
      <c r="A366" s="241">
        <v>1133</v>
      </c>
      <c r="B366" s="242" t="s">
        <v>38</v>
      </c>
      <c r="C366" s="197">
        <v>9001486</v>
      </c>
      <c r="D366" s="171">
        <v>56.65</v>
      </c>
      <c r="E366" s="171">
        <f>56.65+0.45</f>
        <v>57.1</v>
      </c>
      <c r="F366" s="4">
        <v>4</v>
      </c>
      <c r="G366" s="198">
        <f t="shared" si="55"/>
        <v>120</v>
      </c>
      <c r="H366" s="195">
        <v>156.94999999999999</v>
      </c>
      <c r="I366" s="16">
        <f t="shared" si="56"/>
        <v>6641.05</v>
      </c>
      <c r="J366" s="191">
        <f t="shared" si="59"/>
        <v>156.94999999999999</v>
      </c>
      <c r="K366" s="256">
        <f t="shared" si="57"/>
        <v>6695.1</v>
      </c>
      <c r="L366" s="3">
        <f t="shared" si="60"/>
        <v>31531.599999999999</v>
      </c>
      <c r="M366" s="169">
        <f t="shared" si="61"/>
        <v>4.71</v>
      </c>
      <c r="N366" s="276">
        <v>78829</v>
      </c>
      <c r="O366" s="126">
        <f t="shared" si="58"/>
        <v>11.773999999999999</v>
      </c>
      <c r="P366" s="196">
        <v>38.57</v>
      </c>
    </row>
    <row r="367" spans="1:16" ht="26.25" customHeight="1">
      <c r="A367" s="241">
        <v>1135</v>
      </c>
      <c r="B367" s="242" t="s">
        <v>39</v>
      </c>
      <c r="C367" s="197">
        <v>9001487</v>
      </c>
      <c r="D367" s="171">
        <v>28.4</v>
      </c>
      <c r="E367" s="171">
        <v>28.4</v>
      </c>
      <c r="F367" s="4">
        <v>24</v>
      </c>
      <c r="G367" s="198">
        <f t="shared" si="55"/>
        <v>720</v>
      </c>
      <c r="H367" s="195"/>
      <c r="I367" s="16">
        <f t="shared" si="56"/>
        <v>20448</v>
      </c>
      <c r="J367" s="191">
        <f t="shared" si="59"/>
        <v>0</v>
      </c>
      <c r="K367" s="256">
        <f t="shared" si="57"/>
        <v>20448</v>
      </c>
      <c r="L367" s="3">
        <f t="shared" si="60"/>
        <v>62936.800000000003</v>
      </c>
      <c r="M367" s="169">
        <f t="shared" si="61"/>
        <v>3.08</v>
      </c>
      <c r="N367" s="276">
        <v>157342</v>
      </c>
      <c r="O367" s="126">
        <f t="shared" si="58"/>
        <v>7.6950000000000003</v>
      </c>
      <c r="P367" s="196">
        <v>38.57</v>
      </c>
    </row>
    <row r="368" spans="1:16" ht="26.25" customHeight="1">
      <c r="A368" s="241">
        <v>1136</v>
      </c>
      <c r="B368" s="242" t="s">
        <v>40</v>
      </c>
      <c r="C368" s="197">
        <v>9001488</v>
      </c>
      <c r="D368" s="171">
        <v>11.65</v>
      </c>
      <c r="E368" s="171">
        <f>26.4+0.45</f>
        <v>26.849999999999998</v>
      </c>
      <c r="F368" s="4">
        <v>6</v>
      </c>
      <c r="G368" s="198">
        <f t="shared" si="55"/>
        <v>180</v>
      </c>
      <c r="H368" s="195"/>
      <c r="I368" s="16">
        <f t="shared" si="56"/>
        <v>2097</v>
      </c>
      <c r="J368" s="191">
        <f t="shared" si="59"/>
        <v>0</v>
      </c>
      <c r="K368" s="256">
        <f t="shared" si="57"/>
        <v>4833</v>
      </c>
      <c r="L368" s="3">
        <f t="shared" si="60"/>
        <v>24760.400000000001</v>
      </c>
      <c r="M368" s="169">
        <f t="shared" si="61"/>
        <v>5.12</v>
      </c>
      <c r="N368" s="276">
        <v>61901</v>
      </c>
      <c r="O368" s="126">
        <f t="shared" si="58"/>
        <v>12.808</v>
      </c>
      <c r="P368" s="196">
        <v>38.57</v>
      </c>
    </row>
    <row r="369" spans="1:16" ht="26.25" customHeight="1">
      <c r="A369" s="241">
        <v>1137</v>
      </c>
      <c r="B369" s="242" t="s">
        <v>41</v>
      </c>
      <c r="C369" s="197">
        <v>9001489</v>
      </c>
      <c r="D369" s="171">
        <v>69.3</v>
      </c>
      <c r="E369" s="171">
        <v>69.3</v>
      </c>
      <c r="F369" s="4">
        <v>14</v>
      </c>
      <c r="G369" s="198">
        <f t="shared" si="55"/>
        <v>420</v>
      </c>
      <c r="H369" s="195">
        <v>23.8</v>
      </c>
      <c r="I369" s="16">
        <f t="shared" si="56"/>
        <v>29082.2</v>
      </c>
      <c r="J369" s="191">
        <f t="shared" si="59"/>
        <v>23.8</v>
      </c>
      <c r="K369" s="256">
        <f t="shared" si="57"/>
        <v>29082.2</v>
      </c>
      <c r="L369" s="3">
        <f t="shared" si="60"/>
        <v>65730</v>
      </c>
      <c r="M369" s="169">
        <f t="shared" si="61"/>
        <v>2.2599999999999998</v>
      </c>
      <c r="N369" s="276">
        <v>164325</v>
      </c>
      <c r="O369" s="126">
        <f t="shared" si="58"/>
        <v>5.65</v>
      </c>
      <c r="P369" s="196">
        <v>38.57</v>
      </c>
    </row>
    <row r="370" spans="1:16" ht="26.25" customHeight="1">
      <c r="A370" s="243">
        <v>1139</v>
      </c>
      <c r="B370" s="250" t="s">
        <v>42</v>
      </c>
      <c r="C370" s="197">
        <v>9001490</v>
      </c>
      <c r="D370" s="171">
        <v>27.9</v>
      </c>
      <c r="E370" s="171">
        <v>27.9</v>
      </c>
      <c r="F370" s="4">
        <v>18</v>
      </c>
      <c r="G370" s="198">
        <f t="shared" si="55"/>
        <v>540</v>
      </c>
      <c r="H370" s="195"/>
      <c r="I370" s="16">
        <f t="shared" si="56"/>
        <v>15066</v>
      </c>
      <c r="J370" s="191">
        <f t="shared" si="59"/>
        <v>0</v>
      </c>
      <c r="K370" s="256">
        <f t="shared" si="57"/>
        <v>15066</v>
      </c>
      <c r="L370" s="3">
        <f t="shared" si="60"/>
        <v>65877.600000000006</v>
      </c>
      <c r="M370" s="169">
        <f t="shared" si="61"/>
        <v>4.37</v>
      </c>
      <c r="N370" s="276">
        <v>164694</v>
      </c>
      <c r="O370" s="126">
        <f t="shared" si="58"/>
        <v>10.932</v>
      </c>
      <c r="P370" s="196">
        <v>38.57</v>
      </c>
    </row>
    <row r="371" spans="1:16" ht="26.25" customHeight="1">
      <c r="A371" s="243">
        <v>1140</v>
      </c>
      <c r="B371" s="242" t="s">
        <v>43</v>
      </c>
      <c r="C371" s="197">
        <v>9001491</v>
      </c>
      <c r="D371" s="171">
        <v>76.5</v>
      </c>
      <c r="E371" s="171">
        <v>76.5</v>
      </c>
      <c r="F371" s="4">
        <v>16</v>
      </c>
      <c r="G371" s="198">
        <f t="shared" si="55"/>
        <v>480</v>
      </c>
      <c r="H371" s="195">
        <v>512.20000000000005</v>
      </c>
      <c r="I371" s="16">
        <f t="shared" si="56"/>
        <v>36207.800000000003</v>
      </c>
      <c r="J371" s="191">
        <f t="shared" si="59"/>
        <v>512.20000000000005</v>
      </c>
      <c r="K371" s="256">
        <f t="shared" si="57"/>
        <v>36207.800000000003</v>
      </c>
      <c r="L371" s="3">
        <f t="shared" si="60"/>
        <v>143906.79999999999</v>
      </c>
      <c r="M371" s="169">
        <f t="shared" si="61"/>
        <v>3.97</v>
      </c>
      <c r="N371" s="276">
        <v>359767</v>
      </c>
      <c r="O371" s="126">
        <f t="shared" si="58"/>
        <v>9.9359999999999999</v>
      </c>
      <c r="P371" s="196">
        <v>38.57</v>
      </c>
    </row>
    <row r="372" spans="1:16" ht="26.25" customHeight="1">
      <c r="A372" s="243">
        <v>1141</v>
      </c>
      <c r="B372" s="242" t="s">
        <v>44</v>
      </c>
      <c r="C372" s="197">
        <v>9001492</v>
      </c>
      <c r="D372" s="171">
        <v>138.44999999999999</v>
      </c>
      <c r="E372" s="171">
        <f>138.45+0.45</f>
        <v>138.89999999999998</v>
      </c>
      <c r="F372" s="4">
        <v>2</v>
      </c>
      <c r="G372" s="198">
        <f t="shared" si="55"/>
        <v>60</v>
      </c>
      <c r="H372" s="195">
        <v>537.9</v>
      </c>
      <c r="I372" s="16">
        <f t="shared" si="56"/>
        <v>7769.1</v>
      </c>
      <c r="J372" s="191">
        <f t="shared" si="59"/>
        <v>537.9</v>
      </c>
      <c r="K372" s="256">
        <f t="shared" si="57"/>
        <v>7796.1</v>
      </c>
      <c r="L372" s="3">
        <f t="shared" si="60"/>
        <v>23625.599999999999</v>
      </c>
      <c r="M372" s="169">
        <f t="shared" si="61"/>
        <v>3.03</v>
      </c>
      <c r="N372" s="276">
        <v>59064</v>
      </c>
      <c r="O372" s="126">
        <f t="shared" si="58"/>
        <v>7.5759999999999996</v>
      </c>
      <c r="P372" s="196">
        <v>38.57</v>
      </c>
    </row>
    <row r="373" spans="1:16" ht="26.25" customHeight="1">
      <c r="A373" s="243">
        <v>1142</v>
      </c>
      <c r="B373" s="242" t="s">
        <v>45</v>
      </c>
      <c r="C373" s="197">
        <v>9000554</v>
      </c>
      <c r="D373" s="171">
        <v>45.5</v>
      </c>
      <c r="E373" s="171">
        <v>45.5</v>
      </c>
      <c r="F373" s="4">
        <v>10</v>
      </c>
      <c r="G373" s="198">
        <f t="shared" si="55"/>
        <v>300</v>
      </c>
      <c r="H373" s="195"/>
      <c r="I373" s="16">
        <f t="shared" si="56"/>
        <v>13650</v>
      </c>
      <c r="J373" s="191"/>
      <c r="K373" s="256">
        <f t="shared" si="57"/>
        <v>13650</v>
      </c>
      <c r="L373" s="3">
        <f t="shared" si="60"/>
        <v>28076.799999999999</v>
      </c>
      <c r="M373" s="169">
        <f t="shared" si="61"/>
        <v>2.06</v>
      </c>
      <c r="N373" s="276">
        <v>70192</v>
      </c>
      <c r="O373" s="126">
        <f t="shared" si="58"/>
        <v>5.1420000000000003</v>
      </c>
      <c r="P373" s="196">
        <v>38.57</v>
      </c>
    </row>
    <row r="374" spans="1:16" ht="26.25" customHeight="1">
      <c r="A374" s="243">
        <v>1143</v>
      </c>
      <c r="B374" s="242" t="s">
        <v>71</v>
      </c>
      <c r="C374" s="202">
        <v>9001493</v>
      </c>
      <c r="D374" s="171">
        <v>4.4000000000000004</v>
      </c>
      <c r="E374" s="174">
        <v>4.4000000000000004</v>
      </c>
      <c r="F374" s="4">
        <v>8</v>
      </c>
      <c r="G374" s="198">
        <f t="shared" si="55"/>
        <v>240</v>
      </c>
      <c r="H374" s="195"/>
      <c r="I374" s="203">
        <f t="shared" si="56"/>
        <v>1056</v>
      </c>
      <c r="J374" s="204"/>
      <c r="K374" s="256">
        <f t="shared" si="57"/>
        <v>1056</v>
      </c>
      <c r="L374" s="3">
        <f t="shared" si="60"/>
        <v>7740</v>
      </c>
      <c r="M374" s="169">
        <f t="shared" si="61"/>
        <v>7.33</v>
      </c>
      <c r="N374" s="276">
        <v>19350</v>
      </c>
      <c r="O374" s="126">
        <f t="shared" si="58"/>
        <v>18.324000000000002</v>
      </c>
      <c r="P374" s="196">
        <v>38.57</v>
      </c>
    </row>
    <row r="375" spans="1:16" ht="26.25" customHeight="1" thickBot="1">
      <c r="A375" s="246">
        <v>1145</v>
      </c>
      <c r="B375" s="96" t="s">
        <v>51</v>
      </c>
      <c r="C375" s="200">
        <v>9000910</v>
      </c>
      <c r="D375" s="176">
        <v>75.7</v>
      </c>
      <c r="E375" s="176">
        <v>126.6</v>
      </c>
      <c r="F375" s="205">
        <v>18</v>
      </c>
      <c r="G375" s="206">
        <f t="shared" si="55"/>
        <v>540</v>
      </c>
      <c r="H375" s="207">
        <v>282.7</v>
      </c>
      <c r="I375" s="208">
        <f>D375*14*30-H375</f>
        <v>31511.3</v>
      </c>
      <c r="J375" s="209">
        <v>1839.64</v>
      </c>
      <c r="K375" s="256">
        <f t="shared" si="57"/>
        <v>66524.399999999994</v>
      </c>
      <c r="L375" s="210">
        <f t="shared" si="60"/>
        <v>338107.98421215481</v>
      </c>
      <c r="M375" s="169">
        <f t="shared" si="61"/>
        <v>5.08</v>
      </c>
      <c r="N375" s="278">
        <v>845269.960530387</v>
      </c>
      <c r="O375" s="182">
        <f t="shared" si="58"/>
        <v>12.706</v>
      </c>
      <c r="P375" s="211">
        <v>38.57</v>
      </c>
    </row>
    <row r="376" spans="1:16" ht="26.25" customHeight="1" thickBot="1">
      <c r="A376" s="237"/>
      <c r="B376" s="184"/>
      <c r="C376" s="212"/>
      <c r="D376" s="213"/>
      <c r="E376" s="213"/>
      <c r="F376" s="212"/>
      <c r="G376" s="296">
        <f>SUM(G353:G375)</f>
        <v>7080</v>
      </c>
      <c r="H376" s="296">
        <f>SUM(H353:H375)</f>
        <v>1691.1499999999999</v>
      </c>
      <c r="I376" s="296">
        <f>SUM(I353:I375)</f>
        <v>273174.85000000003</v>
      </c>
      <c r="J376" s="214">
        <f>SUM(J353:J375)</f>
        <v>3248.09</v>
      </c>
      <c r="K376" s="215">
        <f>SUM(K353:K375)</f>
        <v>325150</v>
      </c>
      <c r="L376" s="216"/>
      <c r="M376" s="217"/>
      <c r="N376" s="218">
        <f>SUM(N353:N375)</f>
        <v>3048626.9605303872</v>
      </c>
      <c r="O376" s="212"/>
      <c r="P376" s="212"/>
    </row>
    <row r="377" spans="1:16" ht="26.25" customHeight="1">
      <c r="A377" s="128" t="s">
        <v>0</v>
      </c>
      <c r="B377" s="129" t="s">
        <v>9</v>
      </c>
      <c r="C377" s="130"/>
      <c r="D377" s="131"/>
      <c r="E377" s="131"/>
      <c r="F377" s="130"/>
      <c r="G377" s="130"/>
      <c r="H377" s="132"/>
      <c r="I377" s="130"/>
      <c r="J377" s="185"/>
      <c r="K377" s="257"/>
      <c r="L377" s="133"/>
      <c r="M377" s="150"/>
      <c r="N377" s="271"/>
      <c r="O377" s="130"/>
      <c r="P377" s="134"/>
    </row>
    <row r="378" spans="1:16" ht="26.25" customHeight="1">
      <c r="A378" s="128"/>
      <c r="B378" s="129" t="s">
        <v>10</v>
      </c>
      <c r="C378" s="130"/>
      <c r="D378" s="131"/>
      <c r="E378" s="131"/>
      <c r="F378" s="130"/>
      <c r="G378" s="130"/>
      <c r="H378" s="132"/>
      <c r="I378" s="130"/>
      <c r="J378" s="185"/>
      <c r="K378" s="257"/>
      <c r="L378" s="133"/>
      <c r="M378" s="150"/>
      <c r="N378" s="271"/>
      <c r="O378" s="130"/>
      <c r="P378" s="134"/>
    </row>
    <row r="379" spans="1:16" ht="26.25" customHeight="1">
      <c r="A379" s="128"/>
      <c r="B379" s="129" t="s">
        <v>11</v>
      </c>
      <c r="C379" s="130"/>
      <c r="D379" s="131"/>
      <c r="E379" s="131"/>
      <c r="F379" s="130"/>
      <c r="G379" s="130"/>
      <c r="H379" s="132"/>
      <c r="I379" s="130"/>
      <c r="J379" s="185"/>
      <c r="K379" s="257"/>
      <c r="L379" s="133"/>
      <c r="M379" s="150"/>
      <c r="N379" s="271"/>
      <c r="O379" s="130"/>
      <c r="P379" s="134"/>
    </row>
    <row r="380" spans="1:16" ht="26.25" customHeight="1">
      <c r="A380" s="128"/>
      <c r="B380" s="129" t="s">
        <v>12</v>
      </c>
      <c r="C380" s="130"/>
      <c r="D380" s="131"/>
      <c r="E380" s="131"/>
      <c r="F380" s="130"/>
      <c r="G380" s="130"/>
      <c r="H380" s="132"/>
      <c r="I380" s="130"/>
      <c r="J380" s="185"/>
      <c r="K380" s="257"/>
      <c r="L380" s="133"/>
      <c r="M380" s="150"/>
      <c r="N380" s="271"/>
      <c r="O380" s="130"/>
      <c r="P380" s="134"/>
    </row>
    <row r="381" spans="1:16" ht="26.25" customHeight="1">
      <c r="A381" s="128"/>
      <c r="B381" s="129" t="s">
        <v>13</v>
      </c>
      <c r="C381" s="135"/>
      <c r="D381" s="130"/>
      <c r="E381" s="130"/>
      <c r="F381" s="131"/>
      <c r="G381" s="130"/>
      <c r="H381" s="132"/>
      <c r="I381" s="130"/>
      <c r="J381" s="185"/>
      <c r="K381" s="257"/>
      <c r="L381" s="133"/>
      <c r="M381" s="150"/>
      <c r="N381" s="271"/>
      <c r="O381" s="130"/>
      <c r="P381" s="136"/>
    </row>
    <row r="382" spans="1:16" ht="26.25" customHeight="1">
      <c r="A382" s="128"/>
      <c r="B382" s="130" t="s">
        <v>14</v>
      </c>
      <c r="C382" s="136"/>
      <c r="D382" s="136"/>
      <c r="E382" s="136"/>
      <c r="F382" s="136"/>
      <c r="G382" s="136"/>
      <c r="H382" s="137"/>
      <c r="I382" s="136"/>
      <c r="J382" s="186"/>
      <c r="K382" s="258"/>
      <c r="L382" s="138"/>
      <c r="M382" s="187"/>
      <c r="N382" s="272"/>
      <c r="O382" s="136"/>
      <c r="P382" s="136"/>
    </row>
    <row r="383" spans="1:16" ht="26.25" customHeight="1" thickBot="1">
      <c r="A383" s="139"/>
      <c r="B383" s="140"/>
      <c r="C383" s="141"/>
      <c r="D383" s="141"/>
      <c r="E383" s="141"/>
      <c r="F383" s="141"/>
      <c r="G383" s="141"/>
      <c r="H383" s="142"/>
      <c r="I383" s="141"/>
      <c r="J383" s="188"/>
      <c r="K383" s="259"/>
      <c r="L383" s="143"/>
      <c r="M383" s="189"/>
      <c r="N383" s="273"/>
      <c r="O383" s="141"/>
      <c r="P383" s="141"/>
    </row>
    <row r="384" spans="1:16" ht="26.25" customHeight="1">
      <c r="A384" s="121"/>
      <c r="B384" s="1" t="s">
        <v>15</v>
      </c>
      <c r="C384" s="1"/>
      <c r="D384" s="146"/>
      <c r="E384" s="146"/>
      <c r="F384" s="1"/>
      <c r="G384" s="1"/>
      <c r="H384" s="144"/>
      <c r="I384" s="1"/>
      <c r="J384" s="190"/>
      <c r="K384" s="2"/>
      <c r="L384" s="145"/>
      <c r="M384" s="127"/>
      <c r="N384" s="274"/>
      <c r="O384" s="1"/>
      <c r="P384" s="1"/>
    </row>
    <row r="385" spans="1:16" ht="26.25" customHeight="1">
      <c r="A385" s="121"/>
      <c r="B385" s="1"/>
      <c r="C385" s="1"/>
      <c r="D385" s="146"/>
      <c r="E385" s="146"/>
      <c r="F385" s="1"/>
      <c r="G385" s="1"/>
      <c r="H385" s="144"/>
      <c r="I385" s="1"/>
      <c r="J385" s="190"/>
      <c r="K385" s="2"/>
      <c r="L385" s="145"/>
      <c r="M385" s="127"/>
      <c r="N385" s="274"/>
      <c r="O385" s="1"/>
      <c r="P385" s="1"/>
    </row>
    <row r="386" spans="1:16" ht="26.25" customHeight="1">
      <c r="A386" s="121"/>
      <c r="B386" s="1"/>
      <c r="C386" s="1"/>
      <c r="D386" s="146"/>
      <c r="E386" s="146"/>
      <c r="F386" s="1"/>
      <c r="G386" s="1"/>
      <c r="H386" s="144"/>
      <c r="I386" s="1"/>
      <c r="J386" s="190"/>
      <c r="K386" s="2"/>
      <c r="L386" s="145"/>
      <c r="M386" s="127"/>
      <c r="N386" s="274"/>
      <c r="O386" s="1"/>
      <c r="P386" s="1"/>
    </row>
    <row r="387" spans="1:16" ht="26.25" customHeight="1">
      <c r="A387" s="121"/>
      <c r="B387" s="1"/>
      <c r="C387" s="1"/>
      <c r="D387" s="146"/>
      <c r="E387" s="146"/>
      <c r="F387" s="1"/>
      <c r="G387" s="1"/>
      <c r="H387" s="144"/>
      <c r="I387" s="1"/>
      <c r="J387" s="190"/>
      <c r="K387" s="2"/>
      <c r="L387" s="145"/>
      <c r="M387" s="127"/>
      <c r="N387" s="274"/>
      <c r="O387" s="1"/>
      <c r="P387" s="1"/>
    </row>
    <row r="388" spans="1:16" ht="26.25" customHeight="1">
      <c r="A388" s="121"/>
      <c r="B388" s="1"/>
      <c r="C388" s="1"/>
      <c r="D388" s="146"/>
      <c r="E388" s="146"/>
      <c r="F388" s="1"/>
      <c r="G388" s="1"/>
      <c r="H388" s="144"/>
      <c r="I388" s="1"/>
      <c r="J388" s="190"/>
      <c r="K388" s="2"/>
      <c r="L388" s="145"/>
      <c r="M388" s="127"/>
      <c r="N388" s="274"/>
      <c r="O388" s="1"/>
      <c r="P388" s="1"/>
    </row>
    <row r="389" spans="1:16" ht="26.25" customHeight="1">
      <c r="A389" s="121"/>
      <c r="B389" s="1"/>
      <c r="C389" s="1"/>
      <c r="D389" s="146"/>
      <c r="E389" s="146"/>
      <c r="F389" s="1"/>
      <c r="G389" s="1"/>
      <c r="H389" s="144"/>
      <c r="I389" s="1"/>
      <c r="J389" s="190"/>
      <c r="K389" s="2"/>
      <c r="L389" s="145"/>
      <c r="M389" s="127"/>
      <c r="N389" s="274"/>
      <c r="O389" s="1"/>
      <c r="P389" s="1"/>
    </row>
    <row r="390" spans="1:16" ht="26.25" customHeight="1">
      <c r="A390" s="121"/>
      <c r="B390" s="1"/>
      <c r="C390" s="1"/>
      <c r="D390" s="146"/>
      <c r="E390" s="146"/>
      <c r="F390" s="1"/>
      <c r="G390" s="1"/>
      <c r="H390" s="144"/>
      <c r="I390" s="1"/>
      <c r="J390" s="190"/>
      <c r="K390" s="2"/>
      <c r="L390" s="145"/>
      <c r="M390" s="127"/>
      <c r="N390" s="274"/>
      <c r="O390" s="1"/>
      <c r="P390" s="1"/>
    </row>
    <row r="391" spans="1:16" ht="26.25" customHeight="1">
      <c r="A391" s="121"/>
      <c r="B391" s="1"/>
      <c r="C391" s="1"/>
      <c r="D391" s="146"/>
      <c r="E391" s="146"/>
      <c r="F391" s="1"/>
      <c r="G391" s="1"/>
      <c r="H391" s="144"/>
      <c r="I391" s="1"/>
      <c r="J391" s="190"/>
      <c r="K391" s="2"/>
      <c r="L391" s="145"/>
      <c r="M391" s="127"/>
      <c r="N391" s="274"/>
      <c r="O391" s="1"/>
      <c r="P391" s="1"/>
    </row>
    <row r="392" spans="1:16" ht="26.25" customHeight="1" thickBot="1">
      <c r="A392" s="334" t="s">
        <v>72</v>
      </c>
      <c r="B392" s="334"/>
      <c r="C392" s="334"/>
      <c r="D392" s="334"/>
      <c r="E392" s="334"/>
      <c r="F392" s="334"/>
      <c r="G392" s="334"/>
      <c r="H392" s="334"/>
      <c r="I392" s="334"/>
      <c r="J392" s="334"/>
      <c r="K392" s="334"/>
      <c r="L392" s="334"/>
      <c r="M392" s="334"/>
      <c r="N392" s="334"/>
      <c r="O392" s="334"/>
      <c r="P392" s="334"/>
    </row>
    <row r="393" spans="1:16" ht="37.9" customHeight="1">
      <c r="A393" s="227" t="s">
        <v>21</v>
      </c>
      <c r="B393" s="158" t="s">
        <v>1</v>
      </c>
      <c r="C393" s="158" t="s">
        <v>2</v>
      </c>
      <c r="D393" s="158" t="s">
        <v>67</v>
      </c>
      <c r="E393" s="158" t="s">
        <v>73</v>
      </c>
      <c r="F393" s="158" t="s">
        <v>3</v>
      </c>
      <c r="G393" s="158" t="s">
        <v>4</v>
      </c>
      <c r="H393" s="159" t="s">
        <v>68</v>
      </c>
      <c r="I393" s="158" t="s">
        <v>24</v>
      </c>
      <c r="J393" s="160" t="s">
        <v>69</v>
      </c>
      <c r="K393" s="158" t="s">
        <v>5</v>
      </c>
      <c r="L393" s="161" t="s">
        <v>58</v>
      </c>
      <c r="M393" s="162" t="s">
        <v>6</v>
      </c>
      <c r="N393" s="268" t="s">
        <v>26</v>
      </c>
      <c r="O393" s="158" t="s">
        <v>27</v>
      </c>
      <c r="P393" s="158" t="s">
        <v>7</v>
      </c>
    </row>
    <row r="394" spans="1:16" ht="26.25" customHeight="1">
      <c r="A394" s="228">
        <v>1120</v>
      </c>
      <c r="B394" s="229" t="s">
        <v>28</v>
      </c>
      <c r="C394" s="163">
        <v>9000003</v>
      </c>
      <c r="D394" s="164">
        <v>10</v>
      </c>
      <c r="E394" s="164">
        <v>10</v>
      </c>
      <c r="F394" s="165">
        <v>4</v>
      </c>
      <c r="G394" s="166">
        <f t="shared" ref="G394:G416" si="62">F394*31</f>
        <v>124</v>
      </c>
      <c r="H394" s="167"/>
      <c r="I394" s="16">
        <f t="shared" ref="I394:I415" si="63">D394*G394-H394</f>
        <v>1240</v>
      </c>
      <c r="J394" s="168"/>
      <c r="K394" s="256">
        <f t="shared" ref="K394:K416" si="64">ROUND(E394*G394-J394,1)</f>
        <v>1240</v>
      </c>
      <c r="L394" s="124">
        <f t="shared" ref="L394:L416" si="65">N394/2.5</f>
        <v>182</v>
      </c>
      <c r="M394" s="125">
        <f>ROUND(L394/K394,2)</f>
        <v>0.15</v>
      </c>
      <c r="N394" s="279">
        <v>455</v>
      </c>
      <c r="O394" s="126">
        <f t="shared" ref="O394:O416" si="66">ROUND(N394/K394,3)</f>
        <v>0.36699999999999999</v>
      </c>
      <c r="P394" s="170">
        <v>38.57</v>
      </c>
    </row>
    <row r="395" spans="1:16" ht="26.25" customHeight="1">
      <c r="A395" s="230">
        <v>1121</v>
      </c>
      <c r="B395" s="231" t="s">
        <v>29</v>
      </c>
      <c r="C395" s="15">
        <v>9000414</v>
      </c>
      <c r="D395" s="171">
        <v>48.8</v>
      </c>
      <c r="E395" s="171">
        <v>48.8</v>
      </c>
      <c r="F395" s="166">
        <v>24</v>
      </c>
      <c r="G395" s="166">
        <f t="shared" si="62"/>
        <v>744</v>
      </c>
      <c r="H395" s="167"/>
      <c r="I395" s="16">
        <f t="shared" si="63"/>
        <v>36307.199999999997</v>
      </c>
      <c r="J395" s="168"/>
      <c r="K395" s="256">
        <f t="shared" si="64"/>
        <v>36307.199999999997</v>
      </c>
      <c r="L395" s="8">
        <f t="shared" si="65"/>
        <v>197035.6</v>
      </c>
      <c r="M395" s="125">
        <f t="shared" ref="M395:M416" si="67">ROUND(L395/K395,2)</f>
        <v>5.43</v>
      </c>
      <c r="N395" s="279">
        <v>492589</v>
      </c>
      <c r="O395" s="126">
        <f t="shared" si="66"/>
        <v>13.567</v>
      </c>
      <c r="P395" s="170">
        <v>38.57</v>
      </c>
    </row>
    <row r="396" spans="1:16" ht="26.25" customHeight="1">
      <c r="A396" s="232">
        <v>1122</v>
      </c>
      <c r="B396" s="231" t="s">
        <v>63</v>
      </c>
      <c r="C396" s="15">
        <v>9000551</v>
      </c>
      <c r="D396" s="171">
        <v>71.150000000000006</v>
      </c>
      <c r="E396" s="171">
        <v>72.400000000000006</v>
      </c>
      <c r="F396" s="166">
        <v>6</v>
      </c>
      <c r="G396" s="166">
        <f t="shared" si="62"/>
        <v>186</v>
      </c>
      <c r="H396" s="167"/>
      <c r="I396" s="16">
        <f t="shared" si="63"/>
        <v>13233.900000000001</v>
      </c>
      <c r="J396" s="168"/>
      <c r="K396" s="256">
        <f t="shared" si="64"/>
        <v>13466.4</v>
      </c>
      <c r="L396" s="8">
        <f t="shared" si="65"/>
        <v>37467.599999999999</v>
      </c>
      <c r="M396" s="125">
        <f t="shared" si="67"/>
        <v>2.78</v>
      </c>
      <c r="N396" s="279">
        <v>93669</v>
      </c>
      <c r="O396" s="126">
        <f t="shared" si="66"/>
        <v>6.9560000000000004</v>
      </c>
      <c r="P396" s="170">
        <v>38.57</v>
      </c>
    </row>
    <row r="397" spans="1:16" ht="26.25" customHeight="1">
      <c r="A397" s="230">
        <v>1123</v>
      </c>
      <c r="B397" s="233" t="s">
        <v>31</v>
      </c>
      <c r="C397" s="15">
        <v>9001479</v>
      </c>
      <c r="D397" s="171">
        <v>18.8</v>
      </c>
      <c r="E397" s="171">
        <v>20.399999999999999</v>
      </c>
      <c r="F397" s="166">
        <v>14</v>
      </c>
      <c r="G397" s="166">
        <f t="shared" si="62"/>
        <v>434</v>
      </c>
      <c r="H397" s="167"/>
      <c r="I397" s="16">
        <f t="shared" si="63"/>
        <v>8159.2000000000007</v>
      </c>
      <c r="J397" s="168"/>
      <c r="K397" s="256">
        <f t="shared" si="64"/>
        <v>8853.6</v>
      </c>
      <c r="L397" s="8">
        <f t="shared" si="65"/>
        <v>24922.799999999999</v>
      </c>
      <c r="M397" s="125">
        <f t="shared" si="67"/>
        <v>2.81</v>
      </c>
      <c r="N397" s="279">
        <v>62307</v>
      </c>
      <c r="O397" s="126">
        <f t="shared" si="66"/>
        <v>7.0369999999999999</v>
      </c>
      <c r="P397" s="170">
        <v>38.57</v>
      </c>
    </row>
    <row r="398" spans="1:16" ht="26.25" customHeight="1">
      <c r="A398" s="232">
        <v>1125</v>
      </c>
      <c r="B398" s="231" t="s">
        <v>32</v>
      </c>
      <c r="C398" s="15">
        <v>9001480</v>
      </c>
      <c r="D398" s="171">
        <v>20.8</v>
      </c>
      <c r="E398" s="171">
        <v>20.8</v>
      </c>
      <c r="F398" s="166">
        <v>10</v>
      </c>
      <c r="G398" s="166">
        <f t="shared" si="62"/>
        <v>310</v>
      </c>
      <c r="H398" s="167"/>
      <c r="I398" s="16">
        <f t="shared" si="63"/>
        <v>6448</v>
      </c>
      <c r="J398" s="168"/>
      <c r="K398" s="256">
        <f t="shared" si="64"/>
        <v>6448</v>
      </c>
      <c r="L398" s="8">
        <f t="shared" si="65"/>
        <v>7930</v>
      </c>
      <c r="M398" s="125">
        <f t="shared" si="67"/>
        <v>1.23</v>
      </c>
      <c r="N398" s="279">
        <v>19825</v>
      </c>
      <c r="O398" s="126">
        <f t="shared" si="66"/>
        <v>3.0750000000000002</v>
      </c>
      <c r="P398" s="170">
        <v>38.57</v>
      </c>
    </row>
    <row r="399" spans="1:16" ht="26.25" customHeight="1">
      <c r="A399" s="230">
        <v>1126</v>
      </c>
      <c r="B399" s="231" t="s">
        <v>33</v>
      </c>
      <c r="C399" s="15">
        <v>9001481</v>
      </c>
      <c r="D399" s="171">
        <v>66.05</v>
      </c>
      <c r="E399" s="171">
        <f>66.05+0.45</f>
        <v>66.5</v>
      </c>
      <c r="F399" s="166">
        <v>2</v>
      </c>
      <c r="G399" s="166">
        <f t="shared" si="62"/>
        <v>62</v>
      </c>
      <c r="H399" s="167"/>
      <c r="I399" s="16">
        <f t="shared" si="63"/>
        <v>4095.1</v>
      </c>
      <c r="J399" s="168"/>
      <c r="K399" s="256">
        <f t="shared" si="64"/>
        <v>4123</v>
      </c>
      <c r="L399" s="8">
        <f t="shared" si="65"/>
        <v>13803.2</v>
      </c>
      <c r="M399" s="125">
        <f t="shared" si="67"/>
        <v>3.35</v>
      </c>
      <c r="N399" s="279">
        <v>34508</v>
      </c>
      <c r="O399" s="126">
        <f t="shared" si="66"/>
        <v>8.3699999999999992</v>
      </c>
      <c r="P399" s="170">
        <v>38.57</v>
      </c>
    </row>
    <row r="400" spans="1:16" ht="26.25" customHeight="1">
      <c r="A400" s="230">
        <v>1127</v>
      </c>
      <c r="B400" s="234" t="s">
        <v>17</v>
      </c>
      <c r="C400" s="172">
        <v>9000823</v>
      </c>
      <c r="D400" s="171">
        <v>0</v>
      </c>
      <c r="E400" s="171">
        <v>183.7</v>
      </c>
      <c r="F400" s="166">
        <v>2</v>
      </c>
      <c r="G400" s="166">
        <f t="shared" si="62"/>
        <v>62</v>
      </c>
      <c r="H400" s="167"/>
      <c r="I400" s="16">
        <f t="shared" si="63"/>
        <v>0</v>
      </c>
      <c r="J400" s="168"/>
      <c r="K400" s="256">
        <f t="shared" si="64"/>
        <v>11389.4</v>
      </c>
      <c r="L400" s="8">
        <f t="shared" si="65"/>
        <v>25106.799999999999</v>
      </c>
      <c r="M400" s="125">
        <f t="shared" si="67"/>
        <v>2.2000000000000002</v>
      </c>
      <c r="N400" s="279">
        <v>62767</v>
      </c>
      <c r="O400" s="126">
        <f t="shared" si="66"/>
        <v>5.5110000000000001</v>
      </c>
      <c r="P400" s="170">
        <v>38.57</v>
      </c>
    </row>
    <row r="401" spans="1:16" ht="26.25" customHeight="1">
      <c r="A401" s="230">
        <v>1128</v>
      </c>
      <c r="B401" s="231" t="s">
        <v>70</v>
      </c>
      <c r="C401" s="15">
        <v>9000001</v>
      </c>
      <c r="D401" s="171">
        <v>31.4</v>
      </c>
      <c r="E401" s="171">
        <v>35.15</v>
      </c>
      <c r="F401" s="166">
        <v>4</v>
      </c>
      <c r="G401" s="166">
        <f t="shared" si="62"/>
        <v>124</v>
      </c>
      <c r="H401" s="167"/>
      <c r="I401" s="16">
        <f t="shared" si="63"/>
        <v>3893.6</v>
      </c>
      <c r="J401" s="168"/>
      <c r="K401" s="256">
        <f t="shared" si="64"/>
        <v>4358.6000000000004</v>
      </c>
      <c r="L401" s="8">
        <f t="shared" si="65"/>
        <v>5888</v>
      </c>
      <c r="M401" s="125">
        <f t="shared" si="67"/>
        <v>1.35</v>
      </c>
      <c r="N401" s="279">
        <v>14720</v>
      </c>
      <c r="O401" s="126">
        <f t="shared" si="66"/>
        <v>3.3769999999999998</v>
      </c>
      <c r="P401" s="170">
        <v>38.57</v>
      </c>
    </row>
    <row r="402" spans="1:16" ht="26.25" customHeight="1">
      <c r="A402" s="232">
        <v>1129</v>
      </c>
      <c r="B402" s="233" t="s">
        <v>34</v>
      </c>
      <c r="C402" s="15">
        <v>9001482</v>
      </c>
      <c r="D402" s="171">
        <v>30.3</v>
      </c>
      <c r="E402" s="171">
        <f>30.3+0.45</f>
        <v>30.75</v>
      </c>
      <c r="F402" s="166">
        <v>10</v>
      </c>
      <c r="G402" s="166">
        <f t="shared" si="62"/>
        <v>310</v>
      </c>
      <c r="H402" s="167">
        <v>12.05</v>
      </c>
      <c r="I402" s="16">
        <f t="shared" si="63"/>
        <v>9380.9500000000007</v>
      </c>
      <c r="J402" s="191">
        <f>H402</f>
        <v>12.05</v>
      </c>
      <c r="K402" s="256">
        <f t="shared" si="64"/>
        <v>9520.5</v>
      </c>
      <c r="L402" s="8">
        <f t="shared" si="65"/>
        <v>29497.599999999999</v>
      </c>
      <c r="M402" s="125">
        <f t="shared" si="67"/>
        <v>3.1</v>
      </c>
      <c r="N402" s="279">
        <v>73744</v>
      </c>
      <c r="O402" s="126">
        <f t="shared" si="66"/>
        <v>7.7460000000000004</v>
      </c>
      <c r="P402" s="170">
        <v>38.57</v>
      </c>
    </row>
    <row r="403" spans="1:16" ht="26.25" customHeight="1">
      <c r="A403" s="232">
        <v>1130</v>
      </c>
      <c r="B403" s="231" t="s">
        <v>35</v>
      </c>
      <c r="C403" s="15">
        <v>9001483</v>
      </c>
      <c r="D403" s="171">
        <v>25.5</v>
      </c>
      <c r="E403" s="171">
        <v>25.5</v>
      </c>
      <c r="F403" s="166">
        <v>12</v>
      </c>
      <c r="G403" s="166">
        <f t="shared" si="62"/>
        <v>372</v>
      </c>
      <c r="H403" s="167"/>
      <c r="I403" s="16">
        <f t="shared" si="63"/>
        <v>9486</v>
      </c>
      <c r="J403" s="191">
        <f>H403</f>
        <v>0</v>
      </c>
      <c r="K403" s="256">
        <f t="shared" si="64"/>
        <v>9486</v>
      </c>
      <c r="L403" s="8">
        <f t="shared" si="65"/>
        <v>9408.7999999999993</v>
      </c>
      <c r="M403" s="125">
        <f t="shared" si="67"/>
        <v>0.99</v>
      </c>
      <c r="N403" s="279">
        <v>23522</v>
      </c>
      <c r="O403" s="126">
        <f t="shared" si="66"/>
        <v>2.48</v>
      </c>
      <c r="P403" s="170">
        <v>38.57</v>
      </c>
    </row>
    <row r="404" spans="1:16" ht="26.25" customHeight="1">
      <c r="A404" s="230">
        <v>1131</v>
      </c>
      <c r="B404" s="235" t="s">
        <v>36</v>
      </c>
      <c r="C404" s="15">
        <v>9001484</v>
      </c>
      <c r="D404" s="171">
        <v>18.899999999999999</v>
      </c>
      <c r="E404" s="171">
        <v>18.899999999999999</v>
      </c>
      <c r="F404" s="166">
        <v>12</v>
      </c>
      <c r="G404" s="166">
        <f t="shared" si="62"/>
        <v>372</v>
      </c>
      <c r="H404" s="167"/>
      <c r="I404" s="16">
        <f t="shared" si="63"/>
        <v>7030.7999999999993</v>
      </c>
      <c r="J404" s="191">
        <f>H404</f>
        <v>0</v>
      </c>
      <c r="K404" s="256">
        <f t="shared" si="64"/>
        <v>7030.8</v>
      </c>
      <c r="L404" s="8">
        <f t="shared" si="65"/>
        <v>40818.800000000003</v>
      </c>
      <c r="M404" s="125">
        <f t="shared" si="67"/>
        <v>5.81</v>
      </c>
      <c r="N404" s="269">
        <v>102047</v>
      </c>
      <c r="O404" s="126">
        <f t="shared" si="66"/>
        <v>14.513999999999999</v>
      </c>
      <c r="P404" s="170">
        <v>38.57</v>
      </c>
    </row>
    <row r="405" spans="1:16" ht="26.25" customHeight="1">
      <c r="A405" s="230">
        <v>1131</v>
      </c>
      <c r="B405" s="235" t="s">
        <v>36</v>
      </c>
      <c r="C405" s="15">
        <v>9001484</v>
      </c>
      <c r="D405" s="171">
        <v>6.8</v>
      </c>
      <c r="E405" s="171">
        <v>18.899999999999999</v>
      </c>
      <c r="F405" s="166">
        <v>4</v>
      </c>
      <c r="G405" s="166">
        <f t="shared" si="62"/>
        <v>124</v>
      </c>
      <c r="H405" s="167"/>
      <c r="I405" s="16">
        <f t="shared" si="63"/>
        <v>843.19999999999993</v>
      </c>
      <c r="J405" s="191">
        <f>H405</f>
        <v>0</v>
      </c>
      <c r="K405" s="256">
        <f t="shared" si="64"/>
        <v>2343.6</v>
      </c>
      <c r="L405" s="8">
        <f t="shared" si="65"/>
        <v>5044.8</v>
      </c>
      <c r="M405" s="125">
        <f t="shared" si="67"/>
        <v>2.15</v>
      </c>
      <c r="N405" s="269">
        <v>12612</v>
      </c>
      <c r="O405" s="126">
        <f t="shared" si="66"/>
        <v>5.3810000000000002</v>
      </c>
      <c r="P405" s="170">
        <v>38.57</v>
      </c>
    </row>
    <row r="406" spans="1:16" ht="26.25" customHeight="1">
      <c r="A406" s="230">
        <v>1132</v>
      </c>
      <c r="B406" s="231" t="s">
        <v>37</v>
      </c>
      <c r="C406" s="15">
        <v>9001485</v>
      </c>
      <c r="D406" s="171">
        <v>35.9</v>
      </c>
      <c r="E406" s="171">
        <f>35.9+0.45</f>
        <v>36.35</v>
      </c>
      <c r="F406" s="166">
        <v>12</v>
      </c>
      <c r="G406" s="166">
        <f t="shared" si="62"/>
        <v>372</v>
      </c>
      <c r="H406" s="167">
        <v>71.8</v>
      </c>
      <c r="I406" s="16">
        <f t="shared" si="63"/>
        <v>13283</v>
      </c>
      <c r="J406" s="191">
        <v>72.7</v>
      </c>
      <c r="K406" s="256">
        <f t="shared" si="64"/>
        <v>13449.5</v>
      </c>
      <c r="L406" s="8">
        <f t="shared" si="65"/>
        <v>67730.399999999994</v>
      </c>
      <c r="M406" s="125">
        <f t="shared" si="67"/>
        <v>5.04</v>
      </c>
      <c r="N406" s="279">
        <v>169326</v>
      </c>
      <c r="O406" s="126">
        <f t="shared" si="66"/>
        <v>12.59</v>
      </c>
      <c r="P406" s="170">
        <v>38.57</v>
      </c>
    </row>
    <row r="407" spans="1:16" ht="26.25" customHeight="1">
      <c r="A407" s="232">
        <v>1133</v>
      </c>
      <c r="B407" s="231" t="s">
        <v>38</v>
      </c>
      <c r="C407" s="15">
        <v>9001486</v>
      </c>
      <c r="D407" s="171">
        <v>56.65</v>
      </c>
      <c r="E407" s="171">
        <f>56.65+0.45</f>
        <v>57.1</v>
      </c>
      <c r="F407" s="166">
        <v>4</v>
      </c>
      <c r="G407" s="166">
        <f t="shared" si="62"/>
        <v>124</v>
      </c>
      <c r="H407" s="167"/>
      <c r="I407" s="16">
        <f t="shared" si="63"/>
        <v>7024.5999999999995</v>
      </c>
      <c r="J407" s="191">
        <f t="shared" ref="J407:J416" si="68">H407</f>
        <v>0</v>
      </c>
      <c r="K407" s="256">
        <f t="shared" si="64"/>
        <v>7080.4</v>
      </c>
      <c r="L407" s="8">
        <f t="shared" si="65"/>
        <v>34882</v>
      </c>
      <c r="M407" s="125">
        <f t="shared" si="67"/>
        <v>4.93</v>
      </c>
      <c r="N407" s="279">
        <v>87205</v>
      </c>
      <c r="O407" s="126">
        <f t="shared" si="66"/>
        <v>12.316000000000001</v>
      </c>
      <c r="P407" s="170">
        <v>38.57</v>
      </c>
    </row>
    <row r="408" spans="1:16" ht="26.25" customHeight="1">
      <c r="A408" s="232">
        <v>1135</v>
      </c>
      <c r="B408" s="231" t="s">
        <v>39</v>
      </c>
      <c r="C408" s="15">
        <v>9001487</v>
      </c>
      <c r="D408" s="171">
        <v>28.4</v>
      </c>
      <c r="E408" s="171">
        <v>28.4</v>
      </c>
      <c r="F408" s="166">
        <v>24</v>
      </c>
      <c r="G408" s="166">
        <f t="shared" si="62"/>
        <v>744</v>
      </c>
      <c r="H408" s="167"/>
      <c r="I408" s="16">
        <f t="shared" si="63"/>
        <v>21129.599999999999</v>
      </c>
      <c r="J408" s="191">
        <f t="shared" si="68"/>
        <v>0</v>
      </c>
      <c r="K408" s="256">
        <f t="shared" si="64"/>
        <v>21129.599999999999</v>
      </c>
      <c r="L408" s="8">
        <f t="shared" si="65"/>
        <v>73470.399999999994</v>
      </c>
      <c r="M408" s="125">
        <f t="shared" si="67"/>
        <v>3.48</v>
      </c>
      <c r="N408" s="279">
        <v>183676</v>
      </c>
      <c r="O408" s="126">
        <f t="shared" si="66"/>
        <v>8.6929999999999996</v>
      </c>
      <c r="P408" s="170">
        <v>38.57</v>
      </c>
    </row>
    <row r="409" spans="1:16" ht="26.25" customHeight="1">
      <c r="A409" s="232">
        <v>1136</v>
      </c>
      <c r="B409" s="231" t="s">
        <v>40</v>
      </c>
      <c r="C409" s="15">
        <v>9001488</v>
      </c>
      <c r="D409" s="171">
        <v>11.65</v>
      </c>
      <c r="E409" s="171">
        <f>26.4+0.45</f>
        <v>26.849999999999998</v>
      </c>
      <c r="F409" s="166">
        <v>6</v>
      </c>
      <c r="G409" s="166">
        <f t="shared" si="62"/>
        <v>186</v>
      </c>
      <c r="H409" s="167"/>
      <c r="I409" s="16">
        <f t="shared" si="63"/>
        <v>2166.9</v>
      </c>
      <c r="J409" s="191">
        <f t="shared" si="68"/>
        <v>0</v>
      </c>
      <c r="K409" s="256">
        <f t="shared" si="64"/>
        <v>4994.1000000000004</v>
      </c>
      <c r="L409" s="8">
        <f t="shared" si="65"/>
        <v>31777.200000000001</v>
      </c>
      <c r="M409" s="125">
        <f t="shared" si="67"/>
        <v>6.36</v>
      </c>
      <c r="N409" s="279">
        <v>79443</v>
      </c>
      <c r="O409" s="126">
        <f t="shared" si="66"/>
        <v>15.907</v>
      </c>
      <c r="P409" s="170">
        <v>38.57</v>
      </c>
    </row>
    <row r="410" spans="1:16" ht="26.25" customHeight="1">
      <c r="A410" s="232">
        <v>1137</v>
      </c>
      <c r="B410" s="231" t="s">
        <v>41</v>
      </c>
      <c r="C410" s="15">
        <v>9001489</v>
      </c>
      <c r="D410" s="171">
        <v>69.3</v>
      </c>
      <c r="E410" s="171">
        <v>69.3</v>
      </c>
      <c r="F410" s="166">
        <v>14</v>
      </c>
      <c r="G410" s="166">
        <f t="shared" si="62"/>
        <v>434</v>
      </c>
      <c r="H410" s="167">
        <v>23.8</v>
      </c>
      <c r="I410" s="16">
        <f t="shared" si="63"/>
        <v>30052.399999999998</v>
      </c>
      <c r="J410" s="191">
        <f t="shared" si="68"/>
        <v>23.8</v>
      </c>
      <c r="K410" s="256">
        <f t="shared" si="64"/>
        <v>30052.400000000001</v>
      </c>
      <c r="L410" s="8">
        <f t="shared" si="65"/>
        <v>68462.399999999994</v>
      </c>
      <c r="M410" s="125">
        <f t="shared" si="67"/>
        <v>2.2799999999999998</v>
      </c>
      <c r="N410" s="279">
        <v>171156</v>
      </c>
      <c r="O410" s="126">
        <f t="shared" si="66"/>
        <v>5.6950000000000003</v>
      </c>
      <c r="P410" s="170">
        <v>38.57</v>
      </c>
    </row>
    <row r="411" spans="1:16" ht="26.25" customHeight="1">
      <c r="A411" s="230">
        <v>1139</v>
      </c>
      <c r="B411" s="231" t="s">
        <v>42</v>
      </c>
      <c r="C411" s="15">
        <v>9001490</v>
      </c>
      <c r="D411" s="171">
        <v>27.9</v>
      </c>
      <c r="E411" s="171">
        <v>27.9</v>
      </c>
      <c r="F411" s="166">
        <v>18</v>
      </c>
      <c r="G411" s="166">
        <f t="shared" si="62"/>
        <v>558</v>
      </c>
      <c r="H411" s="167"/>
      <c r="I411" s="16">
        <f t="shared" si="63"/>
        <v>15568.199999999999</v>
      </c>
      <c r="J411" s="191">
        <f t="shared" si="68"/>
        <v>0</v>
      </c>
      <c r="K411" s="256">
        <f t="shared" si="64"/>
        <v>15568.2</v>
      </c>
      <c r="L411" s="8">
        <f t="shared" si="65"/>
        <v>74306</v>
      </c>
      <c r="M411" s="125">
        <f t="shared" si="67"/>
        <v>4.7699999999999996</v>
      </c>
      <c r="N411" s="279">
        <v>185765</v>
      </c>
      <c r="O411" s="126">
        <f t="shared" si="66"/>
        <v>11.932</v>
      </c>
      <c r="P411" s="170">
        <v>38.57</v>
      </c>
    </row>
    <row r="412" spans="1:16" ht="26.25" customHeight="1">
      <c r="A412" s="230">
        <v>1140</v>
      </c>
      <c r="B412" s="231" t="s">
        <v>43</v>
      </c>
      <c r="C412" s="15">
        <v>9001491</v>
      </c>
      <c r="D412" s="171">
        <v>76.5</v>
      </c>
      <c r="E412" s="171">
        <v>76.5</v>
      </c>
      <c r="F412" s="166">
        <v>16</v>
      </c>
      <c r="G412" s="166">
        <f t="shared" si="62"/>
        <v>496</v>
      </c>
      <c r="H412" s="167"/>
      <c r="I412" s="16">
        <f t="shared" si="63"/>
        <v>37944</v>
      </c>
      <c r="J412" s="191">
        <f t="shared" si="68"/>
        <v>0</v>
      </c>
      <c r="K412" s="256">
        <f t="shared" si="64"/>
        <v>37944</v>
      </c>
      <c r="L412" s="8">
        <f t="shared" si="65"/>
        <v>163232.79999999999</v>
      </c>
      <c r="M412" s="125">
        <f t="shared" si="67"/>
        <v>4.3</v>
      </c>
      <c r="N412" s="279">
        <v>408082</v>
      </c>
      <c r="O412" s="126">
        <f t="shared" si="66"/>
        <v>10.755000000000001</v>
      </c>
      <c r="P412" s="170">
        <v>38.57</v>
      </c>
    </row>
    <row r="413" spans="1:16" ht="24.6" customHeight="1">
      <c r="A413" s="230">
        <v>1141</v>
      </c>
      <c r="B413" s="235" t="s">
        <v>75</v>
      </c>
      <c r="C413" s="15">
        <v>9001492</v>
      </c>
      <c r="D413" s="171">
        <v>138.44999999999999</v>
      </c>
      <c r="E413" s="171">
        <f>138.45+0.45</f>
        <v>138.89999999999998</v>
      </c>
      <c r="F413" s="166">
        <v>2</v>
      </c>
      <c r="G413" s="166">
        <f t="shared" si="62"/>
        <v>62</v>
      </c>
      <c r="H413" s="167"/>
      <c r="I413" s="16">
        <f t="shared" si="63"/>
        <v>8583.9</v>
      </c>
      <c r="J413" s="191">
        <f t="shared" si="68"/>
        <v>0</v>
      </c>
      <c r="K413" s="256">
        <f t="shared" si="64"/>
        <v>8611.7999999999993</v>
      </c>
      <c r="L413" s="8">
        <f t="shared" si="65"/>
        <v>40987.199999999997</v>
      </c>
      <c r="M413" s="125">
        <f t="shared" si="67"/>
        <v>4.76</v>
      </c>
      <c r="N413" s="279">
        <v>102468</v>
      </c>
      <c r="O413" s="126">
        <f t="shared" si="66"/>
        <v>11.898999999999999</v>
      </c>
      <c r="P413" s="170">
        <v>38.57</v>
      </c>
    </row>
    <row r="414" spans="1:16" ht="26.25" customHeight="1">
      <c r="A414" s="230">
        <v>1142</v>
      </c>
      <c r="B414" s="231" t="s">
        <v>45</v>
      </c>
      <c r="C414" s="15">
        <v>9000554</v>
      </c>
      <c r="D414" s="171">
        <v>45.5</v>
      </c>
      <c r="E414" s="171">
        <v>45.5</v>
      </c>
      <c r="F414" s="166">
        <v>10</v>
      </c>
      <c r="G414" s="166">
        <f t="shared" si="62"/>
        <v>310</v>
      </c>
      <c r="H414" s="167"/>
      <c r="I414" s="16">
        <f t="shared" si="63"/>
        <v>14105</v>
      </c>
      <c r="J414" s="191">
        <f t="shared" si="68"/>
        <v>0</v>
      </c>
      <c r="K414" s="256">
        <f t="shared" si="64"/>
        <v>14105</v>
      </c>
      <c r="L414" s="8">
        <f t="shared" si="65"/>
        <v>29886</v>
      </c>
      <c r="M414" s="125">
        <f t="shared" si="67"/>
        <v>2.12</v>
      </c>
      <c r="N414" s="279">
        <v>74715</v>
      </c>
      <c r="O414" s="126">
        <f t="shared" si="66"/>
        <v>5.2969999999999997</v>
      </c>
      <c r="P414" s="170">
        <v>38.57</v>
      </c>
    </row>
    <row r="415" spans="1:16" ht="26.25" customHeight="1">
      <c r="A415" s="230">
        <v>1143</v>
      </c>
      <c r="B415" s="231" t="s">
        <v>46</v>
      </c>
      <c r="C415" s="15">
        <v>9001493</v>
      </c>
      <c r="D415" s="171">
        <v>4.4000000000000004</v>
      </c>
      <c r="E415" s="174">
        <v>4.4000000000000004</v>
      </c>
      <c r="F415" s="166">
        <v>8</v>
      </c>
      <c r="G415" s="166">
        <f t="shared" si="62"/>
        <v>248</v>
      </c>
      <c r="H415" s="167"/>
      <c r="I415" s="16">
        <f t="shared" si="63"/>
        <v>1091.2</v>
      </c>
      <c r="J415" s="191">
        <f t="shared" si="68"/>
        <v>0</v>
      </c>
      <c r="K415" s="256">
        <f t="shared" si="64"/>
        <v>1091.2</v>
      </c>
      <c r="L415" s="8">
        <f t="shared" si="65"/>
        <v>8888.4</v>
      </c>
      <c r="M415" s="125">
        <f t="shared" si="67"/>
        <v>8.15</v>
      </c>
      <c r="N415" s="279">
        <v>22221</v>
      </c>
      <c r="O415" s="126">
        <f t="shared" si="66"/>
        <v>20.364000000000001</v>
      </c>
      <c r="P415" s="170">
        <v>38.57</v>
      </c>
    </row>
    <row r="416" spans="1:16" ht="26.25" customHeight="1" thickBot="1">
      <c r="A416" s="236">
        <v>1145</v>
      </c>
      <c r="B416" s="96" t="s">
        <v>51</v>
      </c>
      <c r="C416" s="175">
        <v>9000910</v>
      </c>
      <c r="D416" s="176">
        <v>75.7</v>
      </c>
      <c r="E416" s="176">
        <v>126.6</v>
      </c>
      <c r="F416" s="177">
        <v>18</v>
      </c>
      <c r="G416" s="177">
        <f t="shared" si="62"/>
        <v>558</v>
      </c>
      <c r="H416" s="178"/>
      <c r="I416" s="219">
        <f>D416*14*31-H416</f>
        <v>32853.799999999996</v>
      </c>
      <c r="J416" s="191">
        <f t="shared" si="68"/>
        <v>0</v>
      </c>
      <c r="K416" s="256">
        <f t="shared" si="64"/>
        <v>70642.8</v>
      </c>
      <c r="L416" s="181">
        <f t="shared" si="65"/>
        <v>327980.40000000002</v>
      </c>
      <c r="M416" s="125">
        <f t="shared" si="67"/>
        <v>4.6399999999999997</v>
      </c>
      <c r="N416" s="280">
        <v>819951</v>
      </c>
      <c r="O416" s="126">
        <f t="shared" si="66"/>
        <v>11.606999999999999</v>
      </c>
      <c r="P416" s="183">
        <v>38.57</v>
      </c>
    </row>
    <row r="417" spans="1:16" ht="26.25" customHeight="1" thickBot="1">
      <c r="A417" s="237"/>
      <c r="B417" s="238"/>
      <c r="C417" s="220"/>
      <c r="D417" s="221"/>
      <c r="E417" s="221"/>
      <c r="F417" s="220"/>
      <c r="G417" s="296">
        <f>SUM(G394:G416)</f>
        <v>7316</v>
      </c>
      <c r="H417" s="296">
        <f>SUM(H394:H416)</f>
        <v>107.64999999999999</v>
      </c>
      <c r="I417" s="296">
        <f>SUM(I394:I416)</f>
        <v>283920.55000000005</v>
      </c>
      <c r="J417" s="214">
        <f>SUM(J394:J416)</f>
        <v>108.55</v>
      </c>
      <c r="K417" s="215">
        <f>SUM(K394:K416)</f>
        <v>339236.1</v>
      </c>
      <c r="L417" s="222"/>
      <c r="M417" s="223"/>
      <c r="N417" s="218">
        <f>SUM(N394:N416)</f>
        <v>3296773</v>
      </c>
      <c r="O417" s="220"/>
      <c r="P417" s="220"/>
    </row>
    <row r="418" spans="1:16" ht="26.25" customHeight="1">
      <c r="A418" s="128" t="s">
        <v>0</v>
      </c>
      <c r="B418" s="129" t="s">
        <v>9</v>
      </c>
      <c r="C418" s="130"/>
      <c r="D418" s="131"/>
      <c r="E418" s="131"/>
      <c r="F418" s="130"/>
      <c r="G418" s="130"/>
      <c r="H418" s="132"/>
      <c r="I418" s="130"/>
      <c r="J418" s="185"/>
      <c r="K418" s="257"/>
      <c r="L418" s="133"/>
      <c r="M418" s="150"/>
      <c r="N418" s="271"/>
      <c r="O418" s="130"/>
      <c r="P418" s="134"/>
    </row>
    <row r="419" spans="1:16" ht="26.25" customHeight="1">
      <c r="A419" s="128"/>
      <c r="B419" s="129" t="s">
        <v>10</v>
      </c>
      <c r="C419" s="130"/>
      <c r="D419" s="131"/>
      <c r="E419" s="131"/>
      <c r="F419" s="130"/>
      <c r="G419" s="130"/>
      <c r="H419" s="132"/>
      <c r="I419" s="130"/>
      <c r="J419" s="185"/>
      <c r="K419" s="257"/>
      <c r="L419" s="133"/>
      <c r="M419" s="150"/>
      <c r="N419" s="271"/>
      <c r="O419" s="130"/>
      <c r="P419" s="134"/>
    </row>
    <row r="420" spans="1:16" ht="26.25" customHeight="1">
      <c r="A420" s="128"/>
      <c r="B420" s="129" t="s">
        <v>11</v>
      </c>
      <c r="C420" s="130"/>
      <c r="D420" s="131"/>
      <c r="E420" s="131"/>
      <c r="F420" s="130"/>
      <c r="G420" s="130"/>
      <c r="H420" s="132"/>
      <c r="I420" s="130"/>
      <c r="J420" s="185"/>
      <c r="K420" s="257"/>
      <c r="L420" s="133"/>
      <c r="M420" s="150"/>
      <c r="N420" s="271"/>
      <c r="O420" s="130"/>
      <c r="P420" s="134"/>
    </row>
    <row r="421" spans="1:16" ht="26.25" customHeight="1">
      <c r="A421" s="128"/>
      <c r="B421" s="129" t="s">
        <v>12</v>
      </c>
      <c r="C421" s="130"/>
      <c r="D421" s="131"/>
      <c r="E421" s="131"/>
      <c r="F421" s="130"/>
      <c r="G421" s="130"/>
      <c r="H421" s="132"/>
      <c r="I421" s="130"/>
      <c r="J421" s="185"/>
      <c r="K421" s="257"/>
      <c r="L421" s="133"/>
      <c r="M421" s="150"/>
      <c r="N421" s="271"/>
      <c r="O421" s="130"/>
      <c r="P421" s="134"/>
    </row>
    <row r="422" spans="1:16" ht="26.25" customHeight="1">
      <c r="A422" s="128"/>
      <c r="B422" s="129" t="s">
        <v>13</v>
      </c>
      <c r="C422" s="135"/>
      <c r="D422" s="130"/>
      <c r="E422" s="130"/>
      <c r="F422" s="131"/>
      <c r="G422" s="130"/>
      <c r="H422" s="132"/>
      <c r="I422" s="130"/>
      <c r="J422" s="185"/>
      <c r="K422" s="257"/>
      <c r="L422" s="133"/>
      <c r="M422" s="150"/>
      <c r="N422" s="271"/>
      <c r="O422" s="130"/>
      <c r="P422" s="136"/>
    </row>
    <row r="423" spans="1:16" ht="26.25" customHeight="1">
      <c r="A423" s="128"/>
      <c r="B423" s="130" t="s">
        <v>14</v>
      </c>
      <c r="C423" s="136"/>
      <c r="D423" s="136"/>
      <c r="E423" s="136"/>
      <c r="F423" s="136"/>
      <c r="G423" s="136"/>
      <c r="H423" s="137"/>
      <c r="I423" s="136"/>
      <c r="J423" s="186"/>
      <c r="K423" s="258"/>
      <c r="L423" s="138"/>
      <c r="M423" s="187"/>
      <c r="N423" s="272"/>
      <c r="O423" s="136"/>
      <c r="P423" s="136"/>
    </row>
    <row r="424" spans="1:16" ht="26.25" customHeight="1" thickBot="1">
      <c r="A424" s="139"/>
      <c r="B424" s="140"/>
      <c r="C424" s="141"/>
      <c r="D424" s="141"/>
      <c r="E424" s="141"/>
      <c r="F424" s="141"/>
      <c r="G424" s="141"/>
      <c r="H424" s="142"/>
      <c r="I424" s="141"/>
      <c r="J424" s="188"/>
      <c r="K424" s="259"/>
      <c r="L424" s="143"/>
      <c r="M424" s="189"/>
      <c r="N424" s="273"/>
      <c r="O424" s="141"/>
      <c r="P424" s="141"/>
    </row>
    <row r="425" spans="1:16" ht="26.25" customHeight="1">
      <c r="A425" s="121"/>
      <c r="B425" s="1"/>
      <c r="C425" s="1"/>
      <c r="D425" s="1"/>
      <c r="E425" s="1"/>
      <c r="F425" s="1"/>
      <c r="G425" s="1"/>
      <c r="H425" s="144"/>
      <c r="I425" s="1"/>
      <c r="J425" s="190"/>
      <c r="K425" s="2"/>
      <c r="L425" s="145"/>
      <c r="M425" s="127"/>
      <c r="N425" s="274"/>
      <c r="O425" s="1"/>
      <c r="P425" s="1"/>
    </row>
    <row r="426" spans="1:16" ht="26.25" customHeight="1">
      <c r="A426" s="121"/>
      <c r="B426" s="1" t="s">
        <v>15</v>
      </c>
      <c r="C426" s="1"/>
      <c r="D426" s="146"/>
      <c r="E426" s="146"/>
      <c r="F426" s="1"/>
      <c r="G426" s="1"/>
      <c r="H426" s="144"/>
      <c r="I426" s="1"/>
      <c r="J426" s="190"/>
      <c r="K426" s="2"/>
      <c r="L426" s="145"/>
      <c r="M426" s="127"/>
      <c r="N426" s="274"/>
      <c r="O426" s="1"/>
      <c r="P426" s="1"/>
    </row>
    <row r="427" spans="1:16" ht="26.25" customHeight="1">
      <c r="A427" s="121"/>
      <c r="B427" s="1"/>
      <c r="C427" s="1"/>
      <c r="D427" s="146"/>
      <c r="E427" s="146"/>
      <c r="F427" s="1"/>
      <c r="G427" s="1"/>
      <c r="H427" s="144"/>
      <c r="I427" s="1"/>
      <c r="J427" s="190"/>
      <c r="K427" s="2"/>
      <c r="L427" s="145"/>
      <c r="M427" s="127"/>
      <c r="N427" s="274"/>
      <c r="O427" s="1"/>
      <c r="P427" s="1"/>
    </row>
    <row r="428" spans="1:16" ht="26.25" customHeight="1">
      <c r="A428" s="121"/>
      <c r="B428" s="1"/>
      <c r="C428" s="1"/>
      <c r="D428" s="146"/>
      <c r="E428" s="146"/>
      <c r="F428" s="1"/>
      <c r="G428" s="1"/>
      <c r="H428" s="144"/>
      <c r="I428" s="1"/>
      <c r="J428" s="190"/>
      <c r="K428" s="2"/>
      <c r="L428" s="145"/>
      <c r="M428" s="127"/>
      <c r="N428" s="274"/>
      <c r="O428" s="1"/>
      <c r="P428" s="1"/>
    </row>
    <row r="429" spans="1:16" ht="26.25" customHeight="1">
      <c r="A429" s="121"/>
      <c r="B429" s="1"/>
      <c r="C429" s="1"/>
      <c r="D429" s="146"/>
      <c r="E429" s="146"/>
      <c r="F429" s="1"/>
      <c r="G429" s="1"/>
      <c r="H429" s="144"/>
      <c r="I429" s="1"/>
      <c r="J429" s="190"/>
      <c r="K429" s="2"/>
      <c r="L429" s="145"/>
      <c r="M429" s="127"/>
      <c r="N429" s="274"/>
      <c r="O429" s="1"/>
      <c r="P429" s="1"/>
    </row>
    <row r="430" spans="1:16" ht="26.25" customHeight="1">
      <c r="A430" s="121"/>
      <c r="B430" s="1"/>
      <c r="C430" s="1"/>
      <c r="D430" s="146"/>
      <c r="E430" s="146"/>
      <c r="F430" s="1"/>
      <c r="G430" s="1"/>
      <c r="H430" s="144"/>
      <c r="I430" s="1"/>
      <c r="J430" s="190"/>
      <c r="K430" s="2"/>
      <c r="L430" s="145"/>
      <c r="M430" s="127"/>
      <c r="N430" s="274"/>
      <c r="O430" s="1"/>
      <c r="P430" s="1"/>
    </row>
    <row r="431" spans="1:16" ht="26.25" customHeight="1">
      <c r="A431" s="121"/>
      <c r="B431" s="1"/>
      <c r="C431" s="1"/>
      <c r="D431" s="146"/>
      <c r="E431" s="146"/>
      <c r="F431" s="1"/>
      <c r="G431" s="1"/>
      <c r="H431" s="144"/>
      <c r="I431" s="1"/>
      <c r="J431" s="190"/>
      <c r="K431" s="2"/>
      <c r="L431" s="145"/>
      <c r="M431" s="127"/>
      <c r="N431" s="274"/>
      <c r="O431" s="1"/>
      <c r="P431" s="1"/>
    </row>
    <row r="432" spans="1:16" ht="26.25" customHeight="1">
      <c r="A432" s="121"/>
      <c r="B432" s="1"/>
      <c r="C432" s="1"/>
      <c r="D432" s="146"/>
      <c r="E432" s="146"/>
      <c r="F432" s="1"/>
      <c r="G432" s="1"/>
      <c r="H432" s="144"/>
      <c r="I432" s="1"/>
      <c r="J432" s="190"/>
      <c r="K432" s="2"/>
      <c r="L432" s="145"/>
      <c r="M432" s="127"/>
      <c r="N432" s="274"/>
      <c r="O432" s="1"/>
      <c r="P432" s="1"/>
    </row>
    <row r="433" spans="1:16" ht="26.25" customHeight="1" thickBot="1">
      <c r="A433" s="334" t="s">
        <v>74</v>
      </c>
      <c r="B433" s="334"/>
      <c r="C433" s="334"/>
      <c r="D433" s="334"/>
      <c r="E433" s="334"/>
      <c r="F433" s="334"/>
      <c r="G433" s="334"/>
      <c r="H433" s="334"/>
      <c r="I433" s="334"/>
      <c r="J433" s="334"/>
      <c r="K433" s="334"/>
      <c r="L433" s="334"/>
      <c r="M433" s="334"/>
      <c r="N433" s="334"/>
      <c r="O433" s="334"/>
      <c r="P433" s="334"/>
    </row>
    <row r="434" spans="1:16" ht="33.6" customHeight="1">
      <c r="A434" s="227" t="s">
        <v>21</v>
      </c>
      <c r="B434" s="158" t="s">
        <v>1</v>
      </c>
      <c r="C434" s="158" t="s">
        <v>2</v>
      </c>
      <c r="D434" s="158" t="s">
        <v>67</v>
      </c>
      <c r="E434" s="158" t="s">
        <v>57</v>
      </c>
      <c r="F434" s="158" t="s">
        <v>3</v>
      </c>
      <c r="G434" s="158" t="s">
        <v>4</v>
      </c>
      <c r="H434" s="159" t="s">
        <v>68</v>
      </c>
      <c r="I434" s="158" t="s">
        <v>24</v>
      </c>
      <c r="J434" s="160" t="s">
        <v>69</v>
      </c>
      <c r="K434" s="158" t="s">
        <v>5</v>
      </c>
      <c r="L434" s="161" t="s">
        <v>58</v>
      </c>
      <c r="M434" s="162" t="s">
        <v>6</v>
      </c>
      <c r="N434" s="268" t="s">
        <v>26</v>
      </c>
      <c r="O434" s="158" t="s">
        <v>27</v>
      </c>
      <c r="P434" s="158" t="s">
        <v>7</v>
      </c>
    </row>
    <row r="435" spans="1:16" ht="26.25" customHeight="1">
      <c r="A435" s="228">
        <v>1120</v>
      </c>
      <c r="B435" s="229" t="s">
        <v>28</v>
      </c>
      <c r="C435" s="163">
        <v>9000003</v>
      </c>
      <c r="D435" s="164">
        <v>10</v>
      </c>
      <c r="E435" s="164">
        <v>10</v>
      </c>
      <c r="F435" s="165">
        <v>4</v>
      </c>
      <c r="G435" s="166">
        <f t="shared" ref="G435:G457" si="69">F435*30</f>
        <v>120</v>
      </c>
      <c r="H435" s="224"/>
      <c r="I435" s="16">
        <f t="shared" ref="I435:I456" si="70">D435*G435-H435</f>
        <v>1200</v>
      </c>
      <c r="J435" s="168">
        <f>H435</f>
        <v>0</v>
      </c>
      <c r="K435" s="256">
        <f t="shared" ref="K435:K457" si="71">ROUND(E435*G435-J435,1)</f>
        <v>1200</v>
      </c>
      <c r="L435" s="124">
        <f t="shared" ref="L435:L457" si="72">N435/2.5</f>
        <v>509.6</v>
      </c>
      <c r="M435" s="125">
        <f>ROUND(L435/K435,2)</f>
        <v>0.42</v>
      </c>
      <c r="N435" s="279">
        <v>1274</v>
      </c>
      <c r="O435" s="126">
        <f t="shared" ref="O435:O457" si="73">ROUND(N435/K435,3)</f>
        <v>1.0620000000000001</v>
      </c>
      <c r="P435" s="170">
        <v>38.57</v>
      </c>
    </row>
    <row r="436" spans="1:16" ht="26.25" customHeight="1">
      <c r="A436" s="230">
        <v>1121</v>
      </c>
      <c r="B436" s="231" t="s">
        <v>29</v>
      </c>
      <c r="C436" s="15">
        <v>9000414</v>
      </c>
      <c r="D436" s="171">
        <v>48.8</v>
      </c>
      <c r="E436" s="171">
        <v>48.8</v>
      </c>
      <c r="F436" s="166">
        <v>24</v>
      </c>
      <c r="G436" s="166">
        <f t="shared" si="69"/>
        <v>720</v>
      </c>
      <c r="H436" s="167">
        <v>20.96</v>
      </c>
      <c r="I436" s="16">
        <f t="shared" si="70"/>
        <v>35115.040000000001</v>
      </c>
      <c r="J436" s="191">
        <f t="shared" ref="J436:J457" si="74">H436</f>
        <v>20.96</v>
      </c>
      <c r="K436" s="256">
        <f t="shared" si="71"/>
        <v>35115</v>
      </c>
      <c r="L436" s="8">
        <f t="shared" si="72"/>
        <v>148080.86710299691</v>
      </c>
      <c r="M436" s="125">
        <f t="shared" ref="M436:M457" si="75">ROUND(L436/K436,2)</f>
        <v>4.22</v>
      </c>
      <c r="N436" s="279">
        <v>370202.16775749228</v>
      </c>
      <c r="O436" s="126">
        <f t="shared" si="73"/>
        <v>10.542999999999999</v>
      </c>
      <c r="P436" s="170">
        <v>38.57</v>
      </c>
    </row>
    <row r="437" spans="1:16" ht="26.25" customHeight="1">
      <c r="A437" s="232">
        <v>1122</v>
      </c>
      <c r="B437" s="231" t="s">
        <v>63</v>
      </c>
      <c r="C437" s="15">
        <v>9000551</v>
      </c>
      <c r="D437" s="171">
        <v>71.150000000000006</v>
      </c>
      <c r="E437" s="171">
        <v>72.400000000000006</v>
      </c>
      <c r="F437" s="166">
        <v>6</v>
      </c>
      <c r="G437" s="166">
        <f t="shared" si="69"/>
        <v>180</v>
      </c>
      <c r="H437" s="167">
        <v>3.0449999999999999</v>
      </c>
      <c r="I437" s="16">
        <f t="shared" si="70"/>
        <v>12803.955000000002</v>
      </c>
      <c r="J437" s="191">
        <f t="shared" si="74"/>
        <v>3.0449999999999999</v>
      </c>
      <c r="K437" s="256">
        <f t="shared" si="71"/>
        <v>13029</v>
      </c>
      <c r="L437" s="8">
        <f t="shared" si="72"/>
        <v>52627.176438167415</v>
      </c>
      <c r="M437" s="125">
        <f t="shared" si="75"/>
        <v>4.04</v>
      </c>
      <c r="N437" s="279">
        <v>131567.94109541853</v>
      </c>
      <c r="O437" s="126">
        <f t="shared" si="73"/>
        <v>10.098000000000001</v>
      </c>
      <c r="P437" s="170">
        <v>38.57</v>
      </c>
    </row>
    <row r="438" spans="1:16" ht="26.25" customHeight="1">
      <c r="A438" s="230">
        <v>1123</v>
      </c>
      <c r="B438" s="233" t="s">
        <v>31</v>
      </c>
      <c r="C438" s="15">
        <v>9001479</v>
      </c>
      <c r="D438" s="171">
        <v>18.8</v>
      </c>
      <c r="E438" s="171">
        <v>20.399999999999999</v>
      </c>
      <c r="F438" s="166">
        <v>14</v>
      </c>
      <c r="G438" s="166">
        <f t="shared" si="69"/>
        <v>420</v>
      </c>
      <c r="H438" s="167">
        <v>13.6</v>
      </c>
      <c r="I438" s="16">
        <f t="shared" si="70"/>
        <v>7882.4</v>
      </c>
      <c r="J438" s="191">
        <f t="shared" si="74"/>
        <v>13.6</v>
      </c>
      <c r="K438" s="256">
        <f t="shared" si="71"/>
        <v>8554.4</v>
      </c>
      <c r="L438" s="8">
        <f t="shared" si="72"/>
        <v>18913.2</v>
      </c>
      <c r="M438" s="125">
        <f t="shared" si="75"/>
        <v>2.21</v>
      </c>
      <c r="N438" s="279">
        <v>47283</v>
      </c>
      <c r="O438" s="126">
        <f t="shared" si="73"/>
        <v>5.5270000000000001</v>
      </c>
      <c r="P438" s="170">
        <v>38.57</v>
      </c>
    </row>
    <row r="439" spans="1:16" ht="26.25" customHeight="1">
      <c r="A439" s="232">
        <v>1125</v>
      </c>
      <c r="B439" s="231" t="s">
        <v>32</v>
      </c>
      <c r="C439" s="15">
        <v>9001480</v>
      </c>
      <c r="D439" s="171">
        <v>20.8</v>
      </c>
      <c r="E439" s="171">
        <v>20.8</v>
      </c>
      <c r="F439" s="166">
        <v>10</v>
      </c>
      <c r="G439" s="166">
        <f t="shared" si="69"/>
        <v>300</v>
      </c>
      <c r="H439" s="167"/>
      <c r="I439" s="16">
        <f t="shared" si="70"/>
        <v>6240</v>
      </c>
      <c r="J439" s="191">
        <f t="shared" si="74"/>
        <v>0</v>
      </c>
      <c r="K439" s="256">
        <f t="shared" si="71"/>
        <v>6240</v>
      </c>
      <c r="L439" s="8">
        <f t="shared" si="72"/>
        <v>6672.4</v>
      </c>
      <c r="M439" s="125">
        <f t="shared" si="75"/>
        <v>1.07</v>
      </c>
      <c r="N439" s="279">
        <v>16681</v>
      </c>
      <c r="O439" s="126">
        <f t="shared" si="73"/>
        <v>2.673</v>
      </c>
      <c r="P439" s="170">
        <v>38.57</v>
      </c>
    </row>
    <row r="440" spans="1:16" ht="26.25" customHeight="1">
      <c r="A440" s="230">
        <v>1126</v>
      </c>
      <c r="B440" s="231" t="s">
        <v>33</v>
      </c>
      <c r="C440" s="15">
        <v>9001481</v>
      </c>
      <c r="D440" s="225">
        <v>65.650000000000006</v>
      </c>
      <c r="E440" s="225">
        <v>66.099999999999994</v>
      </c>
      <c r="F440" s="166">
        <v>2</v>
      </c>
      <c r="G440" s="166">
        <f t="shared" si="69"/>
        <v>60</v>
      </c>
      <c r="H440" s="167"/>
      <c r="I440" s="16">
        <f t="shared" si="70"/>
        <v>3939.0000000000005</v>
      </c>
      <c r="J440" s="191">
        <f t="shared" si="74"/>
        <v>0</v>
      </c>
      <c r="K440" s="256">
        <f t="shared" si="71"/>
        <v>3966</v>
      </c>
      <c r="L440" s="8">
        <f t="shared" si="72"/>
        <v>12207.691508723339</v>
      </c>
      <c r="M440" s="125">
        <f t="shared" si="75"/>
        <v>3.08</v>
      </c>
      <c r="N440" s="279">
        <v>30519.228771808346</v>
      </c>
      <c r="O440" s="126">
        <f t="shared" si="73"/>
        <v>7.6950000000000003</v>
      </c>
      <c r="P440" s="170">
        <v>38.57</v>
      </c>
    </row>
    <row r="441" spans="1:16" ht="26.25" customHeight="1">
      <c r="A441" s="230">
        <v>1127</v>
      </c>
      <c r="B441" s="234" t="s">
        <v>17</v>
      </c>
      <c r="C441" s="172">
        <v>9000823</v>
      </c>
      <c r="D441" s="171">
        <v>0</v>
      </c>
      <c r="E441" s="171">
        <v>183.7</v>
      </c>
      <c r="F441" s="166">
        <v>2</v>
      </c>
      <c r="G441" s="166">
        <f t="shared" si="69"/>
        <v>60</v>
      </c>
      <c r="H441" s="167"/>
      <c r="I441" s="16">
        <f t="shared" si="70"/>
        <v>0</v>
      </c>
      <c r="J441" s="191">
        <f t="shared" si="74"/>
        <v>0</v>
      </c>
      <c r="K441" s="256">
        <f t="shared" si="71"/>
        <v>11022</v>
      </c>
      <c r="L441" s="8">
        <f t="shared" si="72"/>
        <v>37170.899763218695</v>
      </c>
      <c r="M441" s="125">
        <f t="shared" si="75"/>
        <v>3.37</v>
      </c>
      <c r="N441" s="279">
        <v>92927.24940804673</v>
      </c>
      <c r="O441" s="126">
        <f t="shared" si="73"/>
        <v>8.4309999999999992</v>
      </c>
      <c r="P441" s="170">
        <v>38.57</v>
      </c>
    </row>
    <row r="442" spans="1:16" ht="26.25" customHeight="1">
      <c r="A442" s="230">
        <v>1128</v>
      </c>
      <c r="B442" s="231" t="s">
        <v>70</v>
      </c>
      <c r="C442" s="15">
        <v>9000001</v>
      </c>
      <c r="D442" s="171">
        <v>31.4</v>
      </c>
      <c r="E442" s="171">
        <v>35.15</v>
      </c>
      <c r="F442" s="166">
        <v>4</v>
      </c>
      <c r="G442" s="166">
        <f t="shared" si="69"/>
        <v>120</v>
      </c>
      <c r="H442" s="167"/>
      <c r="I442" s="16">
        <f t="shared" si="70"/>
        <v>3768</v>
      </c>
      <c r="J442" s="191">
        <f t="shared" si="74"/>
        <v>0</v>
      </c>
      <c r="K442" s="256">
        <f t="shared" si="71"/>
        <v>4218</v>
      </c>
      <c r="L442" s="8">
        <f t="shared" si="72"/>
        <v>3029.6</v>
      </c>
      <c r="M442" s="125">
        <f t="shared" si="75"/>
        <v>0.72</v>
      </c>
      <c r="N442" s="279">
        <v>7574</v>
      </c>
      <c r="O442" s="126">
        <f t="shared" si="73"/>
        <v>1.796</v>
      </c>
      <c r="P442" s="170">
        <v>38.57</v>
      </c>
    </row>
    <row r="443" spans="1:16" ht="26.25" customHeight="1">
      <c r="A443" s="232">
        <v>1129</v>
      </c>
      <c r="B443" s="233" t="s">
        <v>34</v>
      </c>
      <c r="C443" s="15">
        <v>9001482</v>
      </c>
      <c r="D443" s="171">
        <v>30.3</v>
      </c>
      <c r="E443" s="171">
        <f>30.3+0.45</f>
        <v>30.75</v>
      </c>
      <c r="F443" s="166">
        <v>10</v>
      </c>
      <c r="G443" s="166">
        <f t="shared" si="69"/>
        <v>300</v>
      </c>
      <c r="H443" s="167">
        <v>21.998000000000001</v>
      </c>
      <c r="I443" s="16">
        <f t="shared" si="70"/>
        <v>9068.0020000000004</v>
      </c>
      <c r="J443" s="191">
        <f t="shared" si="74"/>
        <v>21.998000000000001</v>
      </c>
      <c r="K443" s="256">
        <f t="shared" si="71"/>
        <v>9203</v>
      </c>
      <c r="L443" s="8">
        <f t="shared" si="72"/>
        <v>26842.392710667784</v>
      </c>
      <c r="M443" s="125">
        <f t="shared" si="75"/>
        <v>2.92</v>
      </c>
      <c r="N443" s="279">
        <v>67105.981776669461</v>
      </c>
      <c r="O443" s="126">
        <f t="shared" si="73"/>
        <v>7.2919999999999998</v>
      </c>
      <c r="P443" s="170">
        <v>38.57</v>
      </c>
    </row>
    <row r="444" spans="1:16" ht="26.25" customHeight="1">
      <c r="A444" s="232">
        <v>1130</v>
      </c>
      <c r="B444" s="231" t="s">
        <v>35</v>
      </c>
      <c r="C444" s="15">
        <v>9001483</v>
      </c>
      <c r="D444" s="171">
        <v>25.5</v>
      </c>
      <c r="E444" s="171">
        <v>25.5</v>
      </c>
      <c r="F444" s="166">
        <v>12</v>
      </c>
      <c r="G444" s="166">
        <f t="shared" si="69"/>
        <v>360</v>
      </c>
      <c r="H444" s="167"/>
      <c r="I444" s="16">
        <f t="shared" si="70"/>
        <v>9180</v>
      </c>
      <c r="J444" s="191">
        <f t="shared" si="74"/>
        <v>0</v>
      </c>
      <c r="K444" s="256">
        <f t="shared" si="71"/>
        <v>9180</v>
      </c>
      <c r="L444" s="8">
        <f t="shared" si="72"/>
        <v>11208.4</v>
      </c>
      <c r="M444" s="125">
        <f t="shared" si="75"/>
        <v>1.22</v>
      </c>
      <c r="N444" s="279">
        <v>28021</v>
      </c>
      <c r="O444" s="126">
        <f t="shared" si="73"/>
        <v>3.052</v>
      </c>
      <c r="P444" s="170">
        <v>38.57</v>
      </c>
    </row>
    <row r="445" spans="1:16" ht="26.25" customHeight="1">
      <c r="A445" s="230">
        <v>1131</v>
      </c>
      <c r="B445" s="235" t="s">
        <v>36</v>
      </c>
      <c r="C445" s="15">
        <v>9001484</v>
      </c>
      <c r="D445" s="171">
        <v>18.899999999999999</v>
      </c>
      <c r="E445" s="171">
        <v>18.899999999999999</v>
      </c>
      <c r="F445" s="166">
        <v>12</v>
      </c>
      <c r="G445" s="166">
        <f t="shared" si="69"/>
        <v>360</v>
      </c>
      <c r="H445" s="167">
        <v>24.707999999999998</v>
      </c>
      <c r="I445" s="16">
        <f t="shared" si="70"/>
        <v>6779.2919999999995</v>
      </c>
      <c r="J445" s="191">
        <f t="shared" si="74"/>
        <v>24.707999999999998</v>
      </c>
      <c r="K445" s="256">
        <f t="shared" si="71"/>
        <v>6779.3</v>
      </c>
      <c r="L445" s="8">
        <f t="shared" si="72"/>
        <v>49238</v>
      </c>
      <c r="M445" s="125">
        <f t="shared" si="75"/>
        <v>7.26</v>
      </c>
      <c r="N445" s="269">
        <v>123095</v>
      </c>
      <c r="O445" s="126">
        <f t="shared" si="73"/>
        <v>18.157</v>
      </c>
      <c r="P445" s="170">
        <v>38.57</v>
      </c>
    </row>
    <row r="446" spans="1:16" ht="26.25" customHeight="1">
      <c r="A446" s="230">
        <v>1131</v>
      </c>
      <c r="B446" s="235" t="s">
        <v>36</v>
      </c>
      <c r="C446" s="15">
        <v>9001484</v>
      </c>
      <c r="D446" s="171">
        <v>6.8</v>
      </c>
      <c r="E446" s="171">
        <v>18.899999999999999</v>
      </c>
      <c r="F446" s="166">
        <v>4</v>
      </c>
      <c r="G446" s="166">
        <f t="shared" si="69"/>
        <v>120</v>
      </c>
      <c r="H446" s="167"/>
      <c r="I446" s="16">
        <f t="shared" si="70"/>
        <v>816</v>
      </c>
      <c r="J446" s="191">
        <f t="shared" si="74"/>
        <v>0</v>
      </c>
      <c r="K446" s="256">
        <f t="shared" si="71"/>
        <v>2268</v>
      </c>
      <c r="L446" s="8">
        <f t="shared" si="72"/>
        <v>6085.6</v>
      </c>
      <c r="M446" s="125">
        <f t="shared" si="75"/>
        <v>2.68</v>
      </c>
      <c r="N446" s="269">
        <v>15214</v>
      </c>
      <c r="O446" s="126">
        <f t="shared" si="73"/>
        <v>6.7080000000000002</v>
      </c>
      <c r="P446" s="170">
        <v>38.57</v>
      </c>
    </row>
    <row r="447" spans="1:16" ht="26.25" customHeight="1">
      <c r="A447" s="230">
        <v>1132</v>
      </c>
      <c r="B447" s="231" t="s">
        <v>37</v>
      </c>
      <c r="C447" s="15">
        <v>9001485</v>
      </c>
      <c r="D447" s="171">
        <v>35.9</v>
      </c>
      <c r="E447" s="171">
        <f>35.9+0.45</f>
        <v>36.35</v>
      </c>
      <c r="F447" s="166">
        <v>12</v>
      </c>
      <c r="G447" s="166">
        <f t="shared" si="69"/>
        <v>360</v>
      </c>
      <c r="H447" s="167">
        <v>22.036000000000001</v>
      </c>
      <c r="I447" s="16">
        <f t="shared" si="70"/>
        <v>12901.964</v>
      </c>
      <c r="J447" s="191">
        <f t="shared" si="74"/>
        <v>22.036000000000001</v>
      </c>
      <c r="K447" s="256">
        <f t="shared" si="71"/>
        <v>13064</v>
      </c>
      <c r="L447" s="8">
        <f t="shared" si="72"/>
        <v>60615.453144752668</v>
      </c>
      <c r="M447" s="125">
        <f t="shared" si="75"/>
        <v>4.6399999999999997</v>
      </c>
      <c r="N447" s="279">
        <v>151538.63286188166</v>
      </c>
      <c r="O447" s="126">
        <f t="shared" si="73"/>
        <v>11.6</v>
      </c>
      <c r="P447" s="170">
        <v>38.57</v>
      </c>
    </row>
    <row r="448" spans="1:16" ht="26.25" customHeight="1">
      <c r="A448" s="232">
        <v>1133</v>
      </c>
      <c r="B448" s="231" t="s">
        <v>38</v>
      </c>
      <c r="C448" s="15">
        <v>9001486</v>
      </c>
      <c r="D448" s="225">
        <v>56.25</v>
      </c>
      <c r="E448" s="225">
        <v>56.7</v>
      </c>
      <c r="F448" s="166">
        <v>4</v>
      </c>
      <c r="G448" s="166">
        <f t="shared" si="69"/>
        <v>120</v>
      </c>
      <c r="H448" s="167">
        <v>4.4000000000000004</v>
      </c>
      <c r="I448" s="16">
        <f t="shared" si="70"/>
        <v>6745.6</v>
      </c>
      <c r="J448" s="191">
        <f t="shared" si="74"/>
        <v>4.4000000000000004</v>
      </c>
      <c r="K448" s="256">
        <f t="shared" si="71"/>
        <v>6799.6</v>
      </c>
      <c r="L448" s="8">
        <f t="shared" si="72"/>
        <v>39882.867275202705</v>
      </c>
      <c r="M448" s="125">
        <f t="shared" si="75"/>
        <v>5.87</v>
      </c>
      <c r="N448" s="279">
        <v>99707.168188006763</v>
      </c>
      <c r="O448" s="126">
        <f t="shared" si="73"/>
        <v>14.664</v>
      </c>
      <c r="P448" s="170">
        <v>38.57</v>
      </c>
    </row>
    <row r="449" spans="1:16" ht="26.25" customHeight="1">
      <c r="A449" s="232">
        <v>1135</v>
      </c>
      <c r="B449" s="231" t="s">
        <v>39</v>
      </c>
      <c r="C449" s="15">
        <v>9001487</v>
      </c>
      <c r="D449" s="171">
        <v>28.4</v>
      </c>
      <c r="E449" s="171">
        <v>28.4</v>
      </c>
      <c r="F449" s="166">
        <v>24</v>
      </c>
      <c r="G449" s="166">
        <f t="shared" si="69"/>
        <v>720</v>
      </c>
      <c r="H449" s="167"/>
      <c r="I449" s="16">
        <f t="shared" si="70"/>
        <v>20448</v>
      </c>
      <c r="J449" s="191">
        <f t="shared" si="74"/>
        <v>0</v>
      </c>
      <c r="K449" s="256">
        <f t="shared" si="71"/>
        <v>20448</v>
      </c>
      <c r="L449" s="8">
        <f t="shared" si="72"/>
        <v>68658.8</v>
      </c>
      <c r="M449" s="125">
        <f t="shared" si="75"/>
        <v>3.36</v>
      </c>
      <c r="N449" s="279">
        <v>171647</v>
      </c>
      <c r="O449" s="126">
        <f t="shared" si="73"/>
        <v>8.3940000000000001</v>
      </c>
      <c r="P449" s="170">
        <v>38.57</v>
      </c>
    </row>
    <row r="450" spans="1:16" ht="26.25" customHeight="1">
      <c r="A450" s="232">
        <v>1136</v>
      </c>
      <c r="B450" s="231" t="s">
        <v>40</v>
      </c>
      <c r="C450" s="15">
        <v>9001488</v>
      </c>
      <c r="D450" s="171">
        <v>11.65</v>
      </c>
      <c r="E450" s="171">
        <f>26.4+0.45</f>
        <v>26.849999999999998</v>
      </c>
      <c r="F450" s="166">
        <v>6</v>
      </c>
      <c r="G450" s="166">
        <f t="shared" si="69"/>
        <v>180</v>
      </c>
      <c r="H450" s="167">
        <v>13.2</v>
      </c>
      <c r="I450" s="16">
        <f t="shared" si="70"/>
        <v>2083.8000000000002</v>
      </c>
      <c r="J450" s="191">
        <f t="shared" si="74"/>
        <v>13.2</v>
      </c>
      <c r="K450" s="256">
        <f t="shared" si="71"/>
        <v>4819.8</v>
      </c>
      <c r="L450" s="8">
        <f t="shared" si="72"/>
        <v>28999.692762600771</v>
      </c>
      <c r="M450" s="125">
        <f t="shared" si="75"/>
        <v>6.02</v>
      </c>
      <c r="N450" s="279">
        <v>72499.231906501926</v>
      </c>
      <c r="O450" s="126">
        <f t="shared" si="73"/>
        <v>15.042</v>
      </c>
      <c r="P450" s="170">
        <v>38.57</v>
      </c>
    </row>
    <row r="451" spans="1:16" ht="26.25" customHeight="1">
      <c r="A451" s="232">
        <v>1137</v>
      </c>
      <c r="B451" s="231" t="s">
        <v>41</v>
      </c>
      <c r="C451" s="15">
        <v>9001489</v>
      </c>
      <c r="D451" s="171">
        <v>69.3</v>
      </c>
      <c r="E451" s="171">
        <v>69.3</v>
      </c>
      <c r="F451" s="166">
        <v>14</v>
      </c>
      <c r="G451" s="166">
        <f t="shared" si="69"/>
        <v>420</v>
      </c>
      <c r="H451" s="167"/>
      <c r="I451" s="16">
        <f t="shared" si="70"/>
        <v>29106</v>
      </c>
      <c r="J451" s="191">
        <f t="shared" si="74"/>
        <v>0</v>
      </c>
      <c r="K451" s="256">
        <f t="shared" si="71"/>
        <v>29106</v>
      </c>
      <c r="L451" s="8">
        <f t="shared" si="72"/>
        <v>76236.284808818455</v>
      </c>
      <c r="M451" s="125">
        <f t="shared" si="75"/>
        <v>2.62</v>
      </c>
      <c r="N451" s="279">
        <v>190590.71202204615</v>
      </c>
      <c r="O451" s="126">
        <f t="shared" si="73"/>
        <v>6.548</v>
      </c>
      <c r="P451" s="170">
        <v>38.57</v>
      </c>
    </row>
    <row r="452" spans="1:16" ht="26.25" customHeight="1">
      <c r="A452" s="230">
        <v>1139</v>
      </c>
      <c r="B452" s="231" t="s">
        <v>42</v>
      </c>
      <c r="C452" s="15">
        <v>9001490</v>
      </c>
      <c r="D452" s="171">
        <v>27.9</v>
      </c>
      <c r="E452" s="171">
        <v>27.9</v>
      </c>
      <c r="F452" s="166">
        <v>18</v>
      </c>
      <c r="G452" s="166">
        <f t="shared" si="69"/>
        <v>540</v>
      </c>
      <c r="H452" s="167">
        <v>13.874000000000001</v>
      </c>
      <c r="I452" s="16">
        <f t="shared" si="70"/>
        <v>15052.126</v>
      </c>
      <c r="J452" s="191">
        <f t="shared" si="74"/>
        <v>13.874000000000001</v>
      </c>
      <c r="K452" s="256">
        <f t="shared" si="71"/>
        <v>15052.1</v>
      </c>
      <c r="L452" s="8">
        <f t="shared" si="72"/>
        <v>64869.569525854618</v>
      </c>
      <c r="M452" s="125">
        <f t="shared" si="75"/>
        <v>4.3099999999999996</v>
      </c>
      <c r="N452" s="279">
        <v>162173.92381463654</v>
      </c>
      <c r="O452" s="126">
        <f t="shared" si="73"/>
        <v>10.773999999999999</v>
      </c>
      <c r="P452" s="170">
        <v>38.57</v>
      </c>
    </row>
    <row r="453" spans="1:16" ht="26.25" customHeight="1">
      <c r="A453" s="230">
        <v>1140</v>
      </c>
      <c r="B453" s="231" t="s">
        <v>43</v>
      </c>
      <c r="C453" s="15">
        <v>9001491</v>
      </c>
      <c r="D453" s="171">
        <v>76.5</v>
      </c>
      <c r="E453" s="171">
        <v>76.5</v>
      </c>
      <c r="F453" s="166">
        <v>16</v>
      </c>
      <c r="G453" s="166">
        <f t="shared" si="69"/>
        <v>480</v>
      </c>
      <c r="H453" s="167">
        <v>7.1</v>
      </c>
      <c r="I453" s="16">
        <f t="shared" si="70"/>
        <v>36712.9</v>
      </c>
      <c r="J453" s="191">
        <f t="shared" si="74"/>
        <v>7.1</v>
      </c>
      <c r="K453" s="256">
        <f t="shared" si="71"/>
        <v>36712.9</v>
      </c>
      <c r="L453" s="8">
        <f t="shared" si="72"/>
        <v>168748.89987047654</v>
      </c>
      <c r="M453" s="125">
        <f t="shared" si="75"/>
        <v>4.5999999999999996</v>
      </c>
      <c r="N453" s="279">
        <v>421872.24967619136</v>
      </c>
      <c r="O453" s="126">
        <f t="shared" si="73"/>
        <v>11.491</v>
      </c>
      <c r="P453" s="170">
        <v>38.57</v>
      </c>
    </row>
    <row r="454" spans="1:16" ht="26.25" customHeight="1">
      <c r="A454" s="230">
        <v>1141</v>
      </c>
      <c r="B454" s="231" t="s">
        <v>44</v>
      </c>
      <c r="C454" s="15">
        <v>9001492</v>
      </c>
      <c r="D454" s="225">
        <v>138.05000000000001</v>
      </c>
      <c r="E454" s="225">
        <v>138.5</v>
      </c>
      <c r="F454" s="166">
        <v>2</v>
      </c>
      <c r="G454" s="166">
        <f t="shared" si="69"/>
        <v>60</v>
      </c>
      <c r="H454" s="167">
        <v>4.4000000000000004</v>
      </c>
      <c r="I454" s="16">
        <f t="shared" si="70"/>
        <v>8278.6</v>
      </c>
      <c r="J454" s="191">
        <f t="shared" si="74"/>
        <v>4.4000000000000004</v>
      </c>
      <c r="K454" s="256">
        <f t="shared" si="71"/>
        <v>8305.6</v>
      </c>
      <c r="L454" s="8">
        <f t="shared" si="72"/>
        <v>38661.102598052748</v>
      </c>
      <c r="M454" s="125">
        <f t="shared" si="75"/>
        <v>4.6500000000000004</v>
      </c>
      <c r="N454" s="279">
        <v>96652.756495131864</v>
      </c>
      <c r="O454" s="126">
        <f t="shared" si="73"/>
        <v>11.637</v>
      </c>
      <c r="P454" s="170">
        <v>38.57</v>
      </c>
    </row>
    <row r="455" spans="1:16" ht="26.25" customHeight="1">
      <c r="A455" s="230">
        <v>1142</v>
      </c>
      <c r="B455" s="231" t="s">
        <v>45</v>
      </c>
      <c r="C455" s="15">
        <v>9000554</v>
      </c>
      <c r="D455" s="171">
        <v>45.5</v>
      </c>
      <c r="E455" s="171">
        <v>45.5</v>
      </c>
      <c r="F455" s="166">
        <v>10</v>
      </c>
      <c r="G455" s="166">
        <f t="shared" si="69"/>
        <v>300</v>
      </c>
      <c r="H455" s="167"/>
      <c r="I455" s="16">
        <f t="shared" si="70"/>
        <v>13650</v>
      </c>
      <c r="J455" s="191">
        <f t="shared" si="74"/>
        <v>0</v>
      </c>
      <c r="K455" s="256">
        <f t="shared" si="71"/>
        <v>13650</v>
      </c>
      <c r="L455" s="8">
        <f t="shared" si="72"/>
        <v>29062.07165001722</v>
      </c>
      <c r="M455" s="125">
        <f t="shared" si="75"/>
        <v>2.13</v>
      </c>
      <c r="N455" s="279">
        <v>72655.179125043054</v>
      </c>
      <c r="O455" s="126">
        <f t="shared" si="73"/>
        <v>5.3230000000000004</v>
      </c>
      <c r="P455" s="170">
        <v>38.57</v>
      </c>
    </row>
    <row r="456" spans="1:16" ht="26.25" customHeight="1">
      <c r="A456" s="230">
        <v>1143</v>
      </c>
      <c r="B456" s="231" t="s">
        <v>46</v>
      </c>
      <c r="C456" s="15">
        <v>9001493</v>
      </c>
      <c r="D456" s="171">
        <v>4.4000000000000004</v>
      </c>
      <c r="E456" s="174">
        <v>4.4000000000000004</v>
      </c>
      <c r="F456" s="166">
        <v>8</v>
      </c>
      <c r="G456" s="166">
        <f t="shared" si="69"/>
        <v>240</v>
      </c>
      <c r="H456" s="167"/>
      <c r="I456" s="16">
        <f t="shared" si="70"/>
        <v>1056</v>
      </c>
      <c r="J456" s="191">
        <f t="shared" si="74"/>
        <v>0</v>
      </c>
      <c r="K456" s="256">
        <f t="shared" si="71"/>
        <v>1056</v>
      </c>
      <c r="L456" s="8">
        <f t="shared" si="72"/>
        <v>12154</v>
      </c>
      <c r="M456" s="125">
        <f t="shared" si="75"/>
        <v>11.51</v>
      </c>
      <c r="N456" s="279">
        <v>30385</v>
      </c>
      <c r="O456" s="126">
        <f t="shared" si="73"/>
        <v>28.774000000000001</v>
      </c>
      <c r="P456" s="170">
        <v>38.57</v>
      </c>
    </row>
    <row r="457" spans="1:16" ht="26.25" customHeight="1" thickBot="1">
      <c r="A457" s="236">
        <v>1145</v>
      </c>
      <c r="B457" s="96" t="s">
        <v>51</v>
      </c>
      <c r="C457" s="175">
        <v>9000910</v>
      </c>
      <c r="D457" s="176">
        <v>75.7</v>
      </c>
      <c r="E457" s="176">
        <v>126.6</v>
      </c>
      <c r="F457" s="177">
        <v>18</v>
      </c>
      <c r="G457" s="177">
        <f t="shared" si="69"/>
        <v>540</v>
      </c>
      <c r="H457" s="178">
        <v>9.94</v>
      </c>
      <c r="I457" s="219">
        <f>D457*14*30-H457</f>
        <v>31784.06</v>
      </c>
      <c r="J457" s="226">
        <f t="shared" si="74"/>
        <v>9.94</v>
      </c>
      <c r="K457" s="256">
        <f t="shared" si="71"/>
        <v>68354.100000000006</v>
      </c>
      <c r="L457" s="181">
        <f t="shared" si="72"/>
        <v>356669.40036630473</v>
      </c>
      <c r="M457" s="125">
        <f t="shared" si="75"/>
        <v>5.22</v>
      </c>
      <c r="N457" s="280">
        <v>891673.5009157618</v>
      </c>
      <c r="O457" s="182">
        <f t="shared" si="73"/>
        <v>13.045</v>
      </c>
      <c r="P457" s="183">
        <v>38.57</v>
      </c>
    </row>
    <row r="458" spans="1:16" ht="26.25" customHeight="1" thickBot="1">
      <c r="A458" s="237"/>
      <c r="B458" s="238"/>
      <c r="C458" s="220"/>
      <c r="D458" s="221"/>
      <c r="E458" s="221"/>
      <c r="F458" s="220"/>
      <c r="G458" s="296">
        <f>SUM(G435:G457)</f>
        <v>7080</v>
      </c>
      <c r="H458" s="296">
        <f>SUM(H435:H457)</f>
        <v>159.26100000000002</v>
      </c>
      <c r="I458" s="296">
        <f>SUM(I435:I457)</f>
        <v>274610.739</v>
      </c>
      <c r="J458" s="214">
        <f>SUM(J435:J457)</f>
        <v>159.26100000000002</v>
      </c>
      <c r="K458" s="215">
        <f>SUM(K435:K457)</f>
        <v>328142.8</v>
      </c>
      <c r="L458" s="222"/>
      <c r="M458" s="223"/>
      <c r="N458" s="281">
        <f>SUM(N435:N457)</f>
        <v>3292859.9238146367</v>
      </c>
      <c r="O458" s="220"/>
      <c r="P458" s="220"/>
    </row>
    <row r="459" spans="1:16" ht="26.25" customHeight="1">
      <c r="A459" s="128" t="s">
        <v>0</v>
      </c>
      <c r="B459" s="129" t="s">
        <v>9</v>
      </c>
      <c r="C459" s="130"/>
      <c r="D459" s="131"/>
      <c r="E459" s="131"/>
      <c r="F459" s="130"/>
      <c r="G459" s="130"/>
      <c r="H459" s="132"/>
      <c r="I459" s="130"/>
      <c r="J459" s="185"/>
      <c r="K459" s="257"/>
      <c r="L459" s="133"/>
      <c r="M459" s="150"/>
      <c r="N459" s="271"/>
      <c r="O459" s="130"/>
      <c r="P459" s="134"/>
    </row>
    <row r="460" spans="1:16" ht="26.25" customHeight="1">
      <c r="A460" s="128"/>
      <c r="B460" s="129" t="s">
        <v>10</v>
      </c>
      <c r="C460" s="130"/>
      <c r="D460" s="131"/>
      <c r="E460" s="131"/>
      <c r="F460" s="130"/>
      <c r="G460" s="130"/>
      <c r="H460" s="132"/>
      <c r="I460" s="130"/>
      <c r="J460" s="185"/>
      <c r="K460" s="257"/>
      <c r="L460" s="133"/>
      <c r="M460" s="150"/>
      <c r="N460" s="271"/>
      <c r="O460" s="130"/>
      <c r="P460" s="134"/>
    </row>
    <row r="461" spans="1:16" ht="26.25" customHeight="1">
      <c r="A461" s="128"/>
      <c r="B461" s="129" t="s">
        <v>11</v>
      </c>
      <c r="C461" s="130"/>
      <c r="D461" s="131"/>
      <c r="E461" s="131"/>
      <c r="F461" s="130"/>
      <c r="G461" s="130"/>
      <c r="H461" s="132"/>
      <c r="I461" s="130"/>
      <c r="J461" s="185"/>
      <c r="K461" s="257"/>
      <c r="L461" s="133"/>
      <c r="M461" s="150"/>
      <c r="N461" s="271"/>
      <c r="O461" s="130"/>
      <c r="P461" s="134"/>
    </row>
    <row r="462" spans="1:16" ht="26.25" customHeight="1">
      <c r="A462" s="128"/>
      <c r="B462" s="129" t="s">
        <v>12</v>
      </c>
      <c r="C462" s="130"/>
      <c r="D462" s="131"/>
      <c r="E462" s="131"/>
      <c r="F462" s="130"/>
      <c r="G462" s="130"/>
      <c r="H462" s="132"/>
      <c r="I462" s="130"/>
      <c r="J462" s="185"/>
      <c r="K462" s="257"/>
      <c r="L462" s="133"/>
      <c r="M462" s="150"/>
      <c r="N462" s="271"/>
      <c r="O462" s="130"/>
      <c r="P462" s="134"/>
    </row>
    <row r="463" spans="1:16" ht="26.25" customHeight="1">
      <c r="A463" s="128"/>
      <c r="B463" s="129" t="s">
        <v>13</v>
      </c>
      <c r="C463" s="135"/>
      <c r="D463" s="130"/>
      <c r="E463" s="130"/>
      <c r="F463" s="131"/>
      <c r="G463" s="130"/>
      <c r="H463" s="132"/>
      <c r="I463" s="130"/>
      <c r="J463" s="185"/>
      <c r="K463" s="257"/>
      <c r="L463" s="133"/>
      <c r="M463" s="150"/>
      <c r="N463" s="271"/>
      <c r="O463" s="130"/>
      <c r="P463" s="136"/>
    </row>
    <row r="464" spans="1:16" ht="26.25" customHeight="1">
      <c r="A464" s="128"/>
      <c r="B464" s="130" t="s">
        <v>14</v>
      </c>
      <c r="C464" s="136"/>
      <c r="D464" s="136"/>
      <c r="E464" s="136"/>
      <c r="F464" s="136"/>
      <c r="G464" s="136"/>
      <c r="H464" s="137"/>
      <c r="I464" s="136"/>
      <c r="J464" s="186"/>
      <c r="K464" s="258"/>
      <c r="L464" s="138"/>
      <c r="M464" s="187"/>
      <c r="N464" s="272"/>
      <c r="O464" s="136"/>
      <c r="P464" s="136"/>
    </row>
    <row r="465" spans="1:16" ht="26.25" customHeight="1" thickBot="1">
      <c r="A465" s="139"/>
      <c r="B465" s="140"/>
      <c r="C465" s="141"/>
      <c r="D465" s="141"/>
      <c r="E465" s="141"/>
      <c r="F465" s="141"/>
      <c r="G465" s="141"/>
      <c r="H465" s="142"/>
      <c r="I465" s="141"/>
      <c r="J465" s="188"/>
      <c r="K465" s="259"/>
      <c r="L465" s="143"/>
      <c r="M465" s="189"/>
      <c r="N465" s="273"/>
      <c r="O465" s="141"/>
      <c r="P465" s="141"/>
    </row>
    <row r="467" spans="1:16" ht="26.25" customHeight="1">
      <c r="A467" s="121"/>
      <c r="B467" s="1" t="s">
        <v>15</v>
      </c>
      <c r="C467" s="1"/>
      <c r="D467" s="146"/>
      <c r="E467" s="146"/>
      <c r="F467" s="1"/>
      <c r="G467" s="1"/>
      <c r="H467" s="144"/>
      <c r="I467" s="1"/>
      <c r="J467" s="190"/>
      <c r="K467" s="2"/>
      <c r="L467" s="145"/>
      <c r="M467" s="127"/>
      <c r="N467" s="274">
        <f>N68+N108+N148+N188+N226+N264+N302+N340+N376+N417+N458</f>
        <v>38772848.794963606</v>
      </c>
      <c r="O467" s="1"/>
      <c r="P467" s="1"/>
    </row>
    <row r="468" spans="1:16" ht="18.75">
      <c r="A468" s="121"/>
      <c r="B468" s="1"/>
      <c r="C468" s="1"/>
      <c r="D468" s="146"/>
      <c r="E468" s="146"/>
      <c r="F468" s="1"/>
      <c r="G468" s="1"/>
      <c r="H468" s="144"/>
      <c r="I468" s="1"/>
      <c r="J468" s="190"/>
      <c r="K468" s="2"/>
      <c r="L468" s="145"/>
      <c r="M468" s="127"/>
      <c r="N468" s="274"/>
      <c r="O468" s="1"/>
      <c r="P468" s="1"/>
    </row>
    <row r="469" spans="1:16" ht="18.75">
      <c r="A469" s="121"/>
      <c r="B469" s="1"/>
      <c r="C469" s="1"/>
      <c r="D469" s="146"/>
      <c r="E469" s="146"/>
      <c r="F469" s="1"/>
      <c r="G469" s="1"/>
      <c r="H469" s="144"/>
      <c r="I469" s="1"/>
      <c r="J469" s="190"/>
      <c r="K469" s="2"/>
      <c r="L469" s="145"/>
      <c r="M469" s="127"/>
      <c r="N469" s="274"/>
      <c r="O469" s="1"/>
      <c r="P469" s="1"/>
    </row>
    <row r="470" spans="1:16" ht="18.75">
      <c r="A470" s="121"/>
      <c r="B470" s="1"/>
      <c r="C470" s="1"/>
      <c r="D470" s="146"/>
      <c r="E470" s="146"/>
      <c r="F470" s="1"/>
      <c r="G470" s="1"/>
      <c r="H470" s="144"/>
      <c r="I470" s="1"/>
      <c r="J470" s="190"/>
      <c r="K470" s="2"/>
      <c r="L470" s="145"/>
      <c r="M470" s="127"/>
      <c r="N470" s="274"/>
      <c r="O470" s="1"/>
      <c r="P470" s="1"/>
    </row>
    <row r="471" spans="1:16" ht="18.75">
      <c r="A471" s="121"/>
      <c r="B471" s="1"/>
      <c r="C471" s="1"/>
      <c r="D471" s="146"/>
      <c r="E471" s="146"/>
      <c r="F471" s="1"/>
      <c r="G471" s="1"/>
      <c r="H471" s="144"/>
      <c r="I471" s="1"/>
      <c r="J471" s="190"/>
      <c r="K471" s="2"/>
      <c r="L471" s="145"/>
      <c r="M471" s="127"/>
      <c r="N471" s="274"/>
      <c r="O471" s="1"/>
      <c r="P471" s="1"/>
    </row>
    <row r="472" spans="1:16" ht="19.5" thickBot="1">
      <c r="A472" s="121"/>
      <c r="B472" s="1"/>
      <c r="C472" s="1"/>
      <c r="D472" s="146"/>
      <c r="E472" s="146"/>
      <c r="F472" s="1"/>
      <c r="G472" s="1"/>
      <c r="H472" s="144"/>
      <c r="I472" s="1"/>
      <c r="J472" s="190"/>
      <c r="K472" s="2"/>
      <c r="L472" s="145"/>
      <c r="M472" s="127"/>
      <c r="N472" s="274"/>
      <c r="O472" s="1"/>
      <c r="P472" s="1"/>
    </row>
    <row r="473" spans="1:16" ht="47.25">
      <c r="A473" s="227" t="s">
        <v>21</v>
      </c>
      <c r="B473" s="158" t="s">
        <v>1</v>
      </c>
      <c r="C473" s="158" t="s">
        <v>2</v>
      </c>
      <c r="D473" s="158" t="s">
        <v>57</v>
      </c>
      <c r="E473" s="158" t="s">
        <v>59</v>
      </c>
      <c r="F473" s="158" t="s">
        <v>3</v>
      </c>
      <c r="G473" s="158" t="s">
        <v>4</v>
      </c>
      <c r="H473" s="159" t="s">
        <v>60</v>
      </c>
      <c r="I473" s="158" t="s">
        <v>24</v>
      </c>
      <c r="J473" s="160" t="s">
        <v>61</v>
      </c>
      <c r="K473" s="158" t="s">
        <v>5</v>
      </c>
      <c r="L473" s="161" t="s">
        <v>58</v>
      </c>
      <c r="M473" s="262" t="s">
        <v>6</v>
      </c>
      <c r="N473" s="268" t="s">
        <v>26</v>
      </c>
      <c r="O473" s="158" t="s">
        <v>27</v>
      </c>
      <c r="P473" s="158" t="s">
        <v>7</v>
      </c>
    </row>
    <row r="474" spans="1:16" ht="18.75">
      <c r="G474" s="300">
        <f t="shared" ref="G474:P474" si="76">G458+G417+G376+G340+G302+G264+G226+G188+G148+G108+G68+G26</f>
        <v>86140</v>
      </c>
      <c r="H474" s="300">
        <f t="shared" si="76"/>
        <v>6914.7709999999997</v>
      </c>
      <c r="I474" s="300">
        <f t="shared" si="76"/>
        <v>3337192.2289999998</v>
      </c>
      <c r="J474" s="300">
        <f t="shared" si="76"/>
        <v>3743.5010000000002</v>
      </c>
      <c r="K474" s="300">
        <f t="shared" si="76"/>
        <v>3986940.59</v>
      </c>
      <c r="L474" s="300">
        <f t="shared" si="76"/>
        <v>0</v>
      </c>
      <c r="M474" s="300">
        <f t="shared" si="76"/>
        <v>0</v>
      </c>
      <c r="N474" s="301">
        <f t="shared" si="76"/>
        <v>42855403.794963598</v>
      </c>
      <c r="O474" s="300">
        <f t="shared" si="76"/>
        <v>0</v>
      </c>
      <c r="P474" s="300" t="e">
        <f t="shared" si="76"/>
        <v>#VALUE!</v>
      </c>
    </row>
    <row r="475" spans="1:16" ht="18.75"/>
    <row r="476" spans="1:16" ht="18.75"/>
    <row r="477" spans="1:16" ht="18.75"/>
    <row r="478" spans="1:16" ht="18.75"/>
    <row r="479" spans="1:16" ht="18.75"/>
    <row r="480" spans="1:16" ht="18.75"/>
    <row r="481" ht="18.75"/>
    <row r="482" ht="18.75"/>
    <row r="483" ht="18.75"/>
  </sheetData>
  <sheetProtection selectLockedCells="1" selectUnlockedCells="1"/>
  <mergeCells count="12">
    <mergeCell ref="C315:P315"/>
    <mergeCell ref="A351:P351"/>
    <mergeCell ref="A392:P392"/>
    <mergeCell ref="A433:P433"/>
    <mergeCell ref="C239:P239"/>
    <mergeCell ref="C277:P277"/>
    <mergeCell ref="A123:P123"/>
    <mergeCell ref="A163:P163"/>
    <mergeCell ref="C201:P201"/>
    <mergeCell ref="C1:P1"/>
    <mergeCell ref="C43:P43"/>
    <mergeCell ref="A83:P83"/>
  </mergeCells>
  <phoneticPr fontId="4" type="noConversion"/>
  <printOptions horizontalCentered="1"/>
  <pageMargins left="7.874015748031496E-2" right="0.11811023622047245" top="0.78740157480314965" bottom="0.39370078740157483" header="7.874015748031496E-2" footer="3.937007874015748E-2"/>
  <pageSetup paperSize="9" scale="51" firstPageNumber="0" fitToHeight="0" orientation="landscape" r:id="rId1"/>
  <headerFooter alignWithMargins="0">
    <oddHeader xml:space="preserve">&amp;C
</oddHeader>
    <oddFooter>第 &amp;P 頁，共 &amp;N 頁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0"/>
  <sheetViews>
    <sheetView topLeftCell="A271" zoomScale="55" zoomScaleNormal="55" workbookViewId="0">
      <selection activeCell="M294" sqref="M294"/>
    </sheetView>
  </sheetViews>
  <sheetFormatPr defaultColWidth="8.69921875" defaultRowHeight="21" customHeight="1"/>
  <cols>
    <col min="1" max="1" width="3.69921875" style="303" customWidth="1"/>
    <col min="2" max="2" width="9" style="324" bestFit="1" customWidth="1"/>
    <col min="3" max="3" width="36.296875" style="303" bestFit="1" customWidth="1"/>
    <col min="4" max="4" width="9.8984375" style="315" bestFit="1" customWidth="1"/>
    <col min="5" max="5" width="10.69921875" style="315" bestFit="1" customWidth="1"/>
    <col min="6" max="7" width="9.8984375" style="315" bestFit="1" customWidth="1"/>
    <col min="8" max="8" width="12" style="315" customWidth="1"/>
    <col min="9" max="9" width="11" style="303" customWidth="1"/>
    <col min="10" max="10" width="3.19921875" style="303" customWidth="1"/>
    <col min="11" max="16384" width="8.69921875" style="303"/>
  </cols>
  <sheetData>
    <row r="1" spans="2:9" ht="21" customHeight="1">
      <c r="B1" s="335" t="s">
        <v>106</v>
      </c>
      <c r="C1" s="335"/>
      <c r="D1" s="335"/>
      <c r="E1" s="335"/>
      <c r="F1" s="335"/>
      <c r="G1" s="335"/>
      <c r="H1" s="335"/>
      <c r="I1" s="335"/>
    </row>
    <row r="2" spans="2:9" ht="21" customHeight="1">
      <c r="B2" s="304" t="s">
        <v>78</v>
      </c>
      <c r="C2" s="304" t="s">
        <v>79</v>
      </c>
      <c r="D2" s="305" t="s">
        <v>80</v>
      </c>
      <c r="E2" s="305" t="s">
        <v>81</v>
      </c>
      <c r="F2" s="305" t="s">
        <v>82</v>
      </c>
      <c r="G2" s="305" t="s">
        <v>83</v>
      </c>
      <c r="H2" s="306" t="s">
        <v>107</v>
      </c>
      <c r="I2" s="306" t="s">
        <v>108</v>
      </c>
    </row>
    <row r="3" spans="2:9" s="310" customFormat="1" ht="21" customHeight="1">
      <c r="B3" s="307">
        <v>1120</v>
      </c>
      <c r="C3" s="17" t="s">
        <v>84</v>
      </c>
      <c r="D3" s="308">
        <v>0</v>
      </c>
      <c r="E3" s="308">
        <v>3</v>
      </c>
      <c r="F3" s="308">
        <v>0</v>
      </c>
      <c r="G3" s="308">
        <f>SUM(D3:F3)</f>
        <v>3</v>
      </c>
      <c r="H3" s="309">
        <f>E3/G3</f>
        <v>1</v>
      </c>
      <c r="I3" s="309">
        <f>F3/G3</f>
        <v>0</v>
      </c>
    </row>
    <row r="4" spans="2:9" s="310" customFormat="1" ht="21" customHeight="1">
      <c r="B4" s="307">
        <v>1121</v>
      </c>
      <c r="C4" s="17" t="s">
        <v>85</v>
      </c>
      <c r="D4" s="308">
        <v>5952</v>
      </c>
      <c r="E4" s="308">
        <v>6657</v>
      </c>
      <c r="F4" s="308">
        <v>2765</v>
      </c>
      <c r="G4" s="308">
        <f t="shared" ref="G4:G24" si="0">SUM(D4:F4)</f>
        <v>15374</v>
      </c>
      <c r="H4" s="309">
        <f t="shared" ref="H4:H24" si="1">E4/G4</f>
        <v>0.43300377260309614</v>
      </c>
      <c r="I4" s="309">
        <f t="shared" ref="I4:I24" si="2">F4/G4</f>
        <v>0.17984909587615455</v>
      </c>
    </row>
    <row r="5" spans="2:9" s="310" customFormat="1" ht="21" customHeight="1">
      <c r="B5" s="307">
        <v>1122</v>
      </c>
      <c r="C5" s="17" t="s">
        <v>86</v>
      </c>
      <c r="D5" s="308">
        <v>821</v>
      </c>
      <c r="E5" s="308">
        <v>1458</v>
      </c>
      <c r="F5" s="308">
        <v>476</v>
      </c>
      <c r="G5" s="308">
        <f t="shared" si="0"/>
        <v>2755</v>
      </c>
      <c r="H5" s="309">
        <f t="shared" si="1"/>
        <v>0.52921960072595287</v>
      </c>
      <c r="I5" s="309">
        <f t="shared" si="2"/>
        <v>0.17277676950998186</v>
      </c>
    </row>
    <row r="6" spans="2:9" s="310" customFormat="1" ht="21" customHeight="1">
      <c r="B6" s="307">
        <v>1123</v>
      </c>
      <c r="C6" s="17" t="s">
        <v>87</v>
      </c>
      <c r="D6" s="308">
        <v>1978</v>
      </c>
      <c r="E6" s="308">
        <v>1667</v>
      </c>
      <c r="F6" s="308">
        <v>1008</v>
      </c>
      <c r="G6" s="308">
        <f t="shared" si="0"/>
        <v>4653</v>
      </c>
      <c r="H6" s="309">
        <f t="shared" si="1"/>
        <v>0.3582634859230604</v>
      </c>
      <c r="I6" s="309">
        <f t="shared" si="2"/>
        <v>0.21663442940038685</v>
      </c>
    </row>
    <row r="7" spans="2:9" s="310" customFormat="1" ht="21" customHeight="1">
      <c r="B7" s="307">
        <v>1125</v>
      </c>
      <c r="C7" s="17" t="s">
        <v>88</v>
      </c>
      <c r="D7" s="308">
        <v>135</v>
      </c>
      <c r="E7" s="308">
        <v>246</v>
      </c>
      <c r="F7" s="308">
        <v>8</v>
      </c>
      <c r="G7" s="308">
        <f t="shared" si="0"/>
        <v>389</v>
      </c>
      <c r="H7" s="309">
        <f t="shared" si="1"/>
        <v>0.63239074550128538</v>
      </c>
      <c r="I7" s="309">
        <f t="shared" si="2"/>
        <v>2.056555269922879E-2</v>
      </c>
    </row>
    <row r="8" spans="2:9" s="310" customFormat="1" ht="21" customHeight="1">
      <c r="B8" s="307">
        <v>1126</v>
      </c>
      <c r="C8" s="17" t="s">
        <v>89</v>
      </c>
      <c r="D8" s="308">
        <v>366</v>
      </c>
      <c r="E8" s="308">
        <v>176</v>
      </c>
      <c r="F8" s="308">
        <v>128</v>
      </c>
      <c r="G8" s="308">
        <f t="shared" si="0"/>
        <v>670</v>
      </c>
      <c r="H8" s="309">
        <f t="shared" si="1"/>
        <v>0.2626865671641791</v>
      </c>
      <c r="I8" s="309">
        <f t="shared" si="2"/>
        <v>0.19104477611940299</v>
      </c>
    </row>
    <row r="9" spans="2:9" s="310" customFormat="1" ht="21" customHeight="1">
      <c r="B9" s="307">
        <v>1127</v>
      </c>
      <c r="C9" s="17" t="s">
        <v>18</v>
      </c>
      <c r="D9" s="308">
        <v>630</v>
      </c>
      <c r="E9" s="308">
        <v>475</v>
      </c>
      <c r="F9" s="308">
        <v>29</v>
      </c>
      <c r="G9" s="308">
        <f t="shared" si="0"/>
        <v>1134</v>
      </c>
      <c r="H9" s="309">
        <f t="shared" si="1"/>
        <v>0.41887125220458554</v>
      </c>
      <c r="I9" s="309">
        <f t="shared" si="2"/>
        <v>2.5573192239858905E-2</v>
      </c>
    </row>
    <row r="10" spans="2:9" s="310" customFormat="1" ht="21" customHeight="1">
      <c r="B10" s="307">
        <v>1128</v>
      </c>
      <c r="C10" s="311" t="s">
        <v>90</v>
      </c>
      <c r="D10" s="308">
        <v>93</v>
      </c>
      <c r="E10" s="308">
        <v>262</v>
      </c>
      <c r="F10" s="308">
        <v>147</v>
      </c>
      <c r="G10" s="308">
        <f t="shared" si="0"/>
        <v>502</v>
      </c>
      <c r="H10" s="309">
        <f t="shared" si="1"/>
        <v>0.52191235059760954</v>
      </c>
      <c r="I10" s="309">
        <f t="shared" si="2"/>
        <v>0.29282868525896416</v>
      </c>
    </row>
    <row r="11" spans="2:9" s="310" customFormat="1" ht="21" customHeight="1">
      <c r="B11" s="307">
        <v>1129</v>
      </c>
      <c r="C11" s="17" t="s">
        <v>91</v>
      </c>
      <c r="D11" s="308">
        <v>1180</v>
      </c>
      <c r="E11" s="308">
        <v>1107</v>
      </c>
      <c r="F11" s="308">
        <v>694</v>
      </c>
      <c r="G11" s="308">
        <f t="shared" si="0"/>
        <v>2981</v>
      </c>
      <c r="H11" s="309">
        <f t="shared" si="1"/>
        <v>0.3713518953371352</v>
      </c>
      <c r="I11" s="309">
        <f t="shared" si="2"/>
        <v>0.23280778262328078</v>
      </c>
    </row>
    <row r="12" spans="2:9" s="310" customFormat="1" ht="21" customHeight="1">
      <c r="B12" s="307">
        <v>1130</v>
      </c>
      <c r="C12" s="17" t="s">
        <v>92</v>
      </c>
      <c r="D12" s="308">
        <v>432</v>
      </c>
      <c r="E12" s="308">
        <v>181</v>
      </c>
      <c r="F12" s="308">
        <v>1</v>
      </c>
      <c r="G12" s="308">
        <f t="shared" si="0"/>
        <v>614</v>
      </c>
      <c r="H12" s="309">
        <f t="shared" si="1"/>
        <v>0.2947882736156352</v>
      </c>
      <c r="I12" s="309">
        <f t="shared" si="2"/>
        <v>1.6286644951140066E-3</v>
      </c>
    </row>
    <row r="13" spans="2:9" s="310" customFormat="1" ht="21" customHeight="1">
      <c r="B13" s="307">
        <v>1131</v>
      </c>
      <c r="C13" s="17" t="s">
        <v>93</v>
      </c>
      <c r="D13" s="308">
        <v>1786</v>
      </c>
      <c r="E13" s="308">
        <v>1139</v>
      </c>
      <c r="F13" s="308">
        <v>2908</v>
      </c>
      <c r="G13" s="308">
        <f t="shared" si="0"/>
        <v>5833</v>
      </c>
      <c r="H13" s="309">
        <f t="shared" si="1"/>
        <v>0.19526830104577406</v>
      </c>
      <c r="I13" s="309">
        <f t="shared" si="2"/>
        <v>0.49854277387279272</v>
      </c>
    </row>
    <row r="14" spans="2:9" s="310" customFormat="1" ht="21" customHeight="1">
      <c r="B14" s="307">
        <v>1132</v>
      </c>
      <c r="C14" s="17" t="s">
        <v>94</v>
      </c>
      <c r="D14" s="308">
        <v>2173</v>
      </c>
      <c r="E14" s="308">
        <v>1475</v>
      </c>
      <c r="F14" s="308">
        <v>841</v>
      </c>
      <c r="G14" s="308">
        <f t="shared" si="0"/>
        <v>4489</v>
      </c>
      <c r="H14" s="309">
        <f t="shared" si="1"/>
        <v>0.32858097571842282</v>
      </c>
      <c r="I14" s="309">
        <f t="shared" si="2"/>
        <v>0.18734684785030073</v>
      </c>
    </row>
    <row r="15" spans="2:9" s="310" customFormat="1" ht="21" customHeight="1">
      <c r="B15" s="307">
        <v>1133</v>
      </c>
      <c r="C15" s="17" t="s">
        <v>95</v>
      </c>
      <c r="D15" s="308">
        <v>853</v>
      </c>
      <c r="E15" s="308">
        <v>756</v>
      </c>
      <c r="F15" s="308">
        <v>305</v>
      </c>
      <c r="G15" s="308">
        <f t="shared" si="0"/>
        <v>1914</v>
      </c>
      <c r="H15" s="309">
        <f t="shared" si="1"/>
        <v>0.39498432601880878</v>
      </c>
      <c r="I15" s="309">
        <f t="shared" si="2"/>
        <v>0.15935214211076279</v>
      </c>
    </row>
    <row r="16" spans="2:9" s="310" customFormat="1" ht="21" customHeight="1">
      <c r="B16" s="307">
        <v>1135</v>
      </c>
      <c r="C16" s="17" t="s">
        <v>96</v>
      </c>
      <c r="D16" s="308">
        <v>2415</v>
      </c>
      <c r="E16" s="308">
        <v>1685</v>
      </c>
      <c r="F16" s="308">
        <v>330</v>
      </c>
      <c r="G16" s="308">
        <f t="shared" si="0"/>
        <v>4430</v>
      </c>
      <c r="H16" s="309">
        <f t="shared" si="1"/>
        <v>0.38036117381489842</v>
      </c>
      <c r="I16" s="309">
        <f t="shared" si="2"/>
        <v>7.4492099322799099E-2</v>
      </c>
    </row>
    <row r="17" spans="2:9" s="310" customFormat="1" ht="21" customHeight="1">
      <c r="B17" s="307">
        <v>1136</v>
      </c>
      <c r="C17" s="17" t="s">
        <v>97</v>
      </c>
      <c r="D17" s="308">
        <v>984</v>
      </c>
      <c r="E17" s="308">
        <v>403</v>
      </c>
      <c r="F17" s="308">
        <v>400</v>
      </c>
      <c r="G17" s="308">
        <f t="shared" si="0"/>
        <v>1787</v>
      </c>
      <c r="H17" s="309">
        <f t="shared" si="1"/>
        <v>0.22551762730833799</v>
      </c>
      <c r="I17" s="309">
        <f t="shared" si="2"/>
        <v>0.2238388360380526</v>
      </c>
    </row>
    <row r="18" spans="2:9" s="310" customFormat="1" ht="21" customHeight="1">
      <c r="B18" s="307">
        <v>1137</v>
      </c>
      <c r="C18" s="17" t="s">
        <v>98</v>
      </c>
      <c r="D18" s="308">
        <v>1752</v>
      </c>
      <c r="E18" s="308">
        <v>2447</v>
      </c>
      <c r="F18" s="308">
        <v>1062</v>
      </c>
      <c r="G18" s="308">
        <f t="shared" si="0"/>
        <v>5261</v>
      </c>
      <c r="H18" s="309">
        <f t="shared" si="1"/>
        <v>0.46512069948678958</v>
      </c>
      <c r="I18" s="309">
        <f t="shared" si="2"/>
        <v>0.20186276373313058</v>
      </c>
    </row>
    <row r="19" spans="2:9" s="310" customFormat="1" ht="21" customHeight="1">
      <c r="B19" s="307">
        <v>1139</v>
      </c>
      <c r="C19" s="17" t="s">
        <v>99</v>
      </c>
      <c r="D19" s="308">
        <v>2581</v>
      </c>
      <c r="E19" s="308">
        <v>2233</v>
      </c>
      <c r="F19" s="308">
        <v>3276</v>
      </c>
      <c r="G19" s="308">
        <f t="shared" si="0"/>
        <v>8090</v>
      </c>
      <c r="H19" s="309">
        <f t="shared" si="1"/>
        <v>0.27601977750309026</v>
      </c>
      <c r="I19" s="309">
        <f t="shared" si="2"/>
        <v>0.40494437577255871</v>
      </c>
    </row>
    <row r="20" spans="2:9" s="310" customFormat="1" ht="21" customHeight="1">
      <c r="B20" s="307">
        <v>1140</v>
      </c>
      <c r="C20" s="17" t="s">
        <v>100</v>
      </c>
      <c r="D20" s="308">
        <v>3074</v>
      </c>
      <c r="E20" s="308">
        <v>3391</v>
      </c>
      <c r="F20" s="308">
        <v>714</v>
      </c>
      <c r="G20" s="308">
        <f t="shared" si="0"/>
        <v>7179</v>
      </c>
      <c r="H20" s="309">
        <f t="shared" si="1"/>
        <v>0.47234990945814181</v>
      </c>
      <c r="I20" s="309">
        <f t="shared" si="2"/>
        <v>9.9456748850814874E-2</v>
      </c>
    </row>
    <row r="21" spans="2:9" s="310" customFormat="1" ht="21" customHeight="1">
      <c r="B21" s="307">
        <v>1141</v>
      </c>
      <c r="C21" s="17" t="s">
        <v>101</v>
      </c>
      <c r="D21" s="308">
        <v>492</v>
      </c>
      <c r="E21" s="308">
        <v>203</v>
      </c>
      <c r="F21" s="308">
        <v>127</v>
      </c>
      <c r="G21" s="308">
        <f t="shared" si="0"/>
        <v>822</v>
      </c>
      <c r="H21" s="309">
        <f t="shared" si="1"/>
        <v>0.24695863746958638</v>
      </c>
      <c r="I21" s="309">
        <f t="shared" si="2"/>
        <v>0.15450121654501217</v>
      </c>
    </row>
    <row r="22" spans="2:9" s="310" customFormat="1" ht="21" customHeight="1">
      <c r="B22" s="307">
        <v>1142</v>
      </c>
      <c r="C22" s="17" t="s">
        <v>102</v>
      </c>
      <c r="D22" s="308">
        <v>898</v>
      </c>
      <c r="E22" s="308">
        <v>1107</v>
      </c>
      <c r="F22" s="308">
        <v>721</v>
      </c>
      <c r="G22" s="308">
        <f t="shared" si="0"/>
        <v>2726</v>
      </c>
      <c r="H22" s="309">
        <f t="shared" si="1"/>
        <v>0.40608950843727071</v>
      </c>
      <c r="I22" s="309">
        <f t="shared" si="2"/>
        <v>0.26449009537784302</v>
      </c>
    </row>
    <row r="23" spans="2:9" s="310" customFormat="1" ht="21" customHeight="1">
      <c r="B23" s="307">
        <v>1143</v>
      </c>
      <c r="C23" s="17" t="s">
        <v>103</v>
      </c>
      <c r="D23" s="308">
        <v>677</v>
      </c>
      <c r="E23" s="308">
        <v>43</v>
      </c>
      <c r="F23" s="308">
        <v>19</v>
      </c>
      <c r="G23" s="308">
        <f t="shared" si="0"/>
        <v>739</v>
      </c>
      <c r="H23" s="309">
        <f t="shared" si="1"/>
        <v>5.8186738836265225E-2</v>
      </c>
      <c r="I23" s="309">
        <f t="shared" si="2"/>
        <v>2.571041948579161E-2</v>
      </c>
    </row>
    <row r="24" spans="2:9" s="310" customFormat="1" ht="21" customHeight="1">
      <c r="B24" s="307">
        <v>1145</v>
      </c>
      <c r="C24" s="17" t="s">
        <v>104</v>
      </c>
      <c r="D24" s="308">
        <v>5119</v>
      </c>
      <c r="E24" s="308">
        <v>5338</v>
      </c>
      <c r="F24" s="308">
        <v>812</v>
      </c>
      <c r="G24" s="308">
        <f t="shared" si="0"/>
        <v>11269</v>
      </c>
      <c r="H24" s="309">
        <f t="shared" si="1"/>
        <v>0.47368888100097611</v>
      </c>
      <c r="I24" s="309">
        <f t="shared" si="2"/>
        <v>7.205608305972136E-2</v>
      </c>
    </row>
    <row r="25" spans="2:9" s="310" customFormat="1" ht="21" customHeight="1">
      <c r="B25" s="313"/>
      <c r="C25" s="314"/>
      <c r="H25" s="316"/>
      <c r="I25" s="316"/>
    </row>
    <row r="26" spans="2:9" ht="21" customHeight="1">
      <c r="B26" s="335" t="s">
        <v>109</v>
      </c>
      <c r="C26" s="335"/>
      <c r="D26" s="335"/>
      <c r="E26" s="335"/>
      <c r="F26" s="335"/>
      <c r="G26" s="335"/>
      <c r="H26" s="335"/>
      <c r="I26" s="335"/>
    </row>
    <row r="27" spans="2:9" ht="21" customHeight="1">
      <c r="B27" s="304" t="s">
        <v>78</v>
      </c>
      <c r="C27" s="304" t="s">
        <v>79</v>
      </c>
      <c r="D27" s="305" t="s">
        <v>80</v>
      </c>
      <c r="E27" s="305" t="s">
        <v>81</v>
      </c>
      <c r="F27" s="305" t="s">
        <v>82</v>
      </c>
      <c r="G27" s="305" t="s">
        <v>83</v>
      </c>
      <c r="H27" s="306" t="s">
        <v>107</v>
      </c>
      <c r="I27" s="306" t="s">
        <v>108</v>
      </c>
    </row>
    <row r="28" spans="2:9" ht="21" customHeight="1">
      <c r="B28" s="5">
        <v>1120</v>
      </c>
      <c r="C28" s="17" t="s">
        <v>84</v>
      </c>
      <c r="D28" s="308">
        <v>0</v>
      </c>
      <c r="E28" s="308">
        <v>4</v>
      </c>
      <c r="F28" s="308">
        <v>0</v>
      </c>
      <c r="G28" s="308">
        <f>SUM(D28:F28)</f>
        <v>4</v>
      </c>
      <c r="H28" s="317">
        <f>E28/G28</f>
        <v>1</v>
      </c>
      <c r="I28" s="309">
        <f t="shared" ref="I28:I43" si="3">F28/G28</f>
        <v>0</v>
      </c>
    </row>
    <row r="29" spans="2:9" ht="21" customHeight="1">
      <c r="B29" s="5">
        <v>1121</v>
      </c>
      <c r="C29" s="17" t="s">
        <v>85</v>
      </c>
      <c r="D29" s="308">
        <v>5313</v>
      </c>
      <c r="E29" s="308">
        <v>6460</v>
      </c>
      <c r="F29" s="308">
        <v>1875</v>
      </c>
      <c r="G29" s="308">
        <f t="shared" ref="G29:G43" si="4">SUM(D29:F29)</f>
        <v>13648</v>
      </c>
      <c r="H29" s="317">
        <f t="shared" ref="H29:H43" si="5">E29/G29</f>
        <v>0.47332942555685814</v>
      </c>
      <c r="I29" s="309">
        <f t="shared" si="3"/>
        <v>0.13738276670574442</v>
      </c>
    </row>
    <row r="30" spans="2:9" ht="21" customHeight="1">
      <c r="B30" s="5">
        <v>1122</v>
      </c>
      <c r="C30" s="17" t="s">
        <v>86</v>
      </c>
      <c r="D30" s="308">
        <v>750</v>
      </c>
      <c r="E30" s="308">
        <v>1814</v>
      </c>
      <c r="F30" s="308">
        <v>293</v>
      </c>
      <c r="G30" s="308">
        <f t="shared" si="4"/>
        <v>2857</v>
      </c>
      <c r="H30" s="317">
        <f t="shared" si="5"/>
        <v>0.63493174658732932</v>
      </c>
      <c r="I30" s="309">
        <f t="shared" si="3"/>
        <v>0.10255512775638782</v>
      </c>
    </row>
    <row r="31" spans="2:9" ht="21" customHeight="1">
      <c r="B31" s="5">
        <v>1123</v>
      </c>
      <c r="C31" s="17" t="s">
        <v>87</v>
      </c>
      <c r="D31" s="308">
        <v>1632</v>
      </c>
      <c r="E31" s="308">
        <v>1671</v>
      </c>
      <c r="F31" s="308">
        <v>625</v>
      </c>
      <c r="G31" s="308">
        <f t="shared" si="4"/>
        <v>3928</v>
      </c>
      <c r="H31" s="317">
        <f t="shared" si="5"/>
        <v>0.42540733197556008</v>
      </c>
      <c r="I31" s="309">
        <f t="shared" si="3"/>
        <v>0.15911405295315681</v>
      </c>
    </row>
    <row r="32" spans="2:9" ht="21" customHeight="1">
      <c r="B32" s="5">
        <v>1125</v>
      </c>
      <c r="C32" s="17" t="s">
        <v>88</v>
      </c>
      <c r="D32" s="308">
        <v>172</v>
      </c>
      <c r="E32" s="308">
        <v>226</v>
      </c>
      <c r="F32" s="308">
        <v>15</v>
      </c>
      <c r="G32" s="308">
        <f t="shared" si="4"/>
        <v>413</v>
      </c>
      <c r="H32" s="317">
        <f t="shared" si="5"/>
        <v>0.54721549636803879</v>
      </c>
      <c r="I32" s="309">
        <f t="shared" si="3"/>
        <v>3.6319612590799029E-2</v>
      </c>
    </row>
    <row r="33" spans="2:9" ht="21" customHeight="1">
      <c r="B33" s="5">
        <v>1126</v>
      </c>
      <c r="C33" s="17" t="s">
        <v>89</v>
      </c>
      <c r="D33" s="308">
        <v>354</v>
      </c>
      <c r="E33" s="308">
        <v>204</v>
      </c>
      <c r="F33" s="308">
        <v>79</v>
      </c>
      <c r="G33" s="308">
        <f t="shared" si="4"/>
        <v>637</v>
      </c>
      <c r="H33" s="317">
        <f t="shared" si="5"/>
        <v>0.32025117739403453</v>
      </c>
      <c r="I33" s="309">
        <f t="shared" si="3"/>
        <v>0.12401883830455258</v>
      </c>
    </row>
    <row r="34" spans="2:9" ht="21" customHeight="1">
      <c r="B34" s="5">
        <v>1127</v>
      </c>
      <c r="C34" s="17" t="s">
        <v>18</v>
      </c>
      <c r="D34" s="308">
        <v>440</v>
      </c>
      <c r="E34" s="308">
        <v>301</v>
      </c>
      <c r="F34" s="308">
        <v>24</v>
      </c>
      <c r="G34" s="308">
        <f t="shared" si="4"/>
        <v>765</v>
      </c>
      <c r="H34" s="317">
        <f t="shared" si="5"/>
        <v>0.39346405228758169</v>
      </c>
      <c r="I34" s="309">
        <f t="shared" si="3"/>
        <v>3.1372549019607843E-2</v>
      </c>
    </row>
    <row r="35" spans="2:9" ht="21" customHeight="1">
      <c r="B35" s="5">
        <v>1128</v>
      </c>
      <c r="C35" s="17" t="s">
        <v>90</v>
      </c>
      <c r="D35" s="308">
        <v>100</v>
      </c>
      <c r="E35" s="308">
        <v>294</v>
      </c>
      <c r="F35" s="308">
        <v>94</v>
      </c>
      <c r="G35" s="308">
        <f t="shared" si="4"/>
        <v>488</v>
      </c>
      <c r="H35" s="317">
        <f t="shared" si="5"/>
        <v>0.60245901639344257</v>
      </c>
      <c r="I35" s="309">
        <f t="shared" si="3"/>
        <v>0.19262295081967212</v>
      </c>
    </row>
    <row r="36" spans="2:9" ht="21" customHeight="1">
      <c r="B36" s="5">
        <v>1129</v>
      </c>
      <c r="C36" s="17" t="s">
        <v>91</v>
      </c>
      <c r="D36" s="308">
        <v>1199</v>
      </c>
      <c r="E36" s="308">
        <v>1343</v>
      </c>
      <c r="F36" s="308">
        <v>426</v>
      </c>
      <c r="G36" s="308">
        <f t="shared" si="4"/>
        <v>2968</v>
      </c>
      <c r="H36" s="317">
        <f t="shared" si="5"/>
        <v>0.4524932614555256</v>
      </c>
      <c r="I36" s="309">
        <f t="shared" si="3"/>
        <v>0.14353099730458221</v>
      </c>
    </row>
    <row r="37" spans="2:9" ht="21" customHeight="1">
      <c r="B37" s="5">
        <v>1130</v>
      </c>
      <c r="C37" s="17" t="s">
        <v>92</v>
      </c>
      <c r="D37" s="308">
        <v>456</v>
      </c>
      <c r="E37" s="308">
        <v>229</v>
      </c>
      <c r="F37" s="308">
        <v>14</v>
      </c>
      <c r="G37" s="308">
        <f t="shared" si="4"/>
        <v>699</v>
      </c>
      <c r="H37" s="317">
        <f t="shared" si="5"/>
        <v>0.32761087267525035</v>
      </c>
      <c r="I37" s="309">
        <f t="shared" si="3"/>
        <v>2.0028612303290415E-2</v>
      </c>
    </row>
    <row r="38" spans="2:9" ht="21" customHeight="1">
      <c r="B38" s="5">
        <v>1131</v>
      </c>
      <c r="C38" s="17" t="s">
        <v>93</v>
      </c>
      <c r="D38" s="308">
        <v>1774</v>
      </c>
      <c r="E38" s="308">
        <v>1186</v>
      </c>
      <c r="F38" s="308">
        <v>1926</v>
      </c>
      <c r="G38" s="308">
        <f t="shared" si="4"/>
        <v>4886</v>
      </c>
      <c r="H38" s="317">
        <f t="shared" si="5"/>
        <v>0.24273434302087596</v>
      </c>
      <c r="I38" s="309">
        <f t="shared" si="3"/>
        <v>0.39418747441670077</v>
      </c>
    </row>
    <row r="39" spans="2:9" ht="21" customHeight="1">
      <c r="B39" s="5">
        <v>1132</v>
      </c>
      <c r="C39" s="17" t="s">
        <v>94</v>
      </c>
      <c r="D39" s="308">
        <v>1948</v>
      </c>
      <c r="E39" s="308">
        <v>1517</v>
      </c>
      <c r="F39" s="308">
        <v>526</v>
      </c>
      <c r="G39" s="308">
        <f t="shared" si="4"/>
        <v>3991</v>
      </c>
      <c r="H39" s="317">
        <f t="shared" si="5"/>
        <v>0.3801052367827612</v>
      </c>
      <c r="I39" s="309">
        <f t="shared" si="3"/>
        <v>0.13179654221999498</v>
      </c>
    </row>
    <row r="40" spans="2:9" ht="21" customHeight="1">
      <c r="B40" s="5">
        <v>1133</v>
      </c>
      <c r="C40" s="17" t="s">
        <v>95</v>
      </c>
      <c r="D40" s="308">
        <v>747</v>
      </c>
      <c r="E40" s="308">
        <v>772</v>
      </c>
      <c r="F40" s="308">
        <v>187</v>
      </c>
      <c r="G40" s="308">
        <f t="shared" si="4"/>
        <v>1706</v>
      </c>
      <c r="H40" s="317">
        <f t="shared" si="5"/>
        <v>0.45252051582649472</v>
      </c>
      <c r="I40" s="309">
        <f t="shared" si="3"/>
        <v>0.10961313012895663</v>
      </c>
    </row>
    <row r="41" spans="2:9" ht="21" customHeight="1">
      <c r="B41" s="5">
        <v>1135</v>
      </c>
      <c r="C41" s="17" t="s">
        <v>96</v>
      </c>
      <c r="D41" s="308">
        <v>2346</v>
      </c>
      <c r="E41" s="308">
        <v>1995</v>
      </c>
      <c r="F41" s="308">
        <v>135</v>
      </c>
      <c r="G41" s="308">
        <f t="shared" si="4"/>
        <v>4476</v>
      </c>
      <c r="H41" s="317">
        <f t="shared" si="5"/>
        <v>0.44571045576407509</v>
      </c>
      <c r="I41" s="309">
        <f t="shared" si="3"/>
        <v>3.0160857908847184E-2</v>
      </c>
    </row>
    <row r="42" spans="2:9" ht="21" customHeight="1">
      <c r="B42" s="5">
        <v>1136</v>
      </c>
      <c r="C42" s="17" t="s">
        <v>97</v>
      </c>
      <c r="D42" s="308">
        <v>927</v>
      </c>
      <c r="E42" s="308">
        <v>290</v>
      </c>
      <c r="F42" s="308">
        <v>266</v>
      </c>
      <c r="G42" s="308">
        <f t="shared" si="4"/>
        <v>1483</v>
      </c>
      <c r="H42" s="317">
        <f t="shared" si="5"/>
        <v>0.19554956169925827</v>
      </c>
      <c r="I42" s="309">
        <f t="shared" si="3"/>
        <v>0.17936614969656103</v>
      </c>
    </row>
    <row r="43" spans="2:9" ht="21" customHeight="1">
      <c r="B43" s="5">
        <v>1137</v>
      </c>
      <c r="C43" s="17" t="s">
        <v>98</v>
      </c>
      <c r="D43" s="308">
        <v>1602</v>
      </c>
      <c r="E43" s="308">
        <v>2444</v>
      </c>
      <c r="F43" s="308">
        <v>648</v>
      </c>
      <c r="G43" s="308">
        <f t="shared" si="4"/>
        <v>4694</v>
      </c>
      <c r="H43" s="317">
        <f t="shared" si="5"/>
        <v>0.52066467831273966</v>
      </c>
      <c r="I43" s="309">
        <f t="shared" si="3"/>
        <v>0.13804857264593098</v>
      </c>
    </row>
    <row r="44" spans="2:9" ht="21" customHeight="1">
      <c r="B44" s="5">
        <v>1139</v>
      </c>
      <c r="C44" s="17" t="s">
        <v>99</v>
      </c>
      <c r="D44" s="308">
        <v>2295</v>
      </c>
      <c r="E44" s="308">
        <v>2260</v>
      </c>
      <c r="F44" s="308">
        <v>2133</v>
      </c>
      <c r="G44" s="308">
        <f>SUM(D44:F44)</f>
        <v>6688</v>
      </c>
      <c r="H44" s="317">
        <f t="shared" ref="H44" si="6">E44/G44</f>
        <v>0.33791866028708134</v>
      </c>
      <c r="I44" s="309">
        <f t="shared" ref="I44" si="7">F44/G44</f>
        <v>0.31892942583732059</v>
      </c>
    </row>
    <row r="45" spans="2:9" ht="21" customHeight="1">
      <c r="B45" s="5">
        <v>1140</v>
      </c>
      <c r="C45" s="17" t="s">
        <v>100</v>
      </c>
      <c r="D45" s="308">
        <v>2233</v>
      </c>
      <c r="E45" s="308">
        <v>3184</v>
      </c>
      <c r="F45" s="308">
        <v>565</v>
      </c>
      <c r="G45" s="308">
        <f>SUM(D45:F45)</f>
        <v>5982</v>
      </c>
      <c r="H45" s="317">
        <f>E44/G44</f>
        <v>0.33791866028708134</v>
      </c>
      <c r="I45" s="309">
        <f>F44/G44</f>
        <v>0.31892942583732059</v>
      </c>
    </row>
    <row r="46" spans="2:9" ht="21" customHeight="1">
      <c r="B46" s="5">
        <v>1141</v>
      </c>
      <c r="C46" s="17" t="s">
        <v>101</v>
      </c>
      <c r="D46" s="308">
        <v>442</v>
      </c>
      <c r="E46" s="308">
        <v>119</v>
      </c>
      <c r="F46" s="308">
        <v>74</v>
      </c>
      <c r="G46" s="308">
        <f>SUM(D46:F46)</f>
        <v>635</v>
      </c>
      <c r="H46" s="317">
        <f>E45/G45</f>
        <v>0.53226345703778</v>
      </c>
      <c r="I46" s="309">
        <f>F45/G45</f>
        <v>9.4450016716817117E-2</v>
      </c>
    </row>
    <row r="47" spans="2:9" ht="21" customHeight="1">
      <c r="B47" s="5">
        <v>1142</v>
      </c>
      <c r="C47" s="17" t="s">
        <v>102</v>
      </c>
      <c r="D47" s="308">
        <v>804</v>
      </c>
      <c r="E47" s="308">
        <v>1081</v>
      </c>
      <c r="F47" s="308">
        <v>442</v>
      </c>
      <c r="G47" s="308">
        <f>SUM(D47:F47)</f>
        <v>2327</v>
      </c>
      <c r="H47" s="317">
        <f>E46/G46</f>
        <v>0.18740157480314962</v>
      </c>
      <c r="I47" s="309">
        <f>F46/G46</f>
        <v>0.11653543307086614</v>
      </c>
    </row>
    <row r="48" spans="2:9" ht="21" customHeight="1">
      <c r="B48" s="5">
        <v>1143</v>
      </c>
      <c r="C48" s="17" t="s">
        <v>103</v>
      </c>
      <c r="D48" s="308">
        <v>662</v>
      </c>
      <c r="E48" s="308">
        <v>38</v>
      </c>
      <c r="F48" s="308">
        <v>9</v>
      </c>
      <c r="G48" s="308">
        <f t="shared" ref="G48:G49" si="8">SUM(D48:F48)</f>
        <v>709</v>
      </c>
      <c r="H48" s="317">
        <f>E47/G47</f>
        <v>0.46454662655779977</v>
      </c>
      <c r="I48" s="309">
        <f>F47/G47</f>
        <v>0.18994413407821228</v>
      </c>
    </row>
    <row r="49" spans="2:9" ht="21" customHeight="1">
      <c r="B49" s="5">
        <v>1145</v>
      </c>
      <c r="C49" s="17" t="s">
        <v>104</v>
      </c>
      <c r="D49" s="312">
        <v>4496</v>
      </c>
      <c r="E49" s="312">
        <v>5210</v>
      </c>
      <c r="F49" s="312">
        <v>691</v>
      </c>
      <c r="G49" s="308">
        <f t="shared" si="8"/>
        <v>10397</v>
      </c>
      <c r="H49" s="317">
        <f>E48/G48</f>
        <v>5.3596614950634697E-2</v>
      </c>
      <c r="I49" s="309">
        <f>F48/G48</f>
        <v>1.2693935119887164E-2</v>
      </c>
    </row>
    <row r="50" spans="2:9" ht="21" customHeight="1">
      <c r="B50" s="302"/>
      <c r="C50" s="318"/>
      <c r="D50" s="303"/>
      <c r="E50" s="303"/>
      <c r="F50" s="303"/>
      <c r="G50" s="303"/>
      <c r="H50" s="319"/>
      <c r="I50" s="319"/>
    </row>
    <row r="51" spans="2:9" ht="21" customHeight="1">
      <c r="B51" s="302"/>
      <c r="C51" s="318"/>
      <c r="D51" s="320"/>
      <c r="E51" s="320"/>
      <c r="F51" s="320"/>
      <c r="H51" s="319"/>
      <c r="I51" s="319"/>
    </row>
    <row r="52" spans="2:9" ht="21" customHeight="1">
      <c r="B52" s="335" t="s">
        <v>110</v>
      </c>
      <c r="C52" s="335"/>
      <c r="D52" s="335"/>
      <c r="E52" s="335"/>
      <c r="F52" s="335"/>
      <c r="G52" s="335"/>
      <c r="H52" s="335"/>
      <c r="I52" s="335"/>
    </row>
    <row r="53" spans="2:9" ht="21" customHeight="1">
      <c r="B53" s="304" t="s">
        <v>78</v>
      </c>
      <c r="C53" s="304" t="s">
        <v>79</v>
      </c>
      <c r="D53" s="305" t="s">
        <v>80</v>
      </c>
      <c r="E53" s="305" t="s">
        <v>81</v>
      </c>
      <c r="F53" s="305" t="s">
        <v>82</v>
      </c>
      <c r="G53" s="305" t="s">
        <v>83</v>
      </c>
      <c r="H53" s="306" t="s">
        <v>107</v>
      </c>
      <c r="I53" s="306" t="s">
        <v>108</v>
      </c>
    </row>
    <row r="54" spans="2:9" ht="21" customHeight="1">
      <c r="B54" s="5">
        <v>1120</v>
      </c>
      <c r="C54" s="17" t="s">
        <v>84</v>
      </c>
      <c r="D54" s="308">
        <v>2</v>
      </c>
      <c r="E54" s="308">
        <v>7</v>
      </c>
      <c r="F54" s="308">
        <v>0</v>
      </c>
      <c r="G54" s="329">
        <f>SUM(D54:F54)</f>
        <v>9</v>
      </c>
      <c r="H54" s="309">
        <f>E54/G54</f>
        <v>0.77777777777777779</v>
      </c>
      <c r="I54" s="309">
        <f t="shared" ref="I54:I69" si="9">F54/G54</f>
        <v>0</v>
      </c>
    </row>
    <row r="55" spans="2:9" ht="21" customHeight="1">
      <c r="B55" s="5">
        <v>1121</v>
      </c>
      <c r="C55" s="17" t="s">
        <v>85</v>
      </c>
      <c r="D55" s="308">
        <v>3991</v>
      </c>
      <c r="E55" s="308">
        <v>4838</v>
      </c>
      <c r="F55" s="308">
        <v>593</v>
      </c>
      <c r="G55" s="329">
        <f t="shared" ref="G55:G69" si="10">SUM(D55:F55)</f>
        <v>9422</v>
      </c>
      <c r="H55" s="309">
        <f t="shared" ref="H55:H69" si="11">E55/G55</f>
        <v>0.51347909148800674</v>
      </c>
      <c r="I55" s="309">
        <f t="shared" si="9"/>
        <v>6.2937805136913605E-2</v>
      </c>
    </row>
    <row r="56" spans="2:9" ht="21" customHeight="1">
      <c r="B56" s="5">
        <v>1122</v>
      </c>
      <c r="C56" s="17" t="s">
        <v>86</v>
      </c>
      <c r="D56" s="308">
        <v>709</v>
      </c>
      <c r="E56" s="308">
        <v>1175</v>
      </c>
      <c r="F56" s="308">
        <v>55</v>
      </c>
      <c r="G56" s="329">
        <f t="shared" si="10"/>
        <v>1939</v>
      </c>
      <c r="H56" s="309">
        <f t="shared" si="11"/>
        <v>0.60598246518824139</v>
      </c>
      <c r="I56" s="309">
        <f t="shared" si="9"/>
        <v>2.8365136668385766E-2</v>
      </c>
    </row>
    <row r="57" spans="2:9" ht="21" customHeight="1">
      <c r="B57" s="5">
        <v>1123</v>
      </c>
      <c r="C57" s="17" t="s">
        <v>87</v>
      </c>
      <c r="D57" s="308">
        <v>1073</v>
      </c>
      <c r="E57" s="308">
        <v>1264</v>
      </c>
      <c r="F57" s="308">
        <v>89</v>
      </c>
      <c r="G57" s="329">
        <f t="shared" si="10"/>
        <v>2426</v>
      </c>
      <c r="H57" s="309">
        <f t="shared" si="11"/>
        <v>0.52102225886232478</v>
      </c>
      <c r="I57" s="309">
        <f t="shared" si="9"/>
        <v>3.6685902720527616E-2</v>
      </c>
    </row>
    <row r="58" spans="2:9" ht="21" customHeight="1">
      <c r="B58" s="5">
        <v>1125</v>
      </c>
      <c r="C58" s="17" t="s">
        <v>88</v>
      </c>
      <c r="D58" s="308">
        <v>206</v>
      </c>
      <c r="E58" s="308">
        <v>185</v>
      </c>
      <c r="F58" s="308">
        <v>13</v>
      </c>
      <c r="G58" s="329">
        <f t="shared" si="10"/>
        <v>404</v>
      </c>
      <c r="H58" s="309">
        <f t="shared" si="11"/>
        <v>0.45792079207920794</v>
      </c>
      <c r="I58" s="309">
        <f t="shared" si="9"/>
        <v>3.2178217821782179E-2</v>
      </c>
    </row>
    <row r="59" spans="2:9" ht="21" customHeight="1">
      <c r="B59" s="5">
        <v>1126</v>
      </c>
      <c r="C59" s="17" t="s">
        <v>89</v>
      </c>
      <c r="D59" s="308">
        <v>196</v>
      </c>
      <c r="E59" s="308">
        <v>74</v>
      </c>
      <c r="F59" s="308">
        <v>15</v>
      </c>
      <c r="G59" s="329">
        <f t="shared" si="10"/>
        <v>285</v>
      </c>
      <c r="H59" s="309">
        <f t="shared" si="11"/>
        <v>0.25964912280701752</v>
      </c>
      <c r="I59" s="309">
        <f t="shared" si="9"/>
        <v>5.2631578947368418E-2</v>
      </c>
    </row>
    <row r="60" spans="2:9" ht="21" customHeight="1">
      <c r="B60" s="5">
        <v>1127</v>
      </c>
      <c r="C60" s="17" t="s">
        <v>18</v>
      </c>
      <c r="D60" s="308">
        <v>518</v>
      </c>
      <c r="E60" s="308">
        <v>187</v>
      </c>
      <c r="F60" s="308">
        <v>38</v>
      </c>
      <c r="G60" s="329">
        <f>SUM(D60:F60)</f>
        <v>743</v>
      </c>
      <c r="H60" s="309">
        <f t="shared" si="11"/>
        <v>0.25168236877523553</v>
      </c>
      <c r="I60" s="309">
        <f t="shared" si="9"/>
        <v>5.1144010767160158E-2</v>
      </c>
    </row>
    <row r="61" spans="2:9" ht="21" customHeight="1">
      <c r="B61" s="5">
        <v>1128</v>
      </c>
      <c r="C61" s="17" t="s">
        <v>90</v>
      </c>
      <c r="D61" s="308">
        <v>87</v>
      </c>
      <c r="E61" s="308">
        <v>155</v>
      </c>
      <c r="F61" s="308">
        <v>14</v>
      </c>
      <c r="G61" s="329">
        <f t="shared" si="10"/>
        <v>256</v>
      </c>
      <c r="H61" s="309">
        <f t="shared" si="11"/>
        <v>0.60546875</v>
      </c>
      <c r="I61" s="309">
        <f t="shared" si="9"/>
        <v>5.46875E-2</v>
      </c>
    </row>
    <row r="62" spans="2:9" ht="21" customHeight="1">
      <c r="B62" s="5">
        <v>1129</v>
      </c>
      <c r="C62" s="17" t="s">
        <v>91</v>
      </c>
      <c r="D62" s="308">
        <v>893</v>
      </c>
      <c r="E62" s="308">
        <v>849</v>
      </c>
      <c r="F62" s="308">
        <v>75</v>
      </c>
      <c r="G62" s="329">
        <f t="shared" si="10"/>
        <v>1817</v>
      </c>
      <c r="H62" s="309">
        <f t="shared" si="11"/>
        <v>0.46725371491469453</v>
      </c>
      <c r="I62" s="309">
        <f t="shared" si="9"/>
        <v>4.1276829939460649E-2</v>
      </c>
    </row>
    <row r="63" spans="2:9" ht="21" customHeight="1">
      <c r="B63" s="5">
        <v>1130</v>
      </c>
      <c r="C63" s="17" t="s">
        <v>92</v>
      </c>
      <c r="D63" s="308">
        <v>271</v>
      </c>
      <c r="E63" s="308">
        <v>122</v>
      </c>
      <c r="F63" s="308">
        <v>8</v>
      </c>
      <c r="G63" s="329">
        <f t="shared" si="10"/>
        <v>401</v>
      </c>
      <c r="H63" s="309">
        <f t="shared" si="11"/>
        <v>0.30423940149625933</v>
      </c>
      <c r="I63" s="309">
        <f t="shared" si="9"/>
        <v>1.9950124688279301E-2</v>
      </c>
    </row>
    <row r="64" spans="2:9" ht="21" customHeight="1">
      <c r="B64" s="5">
        <v>1131</v>
      </c>
      <c r="C64" s="17" t="s">
        <v>93</v>
      </c>
      <c r="D64" s="308">
        <v>1229</v>
      </c>
      <c r="E64" s="308">
        <v>763</v>
      </c>
      <c r="F64" s="308">
        <v>151</v>
      </c>
      <c r="G64" s="329">
        <f t="shared" si="10"/>
        <v>2143</v>
      </c>
      <c r="H64" s="309">
        <f t="shared" si="11"/>
        <v>0.35604293047130192</v>
      </c>
      <c r="I64" s="309">
        <f t="shared" si="9"/>
        <v>7.0461969202053193E-2</v>
      </c>
    </row>
    <row r="65" spans="2:9" ht="21" customHeight="1">
      <c r="B65" s="5">
        <v>1132</v>
      </c>
      <c r="C65" s="17" t="s">
        <v>94</v>
      </c>
      <c r="D65" s="308">
        <v>1326</v>
      </c>
      <c r="E65" s="308">
        <v>998</v>
      </c>
      <c r="F65" s="308">
        <v>108</v>
      </c>
      <c r="G65" s="329">
        <f t="shared" si="10"/>
        <v>2432</v>
      </c>
      <c r="H65" s="309">
        <f t="shared" si="11"/>
        <v>0.41036184210526316</v>
      </c>
      <c r="I65" s="309">
        <f t="shared" si="9"/>
        <v>4.4407894736842105E-2</v>
      </c>
    </row>
    <row r="66" spans="2:9" ht="21" customHeight="1">
      <c r="B66" s="5">
        <v>1133</v>
      </c>
      <c r="C66" s="17" t="s">
        <v>95</v>
      </c>
      <c r="D66" s="308">
        <v>508</v>
      </c>
      <c r="E66" s="308">
        <v>419</v>
      </c>
      <c r="F66" s="308">
        <v>55</v>
      </c>
      <c r="G66" s="329">
        <f t="shared" si="10"/>
        <v>982</v>
      </c>
      <c r="H66" s="309">
        <f t="shared" si="11"/>
        <v>0.42668024439918534</v>
      </c>
      <c r="I66" s="309">
        <f t="shared" si="9"/>
        <v>5.6008146639511203E-2</v>
      </c>
    </row>
    <row r="67" spans="2:9" ht="21" customHeight="1">
      <c r="B67" s="5">
        <v>1135</v>
      </c>
      <c r="C67" s="17" t="s">
        <v>96</v>
      </c>
      <c r="D67" s="308">
        <v>1887</v>
      </c>
      <c r="E67" s="308">
        <v>1525</v>
      </c>
      <c r="F67" s="308">
        <v>104</v>
      </c>
      <c r="G67" s="329">
        <f t="shared" si="10"/>
        <v>3516</v>
      </c>
      <c r="H67" s="309">
        <f t="shared" si="11"/>
        <v>0.43373151308304891</v>
      </c>
      <c r="I67" s="309">
        <f t="shared" si="9"/>
        <v>2.9579067121729238E-2</v>
      </c>
    </row>
    <row r="68" spans="2:9" ht="21" customHeight="1">
      <c r="B68" s="5">
        <v>1136</v>
      </c>
      <c r="C68" s="17" t="s">
        <v>97</v>
      </c>
      <c r="D68" s="308">
        <v>436</v>
      </c>
      <c r="E68" s="308">
        <v>208</v>
      </c>
      <c r="F68" s="308">
        <v>47</v>
      </c>
      <c r="G68" s="329">
        <f t="shared" si="10"/>
        <v>691</v>
      </c>
      <c r="H68" s="309">
        <f t="shared" si="11"/>
        <v>0.30101302460202606</v>
      </c>
      <c r="I68" s="309">
        <f t="shared" si="9"/>
        <v>6.8017366136034735E-2</v>
      </c>
    </row>
    <row r="69" spans="2:9" ht="21" customHeight="1">
      <c r="B69" s="5">
        <v>1137</v>
      </c>
      <c r="C69" s="17" t="s">
        <v>98</v>
      </c>
      <c r="D69" s="308">
        <v>1098</v>
      </c>
      <c r="E69" s="308">
        <v>1708</v>
      </c>
      <c r="F69" s="308">
        <v>73</v>
      </c>
      <c r="G69" s="329">
        <f t="shared" si="10"/>
        <v>2879</v>
      </c>
      <c r="H69" s="309">
        <f t="shared" si="11"/>
        <v>0.59326154914901008</v>
      </c>
      <c r="I69" s="309">
        <f t="shared" si="9"/>
        <v>2.5356026398054881E-2</v>
      </c>
    </row>
    <row r="70" spans="2:9" ht="21" customHeight="1">
      <c r="B70" s="5">
        <v>1139</v>
      </c>
      <c r="C70" s="17" t="s">
        <v>99</v>
      </c>
      <c r="D70" s="308">
        <v>1839</v>
      </c>
      <c r="E70" s="308">
        <v>1409</v>
      </c>
      <c r="F70" s="308">
        <v>186</v>
      </c>
      <c r="G70" s="329">
        <f t="shared" ref="G70:G75" si="12">SUM(D70:F70)</f>
        <v>3434</v>
      </c>
      <c r="H70" s="309">
        <f t="shared" ref="H70" si="13">E70/G70</f>
        <v>0.41030867792661618</v>
      </c>
      <c r="I70" s="309">
        <f t="shared" ref="I70" si="14">F70/G70</f>
        <v>5.4164239953407106E-2</v>
      </c>
    </row>
    <row r="71" spans="2:9" ht="21" customHeight="1">
      <c r="B71" s="5">
        <v>1140</v>
      </c>
      <c r="C71" s="17" t="s">
        <v>100</v>
      </c>
      <c r="D71" s="308">
        <v>2408</v>
      </c>
      <c r="E71" s="308">
        <v>2321</v>
      </c>
      <c r="F71" s="308">
        <v>120</v>
      </c>
      <c r="G71" s="329">
        <f t="shared" si="12"/>
        <v>4849</v>
      </c>
      <c r="H71" s="309">
        <f>E70/G70</f>
        <v>0.41030867792661618</v>
      </c>
      <c r="I71" s="309">
        <f>F70/G70</f>
        <v>5.4164239953407106E-2</v>
      </c>
    </row>
    <row r="72" spans="2:9" ht="21" customHeight="1">
      <c r="B72" s="5">
        <v>1141</v>
      </c>
      <c r="C72" s="17" t="s">
        <v>101</v>
      </c>
      <c r="D72" s="308">
        <v>252</v>
      </c>
      <c r="E72" s="308">
        <v>94</v>
      </c>
      <c r="F72" s="308">
        <v>10</v>
      </c>
      <c r="G72" s="329">
        <f t="shared" si="12"/>
        <v>356</v>
      </c>
      <c r="H72" s="309">
        <f>E71/G71</f>
        <v>0.47865539286450814</v>
      </c>
      <c r="I72" s="309">
        <f>F71/G71</f>
        <v>2.4747370591874613E-2</v>
      </c>
    </row>
    <row r="73" spans="2:9" ht="21" customHeight="1">
      <c r="B73" s="5">
        <v>1142</v>
      </c>
      <c r="C73" s="17" t="s">
        <v>102</v>
      </c>
      <c r="D73" s="308">
        <v>392</v>
      </c>
      <c r="E73" s="308">
        <v>607</v>
      </c>
      <c r="F73" s="308">
        <v>17</v>
      </c>
      <c r="G73" s="329">
        <f t="shared" si="12"/>
        <v>1016</v>
      </c>
      <c r="H73" s="309">
        <f>E72/G72</f>
        <v>0.2640449438202247</v>
      </c>
      <c r="I73" s="309">
        <f>F72/G72</f>
        <v>2.8089887640449437E-2</v>
      </c>
    </row>
    <row r="74" spans="2:9" ht="21" customHeight="1">
      <c r="B74" s="5">
        <v>1143</v>
      </c>
      <c r="C74" s="17" t="s">
        <v>103</v>
      </c>
      <c r="D74" s="308">
        <v>230</v>
      </c>
      <c r="E74" s="308">
        <v>30</v>
      </c>
      <c r="F74" s="308">
        <v>2</v>
      </c>
      <c r="G74" s="329">
        <f t="shared" si="12"/>
        <v>262</v>
      </c>
      <c r="H74" s="309">
        <f>E73/G73</f>
        <v>0.59744094488188981</v>
      </c>
      <c r="I74" s="309">
        <f>F73/G73</f>
        <v>1.6732283464566931E-2</v>
      </c>
    </row>
    <row r="75" spans="2:9" ht="21" customHeight="1">
      <c r="B75" s="5">
        <v>1145</v>
      </c>
      <c r="C75" s="17" t="s">
        <v>104</v>
      </c>
      <c r="D75" s="312">
        <v>5642</v>
      </c>
      <c r="E75" s="312">
        <v>4028</v>
      </c>
      <c r="F75" s="312">
        <v>294</v>
      </c>
      <c r="G75" s="328">
        <f t="shared" si="12"/>
        <v>9964</v>
      </c>
      <c r="H75" s="309">
        <f>E74/G74</f>
        <v>0.11450381679389313</v>
      </c>
      <c r="I75" s="309">
        <f>F74/G74</f>
        <v>7.6335877862595417E-3</v>
      </c>
    </row>
    <row r="76" spans="2:9" ht="21" customHeight="1">
      <c r="B76" s="302"/>
      <c r="C76" s="318"/>
      <c r="D76" s="303"/>
      <c r="E76" s="303"/>
      <c r="F76" s="303"/>
      <c r="G76" s="303"/>
      <c r="H76" s="319"/>
      <c r="I76" s="319"/>
    </row>
    <row r="77" spans="2:9" ht="21" customHeight="1">
      <c r="B77" s="335" t="s">
        <v>111</v>
      </c>
      <c r="C77" s="335"/>
      <c r="D77" s="335"/>
      <c r="E77" s="335"/>
      <c r="F77" s="335"/>
      <c r="G77" s="335"/>
      <c r="H77" s="335"/>
      <c r="I77" s="335"/>
    </row>
    <row r="78" spans="2:9" ht="21" customHeight="1">
      <c r="B78" s="304" t="s">
        <v>78</v>
      </c>
      <c r="C78" s="304" t="s">
        <v>79</v>
      </c>
      <c r="D78" s="305" t="s">
        <v>80</v>
      </c>
      <c r="E78" s="305" t="s">
        <v>81</v>
      </c>
      <c r="F78" s="305" t="s">
        <v>82</v>
      </c>
      <c r="G78" s="305" t="s">
        <v>83</v>
      </c>
      <c r="H78" s="306" t="s">
        <v>107</v>
      </c>
      <c r="I78" s="306" t="s">
        <v>108</v>
      </c>
    </row>
    <row r="79" spans="2:9" ht="21" customHeight="1">
      <c r="B79" s="5">
        <v>1120</v>
      </c>
      <c r="C79" s="17" t="s">
        <v>84</v>
      </c>
      <c r="D79" s="321">
        <v>33</v>
      </c>
      <c r="E79" s="321">
        <v>3</v>
      </c>
      <c r="F79" s="321">
        <v>0</v>
      </c>
      <c r="G79" s="308">
        <f>D79+E79+F79</f>
        <v>36</v>
      </c>
      <c r="H79" s="309">
        <f>E79/G79</f>
        <v>8.3333333333333329E-2</v>
      </c>
      <c r="I79" s="309">
        <f>F79/G79</f>
        <v>0</v>
      </c>
    </row>
    <row r="80" spans="2:9" ht="21" customHeight="1">
      <c r="B80" s="5">
        <v>1121</v>
      </c>
      <c r="C80" s="17" t="s">
        <v>85</v>
      </c>
      <c r="D80" s="321">
        <v>4813</v>
      </c>
      <c r="E80" s="321">
        <v>6260</v>
      </c>
      <c r="F80" s="321">
        <v>3162</v>
      </c>
      <c r="G80" s="308">
        <f t="shared" ref="G80:G94" si="15">D80+E80+F80</f>
        <v>14235</v>
      </c>
      <c r="H80" s="309">
        <f t="shared" ref="H80:H95" si="16">E80/G80</f>
        <v>0.43976115208991923</v>
      </c>
      <c r="I80" s="309">
        <f t="shared" ref="I80:I99" si="17">F80/G80</f>
        <v>0.22212855637513171</v>
      </c>
    </row>
    <row r="81" spans="2:9" ht="21" customHeight="1">
      <c r="B81" s="5">
        <v>1122</v>
      </c>
      <c r="C81" s="17" t="s">
        <v>86</v>
      </c>
      <c r="D81" s="321">
        <v>851</v>
      </c>
      <c r="E81" s="321">
        <v>1537</v>
      </c>
      <c r="F81" s="321">
        <v>594</v>
      </c>
      <c r="G81" s="308">
        <f t="shared" si="15"/>
        <v>2982</v>
      </c>
      <c r="H81" s="309">
        <f t="shared" si="16"/>
        <v>0.51542588866532524</v>
      </c>
      <c r="I81" s="309">
        <f t="shared" si="17"/>
        <v>0.19919517102615694</v>
      </c>
    </row>
    <row r="82" spans="2:9" ht="21" customHeight="1">
      <c r="B82" s="5">
        <v>1123</v>
      </c>
      <c r="C82" s="17" t="s">
        <v>87</v>
      </c>
      <c r="D82" s="321">
        <v>1610</v>
      </c>
      <c r="E82" s="321">
        <v>1750</v>
      </c>
      <c r="F82" s="321">
        <v>1101</v>
      </c>
      <c r="G82" s="308">
        <f t="shared" si="15"/>
        <v>4461</v>
      </c>
      <c r="H82" s="309">
        <f t="shared" si="16"/>
        <v>0.39228872450123292</v>
      </c>
      <c r="I82" s="309">
        <f t="shared" si="17"/>
        <v>0.24680564895763282</v>
      </c>
    </row>
    <row r="83" spans="2:9" ht="21" customHeight="1">
      <c r="B83" s="5">
        <v>1125</v>
      </c>
      <c r="C83" s="17" t="s">
        <v>88</v>
      </c>
      <c r="D83" s="321">
        <v>189</v>
      </c>
      <c r="E83" s="321">
        <v>242</v>
      </c>
      <c r="F83" s="321">
        <v>5</v>
      </c>
      <c r="G83" s="308">
        <f t="shared" si="15"/>
        <v>436</v>
      </c>
      <c r="H83" s="309">
        <f t="shared" si="16"/>
        <v>0.55504587155963303</v>
      </c>
      <c r="I83" s="309">
        <f t="shared" si="17"/>
        <v>1.1467889908256881E-2</v>
      </c>
    </row>
    <row r="84" spans="2:9" ht="21" customHeight="1">
      <c r="B84" s="5">
        <v>1126</v>
      </c>
      <c r="C84" s="17" t="s">
        <v>89</v>
      </c>
      <c r="D84" s="321">
        <v>282</v>
      </c>
      <c r="E84" s="321">
        <v>108</v>
      </c>
      <c r="F84" s="321">
        <v>154</v>
      </c>
      <c r="G84" s="308">
        <f t="shared" si="15"/>
        <v>544</v>
      </c>
      <c r="H84" s="309">
        <f t="shared" si="16"/>
        <v>0.19852941176470587</v>
      </c>
      <c r="I84" s="309">
        <f t="shared" si="17"/>
        <v>0.28308823529411764</v>
      </c>
    </row>
    <row r="85" spans="2:9" ht="21" customHeight="1">
      <c r="B85" s="5">
        <v>1127</v>
      </c>
      <c r="C85" s="17" t="s">
        <v>18</v>
      </c>
      <c r="D85" s="321">
        <v>472</v>
      </c>
      <c r="E85" s="321">
        <v>356</v>
      </c>
      <c r="F85" s="321">
        <v>31</v>
      </c>
      <c r="G85" s="308">
        <f t="shared" si="15"/>
        <v>859</v>
      </c>
      <c r="H85" s="309">
        <f t="shared" si="16"/>
        <v>0.41443538998835855</v>
      </c>
      <c r="I85" s="309">
        <f t="shared" si="17"/>
        <v>3.6088474970896393E-2</v>
      </c>
    </row>
    <row r="86" spans="2:9" ht="21" customHeight="1">
      <c r="B86" s="5">
        <v>1128</v>
      </c>
      <c r="C86" s="17" t="s">
        <v>90</v>
      </c>
      <c r="D86" s="321">
        <v>77</v>
      </c>
      <c r="E86" s="321">
        <v>140</v>
      </c>
      <c r="F86" s="321">
        <v>198</v>
      </c>
      <c r="G86" s="308">
        <f t="shared" si="15"/>
        <v>415</v>
      </c>
      <c r="H86" s="309">
        <f t="shared" si="16"/>
        <v>0.33734939759036142</v>
      </c>
      <c r="I86" s="309">
        <f t="shared" si="17"/>
        <v>0.47710843373493977</v>
      </c>
    </row>
    <row r="87" spans="2:9" s="310" customFormat="1" ht="21" customHeight="1">
      <c r="B87" s="5">
        <v>1129</v>
      </c>
      <c r="C87" s="17" t="s">
        <v>91</v>
      </c>
      <c r="D87" s="321">
        <v>977</v>
      </c>
      <c r="E87" s="321">
        <v>1121</v>
      </c>
      <c r="F87" s="321">
        <v>57</v>
      </c>
      <c r="G87" s="308">
        <f t="shared" si="15"/>
        <v>2155</v>
      </c>
      <c r="H87" s="309">
        <f t="shared" si="16"/>
        <v>0.52018561484918791</v>
      </c>
      <c r="I87" s="309">
        <f t="shared" si="17"/>
        <v>2.6450116009280742E-2</v>
      </c>
    </row>
    <row r="88" spans="2:9" ht="21" customHeight="1">
      <c r="B88" s="5">
        <v>1130</v>
      </c>
      <c r="C88" s="17" t="s">
        <v>92</v>
      </c>
      <c r="D88" s="321">
        <v>558</v>
      </c>
      <c r="E88" s="321">
        <v>116</v>
      </c>
      <c r="F88" s="321">
        <v>3</v>
      </c>
      <c r="G88" s="308">
        <f t="shared" si="15"/>
        <v>677</v>
      </c>
      <c r="H88" s="309">
        <f t="shared" si="16"/>
        <v>0.17134416543574593</v>
      </c>
      <c r="I88" s="309">
        <f t="shared" si="17"/>
        <v>4.4313146233382573E-3</v>
      </c>
    </row>
    <row r="89" spans="2:9" ht="21" customHeight="1">
      <c r="B89" s="5">
        <v>1131</v>
      </c>
      <c r="C89" s="17" t="s">
        <v>93</v>
      </c>
      <c r="D89" s="321">
        <v>1616</v>
      </c>
      <c r="E89" s="321">
        <v>1040</v>
      </c>
      <c r="F89" s="321">
        <v>3973</v>
      </c>
      <c r="G89" s="308">
        <f t="shared" si="15"/>
        <v>6629</v>
      </c>
      <c r="H89" s="309">
        <f t="shared" si="16"/>
        <v>0.15688640820636596</v>
      </c>
      <c r="I89" s="309">
        <f t="shared" si="17"/>
        <v>0.59933624981143463</v>
      </c>
    </row>
    <row r="90" spans="2:9" ht="21" customHeight="1">
      <c r="B90" s="5">
        <v>1132</v>
      </c>
      <c r="C90" s="17" t="s">
        <v>94</v>
      </c>
      <c r="D90" s="321">
        <v>2018</v>
      </c>
      <c r="E90" s="321">
        <v>1153</v>
      </c>
      <c r="F90" s="321">
        <v>984</v>
      </c>
      <c r="G90" s="308">
        <f t="shared" si="15"/>
        <v>4155</v>
      </c>
      <c r="H90" s="309">
        <f t="shared" si="16"/>
        <v>0.27749699157641394</v>
      </c>
      <c r="I90" s="309">
        <f t="shared" si="17"/>
        <v>0.2368231046931408</v>
      </c>
    </row>
    <row r="91" spans="2:9" ht="21" customHeight="1">
      <c r="B91" s="5">
        <v>1133</v>
      </c>
      <c r="C91" s="17" t="s">
        <v>95</v>
      </c>
      <c r="D91" s="321">
        <v>552</v>
      </c>
      <c r="E91" s="321">
        <v>434</v>
      </c>
      <c r="F91" s="321">
        <v>336</v>
      </c>
      <c r="G91" s="308">
        <f t="shared" si="15"/>
        <v>1322</v>
      </c>
      <c r="H91" s="309">
        <f t="shared" si="16"/>
        <v>0.32829046898638425</v>
      </c>
      <c r="I91" s="309">
        <f t="shared" si="17"/>
        <v>0.25416036308623297</v>
      </c>
    </row>
    <row r="92" spans="2:9" ht="21" customHeight="1">
      <c r="B92" s="5">
        <v>1135</v>
      </c>
      <c r="C92" s="17" t="s">
        <v>96</v>
      </c>
      <c r="D92" s="321">
        <v>2583</v>
      </c>
      <c r="E92" s="321">
        <v>1568</v>
      </c>
      <c r="F92" s="321">
        <v>398</v>
      </c>
      <c r="G92" s="308">
        <f t="shared" si="15"/>
        <v>4549</v>
      </c>
      <c r="H92" s="309">
        <f t="shared" si="16"/>
        <v>0.34469114091009012</v>
      </c>
      <c r="I92" s="309">
        <f t="shared" si="17"/>
        <v>8.7491756429984607E-2</v>
      </c>
    </row>
    <row r="93" spans="2:9" ht="21" customHeight="1">
      <c r="B93" s="5">
        <v>1136</v>
      </c>
      <c r="C93" s="17" t="s">
        <v>97</v>
      </c>
      <c r="D93" s="321">
        <v>998</v>
      </c>
      <c r="E93" s="321">
        <v>410</v>
      </c>
      <c r="F93" s="321">
        <v>538</v>
      </c>
      <c r="G93" s="308">
        <f t="shared" si="15"/>
        <v>1946</v>
      </c>
      <c r="H93" s="309">
        <f t="shared" si="16"/>
        <v>0.21068859198355602</v>
      </c>
      <c r="I93" s="309">
        <f t="shared" si="17"/>
        <v>0.27646454265159304</v>
      </c>
    </row>
    <row r="94" spans="2:9" ht="21" customHeight="1">
      <c r="B94" s="5">
        <v>1137</v>
      </c>
      <c r="C94" s="17" t="s">
        <v>98</v>
      </c>
      <c r="D94" s="321">
        <v>2091</v>
      </c>
      <c r="E94" s="321">
        <v>2091</v>
      </c>
      <c r="F94" s="321">
        <v>1270</v>
      </c>
      <c r="G94" s="308">
        <f t="shared" si="15"/>
        <v>5452</v>
      </c>
      <c r="H94" s="309">
        <f t="shared" si="16"/>
        <v>0.38352898019075571</v>
      </c>
      <c r="I94" s="309">
        <f t="shared" si="17"/>
        <v>0.23294203961848864</v>
      </c>
    </row>
    <row r="95" spans="2:9" ht="21" customHeight="1">
      <c r="B95" s="5">
        <v>1139</v>
      </c>
      <c r="C95" s="17" t="s">
        <v>99</v>
      </c>
      <c r="D95" s="321">
        <v>2316</v>
      </c>
      <c r="E95" s="321">
        <v>1801</v>
      </c>
      <c r="F95" s="321">
        <v>4323</v>
      </c>
      <c r="G95" s="308">
        <f t="shared" ref="G95:G100" si="18">D95+E95+F95</f>
        <v>8440</v>
      </c>
      <c r="H95" s="309">
        <f t="shared" si="16"/>
        <v>0.21338862559241706</v>
      </c>
      <c r="I95" s="309">
        <f t="shared" si="17"/>
        <v>0.51220379146919426</v>
      </c>
    </row>
    <row r="96" spans="2:9" ht="21" customHeight="1">
      <c r="B96" s="5">
        <v>1140</v>
      </c>
      <c r="C96" s="17" t="s">
        <v>100</v>
      </c>
      <c r="D96" s="321">
        <v>2025</v>
      </c>
      <c r="E96" s="321">
        <v>2505</v>
      </c>
      <c r="F96" s="321">
        <v>919</v>
      </c>
      <c r="G96" s="308">
        <f t="shared" si="18"/>
        <v>5449</v>
      </c>
      <c r="H96" s="309">
        <f>E95/G95</f>
        <v>0.21338862559241706</v>
      </c>
      <c r="I96" s="309">
        <f t="shared" si="17"/>
        <v>0.16865479904569647</v>
      </c>
    </row>
    <row r="97" spans="2:9" ht="21" customHeight="1">
      <c r="B97" s="5">
        <v>1141</v>
      </c>
      <c r="C97" s="17" t="s">
        <v>101</v>
      </c>
      <c r="D97" s="321">
        <v>390</v>
      </c>
      <c r="E97" s="321">
        <v>105</v>
      </c>
      <c r="F97" s="321">
        <v>146</v>
      </c>
      <c r="G97" s="308">
        <f t="shared" si="18"/>
        <v>641</v>
      </c>
      <c r="H97" s="309">
        <f>E96/G96</f>
        <v>0.45971737933565793</v>
      </c>
      <c r="I97" s="309">
        <f t="shared" si="17"/>
        <v>0.22776911076443057</v>
      </c>
    </row>
    <row r="98" spans="2:9" ht="21" customHeight="1">
      <c r="B98" s="5">
        <v>1142</v>
      </c>
      <c r="C98" s="17" t="s">
        <v>102</v>
      </c>
      <c r="D98" s="321">
        <v>1043</v>
      </c>
      <c r="E98" s="321">
        <v>837</v>
      </c>
      <c r="F98" s="321">
        <v>900</v>
      </c>
      <c r="G98" s="308">
        <f t="shared" si="18"/>
        <v>2780</v>
      </c>
      <c r="H98" s="309">
        <f>E97/G97</f>
        <v>0.16380655226209048</v>
      </c>
      <c r="I98" s="309">
        <f t="shared" si="17"/>
        <v>0.32374100719424459</v>
      </c>
    </row>
    <row r="99" spans="2:9" ht="21" customHeight="1">
      <c r="B99" s="5">
        <v>1143</v>
      </c>
      <c r="C99" s="17" t="s">
        <v>103</v>
      </c>
      <c r="D99" s="321">
        <v>835</v>
      </c>
      <c r="E99" s="321">
        <v>13</v>
      </c>
      <c r="F99" s="321">
        <v>0</v>
      </c>
      <c r="G99" s="308">
        <f t="shared" si="18"/>
        <v>848</v>
      </c>
      <c r="H99" s="309">
        <f>E98/G98</f>
        <v>0.30107913669064751</v>
      </c>
      <c r="I99" s="309">
        <f t="shared" si="17"/>
        <v>0</v>
      </c>
    </row>
    <row r="100" spans="2:9" ht="21" customHeight="1">
      <c r="B100" s="5">
        <v>1145</v>
      </c>
      <c r="C100" s="17" t="s">
        <v>104</v>
      </c>
      <c r="D100" s="312">
        <v>4306</v>
      </c>
      <c r="E100" s="312">
        <v>4636</v>
      </c>
      <c r="F100" s="312">
        <v>1012</v>
      </c>
      <c r="G100" s="308">
        <f t="shared" si="18"/>
        <v>9954</v>
      </c>
      <c r="H100" s="309">
        <f>E99/G99</f>
        <v>1.5330188679245283E-2</v>
      </c>
      <c r="I100" s="309">
        <f>F99/G99</f>
        <v>0</v>
      </c>
    </row>
    <row r="101" spans="2:9" ht="21" customHeight="1">
      <c r="B101" s="302"/>
      <c r="C101" s="318"/>
      <c r="H101" s="319"/>
      <c r="I101" s="319"/>
    </row>
    <row r="102" spans="2:9" ht="21" customHeight="1">
      <c r="B102" s="335" t="s">
        <v>112</v>
      </c>
      <c r="C102" s="335"/>
      <c r="D102" s="335"/>
      <c r="E102" s="335"/>
      <c r="F102" s="335"/>
      <c r="G102" s="335"/>
      <c r="H102" s="335"/>
      <c r="I102" s="335"/>
    </row>
    <row r="103" spans="2:9" ht="21" customHeight="1">
      <c r="B103" s="304" t="s">
        <v>78</v>
      </c>
      <c r="C103" s="304" t="s">
        <v>79</v>
      </c>
      <c r="D103" s="305" t="s">
        <v>80</v>
      </c>
      <c r="E103" s="305" t="s">
        <v>81</v>
      </c>
      <c r="F103" s="305" t="s">
        <v>82</v>
      </c>
      <c r="G103" s="305" t="s">
        <v>83</v>
      </c>
      <c r="H103" s="306" t="s">
        <v>107</v>
      </c>
      <c r="I103" s="306" t="s">
        <v>108</v>
      </c>
    </row>
    <row r="104" spans="2:9" ht="21" customHeight="1">
      <c r="B104" s="307">
        <v>1120</v>
      </c>
      <c r="C104" s="17" t="s">
        <v>84</v>
      </c>
      <c r="D104" s="322">
        <v>18</v>
      </c>
      <c r="E104" s="322">
        <v>8</v>
      </c>
      <c r="F104" s="322">
        <v>0</v>
      </c>
      <c r="G104" s="308">
        <f>D104+E104+F104</f>
        <v>26</v>
      </c>
      <c r="H104" s="323">
        <f>E104/G104</f>
        <v>0.30769230769230771</v>
      </c>
      <c r="I104" s="323">
        <f>F104/G104</f>
        <v>0</v>
      </c>
    </row>
    <row r="105" spans="2:9" ht="21" customHeight="1">
      <c r="B105" s="307">
        <v>1121</v>
      </c>
      <c r="C105" s="17" t="s">
        <v>85</v>
      </c>
      <c r="D105" s="322">
        <v>5498</v>
      </c>
      <c r="E105" s="322">
        <v>6081</v>
      </c>
      <c r="F105" s="322">
        <v>2482</v>
      </c>
      <c r="G105" s="308">
        <f t="shared" ref="G105:G119" si="19">D105+E105+F105</f>
        <v>14061</v>
      </c>
      <c r="H105" s="323">
        <f t="shared" ref="H105:H119" si="20">E105/G105</f>
        <v>0.43247279709835718</v>
      </c>
      <c r="I105" s="323">
        <f t="shared" ref="I105:I119" si="21">F105/G105</f>
        <v>0.17651660621577411</v>
      </c>
    </row>
    <row r="106" spans="2:9" ht="21" customHeight="1">
      <c r="B106" s="307">
        <v>1122</v>
      </c>
      <c r="C106" s="17" t="s">
        <v>86</v>
      </c>
      <c r="D106" s="322">
        <v>862</v>
      </c>
      <c r="E106" s="322">
        <v>1638</v>
      </c>
      <c r="F106" s="322">
        <v>437</v>
      </c>
      <c r="G106" s="308">
        <f t="shared" si="19"/>
        <v>2937</v>
      </c>
      <c r="H106" s="323">
        <f t="shared" si="20"/>
        <v>0.55771195097037796</v>
      </c>
      <c r="I106" s="323">
        <f t="shared" si="21"/>
        <v>0.1487912836227443</v>
      </c>
    </row>
    <row r="107" spans="2:9" ht="21" customHeight="1">
      <c r="B107" s="307">
        <v>1123</v>
      </c>
      <c r="C107" s="17" t="s">
        <v>87</v>
      </c>
      <c r="D107" s="322">
        <v>2050</v>
      </c>
      <c r="E107" s="322">
        <v>1645</v>
      </c>
      <c r="F107" s="322">
        <v>804</v>
      </c>
      <c r="G107" s="308">
        <f t="shared" si="19"/>
        <v>4499</v>
      </c>
      <c r="H107" s="323">
        <f t="shared" si="20"/>
        <v>0.36563680817959548</v>
      </c>
      <c r="I107" s="323">
        <f t="shared" si="21"/>
        <v>0.17870637919537674</v>
      </c>
    </row>
    <row r="108" spans="2:9" ht="21" customHeight="1">
      <c r="B108" s="307">
        <v>1125</v>
      </c>
      <c r="C108" s="17" t="s">
        <v>88</v>
      </c>
      <c r="D108" s="322">
        <v>346</v>
      </c>
      <c r="E108" s="322">
        <v>213</v>
      </c>
      <c r="F108" s="322">
        <v>8</v>
      </c>
      <c r="G108" s="308">
        <f t="shared" si="19"/>
        <v>567</v>
      </c>
      <c r="H108" s="323">
        <f t="shared" si="20"/>
        <v>0.37566137566137564</v>
      </c>
      <c r="I108" s="323">
        <f t="shared" si="21"/>
        <v>1.4109347442680775E-2</v>
      </c>
    </row>
    <row r="109" spans="2:9" ht="21" customHeight="1">
      <c r="B109" s="307">
        <v>1126</v>
      </c>
      <c r="C109" s="17" t="s">
        <v>89</v>
      </c>
      <c r="D109" s="322">
        <v>404</v>
      </c>
      <c r="E109" s="322">
        <v>99</v>
      </c>
      <c r="F109" s="322">
        <v>112</v>
      </c>
      <c r="G109" s="308">
        <f t="shared" si="19"/>
        <v>615</v>
      </c>
      <c r="H109" s="323">
        <f t="shared" si="20"/>
        <v>0.16097560975609757</v>
      </c>
      <c r="I109" s="323">
        <f t="shared" si="21"/>
        <v>0.1821138211382114</v>
      </c>
    </row>
    <row r="110" spans="2:9" ht="21" customHeight="1">
      <c r="B110" s="307">
        <v>1127</v>
      </c>
      <c r="C110" s="17" t="s">
        <v>18</v>
      </c>
      <c r="D110" s="322">
        <v>527</v>
      </c>
      <c r="E110" s="322">
        <v>455</v>
      </c>
      <c r="F110" s="322">
        <v>65</v>
      </c>
      <c r="G110" s="308">
        <f t="shared" si="19"/>
        <v>1047</v>
      </c>
      <c r="H110" s="323">
        <f t="shared" si="20"/>
        <v>0.43457497612225404</v>
      </c>
      <c r="I110" s="323">
        <f t="shared" si="21"/>
        <v>6.2082139446036293E-2</v>
      </c>
    </row>
    <row r="111" spans="2:9" ht="21" customHeight="1">
      <c r="B111" s="307">
        <v>1128</v>
      </c>
      <c r="C111" s="311" t="s">
        <v>90</v>
      </c>
      <c r="D111" s="322">
        <v>89</v>
      </c>
      <c r="E111" s="322">
        <v>130</v>
      </c>
      <c r="F111" s="322">
        <v>131</v>
      </c>
      <c r="G111" s="308">
        <f t="shared" si="19"/>
        <v>350</v>
      </c>
      <c r="H111" s="323">
        <f t="shared" si="20"/>
        <v>0.37142857142857144</v>
      </c>
      <c r="I111" s="323">
        <f t="shared" si="21"/>
        <v>0.37428571428571428</v>
      </c>
    </row>
    <row r="112" spans="2:9" s="310" customFormat="1" ht="21" customHeight="1">
      <c r="B112" s="307">
        <v>1129</v>
      </c>
      <c r="C112" s="17" t="s">
        <v>91</v>
      </c>
      <c r="D112" s="322">
        <v>1183</v>
      </c>
      <c r="E112" s="322">
        <v>1055</v>
      </c>
      <c r="F112" s="322">
        <v>546</v>
      </c>
      <c r="G112" s="308">
        <f t="shared" si="19"/>
        <v>2784</v>
      </c>
      <c r="H112" s="323">
        <f t="shared" si="20"/>
        <v>0.37895114942528735</v>
      </c>
      <c r="I112" s="323">
        <f t="shared" si="21"/>
        <v>0.1961206896551724</v>
      </c>
    </row>
    <row r="113" spans="2:9" ht="21" customHeight="1">
      <c r="B113" s="307">
        <v>1130</v>
      </c>
      <c r="C113" s="17" t="s">
        <v>92</v>
      </c>
      <c r="D113" s="322">
        <v>506</v>
      </c>
      <c r="E113" s="322">
        <v>137</v>
      </c>
      <c r="F113" s="322">
        <v>3</v>
      </c>
      <c r="G113" s="308">
        <f t="shared" si="19"/>
        <v>646</v>
      </c>
      <c r="H113" s="323">
        <f t="shared" si="20"/>
        <v>0.21207430340557276</v>
      </c>
      <c r="I113" s="323">
        <f t="shared" si="21"/>
        <v>4.6439628482972135E-3</v>
      </c>
    </row>
    <row r="114" spans="2:9" ht="21" customHeight="1">
      <c r="B114" s="307">
        <v>1131</v>
      </c>
      <c r="C114" s="17" t="s">
        <v>93</v>
      </c>
      <c r="D114" s="322">
        <v>1691</v>
      </c>
      <c r="E114" s="322">
        <v>884</v>
      </c>
      <c r="F114" s="322">
        <v>2706</v>
      </c>
      <c r="G114" s="308">
        <f t="shared" si="19"/>
        <v>5281</v>
      </c>
      <c r="H114" s="323">
        <f t="shared" si="20"/>
        <v>0.16739253929180078</v>
      </c>
      <c r="I114" s="323">
        <f t="shared" si="21"/>
        <v>0.51240295398598745</v>
      </c>
    </row>
    <row r="115" spans="2:9" ht="21" customHeight="1">
      <c r="B115" s="307">
        <v>1132</v>
      </c>
      <c r="C115" s="17" t="s">
        <v>94</v>
      </c>
      <c r="D115" s="322">
        <v>2004</v>
      </c>
      <c r="E115" s="322">
        <v>1103</v>
      </c>
      <c r="F115" s="322">
        <v>725</v>
      </c>
      <c r="G115" s="308">
        <f t="shared" si="19"/>
        <v>3832</v>
      </c>
      <c r="H115" s="323">
        <f t="shared" si="20"/>
        <v>0.28783924843423797</v>
      </c>
      <c r="I115" s="323">
        <f t="shared" si="21"/>
        <v>0.18919624217118997</v>
      </c>
    </row>
    <row r="116" spans="2:9" ht="21" customHeight="1">
      <c r="B116" s="307">
        <v>1133</v>
      </c>
      <c r="C116" s="17" t="s">
        <v>95</v>
      </c>
      <c r="D116" s="322">
        <v>859</v>
      </c>
      <c r="E116" s="322">
        <v>488</v>
      </c>
      <c r="F116" s="322">
        <v>251</v>
      </c>
      <c r="G116" s="308">
        <f t="shared" si="19"/>
        <v>1598</v>
      </c>
      <c r="H116" s="323">
        <f t="shared" si="20"/>
        <v>0.30538172715894868</v>
      </c>
      <c r="I116" s="323">
        <f t="shared" si="21"/>
        <v>0.15707133917396746</v>
      </c>
    </row>
    <row r="117" spans="2:9" ht="21" customHeight="1">
      <c r="B117" s="307">
        <v>1135</v>
      </c>
      <c r="C117" s="17" t="s">
        <v>96</v>
      </c>
      <c r="D117" s="322">
        <v>2395</v>
      </c>
      <c r="E117" s="322">
        <v>1179</v>
      </c>
      <c r="F117" s="322">
        <v>247</v>
      </c>
      <c r="G117" s="308">
        <f t="shared" si="19"/>
        <v>3821</v>
      </c>
      <c r="H117" s="323">
        <f t="shared" si="20"/>
        <v>0.30855796911803191</v>
      </c>
      <c r="I117" s="323">
        <f t="shared" si="21"/>
        <v>6.4642763674430781E-2</v>
      </c>
    </row>
    <row r="118" spans="2:9" ht="21" customHeight="1">
      <c r="B118" s="307">
        <v>1136</v>
      </c>
      <c r="C118" s="17" t="s">
        <v>97</v>
      </c>
      <c r="D118" s="322">
        <v>896</v>
      </c>
      <c r="E118" s="322">
        <v>378</v>
      </c>
      <c r="F118" s="322">
        <v>362</v>
      </c>
      <c r="G118" s="308">
        <f t="shared" si="19"/>
        <v>1636</v>
      </c>
      <c r="H118" s="323">
        <f t="shared" si="20"/>
        <v>0.23105134474327629</v>
      </c>
      <c r="I118" s="323">
        <f t="shared" si="21"/>
        <v>0.22127139364303178</v>
      </c>
    </row>
    <row r="119" spans="2:9" ht="21" customHeight="1">
      <c r="B119" s="307">
        <v>1137</v>
      </c>
      <c r="C119" s="17" t="s">
        <v>98</v>
      </c>
      <c r="D119" s="322">
        <v>1711</v>
      </c>
      <c r="E119" s="322">
        <v>2033</v>
      </c>
      <c r="F119" s="322">
        <v>955</v>
      </c>
      <c r="G119" s="308">
        <f t="shared" si="19"/>
        <v>4699</v>
      </c>
      <c r="H119" s="323">
        <f t="shared" si="20"/>
        <v>0.4326452436688657</v>
      </c>
      <c r="I119" s="323">
        <f t="shared" si="21"/>
        <v>0.2032347307937859</v>
      </c>
    </row>
    <row r="120" spans="2:9" ht="21" customHeight="1">
      <c r="B120" s="307">
        <v>1139</v>
      </c>
      <c r="C120" s="17" t="s">
        <v>99</v>
      </c>
      <c r="D120" s="322">
        <v>2443</v>
      </c>
      <c r="E120" s="322">
        <v>1520</v>
      </c>
      <c r="F120" s="322">
        <v>2983</v>
      </c>
      <c r="G120" s="308">
        <f t="shared" ref="G120:G125" si="22">D120+E120+F120</f>
        <v>6946</v>
      </c>
      <c r="H120" s="323">
        <f t="shared" ref="H120:H121" si="23">E120/G120</f>
        <v>0.21883098186006333</v>
      </c>
      <c r="I120" s="323">
        <f t="shared" ref="I120:I121" si="24">F120/G120</f>
        <v>0.4294558019003743</v>
      </c>
    </row>
    <row r="121" spans="2:9" ht="21" customHeight="1">
      <c r="B121" s="307">
        <v>1140</v>
      </c>
      <c r="C121" s="17" t="s">
        <v>100</v>
      </c>
      <c r="D121" s="322">
        <v>3113</v>
      </c>
      <c r="E121" s="322">
        <v>2630</v>
      </c>
      <c r="F121" s="322">
        <v>730</v>
      </c>
      <c r="G121" s="308">
        <f t="shared" si="22"/>
        <v>6473</v>
      </c>
      <c r="H121" s="323">
        <f t="shared" si="23"/>
        <v>0.4063031052062413</v>
      </c>
      <c r="I121" s="323">
        <f t="shared" si="24"/>
        <v>0.11277614707245481</v>
      </c>
    </row>
    <row r="122" spans="2:9" ht="21" customHeight="1">
      <c r="B122" s="307">
        <v>1141</v>
      </c>
      <c r="C122" s="17" t="s">
        <v>101</v>
      </c>
      <c r="D122" s="322">
        <v>552</v>
      </c>
      <c r="E122" s="322">
        <v>92</v>
      </c>
      <c r="F122" s="322">
        <v>117</v>
      </c>
      <c r="G122" s="308">
        <f t="shared" si="22"/>
        <v>761</v>
      </c>
      <c r="H122" s="323">
        <f>E121/G121</f>
        <v>0.4063031052062413</v>
      </c>
      <c r="I122" s="323">
        <f>F121/G121</f>
        <v>0.11277614707245481</v>
      </c>
    </row>
    <row r="123" spans="2:9" ht="21" customHeight="1">
      <c r="B123" s="307">
        <v>1142</v>
      </c>
      <c r="C123" s="17" t="s">
        <v>102</v>
      </c>
      <c r="D123" s="322">
        <v>933</v>
      </c>
      <c r="E123" s="322">
        <v>734</v>
      </c>
      <c r="F123" s="322">
        <v>679</v>
      </c>
      <c r="G123" s="308">
        <f t="shared" si="22"/>
        <v>2346</v>
      </c>
      <c r="H123" s="323">
        <f>E122/G122</f>
        <v>0.12089356110381078</v>
      </c>
      <c r="I123" s="323">
        <f>F122/G122</f>
        <v>0.15374507227332457</v>
      </c>
    </row>
    <row r="124" spans="2:9" ht="21" customHeight="1">
      <c r="B124" s="307">
        <v>1143</v>
      </c>
      <c r="C124" s="17" t="s">
        <v>103</v>
      </c>
      <c r="D124" s="322">
        <v>657</v>
      </c>
      <c r="E124" s="322">
        <v>37</v>
      </c>
      <c r="F124" s="322">
        <v>10</v>
      </c>
      <c r="G124" s="308">
        <f t="shared" si="22"/>
        <v>704</v>
      </c>
      <c r="H124" s="323">
        <f>E123/G123</f>
        <v>0.31287297527706737</v>
      </c>
      <c r="I124" s="323">
        <f>F123/G123</f>
        <v>0.2894288150042626</v>
      </c>
    </row>
    <row r="125" spans="2:9" ht="21" customHeight="1">
      <c r="B125" s="307">
        <v>1145</v>
      </c>
      <c r="C125" s="17" t="s">
        <v>104</v>
      </c>
      <c r="D125" s="312">
        <v>6548</v>
      </c>
      <c r="E125" s="312">
        <v>5005</v>
      </c>
      <c r="F125" s="312">
        <v>852</v>
      </c>
      <c r="G125" s="308">
        <f t="shared" si="22"/>
        <v>12405</v>
      </c>
      <c r="H125" s="323">
        <f>E124/G124</f>
        <v>5.2556818181818184E-2</v>
      </c>
      <c r="I125" s="323">
        <f>F124/G124</f>
        <v>1.4204545454545454E-2</v>
      </c>
    </row>
    <row r="126" spans="2:9" ht="21" customHeight="1">
      <c r="B126" s="302"/>
      <c r="C126" s="318"/>
      <c r="H126" s="319"/>
      <c r="I126" s="319"/>
    </row>
    <row r="127" spans="2:9" ht="21" customHeight="1">
      <c r="B127" s="335" t="s">
        <v>113</v>
      </c>
      <c r="C127" s="335"/>
      <c r="D127" s="335"/>
      <c r="E127" s="335"/>
      <c r="F127" s="335"/>
      <c r="G127" s="335"/>
      <c r="H127" s="335"/>
      <c r="I127" s="335"/>
    </row>
    <row r="128" spans="2:9" ht="21" customHeight="1">
      <c r="B128" s="304" t="s">
        <v>78</v>
      </c>
      <c r="C128" s="304" t="s">
        <v>79</v>
      </c>
      <c r="D128" s="305" t="s">
        <v>80</v>
      </c>
      <c r="E128" s="305" t="s">
        <v>81</v>
      </c>
      <c r="F128" s="305" t="s">
        <v>82</v>
      </c>
      <c r="G128" s="305" t="s">
        <v>83</v>
      </c>
      <c r="H128" s="306" t="s">
        <v>107</v>
      </c>
      <c r="I128" s="306" t="s">
        <v>108</v>
      </c>
    </row>
    <row r="129" spans="2:9" ht="21" customHeight="1">
      <c r="B129" s="307">
        <v>1120</v>
      </c>
      <c r="C129" s="17" t="s">
        <v>84</v>
      </c>
      <c r="D129" s="321">
        <v>14</v>
      </c>
      <c r="E129" s="321">
        <v>9</v>
      </c>
      <c r="F129" s="321">
        <v>0</v>
      </c>
      <c r="G129" s="308">
        <f>SUM(D129:F129)</f>
        <v>23</v>
      </c>
      <c r="H129" s="309">
        <f>E129/G129</f>
        <v>0.39130434782608697</v>
      </c>
      <c r="I129" s="309">
        <f>F129/G129</f>
        <v>0</v>
      </c>
    </row>
    <row r="130" spans="2:9" ht="21" customHeight="1">
      <c r="B130" s="307">
        <v>1121</v>
      </c>
      <c r="C130" s="17" t="s">
        <v>85</v>
      </c>
      <c r="D130" s="321">
        <v>5095</v>
      </c>
      <c r="E130" s="321">
        <v>5744</v>
      </c>
      <c r="F130" s="321">
        <v>1910</v>
      </c>
      <c r="G130" s="308">
        <f t="shared" ref="G130:G144" si="25">SUM(D130:F130)</f>
        <v>12749</v>
      </c>
      <c r="H130" s="309">
        <f t="shared" ref="H130:H144" si="26">E130/G130</f>
        <v>0.45054514079535651</v>
      </c>
      <c r="I130" s="309">
        <f t="shared" ref="I130:I144" si="27">F130/G130</f>
        <v>0.14981567181739744</v>
      </c>
    </row>
    <row r="131" spans="2:9" ht="21" customHeight="1">
      <c r="B131" s="307">
        <v>1122</v>
      </c>
      <c r="C131" s="17" t="s">
        <v>86</v>
      </c>
      <c r="D131" s="321">
        <v>809</v>
      </c>
      <c r="E131" s="321">
        <v>1276</v>
      </c>
      <c r="F131" s="321">
        <v>314</v>
      </c>
      <c r="G131" s="308">
        <f t="shared" si="25"/>
        <v>2399</v>
      </c>
      <c r="H131" s="309">
        <f t="shared" si="26"/>
        <v>0.53188828678616085</v>
      </c>
      <c r="I131" s="309">
        <f t="shared" si="27"/>
        <v>0.13088786994581075</v>
      </c>
    </row>
    <row r="132" spans="2:9" ht="21" customHeight="1">
      <c r="B132" s="307">
        <v>1123</v>
      </c>
      <c r="C132" s="17" t="s">
        <v>87</v>
      </c>
      <c r="D132" s="321">
        <v>2248</v>
      </c>
      <c r="E132" s="321">
        <v>1760</v>
      </c>
      <c r="F132" s="321">
        <v>809</v>
      </c>
      <c r="G132" s="308">
        <f t="shared" si="25"/>
        <v>4817</v>
      </c>
      <c r="H132" s="309">
        <f t="shared" si="26"/>
        <v>0.36537263857172514</v>
      </c>
      <c r="I132" s="309">
        <f t="shared" si="27"/>
        <v>0.16794685488893502</v>
      </c>
    </row>
    <row r="133" spans="2:9" ht="21" customHeight="1">
      <c r="B133" s="307">
        <v>1125</v>
      </c>
      <c r="C133" s="17" t="s">
        <v>88</v>
      </c>
      <c r="D133" s="321">
        <v>142</v>
      </c>
      <c r="E133" s="321">
        <v>171</v>
      </c>
      <c r="F133" s="321">
        <v>2</v>
      </c>
      <c r="G133" s="308">
        <f t="shared" si="25"/>
        <v>315</v>
      </c>
      <c r="H133" s="309">
        <f t="shared" si="26"/>
        <v>0.54285714285714282</v>
      </c>
      <c r="I133" s="309">
        <f t="shared" si="27"/>
        <v>6.3492063492063492E-3</v>
      </c>
    </row>
    <row r="134" spans="2:9" ht="21" customHeight="1">
      <c r="B134" s="307">
        <v>1126</v>
      </c>
      <c r="C134" s="17" t="s">
        <v>89</v>
      </c>
      <c r="D134" s="321">
        <v>445</v>
      </c>
      <c r="E134" s="321">
        <v>69</v>
      </c>
      <c r="F134" s="321">
        <v>101</v>
      </c>
      <c r="G134" s="308">
        <f t="shared" si="25"/>
        <v>615</v>
      </c>
      <c r="H134" s="309">
        <f t="shared" si="26"/>
        <v>0.11219512195121951</v>
      </c>
      <c r="I134" s="309">
        <f t="shared" si="27"/>
        <v>0.16422764227642275</v>
      </c>
    </row>
    <row r="135" spans="2:9" ht="21" customHeight="1">
      <c r="B135" s="307">
        <v>1127</v>
      </c>
      <c r="C135" s="17" t="s">
        <v>18</v>
      </c>
      <c r="D135" s="321">
        <v>463</v>
      </c>
      <c r="E135" s="321">
        <v>329</v>
      </c>
      <c r="F135" s="321">
        <v>13</v>
      </c>
      <c r="G135" s="308">
        <f t="shared" si="25"/>
        <v>805</v>
      </c>
      <c r="H135" s="309">
        <f t="shared" si="26"/>
        <v>0.40869565217391307</v>
      </c>
      <c r="I135" s="309">
        <f t="shared" si="27"/>
        <v>1.6149068322981366E-2</v>
      </c>
    </row>
    <row r="136" spans="2:9" ht="21" customHeight="1">
      <c r="B136" s="307">
        <v>1128</v>
      </c>
      <c r="C136" s="17" t="s">
        <v>90</v>
      </c>
      <c r="D136" s="321">
        <v>69</v>
      </c>
      <c r="E136" s="321">
        <v>106</v>
      </c>
      <c r="F136" s="321">
        <v>130</v>
      </c>
      <c r="G136" s="308">
        <f t="shared" si="25"/>
        <v>305</v>
      </c>
      <c r="H136" s="309">
        <f t="shared" si="26"/>
        <v>0.34754098360655739</v>
      </c>
      <c r="I136" s="309">
        <f t="shared" si="27"/>
        <v>0.42622950819672129</v>
      </c>
    </row>
    <row r="137" spans="2:9" ht="21" customHeight="1">
      <c r="B137" s="307">
        <v>1129</v>
      </c>
      <c r="C137" s="17" t="s">
        <v>91</v>
      </c>
      <c r="D137" s="321">
        <v>1150</v>
      </c>
      <c r="E137" s="321">
        <v>870</v>
      </c>
      <c r="F137" s="321">
        <v>519</v>
      </c>
      <c r="G137" s="308">
        <f t="shared" si="25"/>
        <v>2539</v>
      </c>
      <c r="H137" s="309">
        <f t="shared" si="26"/>
        <v>0.34265458842063806</v>
      </c>
      <c r="I137" s="309">
        <f t="shared" si="27"/>
        <v>0.20441118550610476</v>
      </c>
    </row>
    <row r="138" spans="2:9" ht="21" customHeight="1">
      <c r="B138" s="307">
        <v>1130</v>
      </c>
      <c r="C138" s="17" t="s">
        <v>92</v>
      </c>
      <c r="D138" s="321">
        <v>445</v>
      </c>
      <c r="E138" s="321">
        <v>96</v>
      </c>
      <c r="F138" s="321">
        <v>5</v>
      </c>
      <c r="G138" s="308">
        <f t="shared" si="25"/>
        <v>546</v>
      </c>
      <c r="H138" s="309">
        <f t="shared" si="26"/>
        <v>0.17582417582417584</v>
      </c>
      <c r="I138" s="309">
        <f t="shared" si="27"/>
        <v>9.1575091575091579E-3</v>
      </c>
    </row>
    <row r="139" spans="2:9" ht="21" customHeight="1">
      <c r="B139" s="307">
        <v>1131</v>
      </c>
      <c r="C139" s="17" t="s">
        <v>93</v>
      </c>
      <c r="D139" s="321">
        <v>1340</v>
      </c>
      <c r="E139" s="321">
        <v>667</v>
      </c>
      <c r="F139" s="321">
        <v>2272</v>
      </c>
      <c r="G139" s="308">
        <f t="shared" si="25"/>
        <v>4279</v>
      </c>
      <c r="H139" s="309">
        <f t="shared" si="26"/>
        <v>0.15587754148165459</v>
      </c>
      <c r="I139" s="309">
        <f t="shared" si="27"/>
        <v>0.53096517878008875</v>
      </c>
    </row>
    <row r="140" spans="2:9" ht="21" customHeight="1">
      <c r="B140" s="307">
        <v>1132</v>
      </c>
      <c r="C140" s="17" t="s">
        <v>94</v>
      </c>
      <c r="D140" s="321">
        <v>1960</v>
      </c>
      <c r="E140" s="321">
        <v>1058</v>
      </c>
      <c r="F140" s="321">
        <v>697</v>
      </c>
      <c r="G140" s="308">
        <f t="shared" si="25"/>
        <v>3715</v>
      </c>
      <c r="H140" s="309">
        <f t="shared" si="26"/>
        <v>0.28479138627187078</v>
      </c>
      <c r="I140" s="309">
        <f t="shared" si="27"/>
        <v>0.18761776581426648</v>
      </c>
    </row>
    <row r="141" spans="2:9" ht="21" customHeight="1">
      <c r="B141" s="307">
        <v>1133</v>
      </c>
      <c r="C141" s="17" t="s">
        <v>95</v>
      </c>
      <c r="D141" s="321">
        <v>657</v>
      </c>
      <c r="E141" s="321">
        <v>423</v>
      </c>
      <c r="F141" s="321">
        <v>233</v>
      </c>
      <c r="G141" s="308">
        <f t="shared" si="25"/>
        <v>1313</v>
      </c>
      <c r="H141" s="309">
        <f t="shared" si="26"/>
        <v>0.32216298552932215</v>
      </c>
      <c r="I141" s="309">
        <f t="shared" si="27"/>
        <v>0.17745620715917745</v>
      </c>
    </row>
    <row r="142" spans="2:9" ht="21" customHeight="1">
      <c r="B142" s="307">
        <v>1135</v>
      </c>
      <c r="C142" s="17" t="s">
        <v>96</v>
      </c>
      <c r="D142" s="321">
        <v>2581</v>
      </c>
      <c r="E142" s="321">
        <v>1378</v>
      </c>
      <c r="F142" s="321">
        <v>240</v>
      </c>
      <c r="G142" s="308">
        <f t="shared" si="25"/>
        <v>4199</v>
      </c>
      <c r="H142" s="309">
        <f t="shared" si="26"/>
        <v>0.32817337461300311</v>
      </c>
      <c r="I142" s="309">
        <f t="shared" si="27"/>
        <v>5.7156465825196477E-2</v>
      </c>
    </row>
    <row r="143" spans="2:9" ht="21" customHeight="1">
      <c r="B143" s="307">
        <v>1136</v>
      </c>
      <c r="C143" s="17" t="s">
        <v>97</v>
      </c>
      <c r="D143" s="321">
        <v>888</v>
      </c>
      <c r="E143" s="321">
        <v>242</v>
      </c>
      <c r="F143" s="321">
        <v>351</v>
      </c>
      <c r="G143" s="308">
        <f t="shared" si="25"/>
        <v>1481</v>
      </c>
      <c r="H143" s="309">
        <f t="shared" si="26"/>
        <v>0.16340310600945307</v>
      </c>
      <c r="I143" s="309">
        <f t="shared" si="27"/>
        <v>0.23700202565833897</v>
      </c>
    </row>
    <row r="144" spans="2:9" ht="21" customHeight="1">
      <c r="B144" s="307">
        <v>1137</v>
      </c>
      <c r="C144" s="17" t="s">
        <v>98</v>
      </c>
      <c r="D144" s="321">
        <v>1720</v>
      </c>
      <c r="E144" s="321">
        <v>2170</v>
      </c>
      <c r="F144" s="321">
        <v>672</v>
      </c>
      <c r="G144" s="308">
        <f t="shared" si="25"/>
        <v>4562</v>
      </c>
      <c r="H144" s="309">
        <f t="shared" si="26"/>
        <v>0.47566856641823763</v>
      </c>
      <c r="I144" s="309">
        <f t="shared" si="27"/>
        <v>0.14730381411661553</v>
      </c>
    </row>
    <row r="145" spans="2:9" ht="21" customHeight="1">
      <c r="B145" s="307">
        <v>1139</v>
      </c>
      <c r="C145" s="17" t="s">
        <v>99</v>
      </c>
      <c r="D145" s="321">
        <v>2320</v>
      </c>
      <c r="E145" s="321">
        <v>1632</v>
      </c>
      <c r="F145" s="321">
        <v>2415</v>
      </c>
      <c r="G145" s="308">
        <f t="shared" ref="G145:G150" si="28">SUM(D145:F145)</f>
        <v>6367</v>
      </c>
      <c r="H145" s="309">
        <f t="shared" ref="H145" si="29">E145/G145</f>
        <v>0.2563216585519083</v>
      </c>
      <c r="I145" s="309">
        <f t="shared" ref="I145" si="30">F145/G145</f>
        <v>0.37929951311449661</v>
      </c>
    </row>
    <row r="146" spans="2:9" ht="21" customHeight="1">
      <c r="B146" s="307">
        <v>1140</v>
      </c>
      <c r="C146" s="17" t="s">
        <v>100</v>
      </c>
      <c r="D146" s="321">
        <v>2483</v>
      </c>
      <c r="E146" s="321">
        <v>2868</v>
      </c>
      <c r="F146" s="321">
        <v>631</v>
      </c>
      <c r="G146" s="308">
        <f t="shared" si="28"/>
        <v>5982</v>
      </c>
      <c r="H146" s="309">
        <f>E145/G145</f>
        <v>0.2563216585519083</v>
      </c>
      <c r="I146" s="309">
        <f>F145/G145</f>
        <v>0.37929951311449661</v>
      </c>
    </row>
    <row r="147" spans="2:9" ht="21" customHeight="1">
      <c r="B147" s="307">
        <v>1141</v>
      </c>
      <c r="C147" s="17" t="s">
        <v>101</v>
      </c>
      <c r="D147" s="321">
        <v>510</v>
      </c>
      <c r="E147" s="321">
        <v>97</v>
      </c>
      <c r="F147" s="321">
        <v>106</v>
      </c>
      <c r="G147" s="308">
        <f t="shared" si="28"/>
        <v>713</v>
      </c>
      <c r="H147" s="309">
        <f>E146/G146</f>
        <v>0.47943831494483452</v>
      </c>
      <c r="I147" s="309">
        <f>F146/G146</f>
        <v>0.1054831160147108</v>
      </c>
    </row>
    <row r="148" spans="2:9" ht="21" customHeight="1">
      <c r="B148" s="307">
        <v>1142</v>
      </c>
      <c r="C148" s="17" t="s">
        <v>102</v>
      </c>
      <c r="D148" s="321">
        <v>1041</v>
      </c>
      <c r="E148" s="321">
        <v>735</v>
      </c>
      <c r="F148" s="321">
        <v>463</v>
      </c>
      <c r="G148" s="308">
        <f t="shared" si="28"/>
        <v>2239</v>
      </c>
      <c r="H148" s="309">
        <f>E147/G147</f>
        <v>0.13604488078541374</v>
      </c>
      <c r="I148" s="309">
        <f>F147/G147</f>
        <v>0.14866760168302945</v>
      </c>
    </row>
    <row r="149" spans="2:9" ht="21" customHeight="1">
      <c r="B149" s="307">
        <v>1143</v>
      </c>
      <c r="C149" s="17" t="s">
        <v>103</v>
      </c>
      <c r="D149" s="321">
        <v>772</v>
      </c>
      <c r="E149" s="321">
        <v>19</v>
      </c>
      <c r="F149" s="321">
        <v>18</v>
      </c>
      <c r="G149" s="308">
        <f t="shared" si="28"/>
        <v>809</v>
      </c>
      <c r="H149" s="309">
        <f>E148/G148</f>
        <v>0.3282715497990174</v>
      </c>
      <c r="I149" s="309">
        <f>F148/G148</f>
        <v>0.20678874497543545</v>
      </c>
    </row>
    <row r="150" spans="2:9" ht="21" customHeight="1">
      <c r="B150" s="307">
        <v>1145</v>
      </c>
      <c r="C150" s="17" t="s">
        <v>104</v>
      </c>
      <c r="D150" s="312">
        <v>4672</v>
      </c>
      <c r="E150" s="312">
        <v>4626</v>
      </c>
      <c r="F150" s="312">
        <v>756</v>
      </c>
      <c r="G150" s="308">
        <f t="shared" si="28"/>
        <v>10054</v>
      </c>
      <c r="H150" s="309">
        <f>E149/G149</f>
        <v>2.3485784919653894E-2</v>
      </c>
      <c r="I150" s="309">
        <f>F149/G149</f>
        <v>2.2249690976514216E-2</v>
      </c>
    </row>
    <row r="151" spans="2:9" ht="21" customHeight="1">
      <c r="B151" s="302"/>
      <c r="C151" s="318"/>
      <c r="D151" s="320"/>
      <c r="E151" s="320"/>
      <c r="F151" s="320"/>
      <c r="H151" s="319"/>
      <c r="I151" s="319"/>
    </row>
    <row r="152" spans="2:9" ht="21" customHeight="1">
      <c r="B152" s="335" t="s">
        <v>114</v>
      </c>
      <c r="C152" s="335"/>
      <c r="D152" s="335"/>
      <c r="E152" s="335"/>
      <c r="F152" s="335"/>
      <c r="G152" s="335"/>
      <c r="H152" s="335"/>
      <c r="I152" s="335"/>
    </row>
    <row r="153" spans="2:9" ht="21" customHeight="1">
      <c r="B153" s="304" t="s">
        <v>78</v>
      </c>
      <c r="C153" s="304" t="s">
        <v>79</v>
      </c>
      <c r="D153" s="305" t="s">
        <v>80</v>
      </c>
      <c r="E153" s="305" t="s">
        <v>81</v>
      </c>
      <c r="F153" s="305" t="s">
        <v>82</v>
      </c>
      <c r="G153" s="305" t="s">
        <v>83</v>
      </c>
      <c r="H153" s="306" t="s">
        <v>107</v>
      </c>
      <c r="I153" s="306" t="s">
        <v>108</v>
      </c>
    </row>
    <row r="154" spans="2:9" ht="21" customHeight="1">
      <c r="B154" s="307">
        <v>1120</v>
      </c>
      <c r="C154" s="17" t="s">
        <v>84</v>
      </c>
      <c r="D154" s="325">
        <v>12</v>
      </c>
      <c r="E154" s="325">
        <v>15</v>
      </c>
      <c r="F154" s="325">
        <v>0</v>
      </c>
      <c r="G154" s="308">
        <f t="shared" ref="G154:G169" si="31">D154+E154+F154</f>
        <v>27</v>
      </c>
      <c r="H154" s="309">
        <f>E154/G154</f>
        <v>0.55555555555555558</v>
      </c>
      <c r="I154" s="309">
        <f>F154/G154</f>
        <v>0</v>
      </c>
    </row>
    <row r="155" spans="2:9" ht="21" customHeight="1">
      <c r="B155" s="307">
        <v>1121</v>
      </c>
      <c r="C155" s="17" t="s">
        <v>85</v>
      </c>
      <c r="D155" s="325">
        <v>4540</v>
      </c>
      <c r="E155" s="325">
        <v>5314</v>
      </c>
      <c r="F155" s="325">
        <v>1603</v>
      </c>
      <c r="G155" s="308">
        <f t="shared" si="31"/>
        <v>11457</v>
      </c>
      <c r="H155" s="309">
        <f t="shared" ref="H155:H169" si="32">E155/G155</f>
        <v>0.46382124465392338</v>
      </c>
      <c r="I155" s="309">
        <f t="shared" ref="I155:I169" si="33">F155/G155</f>
        <v>0.13991446277385006</v>
      </c>
    </row>
    <row r="156" spans="2:9" ht="21" customHeight="1">
      <c r="B156" s="307">
        <v>1122</v>
      </c>
      <c r="C156" s="17" t="s">
        <v>86</v>
      </c>
      <c r="D156" s="325">
        <v>661</v>
      </c>
      <c r="E156" s="325">
        <v>1149</v>
      </c>
      <c r="F156" s="325">
        <v>274</v>
      </c>
      <c r="G156" s="308">
        <f t="shared" si="31"/>
        <v>2084</v>
      </c>
      <c r="H156" s="309">
        <f t="shared" si="32"/>
        <v>0.55134357005758161</v>
      </c>
      <c r="I156" s="309">
        <f t="shared" si="33"/>
        <v>0.13147792706333974</v>
      </c>
    </row>
    <row r="157" spans="2:9" ht="21" customHeight="1">
      <c r="B157" s="307">
        <v>1123</v>
      </c>
      <c r="C157" s="17" t="s">
        <v>87</v>
      </c>
      <c r="D157" s="325">
        <v>2130</v>
      </c>
      <c r="E157" s="325">
        <v>1586</v>
      </c>
      <c r="F157" s="325">
        <v>642</v>
      </c>
      <c r="G157" s="308">
        <f t="shared" si="31"/>
        <v>4358</v>
      </c>
      <c r="H157" s="309">
        <f t="shared" si="32"/>
        <v>0.36392840752638828</v>
      </c>
      <c r="I157" s="309">
        <f t="shared" si="33"/>
        <v>0.14731528223955942</v>
      </c>
    </row>
    <row r="158" spans="2:9" ht="21" customHeight="1">
      <c r="B158" s="307">
        <v>1125</v>
      </c>
      <c r="C158" s="17" t="s">
        <v>88</v>
      </c>
      <c r="D158" s="325">
        <v>130</v>
      </c>
      <c r="E158" s="325">
        <v>156</v>
      </c>
      <c r="F158" s="325">
        <v>2</v>
      </c>
      <c r="G158" s="308">
        <f t="shared" si="31"/>
        <v>288</v>
      </c>
      <c r="H158" s="309">
        <f t="shared" si="32"/>
        <v>0.54166666666666663</v>
      </c>
      <c r="I158" s="309">
        <f t="shared" si="33"/>
        <v>6.9444444444444441E-3</v>
      </c>
    </row>
    <row r="159" spans="2:9" ht="21" customHeight="1">
      <c r="B159" s="307">
        <v>1126</v>
      </c>
      <c r="C159" s="17" t="s">
        <v>89</v>
      </c>
      <c r="D159" s="325">
        <v>300</v>
      </c>
      <c r="E159" s="325">
        <v>54</v>
      </c>
      <c r="F159" s="325">
        <v>72</v>
      </c>
      <c r="G159" s="308">
        <f t="shared" si="31"/>
        <v>426</v>
      </c>
      <c r="H159" s="309">
        <f t="shared" si="32"/>
        <v>0.12676056338028169</v>
      </c>
      <c r="I159" s="309">
        <f t="shared" si="33"/>
        <v>0.16901408450704225</v>
      </c>
    </row>
    <row r="160" spans="2:9" ht="21" customHeight="1">
      <c r="B160" s="307">
        <v>1127</v>
      </c>
      <c r="C160" s="17" t="s">
        <v>18</v>
      </c>
      <c r="D160" s="325">
        <v>395</v>
      </c>
      <c r="E160" s="325">
        <v>251</v>
      </c>
      <c r="F160" s="325">
        <v>35</v>
      </c>
      <c r="G160" s="308">
        <f t="shared" si="31"/>
        <v>681</v>
      </c>
      <c r="H160" s="309">
        <f t="shared" si="32"/>
        <v>0.36857562408223199</v>
      </c>
      <c r="I160" s="309">
        <f t="shared" si="33"/>
        <v>5.1395007342143903E-2</v>
      </c>
    </row>
    <row r="161" spans="2:9" ht="21" customHeight="1">
      <c r="B161" s="307">
        <v>1128</v>
      </c>
      <c r="C161" s="17" t="s">
        <v>90</v>
      </c>
      <c r="D161" s="325">
        <v>88</v>
      </c>
      <c r="E161" s="325">
        <v>145</v>
      </c>
      <c r="F161" s="325">
        <v>190</v>
      </c>
      <c r="G161" s="308">
        <f t="shared" si="31"/>
        <v>423</v>
      </c>
      <c r="H161" s="309">
        <f t="shared" si="32"/>
        <v>0.34278959810874704</v>
      </c>
      <c r="I161" s="309">
        <f t="shared" si="33"/>
        <v>0.44917257683215128</v>
      </c>
    </row>
    <row r="162" spans="2:9" s="310" customFormat="1" ht="21" customHeight="1">
      <c r="B162" s="307">
        <v>1129</v>
      </c>
      <c r="C162" s="17" t="s">
        <v>91</v>
      </c>
      <c r="D162" s="325">
        <v>1089</v>
      </c>
      <c r="E162" s="325">
        <v>809</v>
      </c>
      <c r="F162" s="325">
        <v>404</v>
      </c>
      <c r="G162" s="308">
        <f t="shared" si="31"/>
        <v>2302</v>
      </c>
      <c r="H162" s="309">
        <f t="shared" si="32"/>
        <v>0.35143353605560385</v>
      </c>
      <c r="I162" s="309">
        <f t="shared" si="33"/>
        <v>0.17549956559513466</v>
      </c>
    </row>
    <row r="163" spans="2:9" ht="21" customHeight="1">
      <c r="B163" s="307">
        <v>1130</v>
      </c>
      <c r="C163" s="17" t="s">
        <v>92</v>
      </c>
      <c r="D163" s="325">
        <v>263</v>
      </c>
      <c r="E163" s="325">
        <v>175</v>
      </c>
      <c r="F163" s="325">
        <v>5</v>
      </c>
      <c r="G163" s="308">
        <f t="shared" si="31"/>
        <v>443</v>
      </c>
      <c r="H163" s="309">
        <f t="shared" si="32"/>
        <v>0.39503386004514673</v>
      </c>
      <c r="I163" s="309">
        <f t="shared" si="33"/>
        <v>1.1286681715575621E-2</v>
      </c>
    </row>
    <row r="164" spans="2:9" ht="21" customHeight="1">
      <c r="B164" s="307">
        <v>1131</v>
      </c>
      <c r="C164" s="17" t="s">
        <v>93</v>
      </c>
      <c r="D164" s="325">
        <v>1718</v>
      </c>
      <c r="E164" s="325">
        <v>955</v>
      </c>
      <c r="F164" s="325">
        <v>1922</v>
      </c>
      <c r="G164" s="308">
        <f t="shared" si="31"/>
        <v>4595</v>
      </c>
      <c r="H164" s="309">
        <f t="shared" si="32"/>
        <v>0.20783460282916214</v>
      </c>
      <c r="I164" s="309">
        <f t="shared" si="33"/>
        <v>0.41828073993471165</v>
      </c>
    </row>
    <row r="165" spans="2:9" ht="21" customHeight="1">
      <c r="B165" s="307">
        <v>1132</v>
      </c>
      <c r="C165" s="17" t="s">
        <v>94</v>
      </c>
      <c r="D165" s="325">
        <v>1767</v>
      </c>
      <c r="E165" s="325">
        <v>1230</v>
      </c>
      <c r="F165" s="325">
        <v>514</v>
      </c>
      <c r="G165" s="308">
        <f t="shared" si="31"/>
        <v>3511</v>
      </c>
      <c r="H165" s="309">
        <f t="shared" si="32"/>
        <v>0.35032754201082311</v>
      </c>
      <c r="I165" s="309">
        <f t="shared" si="33"/>
        <v>0.1463970378809456</v>
      </c>
    </row>
    <row r="166" spans="2:9" ht="21" customHeight="1">
      <c r="B166" s="307">
        <v>1133</v>
      </c>
      <c r="C166" s="17" t="s">
        <v>95</v>
      </c>
      <c r="D166" s="325">
        <v>620</v>
      </c>
      <c r="E166" s="325">
        <v>408</v>
      </c>
      <c r="F166" s="325">
        <v>184</v>
      </c>
      <c r="G166" s="308">
        <f t="shared" si="31"/>
        <v>1212</v>
      </c>
      <c r="H166" s="309">
        <f t="shared" si="32"/>
        <v>0.33663366336633666</v>
      </c>
      <c r="I166" s="309">
        <f t="shared" si="33"/>
        <v>0.15181518151815182</v>
      </c>
    </row>
    <row r="167" spans="2:9" ht="21" customHeight="1">
      <c r="B167" s="307">
        <v>1135</v>
      </c>
      <c r="C167" s="17" t="s">
        <v>96</v>
      </c>
      <c r="D167" s="325">
        <v>2234</v>
      </c>
      <c r="E167" s="325">
        <v>1490</v>
      </c>
      <c r="F167" s="325">
        <v>285</v>
      </c>
      <c r="G167" s="308">
        <f t="shared" si="31"/>
        <v>4009</v>
      </c>
      <c r="H167" s="309">
        <f t="shared" si="32"/>
        <v>0.37166375654776751</v>
      </c>
      <c r="I167" s="309">
        <f t="shared" si="33"/>
        <v>7.1090047393364927E-2</v>
      </c>
    </row>
    <row r="168" spans="2:9" ht="21" customHeight="1">
      <c r="B168" s="307">
        <v>1136</v>
      </c>
      <c r="C168" s="17" t="s">
        <v>97</v>
      </c>
      <c r="D168" s="325">
        <v>754</v>
      </c>
      <c r="E168" s="325">
        <v>217</v>
      </c>
      <c r="F168" s="325">
        <v>277</v>
      </c>
      <c r="G168" s="308">
        <f t="shared" si="31"/>
        <v>1248</v>
      </c>
      <c r="H168" s="309">
        <f t="shared" si="32"/>
        <v>0.17387820512820512</v>
      </c>
      <c r="I168" s="309">
        <f t="shared" si="33"/>
        <v>0.22195512820512819</v>
      </c>
    </row>
    <row r="169" spans="2:9" ht="21" customHeight="1">
      <c r="B169" s="307">
        <v>1137</v>
      </c>
      <c r="C169" s="17" t="s">
        <v>98</v>
      </c>
      <c r="D169" s="325">
        <v>1455</v>
      </c>
      <c r="E169" s="325">
        <v>1811</v>
      </c>
      <c r="F169" s="325">
        <v>576</v>
      </c>
      <c r="G169" s="308">
        <f t="shared" si="31"/>
        <v>3842</v>
      </c>
      <c r="H169" s="309">
        <f t="shared" si="32"/>
        <v>0.4713690786048933</v>
      </c>
      <c r="I169" s="309">
        <f t="shared" si="33"/>
        <v>0.14992191566892243</v>
      </c>
    </row>
    <row r="170" spans="2:9" ht="21" customHeight="1">
      <c r="B170" s="307">
        <v>1139</v>
      </c>
      <c r="C170" s="17" t="s">
        <v>99</v>
      </c>
      <c r="D170" s="325">
        <v>2596</v>
      </c>
      <c r="E170" s="325">
        <v>1556</v>
      </c>
      <c r="F170" s="325">
        <v>2067</v>
      </c>
      <c r="G170" s="308">
        <f t="shared" ref="G170:G175" si="34">D170+E170+F170</f>
        <v>6219</v>
      </c>
      <c r="H170" s="309">
        <f t="shared" ref="H170:H174" si="35">E170/G170</f>
        <v>0.25020099694484643</v>
      </c>
      <c r="I170" s="309">
        <f t="shared" ref="I170:I174" si="36">F170/G170</f>
        <v>0.33236854799807042</v>
      </c>
    </row>
    <row r="171" spans="2:9" ht="21" customHeight="1">
      <c r="B171" s="307">
        <v>1140</v>
      </c>
      <c r="C171" s="17" t="s">
        <v>100</v>
      </c>
      <c r="D171" s="325">
        <v>2606</v>
      </c>
      <c r="E171" s="325">
        <v>2497</v>
      </c>
      <c r="F171" s="325">
        <v>872</v>
      </c>
      <c r="G171" s="308">
        <f t="shared" si="34"/>
        <v>5975</v>
      </c>
      <c r="H171" s="309">
        <f t="shared" si="35"/>
        <v>0.41790794979079499</v>
      </c>
      <c r="I171" s="309">
        <f t="shared" si="36"/>
        <v>0.14594142259414225</v>
      </c>
    </row>
    <row r="172" spans="2:9" ht="21" customHeight="1">
      <c r="B172" s="307">
        <v>1141</v>
      </c>
      <c r="C172" s="17" t="s">
        <v>101</v>
      </c>
      <c r="D172" s="325">
        <v>397</v>
      </c>
      <c r="E172" s="325">
        <v>103</v>
      </c>
      <c r="F172" s="325">
        <v>78</v>
      </c>
      <c r="G172" s="308">
        <f t="shared" si="34"/>
        <v>578</v>
      </c>
      <c r="H172" s="309">
        <f t="shared" si="35"/>
        <v>0.1782006920415225</v>
      </c>
      <c r="I172" s="309">
        <f t="shared" si="36"/>
        <v>0.13494809688581316</v>
      </c>
    </row>
    <row r="173" spans="2:9" ht="21" customHeight="1">
      <c r="B173" s="307">
        <v>1142</v>
      </c>
      <c r="C173" s="17" t="s">
        <v>102</v>
      </c>
      <c r="D173" s="325">
        <v>657</v>
      </c>
      <c r="E173" s="325">
        <v>547</v>
      </c>
      <c r="F173" s="325">
        <v>373</v>
      </c>
      <c r="G173" s="308">
        <f t="shared" si="34"/>
        <v>1577</v>
      </c>
      <c r="H173" s="309">
        <f t="shared" si="35"/>
        <v>0.34686112872542801</v>
      </c>
      <c r="I173" s="309">
        <f t="shared" si="36"/>
        <v>0.23652504755865567</v>
      </c>
    </row>
    <row r="174" spans="2:9" ht="21" customHeight="1">
      <c r="B174" s="307">
        <v>1143</v>
      </c>
      <c r="C174" s="17" t="s">
        <v>103</v>
      </c>
      <c r="D174" s="325">
        <v>677</v>
      </c>
      <c r="E174" s="325">
        <v>10</v>
      </c>
      <c r="F174" s="325">
        <v>5</v>
      </c>
      <c r="G174" s="308">
        <f t="shared" si="34"/>
        <v>692</v>
      </c>
      <c r="H174" s="309">
        <f t="shared" si="35"/>
        <v>1.4450867052023121E-2</v>
      </c>
      <c r="I174" s="309">
        <f t="shared" si="36"/>
        <v>7.2254335260115606E-3</v>
      </c>
    </row>
    <row r="175" spans="2:9" ht="21" customHeight="1">
      <c r="B175" s="307">
        <v>1145</v>
      </c>
      <c r="C175" s="17" t="s">
        <v>104</v>
      </c>
      <c r="D175" s="325">
        <v>4537</v>
      </c>
      <c r="E175" s="325">
        <v>3819</v>
      </c>
      <c r="F175" s="325">
        <v>1060</v>
      </c>
      <c r="G175" s="308">
        <f t="shared" si="34"/>
        <v>9416</v>
      </c>
      <c r="H175" s="309">
        <f>E174/G174</f>
        <v>1.4450867052023121E-2</v>
      </c>
      <c r="I175" s="309">
        <f>F174/G174</f>
        <v>7.2254335260115606E-3</v>
      </c>
    </row>
    <row r="176" spans="2:9" ht="21" customHeight="1">
      <c r="B176" s="302"/>
      <c r="C176" s="318"/>
      <c r="D176" s="320"/>
      <c r="E176" s="320"/>
      <c r="F176" s="320"/>
      <c r="H176" s="319"/>
      <c r="I176" s="319"/>
    </row>
    <row r="177" spans="2:9" ht="21" customHeight="1">
      <c r="B177" s="335" t="s">
        <v>115</v>
      </c>
      <c r="C177" s="335"/>
      <c r="D177" s="335"/>
      <c r="E177" s="335"/>
      <c r="F177" s="335"/>
      <c r="G177" s="335"/>
      <c r="H177" s="335"/>
      <c r="I177" s="335"/>
    </row>
    <row r="178" spans="2:9" ht="21" customHeight="1">
      <c r="B178" s="304" t="s">
        <v>78</v>
      </c>
      <c r="C178" s="304" t="s">
        <v>79</v>
      </c>
      <c r="D178" s="305" t="s">
        <v>80</v>
      </c>
      <c r="E178" s="305" t="s">
        <v>81</v>
      </c>
      <c r="F178" s="305" t="s">
        <v>82</v>
      </c>
      <c r="G178" s="305" t="s">
        <v>83</v>
      </c>
      <c r="H178" s="306" t="s">
        <v>107</v>
      </c>
      <c r="I178" s="306" t="s">
        <v>108</v>
      </c>
    </row>
    <row r="179" spans="2:9" ht="21" customHeight="1">
      <c r="B179" s="5">
        <v>1120</v>
      </c>
      <c r="C179" s="17" t="s">
        <v>84</v>
      </c>
      <c r="D179" s="308">
        <v>1</v>
      </c>
      <c r="E179" s="308">
        <v>7</v>
      </c>
      <c r="F179" s="308">
        <v>0</v>
      </c>
      <c r="G179" s="308">
        <f t="shared" ref="G179:G194" si="37">D179+E179+F179</f>
        <v>8</v>
      </c>
      <c r="H179" s="309">
        <f>E179/G179</f>
        <v>0.875</v>
      </c>
      <c r="I179" s="309">
        <f>F179/G179</f>
        <v>0</v>
      </c>
    </row>
    <row r="180" spans="2:9" ht="21" customHeight="1">
      <c r="B180" s="5">
        <v>1121</v>
      </c>
      <c r="C180" s="17" t="s">
        <v>85</v>
      </c>
      <c r="D180" s="308">
        <v>3810</v>
      </c>
      <c r="E180" s="308">
        <v>5391</v>
      </c>
      <c r="F180" s="308">
        <v>843</v>
      </c>
      <c r="G180" s="308">
        <f t="shared" si="37"/>
        <v>10044</v>
      </c>
      <c r="H180" s="309">
        <f t="shared" ref="H180:H194" si="38">E180/G180</f>
        <v>0.53673835125448033</v>
      </c>
      <c r="I180" s="309">
        <f t="shared" ref="I180:I194" si="39">F180/G180</f>
        <v>8.393070489844684E-2</v>
      </c>
    </row>
    <row r="181" spans="2:9" ht="21" customHeight="1">
      <c r="B181" s="5">
        <v>1122</v>
      </c>
      <c r="C181" s="17" t="s">
        <v>86</v>
      </c>
      <c r="D181" s="308">
        <v>724</v>
      </c>
      <c r="E181" s="308">
        <v>1186</v>
      </c>
      <c r="F181" s="308">
        <v>168</v>
      </c>
      <c r="G181" s="308">
        <f t="shared" si="37"/>
        <v>2078</v>
      </c>
      <c r="H181" s="309">
        <f t="shared" si="38"/>
        <v>0.57074109720885469</v>
      </c>
      <c r="I181" s="309">
        <f t="shared" si="39"/>
        <v>8.0846968238691044E-2</v>
      </c>
    </row>
    <row r="182" spans="2:9" ht="21" customHeight="1">
      <c r="B182" s="5">
        <v>1123</v>
      </c>
      <c r="C182" s="17" t="s">
        <v>87</v>
      </c>
      <c r="D182" s="308">
        <v>1551</v>
      </c>
      <c r="E182" s="308">
        <v>1369</v>
      </c>
      <c r="F182" s="308">
        <v>344</v>
      </c>
      <c r="G182" s="308">
        <f t="shared" si="37"/>
        <v>3264</v>
      </c>
      <c r="H182" s="309">
        <f t="shared" si="38"/>
        <v>0.41942401960784315</v>
      </c>
      <c r="I182" s="309">
        <f t="shared" si="39"/>
        <v>0.1053921568627451</v>
      </c>
    </row>
    <row r="183" spans="2:9" ht="21" customHeight="1">
      <c r="B183" s="5">
        <v>1125</v>
      </c>
      <c r="C183" s="17" t="s">
        <v>88</v>
      </c>
      <c r="D183" s="308">
        <v>173</v>
      </c>
      <c r="E183" s="308">
        <v>224</v>
      </c>
      <c r="F183" s="308">
        <v>23</v>
      </c>
      <c r="G183" s="308">
        <f t="shared" si="37"/>
        <v>420</v>
      </c>
      <c r="H183" s="309">
        <f t="shared" si="38"/>
        <v>0.53333333333333333</v>
      </c>
      <c r="I183" s="309">
        <f t="shared" si="39"/>
        <v>5.4761904761904762E-2</v>
      </c>
    </row>
    <row r="184" spans="2:9" ht="21" customHeight="1">
      <c r="B184" s="5">
        <v>1126</v>
      </c>
      <c r="C184" s="17" t="s">
        <v>89</v>
      </c>
      <c r="D184" s="308">
        <v>326</v>
      </c>
      <c r="E184" s="308">
        <v>65</v>
      </c>
      <c r="F184" s="308">
        <v>25</v>
      </c>
      <c r="G184" s="308">
        <f t="shared" si="37"/>
        <v>416</v>
      </c>
      <c r="H184" s="309">
        <f t="shared" si="38"/>
        <v>0.15625</v>
      </c>
      <c r="I184" s="309">
        <f t="shared" si="39"/>
        <v>6.0096153846153848E-2</v>
      </c>
    </row>
    <row r="185" spans="2:9" ht="21" customHeight="1">
      <c r="B185" s="5">
        <v>1127</v>
      </c>
      <c r="C185" s="17" t="s">
        <v>18</v>
      </c>
      <c r="D185" s="308">
        <v>480</v>
      </c>
      <c r="E185" s="308">
        <v>321</v>
      </c>
      <c r="F185" s="308">
        <v>64</v>
      </c>
      <c r="G185" s="308">
        <f t="shared" si="37"/>
        <v>865</v>
      </c>
      <c r="H185" s="309">
        <f t="shared" si="38"/>
        <v>0.37109826589595374</v>
      </c>
      <c r="I185" s="309">
        <f t="shared" si="39"/>
        <v>7.3988439306358386E-2</v>
      </c>
    </row>
    <row r="186" spans="2:9" ht="21" customHeight="1">
      <c r="B186" s="5">
        <v>1128</v>
      </c>
      <c r="C186" s="17" t="s">
        <v>90</v>
      </c>
      <c r="D186" s="308">
        <v>85</v>
      </c>
      <c r="E186" s="308">
        <v>95</v>
      </c>
      <c r="F186" s="308">
        <v>38</v>
      </c>
      <c r="G186" s="308">
        <f t="shared" si="37"/>
        <v>218</v>
      </c>
      <c r="H186" s="309">
        <f t="shared" si="38"/>
        <v>0.43577981651376146</v>
      </c>
      <c r="I186" s="309">
        <f t="shared" si="39"/>
        <v>0.1743119266055046</v>
      </c>
    </row>
    <row r="187" spans="2:9" s="310" customFormat="1" ht="21" customHeight="1">
      <c r="B187" s="5">
        <v>1129</v>
      </c>
      <c r="C187" s="17" t="s">
        <v>91</v>
      </c>
      <c r="D187" s="308">
        <v>1058</v>
      </c>
      <c r="E187" s="308">
        <v>816</v>
      </c>
      <c r="F187" s="308">
        <v>253</v>
      </c>
      <c r="G187" s="308">
        <f t="shared" si="37"/>
        <v>2127</v>
      </c>
      <c r="H187" s="309">
        <f t="shared" si="38"/>
        <v>0.383638928067701</v>
      </c>
      <c r="I187" s="309">
        <f t="shared" si="39"/>
        <v>0.11894687353079454</v>
      </c>
    </row>
    <row r="188" spans="2:9" ht="21" customHeight="1">
      <c r="B188" s="5">
        <v>1130</v>
      </c>
      <c r="C188" s="17" t="s">
        <v>92</v>
      </c>
      <c r="D188" s="308">
        <v>160</v>
      </c>
      <c r="E188" s="308">
        <v>152</v>
      </c>
      <c r="F188" s="308">
        <v>3</v>
      </c>
      <c r="G188" s="308">
        <f t="shared" si="37"/>
        <v>315</v>
      </c>
      <c r="H188" s="309">
        <f t="shared" si="38"/>
        <v>0.48253968253968255</v>
      </c>
      <c r="I188" s="309">
        <f t="shared" si="39"/>
        <v>9.5238095238095247E-3</v>
      </c>
    </row>
    <row r="189" spans="2:9" ht="21" customHeight="1">
      <c r="B189" s="5">
        <v>1131</v>
      </c>
      <c r="C189" s="17" t="s">
        <v>93</v>
      </c>
      <c r="D189" s="308">
        <v>1470</v>
      </c>
      <c r="E189" s="308">
        <v>890</v>
      </c>
      <c r="F189" s="308">
        <v>661</v>
      </c>
      <c r="G189" s="308">
        <f t="shared" si="37"/>
        <v>3021</v>
      </c>
      <c r="H189" s="309">
        <f t="shared" si="38"/>
        <v>0.29460443561734523</v>
      </c>
      <c r="I189" s="309">
        <f t="shared" si="39"/>
        <v>0.21880172128434294</v>
      </c>
    </row>
    <row r="190" spans="2:9" ht="21" customHeight="1">
      <c r="B190" s="5">
        <v>1132</v>
      </c>
      <c r="C190" s="17" t="s">
        <v>94</v>
      </c>
      <c r="D190" s="308">
        <v>1390</v>
      </c>
      <c r="E190" s="308">
        <v>1009</v>
      </c>
      <c r="F190" s="308">
        <v>299</v>
      </c>
      <c r="G190" s="308">
        <f t="shared" si="37"/>
        <v>2698</v>
      </c>
      <c r="H190" s="309">
        <f t="shared" si="38"/>
        <v>0.37398072646404745</v>
      </c>
      <c r="I190" s="309">
        <f t="shared" si="39"/>
        <v>0.11082283172720533</v>
      </c>
    </row>
    <row r="191" spans="2:9" ht="21" customHeight="1">
      <c r="B191" s="5">
        <v>1133</v>
      </c>
      <c r="C191" s="17" t="s">
        <v>95</v>
      </c>
      <c r="D191" s="308">
        <v>866</v>
      </c>
      <c r="E191" s="308">
        <v>471</v>
      </c>
      <c r="F191" s="308">
        <v>110</v>
      </c>
      <c r="G191" s="308">
        <f t="shared" si="37"/>
        <v>1447</v>
      </c>
      <c r="H191" s="309">
        <f t="shared" si="38"/>
        <v>0.32550103662750518</v>
      </c>
      <c r="I191" s="309">
        <f t="shared" si="39"/>
        <v>7.6019350380096745E-2</v>
      </c>
    </row>
    <row r="192" spans="2:9" ht="21" customHeight="1">
      <c r="B192" s="5">
        <v>1135</v>
      </c>
      <c r="C192" s="17" t="s">
        <v>96</v>
      </c>
      <c r="D192" s="308">
        <v>1407</v>
      </c>
      <c r="E192" s="308">
        <v>1259</v>
      </c>
      <c r="F192" s="308">
        <v>120</v>
      </c>
      <c r="G192" s="308">
        <f t="shared" si="37"/>
        <v>2786</v>
      </c>
      <c r="H192" s="309">
        <f t="shared" si="38"/>
        <v>0.45190236898779612</v>
      </c>
      <c r="I192" s="309">
        <f t="shared" si="39"/>
        <v>4.3072505384063174E-2</v>
      </c>
    </row>
    <row r="193" spans="2:9" ht="21" customHeight="1">
      <c r="B193" s="5">
        <v>1136</v>
      </c>
      <c r="C193" s="17" t="s">
        <v>97</v>
      </c>
      <c r="D193" s="308">
        <v>456</v>
      </c>
      <c r="E193" s="308">
        <v>247</v>
      </c>
      <c r="F193" s="308">
        <v>115</v>
      </c>
      <c r="G193" s="308">
        <f t="shared" si="37"/>
        <v>818</v>
      </c>
      <c r="H193" s="309">
        <f t="shared" si="38"/>
        <v>0.30195599022004888</v>
      </c>
      <c r="I193" s="309">
        <f t="shared" si="39"/>
        <v>0.14058679706601468</v>
      </c>
    </row>
    <row r="194" spans="2:9" ht="21" customHeight="1">
      <c r="B194" s="5">
        <v>1137</v>
      </c>
      <c r="C194" s="17" t="s">
        <v>98</v>
      </c>
      <c r="D194" s="308">
        <v>793</v>
      </c>
      <c r="E194" s="308">
        <v>1959</v>
      </c>
      <c r="F194" s="308">
        <v>243</v>
      </c>
      <c r="G194" s="308">
        <f t="shared" si="37"/>
        <v>2995</v>
      </c>
      <c r="H194" s="309">
        <f t="shared" si="38"/>
        <v>0.65409015025041739</v>
      </c>
      <c r="I194" s="309">
        <f t="shared" si="39"/>
        <v>8.1135225375626049E-2</v>
      </c>
    </row>
    <row r="195" spans="2:9" ht="21" customHeight="1">
      <c r="B195" s="5">
        <v>1139</v>
      </c>
      <c r="C195" s="17" t="s">
        <v>99</v>
      </c>
      <c r="D195" s="308">
        <v>2271</v>
      </c>
      <c r="E195" s="308">
        <v>1603</v>
      </c>
      <c r="F195" s="308">
        <v>750</v>
      </c>
      <c r="G195" s="308">
        <f t="shared" ref="G195:G200" si="40">D195+E195+F195</f>
        <v>4624</v>
      </c>
      <c r="H195" s="309">
        <f t="shared" ref="H195:H199" si="41">E195/G195</f>
        <v>0.34666955017301038</v>
      </c>
      <c r="I195" s="309">
        <f t="shared" ref="I195:I199" si="42">F195/G195</f>
        <v>0.16219723183391002</v>
      </c>
    </row>
    <row r="196" spans="2:9" ht="21" customHeight="1">
      <c r="B196" s="5">
        <v>1140</v>
      </c>
      <c r="C196" s="17" t="s">
        <v>100</v>
      </c>
      <c r="D196" s="308">
        <v>3510</v>
      </c>
      <c r="E196" s="308">
        <v>2584</v>
      </c>
      <c r="F196" s="308">
        <v>551</v>
      </c>
      <c r="G196" s="308">
        <f t="shared" si="40"/>
        <v>6645</v>
      </c>
      <c r="H196" s="309">
        <f t="shared" si="41"/>
        <v>0.38886380737396536</v>
      </c>
      <c r="I196" s="309">
        <f t="shared" si="42"/>
        <v>8.2919488337095559E-2</v>
      </c>
    </row>
    <row r="197" spans="2:9" ht="21" customHeight="1">
      <c r="B197" s="5">
        <v>1141</v>
      </c>
      <c r="C197" s="17" t="s">
        <v>101</v>
      </c>
      <c r="D197" s="308">
        <v>452</v>
      </c>
      <c r="E197" s="308">
        <v>113</v>
      </c>
      <c r="F197" s="308">
        <v>73</v>
      </c>
      <c r="G197" s="308">
        <f t="shared" si="40"/>
        <v>638</v>
      </c>
      <c r="H197" s="309">
        <f t="shared" si="41"/>
        <v>0.17711598746081506</v>
      </c>
      <c r="I197" s="309">
        <f t="shared" si="42"/>
        <v>0.11442006269592477</v>
      </c>
    </row>
    <row r="198" spans="2:9" ht="21" customHeight="1">
      <c r="B198" s="5">
        <v>1142</v>
      </c>
      <c r="C198" s="17" t="s">
        <v>102</v>
      </c>
      <c r="D198" s="308">
        <v>222</v>
      </c>
      <c r="E198" s="308">
        <v>720</v>
      </c>
      <c r="F198" s="308">
        <v>166</v>
      </c>
      <c r="G198" s="308">
        <f t="shared" si="40"/>
        <v>1108</v>
      </c>
      <c r="H198" s="309">
        <f t="shared" si="41"/>
        <v>0.64981949458483756</v>
      </c>
      <c r="I198" s="309">
        <f t="shared" si="42"/>
        <v>0.14981949458483754</v>
      </c>
    </row>
    <row r="199" spans="2:9" ht="21" customHeight="1">
      <c r="B199" s="5">
        <v>1143</v>
      </c>
      <c r="C199" s="17" t="s">
        <v>103</v>
      </c>
      <c r="D199" s="308">
        <v>47</v>
      </c>
      <c r="E199" s="308">
        <v>19</v>
      </c>
      <c r="F199" s="308">
        <v>0</v>
      </c>
      <c r="G199" s="308">
        <f t="shared" si="40"/>
        <v>66</v>
      </c>
      <c r="H199" s="309">
        <f t="shared" si="41"/>
        <v>0.2878787878787879</v>
      </c>
      <c r="I199" s="309">
        <f t="shared" si="42"/>
        <v>0</v>
      </c>
    </row>
    <row r="200" spans="2:9" ht="21" customHeight="1">
      <c r="B200" s="5">
        <v>1145</v>
      </c>
      <c r="C200" s="17" t="s">
        <v>104</v>
      </c>
      <c r="D200" s="312">
        <v>5332</v>
      </c>
      <c r="E200" s="312">
        <v>4310</v>
      </c>
      <c r="F200" s="312">
        <v>816</v>
      </c>
      <c r="G200" s="308">
        <f t="shared" si="40"/>
        <v>10458</v>
      </c>
      <c r="H200" s="309">
        <f>E199/G199</f>
        <v>0.2878787878787879</v>
      </c>
      <c r="I200" s="309">
        <f>F199/G199</f>
        <v>0</v>
      </c>
    </row>
    <row r="201" spans="2:9" ht="21" customHeight="1">
      <c r="B201" s="302"/>
      <c r="C201" s="318"/>
      <c r="D201" s="320"/>
      <c r="E201" s="320"/>
      <c r="F201" s="320"/>
      <c r="H201" s="319"/>
      <c r="I201" s="319"/>
    </row>
    <row r="202" spans="2:9" ht="21" customHeight="1">
      <c r="B202" s="335" t="s">
        <v>116</v>
      </c>
      <c r="C202" s="335"/>
      <c r="D202" s="335"/>
      <c r="E202" s="335"/>
      <c r="F202" s="335"/>
      <c r="G202" s="335"/>
      <c r="H202" s="335"/>
      <c r="I202" s="335"/>
    </row>
    <row r="203" spans="2:9" ht="21" customHeight="1">
      <c r="B203" s="304" t="s">
        <v>78</v>
      </c>
      <c r="C203" s="304" t="s">
        <v>79</v>
      </c>
      <c r="D203" s="305" t="s">
        <v>80</v>
      </c>
      <c r="E203" s="305" t="s">
        <v>81</v>
      </c>
      <c r="F203" s="305" t="s">
        <v>82</v>
      </c>
      <c r="G203" s="305" t="s">
        <v>83</v>
      </c>
      <c r="H203" s="306" t="s">
        <v>107</v>
      </c>
      <c r="I203" s="306" t="s">
        <v>108</v>
      </c>
    </row>
    <row r="204" spans="2:9" ht="21" customHeight="1">
      <c r="B204" s="5">
        <v>1120</v>
      </c>
      <c r="C204" s="17" t="s">
        <v>84</v>
      </c>
      <c r="D204" s="308">
        <v>7</v>
      </c>
      <c r="E204" s="308">
        <v>14</v>
      </c>
      <c r="F204" s="308">
        <v>0</v>
      </c>
      <c r="G204" s="308">
        <f t="shared" ref="G204:G219" si="43">D204+E204+F204</f>
        <v>21</v>
      </c>
      <c r="H204" s="309">
        <f>E204/G204</f>
        <v>0.66666666666666663</v>
      </c>
      <c r="I204" s="309">
        <f>F204/G204</f>
        <v>0</v>
      </c>
    </row>
    <row r="205" spans="2:9" ht="21" customHeight="1">
      <c r="B205" s="5">
        <v>1121</v>
      </c>
      <c r="C205" s="17" t="s">
        <v>85</v>
      </c>
      <c r="D205" s="308">
        <v>3748</v>
      </c>
      <c r="E205" s="308">
        <v>4996</v>
      </c>
      <c r="F205" s="308">
        <v>493</v>
      </c>
      <c r="G205" s="308">
        <f t="shared" si="43"/>
        <v>9237</v>
      </c>
      <c r="H205" s="309">
        <f t="shared" ref="H205:H219" si="44">E205/G205</f>
        <v>0.54086824726642846</v>
      </c>
      <c r="I205" s="309">
        <f t="shared" ref="I205:I219" si="45">F205/G205</f>
        <v>5.3372307026090721E-2</v>
      </c>
    </row>
    <row r="206" spans="2:9" ht="21" customHeight="1">
      <c r="B206" s="5">
        <v>1122</v>
      </c>
      <c r="C206" s="17" t="s">
        <v>86</v>
      </c>
      <c r="D206" s="308">
        <v>711</v>
      </c>
      <c r="E206" s="308">
        <v>1148</v>
      </c>
      <c r="F206" s="308">
        <v>76</v>
      </c>
      <c r="G206" s="308">
        <f t="shared" si="43"/>
        <v>1935</v>
      </c>
      <c r="H206" s="309">
        <f t="shared" si="44"/>
        <v>0.59328165374677</v>
      </c>
      <c r="I206" s="309">
        <f t="shared" si="45"/>
        <v>3.9276485788113692E-2</v>
      </c>
    </row>
    <row r="207" spans="2:9" ht="21" customHeight="1">
      <c r="B207" s="5">
        <v>1123</v>
      </c>
      <c r="C207" s="17" t="s">
        <v>87</v>
      </c>
      <c r="D207" s="308">
        <v>1551</v>
      </c>
      <c r="E207" s="308">
        <v>1515</v>
      </c>
      <c r="F207" s="308">
        <v>239</v>
      </c>
      <c r="G207" s="308">
        <f t="shared" si="43"/>
        <v>3305</v>
      </c>
      <c r="H207" s="309">
        <f t="shared" si="44"/>
        <v>0.45839636913767018</v>
      </c>
      <c r="I207" s="309">
        <f t="shared" si="45"/>
        <v>7.2314674735249621E-2</v>
      </c>
    </row>
    <row r="208" spans="2:9" ht="21" customHeight="1">
      <c r="B208" s="5">
        <v>1125</v>
      </c>
      <c r="C208" s="17" t="s">
        <v>88</v>
      </c>
      <c r="D208" s="308">
        <v>217</v>
      </c>
      <c r="E208" s="308">
        <v>193</v>
      </c>
      <c r="F208" s="308">
        <v>5</v>
      </c>
      <c r="G208" s="308">
        <f t="shared" si="43"/>
        <v>415</v>
      </c>
      <c r="H208" s="309">
        <f t="shared" si="44"/>
        <v>0.4650602409638554</v>
      </c>
      <c r="I208" s="309">
        <f t="shared" si="45"/>
        <v>1.2048192771084338E-2</v>
      </c>
    </row>
    <row r="209" spans="2:9" ht="21" customHeight="1">
      <c r="B209" s="5">
        <v>1126</v>
      </c>
      <c r="C209" s="17" t="s">
        <v>89</v>
      </c>
      <c r="D209" s="308">
        <v>333</v>
      </c>
      <c r="E209" s="308">
        <v>48</v>
      </c>
      <c r="F209" s="308">
        <v>17</v>
      </c>
      <c r="G209" s="308">
        <f t="shared" si="43"/>
        <v>398</v>
      </c>
      <c r="H209" s="309">
        <f t="shared" si="44"/>
        <v>0.12060301507537688</v>
      </c>
      <c r="I209" s="309">
        <f t="shared" si="45"/>
        <v>4.2713567839195977E-2</v>
      </c>
    </row>
    <row r="210" spans="2:9" ht="21" customHeight="1">
      <c r="B210" s="5">
        <v>1127</v>
      </c>
      <c r="C210" s="17" t="s">
        <v>18</v>
      </c>
      <c r="D210" s="308">
        <v>683</v>
      </c>
      <c r="E210" s="308">
        <v>361</v>
      </c>
      <c r="F210" s="308">
        <v>114</v>
      </c>
      <c r="G210" s="308">
        <f t="shared" si="43"/>
        <v>1158</v>
      </c>
      <c r="H210" s="309">
        <f t="shared" si="44"/>
        <v>0.31174438687392053</v>
      </c>
      <c r="I210" s="309">
        <f t="shared" si="45"/>
        <v>9.8445595854922283E-2</v>
      </c>
    </row>
    <row r="211" spans="2:9" ht="21" customHeight="1">
      <c r="B211" s="5">
        <v>1128</v>
      </c>
      <c r="C211" s="17" t="s">
        <v>90</v>
      </c>
      <c r="D211" s="308">
        <v>130</v>
      </c>
      <c r="E211" s="308">
        <v>151</v>
      </c>
      <c r="F211" s="308">
        <v>23</v>
      </c>
      <c r="G211" s="308">
        <f t="shared" si="43"/>
        <v>304</v>
      </c>
      <c r="H211" s="309">
        <f t="shared" si="44"/>
        <v>0.49671052631578949</v>
      </c>
      <c r="I211" s="309">
        <f t="shared" si="45"/>
        <v>7.5657894736842105E-2</v>
      </c>
    </row>
    <row r="212" spans="2:9" s="310" customFormat="1" ht="21" customHeight="1">
      <c r="B212" s="5">
        <v>1129</v>
      </c>
      <c r="C212" s="17" t="s">
        <v>91</v>
      </c>
      <c r="D212" s="308">
        <v>1054</v>
      </c>
      <c r="E212" s="308">
        <v>899</v>
      </c>
      <c r="F212" s="308">
        <v>126</v>
      </c>
      <c r="G212" s="308">
        <f t="shared" si="43"/>
        <v>2079</v>
      </c>
      <c r="H212" s="309">
        <f t="shared" si="44"/>
        <v>0.43241943241943243</v>
      </c>
      <c r="I212" s="309">
        <f t="shared" si="45"/>
        <v>6.0606060606060608E-2</v>
      </c>
    </row>
    <row r="213" spans="2:9" ht="21" customHeight="1">
      <c r="B213" s="5">
        <v>1130</v>
      </c>
      <c r="C213" s="17" t="s">
        <v>92</v>
      </c>
      <c r="D213" s="308">
        <v>220</v>
      </c>
      <c r="E213" s="308">
        <v>149</v>
      </c>
      <c r="F213" s="308">
        <v>1</v>
      </c>
      <c r="G213" s="308">
        <f t="shared" si="43"/>
        <v>370</v>
      </c>
      <c r="H213" s="309">
        <f t="shared" si="44"/>
        <v>0.4027027027027027</v>
      </c>
      <c r="I213" s="309">
        <f t="shared" si="45"/>
        <v>2.7027027027027029E-3</v>
      </c>
    </row>
    <row r="214" spans="2:9" ht="21" customHeight="1">
      <c r="B214" s="5">
        <v>1131</v>
      </c>
      <c r="C214" s="17" t="s">
        <v>93</v>
      </c>
      <c r="D214" s="308">
        <v>1457</v>
      </c>
      <c r="E214" s="308">
        <v>754</v>
      </c>
      <c r="F214" s="308">
        <v>315</v>
      </c>
      <c r="G214" s="308">
        <f t="shared" si="43"/>
        <v>2526</v>
      </c>
      <c r="H214" s="309">
        <f t="shared" si="44"/>
        <v>0.29849564528899447</v>
      </c>
      <c r="I214" s="309">
        <f t="shared" si="45"/>
        <v>0.12470308788598575</v>
      </c>
    </row>
    <row r="215" spans="2:9" ht="21" customHeight="1">
      <c r="B215" s="5">
        <v>1132</v>
      </c>
      <c r="C215" s="17" t="s">
        <v>94</v>
      </c>
      <c r="D215" s="308">
        <v>1533</v>
      </c>
      <c r="E215" s="308">
        <v>1028</v>
      </c>
      <c r="F215" s="308">
        <v>159</v>
      </c>
      <c r="G215" s="308">
        <f t="shared" si="43"/>
        <v>2720</v>
      </c>
      <c r="H215" s="309">
        <f t="shared" si="44"/>
        <v>0.37794117647058822</v>
      </c>
      <c r="I215" s="309">
        <f t="shared" si="45"/>
        <v>5.8455882352941177E-2</v>
      </c>
    </row>
    <row r="216" spans="2:9" ht="21" customHeight="1">
      <c r="B216" s="5">
        <v>1133</v>
      </c>
      <c r="C216" s="17" t="s">
        <v>95</v>
      </c>
      <c r="D216" s="308">
        <v>742</v>
      </c>
      <c r="E216" s="308">
        <v>392</v>
      </c>
      <c r="F216" s="308">
        <v>90</v>
      </c>
      <c r="G216" s="308">
        <f t="shared" si="43"/>
        <v>1224</v>
      </c>
      <c r="H216" s="309">
        <f t="shared" si="44"/>
        <v>0.3202614379084967</v>
      </c>
      <c r="I216" s="309">
        <f t="shared" si="45"/>
        <v>7.3529411764705885E-2</v>
      </c>
    </row>
    <row r="217" spans="2:9" ht="21" customHeight="1">
      <c r="B217" s="5">
        <v>1135</v>
      </c>
      <c r="C217" s="17" t="s">
        <v>96</v>
      </c>
      <c r="D217" s="308">
        <v>1573</v>
      </c>
      <c r="E217" s="308">
        <v>1484</v>
      </c>
      <c r="F217" s="308">
        <v>115</v>
      </c>
      <c r="G217" s="308">
        <f t="shared" si="43"/>
        <v>3172</v>
      </c>
      <c r="H217" s="309">
        <f t="shared" si="44"/>
        <v>0.46784363177805799</v>
      </c>
      <c r="I217" s="309">
        <f t="shared" si="45"/>
        <v>3.62547288776797E-2</v>
      </c>
    </row>
    <row r="218" spans="2:9" ht="21" customHeight="1">
      <c r="B218" s="5">
        <v>1136</v>
      </c>
      <c r="C218" s="17" t="s">
        <v>97</v>
      </c>
      <c r="D218" s="308">
        <v>545</v>
      </c>
      <c r="E218" s="308">
        <v>324</v>
      </c>
      <c r="F218" s="308">
        <v>49</v>
      </c>
      <c r="G218" s="308">
        <f t="shared" si="43"/>
        <v>918</v>
      </c>
      <c r="H218" s="309">
        <f t="shared" si="44"/>
        <v>0.35294117647058826</v>
      </c>
      <c r="I218" s="309">
        <f t="shared" si="45"/>
        <v>5.3376906318082791E-2</v>
      </c>
    </row>
    <row r="219" spans="2:9" ht="21" customHeight="1">
      <c r="B219" s="5">
        <v>1137</v>
      </c>
      <c r="C219" s="17" t="s">
        <v>98</v>
      </c>
      <c r="D219" s="308">
        <v>879</v>
      </c>
      <c r="E219" s="308">
        <v>1504</v>
      </c>
      <c r="F219" s="308">
        <v>110</v>
      </c>
      <c r="G219" s="308">
        <f t="shared" si="43"/>
        <v>2493</v>
      </c>
      <c r="H219" s="309">
        <f t="shared" si="44"/>
        <v>0.60328920978740475</v>
      </c>
      <c r="I219" s="309">
        <f t="shared" si="45"/>
        <v>4.4123545928600079E-2</v>
      </c>
    </row>
    <row r="220" spans="2:9" ht="21" customHeight="1">
      <c r="B220" s="5">
        <v>1139</v>
      </c>
      <c r="C220" s="17" t="s">
        <v>99</v>
      </c>
      <c r="D220" s="308">
        <v>2369</v>
      </c>
      <c r="E220" s="308">
        <v>1600</v>
      </c>
      <c r="F220" s="308">
        <v>311</v>
      </c>
      <c r="G220" s="308">
        <f t="shared" ref="G220:G225" si="46">D220+E220+F220</f>
        <v>4280</v>
      </c>
      <c r="H220" s="309">
        <f t="shared" ref="H220:H225" si="47">E220/G220</f>
        <v>0.37383177570093457</v>
      </c>
      <c r="I220" s="309">
        <f t="shared" ref="I220:I225" si="48">F220/G220</f>
        <v>7.2663551401869156E-2</v>
      </c>
    </row>
    <row r="221" spans="2:9" ht="21" customHeight="1">
      <c r="B221" s="5">
        <v>1140</v>
      </c>
      <c r="C221" s="17" t="s">
        <v>100</v>
      </c>
      <c r="D221" s="308">
        <v>3182</v>
      </c>
      <c r="E221" s="308">
        <v>2452</v>
      </c>
      <c r="F221" s="308">
        <v>410</v>
      </c>
      <c r="G221" s="308">
        <f t="shared" si="46"/>
        <v>6044</v>
      </c>
      <c r="H221" s="309">
        <f t="shared" si="47"/>
        <v>0.40569159497021839</v>
      </c>
      <c r="I221" s="309">
        <f t="shared" si="48"/>
        <v>6.7835870284579755E-2</v>
      </c>
    </row>
    <row r="222" spans="2:9" ht="21" customHeight="1">
      <c r="B222" s="5">
        <v>1141</v>
      </c>
      <c r="C222" s="17" t="s">
        <v>101</v>
      </c>
      <c r="D222" s="308">
        <v>362</v>
      </c>
      <c r="E222" s="308">
        <v>97</v>
      </c>
      <c r="F222" s="308">
        <v>24</v>
      </c>
      <c r="G222" s="308">
        <f t="shared" si="46"/>
        <v>483</v>
      </c>
      <c r="H222" s="309">
        <f t="shared" si="47"/>
        <v>0.20082815734989648</v>
      </c>
      <c r="I222" s="309">
        <f t="shared" si="48"/>
        <v>4.9689440993788817E-2</v>
      </c>
    </row>
    <row r="223" spans="2:9" ht="21" customHeight="1">
      <c r="B223" s="5">
        <v>1142</v>
      </c>
      <c r="C223" s="17" t="s">
        <v>102</v>
      </c>
      <c r="D223" s="312">
        <v>278</v>
      </c>
      <c r="E223" s="312">
        <v>535</v>
      </c>
      <c r="F223" s="312">
        <v>33</v>
      </c>
      <c r="G223" s="308">
        <f t="shared" si="46"/>
        <v>846</v>
      </c>
      <c r="H223" s="309">
        <f t="shared" si="47"/>
        <v>0.63238770685579193</v>
      </c>
      <c r="I223" s="309">
        <f t="shared" si="48"/>
        <v>3.9007092198581561E-2</v>
      </c>
    </row>
    <row r="224" spans="2:9" ht="21" customHeight="1">
      <c r="B224" s="5">
        <v>1143</v>
      </c>
      <c r="C224" s="17" t="s">
        <v>103</v>
      </c>
      <c r="D224" s="312">
        <v>130</v>
      </c>
      <c r="E224" s="312">
        <v>41</v>
      </c>
      <c r="F224" s="312">
        <v>2</v>
      </c>
      <c r="G224" s="308">
        <f t="shared" si="46"/>
        <v>173</v>
      </c>
      <c r="H224" s="309">
        <f t="shared" si="47"/>
        <v>0.23699421965317918</v>
      </c>
      <c r="I224" s="309">
        <f t="shared" si="48"/>
        <v>1.1560693641618497E-2</v>
      </c>
    </row>
    <row r="225" spans="2:9" ht="21" customHeight="1">
      <c r="B225" s="5">
        <v>1145</v>
      </c>
      <c r="C225" s="17" t="s">
        <v>104</v>
      </c>
      <c r="D225" s="311">
        <v>5605</v>
      </c>
      <c r="E225" s="311">
        <v>4356</v>
      </c>
      <c r="F225" s="311">
        <v>594</v>
      </c>
      <c r="G225" s="308">
        <f t="shared" si="46"/>
        <v>10555</v>
      </c>
      <c r="H225" s="309">
        <f t="shared" si="47"/>
        <v>0.41269540502131691</v>
      </c>
      <c r="I225" s="309">
        <f t="shared" si="48"/>
        <v>5.6276646139270491E-2</v>
      </c>
    </row>
    <row r="226" spans="2:9" ht="21" customHeight="1">
      <c r="B226" s="302"/>
      <c r="C226" s="318"/>
      <c r="D226" s="303"/>
      <c r="E226" s="303"/>
      <c r="F226" s="303"/>
      <c r="G226" s="303"/>
      <c r="H226" s="319"/>
      <c r="I226" s="319"/>
    </row>
    <row r="227" spans="2:9" ht="21" customHeight="1">
      <c r="B227" s="335" t="s">
        <v>117</v>
      </c>
      <c r="C227" s="335"/>
      <c r="D227" s="335"/>
      <c r="E227" s="335"/>
      <c r="F227" s="335"/>
      <c r="G227" s="335"/>
      <c r="H227" s="335"/>
      <c r="I227" s="335"/>
    </row>
    <row r="228" spans="2:9" ht="21" customHeight="1">
      <c r="B228" s="304" t="s">
        <v>78</v>
      </c>
      <c r="C228" s="304" t="s">
        <v>79</v>
      </c>
      <c r="D228" s="305" t="s">
        <v>80</v>
      </c>
      <c r="E228" s="305" t="s">
        <v>81</v>
      </c>
      <c r="F228" s="305" t="s">
        <v>82</v>
      </c>
      <c r="G228" s="305" t="s">
        <v>83</v>
      </c>
      <c r="H228" s="306" t="s">
        <v>107</v>
      </c>
      <c r="I228" s="306" t="s">
        <v>108</v>
      </c>
    </row>
    <row r="229" spans="2:9" ht="21" customHeight="1">
      <c r="B229" s="5">
        <v>1120</v>
      </c>
      <c r="C229" s="17" t="s">
        <v>84</v>
      </c>
      <c r="D229" s="308">
        <v>8</v>
      </c>
      <c r="E229" s="308">
        <v>19</v>
      </c>
      <c r="F229" s="308">
        <v>0</v>
      </c>
      <c r="G229" s="308">
        <f t="shared" ref="G229:G244" si="49">D229+E229+F229</f>
        <v>27</v>
      </c>
      <c r="H229" s="309">
        <f>E229/G229</f>
        <v>0.70370370370370372</v>
      </c>
      <c r="I229" s="309">
        <f>F229/G229</f>
        <v>0</v>
      </c>
    </row>
    <row r="230" spans="2:9" ht="21" customHeight="1">
      <c r="B230" s="5">
        <v>1121</v>
      </c>
      <c r="C230" s="17" t="s">
        <v>85</v>
      </c>
      <c r="D230" s="308">
        <v>4160</v>
      </c>
      <c r="E230" s="308">
        <v>5081</v>
      </c>
      <c r="F230" s="308">
        <v>1490</v>
      </c>
      <c r="G230" s="308">
        <f t="shared" si="49"/>
        <v>10731</v>
      </c>
      <c r="H230" s="309">
        <f t="shared" ref="H230:H244" si="50">E230/G230</f>
        <v>0.47348802534712514</v>
      </c>
      <c r="I230" s="309">
        <f t="shared" ref="I230:I244" si="51">F230/G230</f>
        <v>0.13885006057217408</v>
      </c>
    </row>
    <row r="231" spans="2:9" ht="21" customHeight="1">
      <c r="B231" s="5">
        <v>1122</v>
      </c>
      <c r="C231" s="17" t="s">
        <v>86</v>
      </c>
      <c r="D231" s="308">
        <v>636</v>
      </c>
      <c r="E231" s="308">
        <v>1117</v>
      </c>
      <c r="F231" s="308">
        <v>170</v>
      </c>
      <c r="G231" s="308">
        <f t="shared" si="49"/>
        <v>1923</v>
      </c>
      <c r="H231" s="309">
        <f t="shared" si="50"/>
        <v>0.58086323452938116</v>
      </c>
      <c r="I231" s="309">
        <f t="shared" si="51"/>
        <v>8.8403536141445652E-2</v>
      </c>
    </row>
    <row r="232" spans="2:9" ht="21" customHeight="1">
      <c r="B232" s="5">
        <v>1123</v>
      </c>
      <c r="C232" s="17" t="s">
        <v>87</v>
      </c>
      <c r="D232" s="308">
        <v>1607</v>
      </c>
      <c r="E232" s="308">
        <v>1429</v>
      </c>
      <c r="F232" s="308">
        <v>158</v>
      </c>
      <c r="G232" s="308">
        <f t="shared" si="49"/>
        <v>3194</v>
      </c>
      <c r="H232" s="309">
        <f t="shared" si="50"/>
        <v>0.44740137758296805</v>
      </c>
      <c r="I232" s="309">
        <f t="shared" si="51"/>
        <v>4.9467752035065746E-2</v>
      </c>
    </row>
    <row r="233" spans="2:9" ht="21" customHeight="1">
      <c r="B233" s="5">
        <v>1125</v>
      </c>
      <c r="C233" s="17" t="s">
        <v>88</v>
      </c>
      <c r="D233" s="308">
        <v>121</v>
      </c>
      <c r="E233" s="308">
        <v>277</v>
      </c>
      <c r="F233" s="308">
        <v>5</v>
      </c>
      <c r="G233" s="308">
        <f t="shared" si="49"/>
        <v>403</v>
      </c>
      <c r="H233" s="309">
        <f t="shared" si="50"/>
        <v>0.68734491315136481</v>
      </c>
      <c r="I233" s="309">
        <f t="shared" si="51"/>
        <v>1.2406947890818859E-2</v>
      </c>
    </row>
    <row r="234" spans="2:9" ht="21" customHeight="1">
      <c r="B234" s="5">
        <v>1126</v>
      </c>
      <c r="C234" s="17" t="s">
        <v>89</v>
      </c>
      <c r="D234" s="308">
        <v>470</v>
      </c>
      <c r="E234" s="308">
        <v>50</v>
      </c>
      <c r="F234" s="308">
        <v>27</v>
      </c>
      <c r="G234" s="308">
        <f t="shared" si="49"/>
        <v>547</v>
      </c>
      <c r="H234" s="309">
        <f t="shared" si="50"/>
        <v>9.1407678244972576E-2</v>
      </c>
      <c r="I234" s="309">
        <f t="shared" si="51"/>
        <v>4.9360146252285193E-2</v>
      </c>
    </row>
    <row r="235" spans="2:9" ht="21" customHeight="1">
      <c r="B235" s="5">
        <v>1127</v>
      </c>
      <c r="C235" s="17" t="s">
        <v>18</v>
      </c>
      <c r="D235" s="308">
        <v>249</v>
      </c>
      <c r="E235" s="308">
        <v>158</v>
      </c>
      <c r="F235" s="308">
        <v>7</v>
      </c>
      <c r="G235" s="308">
        <f t="shared" si="49"/>
        <v>414</v>
      </c>
      <c r="H235" s="309">
        <f t="shared" si="50"/>
        <v>0.38164251207729466</v>
      </c>
      <c r="I235" s="309">
        <f t="shared" si="51"/>
        <v>1.6908212560386472E-2</v>
      </c>
    </row>
    <row r="236" spans="2:9" ht="21" customHeight="1">
      <c r="B236" s="5">
        <v>1128</v>
      </c>
      <c r="C236" s="17" t="s">
        <v>90</v>
      </c>
      <c r="D236" s="308">
        <v>283</v>
      </c>
      <c r="E236" s="308">
        <v>153</v>
      </c>
      <c r="F236" s="308">
        <v>93</v>
      </c>
      <c r="G236" s="308">
        <f t="shared" si="49"/>
        <v>529</v>
      </c>
      <c r="H236" s="309">
        <f t="shared" si="50"/>
        <v>0.28922495274102078</v>
      </c>
      <c r="I236" s="309">
        <f t="shared" si="51"/>
        <v>0.17580340264650285</v>
      </c>
    </row>
    <row r="237" spans="2:9" s="310" customFormat="1" ht="21" customHeight="1">
      <c r="B237" s="5">
        <v>1129</v>
      </c>
      <c r="C237" s="17" t="s">
        <v>91</v>
      </c>
      <c r="D237" s="308">
        <v>1023</v>
      </c>
      <c r="E237" s="308">
        <v>893</v>
      </c>
      <c r="F237" s="308">
        <v>273</v>
      </c>
      <c r="G237" s="308">
        <f t="shared" si="49"/>
        <v>2189</v>
      </c>
      <c r="H237" s="309">
        <f t="shared" si="50"/>
        <v>0.40794883508451346</v>
      </c>
      <c r="I237" s="309">
        <f t="shared" si="51"/>
        <v>0.1247144814984011</v>
      </c>
    </row>
    <row r="238" spans="2:9" ht="21" customHeight="1">
      <c r="B238" s="5">
        <v>1130</v>
      </c>
      <c r="C238" s="17" t="s">
        <v>92</v>
      </c>
      <c r="D238" s="308">
        <v>474</v>
      </c>
      <c r="E238" s="308">
        <v>175</v>
      </c>
      <c r="F238" s="308">
        <v>11</v>
      </c>
      <c r="G238" s="308">
        <f t="shared" si="49"/>
        <v>660</v>
      </c>
      <c r="H238" s="309">
        <f t="shared" si="50"/>
        <v>0.26515151515151514</v>
      </c>
      <c r="I238" s="309">
        <f t="shared" si="51"/>
        <v>1.6666666666666666E-2</v>
      </c>
    </row>
    <row r="239" spans="2:9" ht="21" customHeight="1">
      <c r="B239" s="5">
        <v>1131</v>
      </c>
      <c r="C239" s="17" t="s">
        <v>93</v>
      </c>
      <c r="D239" s="308">
        <v>1937</v>
      </c>
      <c r="E239" s="308">
        <v>790</v>
      </c>
      <c r="F239" s="308">
        <v>1220</v>
      </c>
      <c r="G239" s="308">
        <f t="shared" si="49"/>
        <v>3947</v>
      </c>
      <c r="H239" s="309">
        <f t="shared" si="50"/>
        <v>0.20015201418799089</v>
      </c>
      <c r="I239" s="309">
        <f t="shared" si="51"/>
        <v>0.30909551558145426</v>
      </c>
    </row>
    <row r="240" spans="2:9" ht="21" customHeight="1">
      <c r="B240" s="5">
        <v>1132</v>
      </c>
      <c r="C240" s="17" t="s">
        <v>94</v>
      </c>
      <c r="D240" s="308">
        <v>2769</v>
      </c>
      <c r="E240" s="308">
        <v>1057</v>
      </c>
      <c r="F240" s="308">
        <v>345</v>
      </c>
      <c r="G240" s="308">
        <f t="shared" si="49"/>
        <v>4171</v>
      </c>
      <c r="H240" s="309">
        <f t="shared" si="50"/>
        <v>0.25341644689522896</v>
      </c>
      <c r="I240" s="309">
        <f t="shared" si="51"/>
        <v>8.2713977463438018E-2</v>
      </c>
    </row>
    <row r="241" spans="2:9" ht="21" customHeight="1">
      <c r="B241" s="5">
        <v>1133</v>
      </c>
      <c r="C241" s="17" t="s">
        <v>95</v>
      </c>
      <c r="D241" s="308">
        <v>600</v>
      </c>
      <c r="E241" s="308">
        <v>437</v>
      </c>
      <c r="F241" s="308">
        <v>113</v>
      </c>
      <c r="G241" s="308">
        <f t="shared" si="49"/>
        <v>1150</v>
      </c>
      <c r="H241" s="309">
        <f t="shared" si="50"/>
        <v>0.38</v>
      </c>
      <c r="I241" s="309">
        <f t="shared" si="51"/>
        <v>9.8260869565217387E-2</v>
      </c>
    </row>
    <row r="242" spans="2:9" ht="21" customHeight="1">
      <c r="B242" s="5">
        <v>1135</v>
      </c>
      <c r="C242" s="17" t="s">
        <v>96</v>
      </c>
      <c r="D242" s="308">
        <v>2941</v>
      </c>
      <c r="E242" s="308">
        <v>1357</v>
      </c>
      <c r="F242" s="308">
        <v>145</v>
      </c>
      <c r="G242" s="308">
        <f t="shared" si="49"/>
        <v>4443</v>
      </c>
      <c r="H242" s="309">
        <f t="shared" si="50"/>
        <v>0.30542426288543778</v>
      </c>
      <c r="I242" s="309">
        <f t="shared" si="51"/>
        <v>3.2635606572135947E-2</v>
      </c>
    </row>
    <row r="243" spans="2:9" ht="21" customHeight="1">
      <c r="B243" s="5">
        <v>1136</v>
      </c>
      <c r="C243" s="17" t="s">
        <v>97</v>
      </c>
      <c r="D243" s="308">
        <v>1395</v>
      </c>
      <c r="E243" s="308">
        <v>235</v>
      </c>
      <c r="F243" s="308">
        <v>240</v>
      </c>
      <c r="G243" s="308">
        <f t="shared" si="49"/>
        <v>1870</v>
      </c>
      <c r="H243" s="309">
        <f t="shared" si="50"/>
        <v>0.12566844919786097</v>
      </c>
      <c r="I243" s="309">
        <f t="shared" si="51"/>
        <v>0.12834224598930483</v>
      </c>
    </row>
    <row r="244" spans="2:9" ht="21" customHeight="1">
      <c r="B244" s="5">
        <v>1137</v>
      </c>
      <c r="C244" s="17" t="s">
        <v>98</v>
      </c>
      <c r="D244" s="308">
        <v>1657</v>
      </c>
      <c r="E244" s="308">
        <v>1878</v>
      </c>
      <c r="F244" s="308">
        <v>428</v>
      </c>
      <c r="G244" s="308">
        <f t="shared" si="49"/>
        <v>3963</v>
      </c>
      <c r="H244" s="309">
        <f t="shared" si="50"/>
        <v>0.47388342165026492</v>
      </c>
      <c r="I244" s="309">
        <f t="shared" si="51"/>
        <v>0.10799899066363866</v>
      </c>
    </row>
    <row r="245" spans="2:9" ht="21" customHeight="1">
      <c r="B245" s="5">
        <v>1139</v>
      </c>
      <c r="C245" s="17" t="s">
        <v>99</v>
      </c>
      <c r="D245" s="308">
        <v>2626</v>
      </c>
      <c r="E245" s="308">
        <v>1232</v>
      </c>
      <c r="F245" s="308">
        <v>1262</v>
      </c>
      <c r="G245" s="308">
        <f t="shared" ref="G245:G250" si="52">D245+E245+F245</f>
        <v>5120</v>
      </c>
      <c r="H245" s="309">
        <f t="shared" ref="H245:H246" si="53">E245/G245</f>
        <v>0.24062500000000001</v>
      </c>
      <c r="I245" s="309">
        <f t="shared" ref="I245:I246" si="54">F245/G245</f>
        <v>0.24648437500000001</v>
      </c>
    </row>
    <row r="246" spans="2:9" ht="21" customHeight="1">
      <c r="B246" s="5">
        <v>1140</v>
      </c>
      <c r="C246" s="17" t="s">
        <v>100</v>
      </c>
      <c r="D246" s="308">
        <v>2150</v>
      </c>
      <c r="E246" s="308">
        <v>2011</v>
      </c>
      <c r="F246" s="308">
        <v>380</v>
      </c>
      <c r="G246" s="308">
        <f t="shared" si="52"/>
        <v>4541</v>
      </c>
      <c r="H246" s="309">
        <f t="shared" si="53"/>
        <v>0.44285399691697863</v>
      </c>
      <c r="I246" s="309">
        <f t="shared" si="54"/>
        <v>8.3682008368200833E-2</v>
      </c>
    </row>
    <row r="247" spans="2:9" ht="21" customHeight="1">
      <c r="B247" s="5">
        <v>1141</v>
      </c>
      <c r="C247" s="17" t="s">
        <v>101</v>
      </c>
      <c r="D247" s="308">
        <v>365</v>
      </c>
      <c r="E247" s="308">
        <v>55</v>
      </c>
      <c r="F247" s="308">
        <v>35</v>
      </c>
      <c r="G247" s="308">
        <f t="shared" si="52"/>
        <v>455</v>
      </c>
      <c r="H247" s="309">
        <f>E246/G246</f>
        <v>0.44285399691697863</v>
      </c>
      <c r="I247" s="309">
        <f>F246/G246</f>
        <v>8.3682008368200833E-2</v>
      </c>
    </row>
    <row r="248" spans="2:9" ht="21" customHeight="1">
      <c r="B248" s="5">
        <v>1142</v>
      </c>
      <c r="C248" s="17" t="s">
        <v>102</v>
      </c>
      <c r="D248" s="308">
        <v>781</v>
      </c>
      <c r="E248" s="308">
        <v>762</v>
      </c>
      <c r="F248" s="308">
        <v>236</v>
      </c>
      <c r="G248" s="308">
        <f t="shared" si="52"/>
        <v>1779</v>
      </c>
      <c r="H248" s="309">
        <f>E247/G247</f>
        <v>0.12087912087912088</v>
      </c>
      <c r="I248" s="309">
        <f>F247/G247</f>
        <v>7.6923076923076927E-2</v>
      </c>
    </row>
    <row r="249" spans="2:9" ht="21" customHeight="1">
      <c r="B249" s="5">
        <v>1143</v>
      </c>
      <c r="C249" s="17" t="s">
        <v>103</v>
      </c>
      <c r="D249" s="308">
        <v>803</v>
      </c>
      <c r="E249" s="308">
        <v>41</v>
      </c>
      <c r="F249" s="308">
        <v>1</v>
      </c>
      <c r="G249" s="308">
        <f t="shared" si="52"/>
        <v>845</v>
      </c>
      <c r="H249" s="309">
        <f>E248/G248</f>
        <v>0.42833052276559863</v>
      </c>
      <c r="I249" s="309">
        <f>F248/G248</f>
        <v>0.13265879707700956</v>
      </c>
    </row>
    <row r="250" spans="2:9" ht="21" customHeight="1">
      <c r="B250" s="5">
        <v>1145</v>
      </c>
      <c r="C250" s="17" t="s">
        <v>104</v>
      </c>
      <c r="D250" s="312">
        <v>3641</v>
      </c>
      <c r="E250" s="312">
        <v>3678</v>
      </c>
      <c r="F250" s="312">
        <v>509</v>
      </c>
      <c r="G250" s="308">
        <f t="shared" si="52"/>
        <v>7828</v>
      </c>
      <c r="H250" s="309">
        <f>E249/G249</f>
        <v>4.85207100591716E-2</v>
      </c>
      <c r="I250" s="309">
        <f>F249/G249</f>
        <v>1.1834319526627219E-3</v>
      </c>
    </row>
    <row r="251" spans="2:9" ht="21" customHeight="1">
      <c r="B251" s="302"/>
      <c r="C251" s="318"/>
      <c r="D251" s="320"/>
      <c r="E251" s="320"/>
      <c r="F251" s="320"/>
      <c r="H251" s="319"/>
      <c r="I251" s="319"/>
    </row>
    <row r="252" spans="2:9" ht="21" customHeight="1">
      <c r="B252" s="335" t="s">
        <v>118</v>
      </c>
      <c r="C252" s="335"/>
      <c r="D252" s="335"/>
      <c r="E252" s="335"/>
      <c r="F252" s="335"/>
      <c r="G252" s="335"/>
      <c r="H252" s="335"/>
      <c r="I252" s="335"/>
    </row>
    <row r="253" spans="2:9" ht="21" customHeight="1">
      <c r="B253" s="304" t="s">
        <v>78</v>
      </c>
      <c r="C253" s="304" t="s">
        <v>79</v>
      </c>
      <c r="D253" s="305" t="s">
        <v>80</v>
      </c>
      <c r="E253" s="305" t="s">
        <v>81</v>
      </c>
      <c r="F253" s="305" t="s">
        <v>82</v>
      </c>
      <c r="G253" s="305" t="s">
        <v>83</v>
      </c>
      <c r="H253" s="306" t="s">
        <v>107</v>
      </c>
      <c r="I253" s="306" t="s">
        <v>108</v>
      </c>
    </row>
    <row r="254" spans="2:9" ht="21" customHeight="1">
      <c r="B254" s="5">
        <v>1120</v>
      </c>
      <c r="C254" s="17" t="s">
        <v>84</v>
      </c>
      <c r="D254" s="308">
        <v>9</v>
      </c>
      <c r="E254" s="308">
        <v>14</v>
      </c>
      <c r="F254" s="308">
        <v>0</v>
      </c>
      <c r="G254" s="308">
        <f t="shared" ref="G254:G269" si="55">D254+E254+F254</f>
        <v>23</v>
      </c>
      <c r="H254" s="309">
        <f>E254/G254</f>
        <v>0.60869565217391308</v>
      </c>
      <c r="I254" s="309">
        <f>F254/G254</f>
        <v>0</v>
      </c>
    </row>
    <row r="255" spans="2:9" ht="21" customHeight="1">
      <c r="B255" s="5">
        <v>1121</v>
      </c>
      <c r="C255" s="17" t="s">
        <v>85</v>
      </c>
      <c r="D255" s="308">
        <v>4439</v>
      </c>
      <c r="E255" s="308">
        <v>5585</v>
      </c>
      <c r="F255" s="308">
        <v>1137</v>
      </c>
      <c r="G255" s="308">
        <f t="shared" si="55"/>
        <v>11161</v>
      </c>
      <c r="H255" s="309">
        <f t="shared" ref="H255:H269" si="56">E255/G255</f>
        <v>0.50040318967834418</v>
      </c>
      <c r="I255" s="309">
        <f t="shared" ref="I255:I269" si="57">F255/G255</f>
        <v>0.10187259206164322</v>
      </c>
    </row>
    <row r="256" spans="2:9" ht="21" customHeight="1">
      <c r="B256" s="5">
        <v>1122</v>
      </c>
      <c r="C256" s="17" t="s">
        <v>86</v>
      </c>
      <c r="D256" s="308">
        <v>600</v>
      </c>
      <c r="E256" s="308">
        <v>1203</v>
      </c>
      <c r="F256" s="308">
        <v>50</v>
      </c>
      <c r="G256" s="308">
        <f t="shared" si="55"/>
        <v>1853</v>
      </c>
      <c r="H256" s="309">
        <f t="shared" si="56"/>
        <v>0.6492174851592013</v>
      </c>
      <c r="I256" s="309">
        <f t="shared" si="57"/>
        <v>2.6983270372369132E-2</v>
      </c>
    </row>
    <row r="257" spans="2:9" ht="21" customHeight="1">
      <c r="B257" s="5">
        <v>1123</v>
      </c>
      <c r="C257" s="17" t="s">
        <v>87</v>
      </c>
      <c r="D257" s="308">
        <v>1859</v>
      </c>
      <c r="E257" s="308">
        <v>1582</v>
      </c>
      <c r="F257" s="308">
        <v>153</v>
      </c>
      <c r="G257" s="308">
        <f t="shared" si="55"/>
        <v>3594</v>
      </c>
      <c r="H257" s="309">
        <f t="shared" si="56"/>
        <v>0.44017807456872565</v>
      </c>
      <c r="I257" s="309">
        <f t="shared" si="57"/>
        <v>4.2570951585976631E-2</v>
      </c>
    </row>
    <row r="258" spans="2:9" ht="21" customHeight="1">
      <c r="B258" s="5">
        <v>1125</v>
      </c>
      <c r="C258" s="17" t="s">
        <v>88</v>
      </c>
      <c r="D258" s="308">
        <v>163</v>
      </c>
      <c r="E258" s="308">
        <v>318</v>
      </c>
      <c r="F258" s="308">
        <v>27</v>
      </c>
      <c r="G258" s="308">
        <f t="shared" si="55"/>
        <v>508</v>
      </c>
      <c r="H258" s="309">
        <f t="shared" si="56"/>
        <v>0.62598425196850394</v>
      </c>
      <c r="I258" s="309">
        <f t="shared" si="57"/>
        <v>5.3149606299212601E-2</v>
      </c>
    </row>
    <row r="259" spans="2:9" ht="21" customHeight="1">
      <c r="B259" s="5">
        <v>1126</v>
      </c>
      <c r="C259" s="17" t="s">
        <v>89</v>
      </c>
      <c r="D259" s="308">
        <v>590</v>
      </c>
      <c r="E259" s="308">
        <v>52</v>
      </c>
      <c r="F259" s="308">
        <v>17</v>
      </c>
      <c r="G259" s="308">
        <f t="shared" si="55"/>
        <v>659</v>
      </c>
      <c r="H259" s="309">
        <f t="shared" si="56"/>
        <v>7.8907435508345974E-2</v>
      </c>
      <c r="I259" s="309">
        <f t="shared" si="57"/>
        <v>2.5796661608497723E-2</v>
      </c>
    </row>
    <row r="260" spans="2:9" ht="21" customHeight="1">
      <c r="B260" s="5">
        <v>1127</v>
      </c>
      <c r="C260" s="17" t="s">
        <v>18</v>
      </c>
      <c r="D260" s="308">
        <v>242</v>
      </c>
      <c r="E260" s="308">
        <v>148</v>
      </c>
      <c r="F260" s="308">
        <v>79</v>
      </c>
      <c r="G260" s="308">
        <f t="shared" si="55"/>
        <v>469</v>
      </c>
      <c r="H260" s="309">
        <f t="shared" si="56"/>
        <v>0.31556503198294245</v>
      </c>
      <c r="I260" s="309">
        <f t="shared" si="57"/>
        <v>0.16844349680170576</v>
      </c>
    </row>
    <row r="261" spans="2:9" ht="21" customHeight="1">
      <c r="B261" s="5">
        <v>1128</v>
      </c>
      <c r="C261" s="17" t="s">
        <v>90</v>
      </c>
      <c r="D261" s="308">
        <v>445</v>
      </c>
      <c r="E261" s="308">
        <v>143</v>
      </c>
      <c r="F261" s="308">
        <v>16</v>
      </c>
      <c r="G261" s="308">
        <f t="shared" si="55"/>
        <v>604</v>
      </c>
      <c r="H261" s="309">
        <f t="shared" si="56"/>
        <v>0.23675496688741721</v>
      </c>
      <c r="I261" s="309">
        <f t="shared" si="57"/>
        <v>2.6490066225165563E-2</v>
      </c>
    </row>
    <row r="262" spans="2:9" s="310" customFormat="1" ht="21" customHeight="1">
      <c r="B262" s="5">
        <v>1129</v>
      </c>
      <c r="C262" s="17" t="s">
        <v>91</v>
      </c>
      <c r="D262" s="308">
        <v>1370</v>
      </c>
      <c r="E262" s="308">
        <v>771</v>
      </c>
      <c r="F262" s="308">
        <v>173</v>
      </c>
      <c r="G262" s="308">
        <f t="shared" si="55"/>
        <v>2314</v>
      </c>
      <c r="H262" s="309">
        <f t="shared" si="56"/>
        <v>0.33318928262748487</v>
      </c>
      <c r="I262" s="309">
        <f t="shared" si="57"/>
        <v>7.4762316335350049E-2</v>
      </c>
    </row>
    <row r="263" spans="2:9" ht="21" customHeight="1">
      <c r="B263" s="5">
        <v>1130</v>
      </c>
      <c r="C263" s="17" t="s">
        <v>92</v>
      </c>
      <c r="D263" s="308">
        <v>446</v>
      </c>
      <c r="E263" s="308">
        <v>235</v>
      </c>
      <c r="F263" s="308">
        <v>27</v>
      </c>
      <c r="G263" s="308">
        <f t="shared" si="55"/>
        <v>708</v>
      </c>
      <c r="H263" s="309">
        <f t="shared" si="56"/>
        <v>0.33192090395480228</v>
      </c>
      <c r="I263" s="309">
        <f t="shared" si="57"/>
        <v>3.8135593220338986E-2</v>
      </c>
    </row>
    <row r="264" spans="2:9" ht="21" customHeight="1">
      <c r="B264" s="5">
        <v>1131</v>
      </c>
      <c r="C264" s="17" t="s">
        <v>93</v>
      </c>
      <c r="D264" s="308">
        <v>2392</v>
      </c>
      <c r="E264" s="308">
        <v>866</v>
      </c>
      <c r="F264" s="308">
        <v>661</v>
      </c>
      <c r="G264" s="308">
        <f t="shared" si="55"/>
        <v>3919</v>
      </c>
      <c r="H264" s="309">
        <f t="shared" si="56"/>
        <v>0.22097473845368718</v>
      </c>
      <c r="I264" s="309">
        <f t="shared" si="57"/>
        <v>0.1686654758867058</v>
      </c>
    </row>
    <row r="265" spans="2:9" ht="21" customHeight="1">
      <c r="B265" s="5">
        <v>1132</v>
      </c>
      <c r="C265" s="17" t="s">
        <v>94</v>
      </c>
      <c r="D265" s="308">
        <v>2983</v>
      </c>
      <c r="E265" s="308">
        <v>1178</v>
      </c>
      <c r="F265" s="308">
        <v>459</v>
      </c>
      <c r="G265" s="308">
        <f t="shared" si="55"/>
        <v>4620</v>
      </c>
      <c r="H265" s="309">
        <f t="shared" si="56"/>
        <v>0.25497835497835497</v>
      </c>
      <c r="I265" s="309">
        <f t="shared" si="57"/>
        <v>9.9350649350649356E-2</v>
      </c>
    </row>
    <row r="266" spans="2:9" ht="21" customHeight="1">
      <c r="B266" s="5">
        <v>1133</v>
      </c>
      <c r="C266" s="17" t="s">
        <v>95</v>
      </c>
      <c r="D266" s="308">
        <v>837</v>
      </c>
      <c r="E266" s="308">
        <v>443</v>
      </c>
      <c r="F266" s="308">
        <v>33</v>
      </c>
      <c r="G266" s="308">
        <f t="shared" si="55"/>
        <v>1313</v>
      </c>
      <c r="H266" s="309">
        <f t="shared" si="56"/>
        <v>0.33739527798933738</v>
      </c>
      <c r="I266" s="309">
        <f t="shared" si="57"/>
        <v>2.5133282559025132E-2</v>
      </c>
    </row>
    <row r="267" spans="2:9" ht="21" customHeight="1">
      <c r="B267" s="5">
        <v>1135</v>
      </c>
      <c r="C267" s="17" t="s">
        <v>96</v>
      </c>
      <c r="D267" s="308">
        <v>3153</v>
      </c>
      <c r="E267" s="308">
        <v>1804</v>
      </c>
      <c r="F267" s="308">
        <v>204</v>
      </c>
      <c r="G267" s="308">
        <f t="shared" si="55"/>
        <v>5161</v>
      </c>
      <c r="H267" s="309">
        <f t="shared" si="56"/>
        <v>0.34954466188723116</v>
      </c>
      <c r="I267" s="309">
        <f t="shared" si="57"/>
        <v>3.9527223406316606E-2</v>
      </c>
    </row>
    <row r="268" spans="2:9" ht="21" customHeight="1">
      <c r="B268" s="5">
        <v>1136</v>
      </c>
      <c r="C268" s="17" t="s">
        <v>97</v>
      </c>
      <c r="D268" s="308">
        <v>1737</v>
      </c>
      <c r="E268" s="308">
        <v>278</v>
      </c>
      <c r="F268" s="308">
        <v>393</v>
      </c>
      <c r="G268" s="308">
        <f t="shared" si="55"/>
        <v>2408</v>
      </c>
      <c r="H268" s="309">
        <f t="shared" si="56"/>
        <v>0.11544850498338871</v>
      </c>
      <c r="I268" s="309">
        <f t="shared" si="57"/>
        <v>0.16320598006644518</v>
      </c>
    </row>
    <row r="269" spans="2:9" ht="21" customHeight="1">
      <c r="B269" s="5">
        <v>1137</v>
      </c>
      <c r="C269" s="17" t="s">
        <v>98</v>
      </c>
      <c r="D269" s="308">
        <v>1599</v>
      </c>
      <c r="E269" s="308">
        <v>2037</v>
      </c>
      <c r="F269" s="308">
        <v>412</v>
      </c>
      <c r="G269" s="308">
        <f t="shared" si="55"/>
        <v>4048</v>
      </c>
      <c r="H269" s="309">
        <f t="shared" si="56"/>
        <v>0.50321146245059289</v>
      </c>
      <c r="I269" s="309">
        <f t="shared" si="57"/>
        <v>0.10177865612648221</v>
      </c>
    </row>
    <row r="270" spans="2:9" ht="21" customHeight="1">
      <c r="B270" s="5">
        <v>1139</v>
      </c>
      <c r="C270" s="17" t="s">
        <v>99</v>
      </c>
      <c r="D270" s="308">
        <v>3248</v>
      </c>
      <c r="E270" s="308">
        <v>1564</v>
      </c>
      <c r="F270" s="308">
        <v>552</v>
      </c>
      <c r="G270" s="308">
        <f t="shared" ref="G270:G275" si="58">D270+E270+F270</f>
        <v>5364</v>
      </c>
      <c r="H270" s="309">
        <f t="shared" ref="H270:H271" si="59">E270/G270</f>
        <v>0.29157345264727813</v>
      </c>
      <c r="I270" s="309">
        <f t="shared" ref="I270:I271" si="60">F270/G270</f>
        <v>0.1029082774049217</v>
      </c>
    </row>
    <row r="271" spans="2:9" ht="21" customHeight="1">
      <c r="B271" s="5">
        <v>1140</v>
      </c>
      <c r="C271" s="17" t="s">
        <v>100</v>
      </c>
      <c r="D271" s="308">
        <v>2480</v>
      </c>
      <c r="E271" s="308">
        <v>2543</v>
      </c>
      <c r="F271" s="308">
        <v>130</v>
      </c>
      <c r="G271" s="308">
        <f t="shared" si="58"/>
        <v>5153</v>
      </c>
      <c r="H271" s="309">
        <f t="shared" si="59"/>
        <v>0.49349893266058609</v>
      </c>
      <c r="I271" s="309">
        <f t="shared" si="60"/>
        <v>2.5228022511158549E-2</v>
      </c>
    </row>
    <row r="272" spans="2:9" ht="21" customHeight="1">
      <c r="B272" s="5">
        <v>1141</v>
      </c>
      <c r="C272" s="17" t="s">
        <v>101</v>
      </c>
      <c r="D272" s="308">
        <v>562</v>
      </c>
      <c r="E272" s="308">
        <v>100</v>
      </c>
      <c r="F272" s="308">
        <v>19</v>
      </c>
      <c r="G272" s="308">
        <f t="shared" si="58"/>
        <v>681</v>
      </c>
      <c r="H272" s="309">
        <f>E271/G271</f>
        <v>0.49349893266058609</v>
      </c>
      <c r="I272" s="309">
        <f>F271/G271</f>
        <v>2.5228022511158549E-2</v>
      </c>
    </row>
    <row r="273" spans="2:9" ht="21" customHeight="1">
      <c r="B273" s="5">
        <v>1142</v>
      </c>
      <c r="C273" s="17" t="s">
        <v>102</v>
      </c>
      <c r="D273" s="308">
        <v>976</v>
      </c>
      <c r="E273" s="308">
        <v>732</v>
      </c>
      <c r="F273" s="308">
        <v>47</v>
      </c>
      <c r="G273" s="308">
        <f t="shared" si="58"/>
        <v>1755</v>
      </c>
      <c r="H273" s="309">
        <f>E272/G272</f>
        <v>0.14684287812041116</v>
      </c>
      <c r="I273" s="309">
        <f>F272/G272</f>
        <v>2.7900146842878122E-2</v>
      </c>
    </row>
    <row r="274" spans="2:9" ht="21" customHeight="1">
      <c r="B274" s="5">
        <v>1143</v>
      </c>
      <c r="C274" s="17" t="s">
        <v>103</v>
      </c>
      <c r="D274" s="308">
        <v>1121</v>
      </c>
      <c r="E274" s="308">
        <v>27</v>
      </c>
      <c r="F274" s="308">
        <v>0</v>
      </c>
      <c r="G274" s="308">
        <f t="shared" si="58"/>
        <v>1148</v>
      </c>
      <c r="H274" s="309">
        <f>E273/G273</f>
        <v>0.41709401709401711</v>
      </c>
      <c r="I274" s="309">
        <f>F273/G273</f>
        <v>2.678062678062678E-2</v>
      </c>
    </row>
    <row r="275" spans="2:9" ht="21" customHeight="1">
      <c r="B275" s="5">
        <v>1145</v>
      </c>
      <c r="C275" s="17" t="s">
        <v>104</v>
      </c>
      <c r="D275" s="312">
        <v>3967</v>
      </c>
      <c r="E275" s="312">
        <v>3765</v>
      </c>
      <c r="F275" s="312">
        <v>198</v>
      </c>
      <c r="G275" s="308">
        <f t="shared" si="58"/>
        <v>7930</v>
      </c>
      <c r="H275" s="309">
        <f>E274/G274</f>
        <v>2.3519163763066203E-2</v>
      </c>
      <c r="I275" s="309">
        <f>F274/G274</f>
        <v>0</v>
      </c>
    </row>
    <row r="276" spans="2:9" ht="21" customHeight="1">
      <c r="B276" s="302"/>
      <c r="C276" s="318"/>
      <c r="D276" s="320"/>
      <c r="E276" s="320"/>
      <c r="F276" s="320"/>
      <c r="H276" s="319"/>
      <c r="I276" s="319"/>
    </row>
    <row r="277" spans="2:9" ht="21" customHeight="1">
      <c r="B277" s="335" t="s">
        <v>119</v>
      </c>
      <c r="C277" s="335"/>
      <c r="D277" s="335"/>
      <c r="E277" s="335"/>
      <c r="F277" s="335"/>
      <c r="G277" s="335"/>
      <c r="H277" s="335"/>
      <c r="I277" s="335"/>
    </row>
    <row r="278" spans="2:9" ht="21" customHeight="1">
      <c r="B278" s="304" t="s">
        <v>78</v>
      </c>
      <c r="C278" s="304" t="s">
        <v>79</v>
      </c>
      <c r="D278" s="305" t="s">
        <v>80</v>
      </c>
      <c r="E278" s="305" t="s">
        <v>81</v>
      </c>
      <c r="F278" s="305" t="s">
        <v>82</v>
      </c>
      <c r="G278" s="305" t="s">
        <v>83</v>
      </c>
      <c r="H278" s="306" t="s">
        <v>107</v>
      </c>
      <c r="I278" s="306" t="s">
        <v>108</v>
      </c>
    </row>
    <row r="279" spans="2:9" ht="21" customHeight="1">
      <c r="B279" s="5">
        <v>1120</v>
      </c>
      <c r="C279" s="17" t="s">
        <v>84</v>
      </c>
      <c r="D279" s="308">
        <v>9</v>
      </c>
      <c r="E279" s="308">
        <v>82</v>
      </c>
      <c r="F279" s="308">
        <v>0</v>
      </c>
      <c r="G279" s="308">
        <f t="shared" ref="G279:G294" si="61">D279+E279+F279</f>
        <v>91</v>
      </c>
      <c r="H279" s="309">
        <f>E279/G279</f>
        <v>0.90109890109890112</v>
      </c>
      <c r="I279" s="309">
        <f>F279/G279</f>
        <v>0</v>
      </c>
    </row>
    <row r="280" spans="2:9" ht="21" customHeight="1">
      <c r="B280" s="5">
        <v>1121</v>
      </c>
      <c r="C280" s="17" t="s">
        <v>85</v>
      </c>
      <c r="D280" s="308">
        <v>2886</v>
      </c>
      <c r="E280" s="308">
        <v>4910</v>
      </c>
      <c r="F280" s="308">
        <v>1086</v>
      </c>
      <c r="G280" s="308">
        <f t="shared" si="61"/>
        <v>8882</v>
      </c>
      <c r="H280" s="309">
        <f t="shared" ref="H280:H294" si="62">E280/G280</f>
        <v>0.55280342265255578</v>
      </c>
      <c r="I280" s="309">
        <f t="shared" ref="I280:I294" si="63">F280/G280</f>
        <v>0.12226975906327403</v>
      </c>
    </row>
    <row r="281" spans="2:9" ht="21" customHeight="1">
      <c r="B281" s="5">
        <v>1122</v>
      </c>
      <c r="C281" s="17" t="s">
        <v>86</v>
      </c>
      <c r="D281" s="308">
        <v>1062</v>
      </c>
      <c r="E281" s="308">
        <v>1072</v>
      </c>
      <c r="F281" s="308">
        <v>79</v>
      </c>
      <c r="G281" s="308">
        <f t="shared" si="61"/>
        <v>2213</v>
      </c>
      <c r="H281" s="309">
        <f t="shared" si="62"/>
        <v>0.4844103027564392</v>
      </c>
      <c r="I281" s="309">
        <f t="shared" si="63"/>
        <v>3.569814731134207E-2</v>
      </c>
    </row>
    <row r="282" spans="2:9" ht="21" customHeight="1">
      <c r="B282" s="5">
        <v>1123</v>
      </c>
      <c r="C282" s="17" t="s">
        <v>87</v>
      </c>
      <c r="D282" s="308">
        <v>1263</v>
      </c>
      <c r="E282" s="308">
        <v>1437</v>
      </c>
      <c r="F282" s="308">
        <v>166</v>
      </c>
      <c r="G282" s="308">
        <f t="shared" si="61"/>
        <v>2866</v>
      </c>
      <c r="H282" s="309">
        <f t="shared" si="62"/>
        <v>0.50139567341242153</v>
      </c>
      <c r="I282" s="309">
        <f t="shared" si="63"/>
        <v>5.7920446615491977E-2</v>
      </c>
    </row>
    <row r="283" spans="2:9" ht="21" customHeight="1">
      <c r="B283" s="5">
        <v>1125</v>
      </c>
      <c r="C283" s="17" t="s">
        <v>88</v>
      </c>
      <c r="D283" s="308">
        <v>152</v>
      </c>
      <c r="E283" s="308">
        <v>263</v>
      </c>
      <c r="F283" s="308">
        <v>3</v>
      </c>
      <c r="G283" s="308">
        <f t="shared" si="61"/>
        <v>418</v>
      </c>
      <c r="H283" s="309">
        <f t="shared" si="62"/>
        <v>0.62918660287081341</v>
      </c>
      <c r="I283" s="309">
        <f t="shared" si="63"/>
        <v>7.1770334928229667E-3</v>
      </c>
    </row>
    <row r="284" spans="2:9" ht="21" customHeight="1">
      <c r="B284" s="5">
        <v>1126</v>
      </c>
      <c r="C284" s="17" t="s">
        <v>89</v>
      </c>
      <c r="D284" s="308">
        <v>519</v>
      </c>
      <c r="E284" s="308">
        <v>34</v>
      </c>
      <c r="F284" s="308">
        <v>78</v>
      </c>
      <c r="G284" s="308">
        <f t="shared" si="61"/>
        <v>631</v>
      </c>
      <c r="H284" s="309">
        <f t="shared" si="62"/>
        <v>5.388272583201268E-2</v>
      </c>
      <c r="I284" s="309">
        <f t="shared" si="63"/>
        <v>0.12361331220285261</v>
      </c>
    </row>
    <row r="285" spans="2:9" ht="21" customHeight="1">
      <c r="B285" s="5">
        <v>1127</v>
      </c>
      <c r="C285" s="17" t="s">
        <v>18</v>
      </c>
      <c r="D285" s="308">
        <v>389</v>
      </c>
      <c r="E285" s="308">
        <v>271</v>
      </c>
      <c r="F285" s="308">
        <v>28</v>
      </c>
      <c r="G285" s="308">
        <f t="shared" si="61"/>
        <v>688</v>
      </c>
      <c r="H285" s="309">
        <f t="shared" si="62"/>
        <v>0.39389534883720928</v>
      </c>
      <c r="I285" s="309">
        <f t="shared" si="63"/>
        <v>4.0697674418604654E-2</v>
      </c>
    </row>
    <row r="286" spans="2:9" ht="21" customHeight="1">
      <c r="B286" s="5">
        <v>1128</v>
      </c>
      <c r="C286" s="17" t="s">
        <v>90</v>
      </c>
      <c r="D286" s="308">
        <v>204</v>
      </c>
      <c r="E286" s="308">
        <v>119</v>
      </c>
      <c r="F286" s="308">
        <v>6</v>
      </c>
      <c r="G286" s="308">
        <f t="shared" si="61"/>
        <v>329</v>
      </c>
      <c r="H286" s="309">
        <f t="shared" si="62"/>
        <v>0.36170212765957449</v>
      </c>
      <c r="I286" s="309">
        <f t="shared" si="63"/>
        <v>1.82370820668693E-2</v>
      </c>
    </row>
    <row r="287" spans="2:9" s="310" customFormat="1" ht="21" customHeight="1">
      <c r="B287" s="5">
        <v>1129</v>
      </c>
      <c r="C287" s="17" t="s">
        <v>91</v>
      </c>
      <c r="D287" s="308">
        <v>1183</v>
      </c>
      <c r="E287" s="308">
        <v>846</v>
      </c>
      <c r="F287" s="308">
        <v>216</v>
      </c>
      <c r="G287" s="308">
        <f t="shared" si="61"/>
        <v>2245</v>
      </c>
      <c r="H287" s="309">
        <f t="shared" si="62"/>
        <v>0.37683741648106905</v>
      </c>
      <c r="I287" s="309">
        <f t="shared" si="63"/>
        <v>9.6213808463251671E-2</v>
      </c>
    </row>
    <row r="288" spans="2:9" ht="21" customHeight="1">
      <c r="B288" s="5">
        <v>1130</v>
      </c>
      <c r="C288" s="17" t="s">
        <v>92</v>
      </c>
      <c r="D288" s="308">
        <v>593</v>
      </c>
      <c r="E288" s="308">
        <v>338</v>
      </c>
      <c r="F288" s="308">
        <v>70</v>
      </c>
      <c r="G288" s="308">
        <f t="shared" si="61"/>
        <v>1001</v>
      </c>
      <c r="H288" s="309">
        <f t="shared" si="62"/>
        <v>0.33766233766233766</v>
      </c>
      <c r="I288" s="309">
        <f t="shared" si="63"/>
        <v>6.9930069930069935E-2</v>
      </c>
    </row>
    <row r="289" spans="2:9" ht="21" customHeight="1">
      <c r="B289" s="5">
        <v>1131</v>
      </c>
      <c r="C289" s="17" t="s">
        <v>93</v>
      </c>
      <c r="D289" s="308">
        <v>2766</v>
      </c>
      <c r="E289" s="308">
        <v>825</v>
      </c>
      <c r="F289" s="308">
        <v>833</v>
      </c>
      <c r="G289" s="308">
        <f t="shared" si="61"/>
        <v>4424</v>
      </c>
      <c r="H289" s="309">
        <f t="shared" si="62"/>
        <v>0.18648282097649185</v>
      </c>
      <c r="I289" s="309">
        <f t="shared" si="63"/>
        <v>0.18829113924050633</v>
      </c>
    </row>
    <row r="290" spans="2:9" ht="21" customHeight="1">
      <c r="B290" s="5">
        <v>1132</v>
      </c>
      <c r="C290" s="17" t="s">
        <v>94</v>
      </c>
      <c r="D290" s="308">
        <v>2215</v>
      </c>
      <c r="E290" s="308">
        <v>1265</v>
      </c>
      <c r="F290" s="308">
        <v>521</v>
      </c>
      <c r="G290" s="308">
        <f t="shared" si="61"/>
        <v>4001</v>
      </c>
      <c r="H290" s="309">
        <f t="shared" si="62"/>
        <v>0.31617095726068484</v>
      </c>
      <c r="I290" s="309">
        <f t="shared" si="63"/>
        <v>0.13021744563859036</v>
      </c>
    </row>
    <row r="291" spans="2:9" ht="21" customHeight="1">
      <c r="B291" s="5">
        <v>1133</v>
      </c>
      <c r="C291" s="17" t="s">
        <v>95</v>
      </c>
      <c r="D291" s="308">
        <v>1225</v>
      </c>
      <c r="E291" s="308">
        <v>383</v>
      </c>
      <c r="F291" s="308">
        <v>38</v>
      </c>
      <c r="G291" s="308">
        <f t="shared" si="61"/>
        <v>1646</v>
      </c>
      <c r="H291" s="309">
        <f t="shared" si="62"/>
        <v>0.23268529769137303</v>
      </c>
      <c r="I291" s="309">
        <f t="shared" si="63"/>
        <v>2.3086269744835967E-2</v>
      </c>
    </row>
    <row r="292" spans="2:9" ht="21" customHeight="1">
      <c r="B292" s="5">
        <v>1135</v>
      </c>
      <c r="C292" s="17" t="s">
        <v>96</v>
      </c>
      <c r="D292" s="308">
        <v>2933</v>
      </c>
      <c r="E292" s="308">
        <v>1636</v>
      </c>
      <c r="F292" s="308">
        <v>209</v>
      </c>
      <c r="G292" s="308">
        <f t="shared" si="61"/>
        <v>4778</v>
      </c>
      <c r="H292" s="309">
        <f t="shared" si="62"/>
        <v>0.34240267894516535</v>
      </c>
      <c r="I292" s="309">
        <f t="shared" si="63"/>
        <v>4.3742151527835914E-2</v>
      </c>
    </row>
    <row r="293" spans="2:9" ht="21" customHeight="1">
      <c r="B293" s="5">
        <v>1136</v>
      </c>
      <c r="C293" s="17" t="s">
        <v>97</v>
      </c>
      <c r="D293" s="308">
        <v>1546</v>
      </c>
      <c r="E293" s="308">
        <v>241</v>
      </c>
      <c r="F293" s="308">
        <v>440</v>
      </c>
      <c r="G293" s="308">
        <f t="shared" si="61"/>
        <v>2227</v>
      </c>
      <c r="H293" s="309">
        <f t="shared" si="62"/>
        <v>0.10821733273462057</v>
      </c>
      <c r="I293" s="309">
        <f t="shared" si="63"/>
        <v>0.19757521329142344</v>
      </c>
    </row>
    <row r="294" spans="2:9" ht="21" customHeight="1">
      <c r="B294" s="5">
        <v>1137</v>
      </c>
      <c r="C294" s="17" t="s">
        <v>98</v>
      </c>
      <c r="D294" s="308">
        <v>1853</v>
      </c>
      <c r="E294" s="308">
        <v>2037</v>
      </c>
      <c r="F294" s="308">
        <v>426</v>
      </c>
      <c r="G294" s="308">
        <f t="shared" si="61"/>
        <v>4316</v>
      </c>
      <c r="H294" s="309">
        <f t="shared" si="62"/>
        <v>0.47196478220574606</v>
      </c>
      <c r="I294" s="309">
        <f t="shared" si="63"/>
        <v>9.870250231696015E-2</v>
      </c>
    </row>
    <row r="295" spans="2:9" ht="21" customHeight="1">
      <c r="B295" s="5">
        <v>1139</v>
      </c>
      <c r="C295" s="17" t="s">
        <v>99</v>
      </c>
      <c r="D295" s="308">
        <v>2610</v>
      </c>
      <c r="E295" s="308">
        <v>1429</v>
      </c>
      <c r="F295" s="308">
        <v>530</v>
      </c>
      <c r="G295" s="308">
        <f t="shared" ref="G295:G300" si="64">D295+E295+F295</f>
        <v>4569</v>
      </c>
      <c r="H295" s="309">
        <f t="shared" ref="H295" si="65">E295/G295</f>
        <v>0.31275990369883999</v>
      </c>
      <c r="I295" s="309">
        <f t="shared" ref="I295" si="66">F295/G295</f>
        <v>0.11599912453490917</v>
      </c>
    </row>
    <row r="296" spans="2:9" ht="21" customHeight="1">
      <c r="B296" s="5">
        <v>1140</v>
      </c>
      <c r="C296" s="17" t="s">
        <v>100</v>
      </c>
      <c r="D296" s="308">
        <v>2614</v>
      </c>
      <c r="E296" s="308">
        <v>2068</v>
      </c>
      <c r="F296" s="308">
        <v>98</v>
      </c>
      <c r="G296" s="308">
        <f t="shared" si="64"/>
        <v>4780</v>
      </c>
      <c r="H296" s="309">
        <f>E295/G295</f>
        <v>0.31275990369883999</v>
      </c>
      <c r="I296" s="309">
        <f>F295/G295</f>
        <v>0.11599912453490917</v>
      </c>
    </row>
    <row r="297" spans="2:9" ht="21" customHeight="1">
      <c r="B297" s="5">
        <v>1141</v>
      </c>
      <c r="C297" s="17" t="s">
        <v>101</v>
      </c>
      <c r="D297" s="308">
        <v>516</v>
      </c>
      <c r="E297" s="308">
        <v>135</v>
      </c>
      <c r="F297" s="308">
        <v>17</v>
      </c>
      <c r="G297" s="308">
        <f t="shared" si="64"/>
        <v>668</v>
      </c>
      <c r="H297" s="309">
        <f>E296/G296</f>
        <v>0.43263598326359831</v>
      </c>
      <c r="I297" s="309">
        <f>F296/G296</f>
        <v>2.0502092050209204E-2</v>
      </c>
    </row>
    <row r="298" spans="2:9" ht="21" customHeight="1">
      <c r="B298" s="5">
        <v>1142</v>
      </c>
      <c r="C298" s="17" t="s">
        <v>102</v>
      </c>
      <c r="D298" s="308">
        <v>994</v>
      </c>
      <c r="E298" s="308">
        <v>763</v>
      </c>
      <c r="F298" s="308">
        <v>84</v>
      </c>
      <c r="G298" s="308">
        <f t="shared" si="64"/>
        <v>1841</v>
      </c>
      <c r="H298" s="309">
        <f>E297/G297</f>
        <v>0.20209580838323354</v>
      </c>
      <c r="I298" s="309">
        <f>F297/G297</f>
        <v>2.5449101796407185E-2</v>
      </c>
    </row>
    <row r="299" spans="2:9" ht="21" customHeight="1">
      <c r="B299" s="5">
        <v>1143</v>
      </c>
      <c r="C299" s="17" t="s">
        <v>103</v>
      </c>
      <c r="D299" s="308">
        <v>1185</v>
      </c>
      <c r="E299" s="308">
        <v>5</v>
      </c>
      <c r="F299" s="308">
        <v>0</v>
      </c>
      <c r="G299" s="308">
        <f t="shared" si="64"/>
        <v>1190</v>
      </c>
      <c r="H299" s="309">
        <f>E298/G298</f>
        <v>0.4144486692015209</v>
      </c>
      <c r="I299" s="309">
        <f>F298/G298</f>
        <v>4.5627376425855515E-2</v>
      </c>
    </row>
    <row r="300" spans="2:9" ht="21" customHeight="1">
      <c r="B300" s="5">
        <v>1145</v>
      </c>
      <c r="C300" s="17" t="s">
        <v>104</v>
      </c>
      <c r="D300" s="312">
        <v>3718</v>
      </c>
      <c r="E300" s="312">
        <v>3759</v>
      </c>
      <c r="F300" s="312">
        <v>196</v>
      </c>
      <c r="G300" s="308">
        <f t="shared" si="64"/>
        <v>7673</v>
      </c>
      <c r="H300" s="309">
        <f>E299/G299</f>
        <v>4.2016806722689074E-3</v>
      </c>
      <c r="I300" s="309">
        <f>F299/G299</f>
        <v>0</v>
      </c>
    </row>
    <row r="301" spans="2:9" ht="21" customHeight="1">
      <c r="B301" s="335" t="s">
        <v>120</v>
      </c>
      <c r="C301" s="335"/>
      <c r="D301" s="335"/>
      <c r="E301" s="335"/>
      <c r="F301" s="335"/>
      <c r="G301" s="335"/>
      <c r="H301" s="335"/>
      <c r="I301" s="335"/>
    </row>
    <row r="302" spans="2:9" ht="21" customHeight="1">
      <c r="B302" s="304" t="s">
        <v>78</v>
      </c>
      <c r="C302" s="304" t="s">
        <v>79</v>
      </c>
      <c r="D302" s="305" t="s">
        <v>80</v>
      </c>
      <c r="E302" s="305" t="s">
        <v>81</v>
      </c>
      <c r="F302" s="305" t="s">
        <v>82</v>
      </c>
      <c r="G302" s="305" t="s">
        <v>83</v>
      </c>
      <c r="H302" s="306" t="s">
        <v>107</v>
      </c>
      <c r="I302" s="306" t="s">
        <v>108</v>
      </c>
    </row>
    <row r="303" spans="2:9" ht="21" customHeight="1">
      <c r="B303" s="307">
        <v>1120</v>
      </c>
      <c r="C303" s="17" t="s">
        <v>84</v>
      </c>
      <c r="D303" s="312">
        <f t="shared" ref="D303:F324" si="67">D328-D3</f>
        <v>113</v>
      </c>
      <c r="E303" s="312">
        <f t="shared" si="67"/>
        <v>182</v>
      </c>
      <c r="F303" s="312">
        <f t="shared" si="67"/>
        <v>0</v>
      </c>
      <c r="G303" s="312">
        <f>D303+E303+F303</f>
        <v>295</v>
      </c>
      <c r="H303" s="323">
        <f t="shared" ref="H303:H308" si="68">E303/G303</f>
        <v>0.61694915254237293</v>
      </c>
      <c r="I303" s="323">
        <f t="shared" ref="I303:I308" si="69">F303/G303</f>
        <v>0</v>
      </c>
    </row>
    <row r="304" spans="2:9" ht="21" customHeight="1">
      <c r="B304" s="307">
        <v>1121</v>
      </c>
      <c r="C304" s="17" t="s">
        <v>85</v>
      </c>
      <c r="D304" s="312">
        <f t="shared" si="67"/>
        <v>48293</v>
      </c>
      <c r="E304" s="312">
        <f t="shared" si="67"/>
        <v>60660</v>
      </c>
      <c r="F304" s="312">
        <f t="shared" si="67"/>
        <v>16674</v>
      </c>
      <c r="G304" s="312">
        <f t="shared" ref="G304:G308" si="70">D304+E304+F304</f>
        <v>125627</v>
      </c>
      <c r="H304" s="323">
        <f t="shared" si="68"/>
        <v>0.48285798435049793</v>
      </c>
      <c r="I304" s="323">
        <f t="shared" si="69"/>
        <v>0.13272624515430601</v>
      </c>
    </row>
    <row r="305" spans="2:9" ht="21" customHeight="1">
      <c r="B305" s="307">
        <v>1122</v>
      </c>
      <c r="C305" s="17" t="s">
        <v>86</v>
      </c>
      <c r="D305" s="312">
        <f t="shared" si="67"/>
        <v>8375</v>
      </c>
      <c r="E305" s="312">
        <f t="shared" si="67"/>
        <v>14315</v>
      </c>
      <c r="F305" s="312">
        <f t="shared" si="67"/>
        <v>2510</v>
      </c>
      <c r="G305" s="312">
        <f t="shared" si="70"/>
        <v>25200</v>
      </c>
      <c r="H305" s="323">
        <f t="shared" si="68"/>
        <v>0.56805555555555554</v>
      </c>
      <c r="I305" s="323">
        <f t="shared" si="69"/>
        <v>9.9603174603174596E-2</v>
      </c>
    </row>
    <row r="306" spans="2:9" ht="21" customHeight="1">
      <c r="B306" s="307">
        <v>1123</v>
      </c>
      <c r="C306" s="17" t="s">
        <v>87</v>
      </c>
      <c r="D306" s="312">
        <f t="shared" si="67"/>
        <v>18574</v>
      </c>
      <c r="E306" s="312">
        <f t="shared" si="67"/>
        <v>17008</v>
      </c>
      <c r="F306" s="312">
        <f t="shared" si="67"/>
        <v>5130</v>
      </c>
      <c r="G306" s="312">
        <f t="shared" si="70"/>
        <v>40712</v>
      </c>
      <c r="H306" s="323">
        <f t="shared" si="68"/>
        <v>0.41776380428374926</v>
      </c>
      <c r="I306" s="323">
        <f t="shared" si="69"/>
        <v>0.12600707408135192</v>
      </c>
    </row>
    <row r="307" spans="2:9" ht="21" customHeight="1">
      <c r="B307" s="307">
        <v>1125</v>
      </c>
      <c r="C307" s="17" t="s">
        <v>88</v>
      </c>
      <c r="D307" s="312">
        <f t="shared" si="67"/>
        <v>2011</v>
      </c>
      <c r="E307" s="312">
        <f t="shared" si="67"/>
        <v>2468</v>
      </c>
      <c r="F307" s="312">
        <f t="shared" si="67"/>
        <v>108</v>
      </c>
      <c r="G307" s="312">
        <f t="shared" si="70"/>
        <v>4587</v>
      </c>
      <c r="H307" s="323">
        <f t="shared" si="68"/>
        <v>0.53804229343797694</v>
      </c>
      <c r="I307" s="323">
        <f t="shared" si="69"/>
        <v>2.354480052321779E-2</v>
      </c>
    </row>
    <row r="308" spans="2:9" ht="21" customHeight="1">
      <c r="B308" s="307">
        <v>1126</v>
      </c>
      <c r="C308" s="17" t="s">
        <v>89</v>
      </c>
      <c r="D308" s="312">
        <f t="shared" si="67"/>
        <v>4219</v>
      </c>
      <c r="E308" s="312">
        <f t="shared" si="67"/>
        <v>857</v>
      </c>
      <c r="F308" s="312">
        <f t="shared" si="67"/>
        <v>697</v>
      </c>
      <c r="G308" s="312">
        <f t="shared" si="70"/>
        <v>5773</v>
      </c>
      <c r="H308" s="323">
        <f t="shared" si="68"/>
        <v>0.14844967954269878</v>
      </c>
      <c r="I308" s="323">
        <f t="shared" si="69"/>
        <v>0.12073445349038628</v>
      </c>
    </row>
    <row r="309" spans="2:9" ht="21" customHeight="1">
      <c r="B309" s="307">
        <v>1127</v>
      </c>
      <c r="C309" s="17" t="s">
        <v>18</v>
      </c>
      <c r="D309" s="312">
        <f t="shared" si="67"/>
        <v>4858</v>
      </c>
      <c r="E309" s="312">
        <f t="shared" si="67"/>
        <v>3138</v>
      </c>
      <c r="F309" s="312">
        <f t="shared" si="67"/>
        <v>498</v>
      </c>
      <c r="G309" s="312">
        <f>D309+E309+F309</f>
        <v>8494</v>
      </c>
      <c r="H309" s="323">
        <f>E309/G309</f>
        <v>0.36943724982340476</v>
      </c>
      <c r="I309" s="323">
        <f>F309/G309</f>
        <v>5.8629620908876856E-2</v>
      </c>
    </row>
    <row r="310" spans="2:9" ht="21" customHeight="1">
      <c r="B310" s="307">
        <v>1128</v>
      </c>
      <c r="C310" s="311" t="s">
        <v>90</v>
      </c>
      <c r="D310" s="312">
        <f t="shared" si="67"/>
        <v>1657</v>
      </c>
      <c r="E310" s="312">
        <f t="shared" si="67"/>
        <v>1631</v>
      </c>
      <c r="F310" s="312">
        <f t="shared" si="67"/>
        <v>933</v>
      </c>
      <c r="G310" s="312">
        <f>D310+E310+F310</f>
        <v>4221</v>
      </c>
      <c r="H310" s="323">
        <f>E310/G310</f>
        <v>0.38640132669983418</v>
      </c>
      <c r="I310" s="323">
        <f>F310/G310</f>
        <v>0.22103766879886283</v>
      </c>
    </row>
    <row r="311" spans="2:9" ht="21" customHeight="1">
      <c r="B311" s="307">
        <v>1129</v>
      </c>
      <c r="C311" s="17" t="s">
        <v>91</v>
      </c>
      <c r="D311" s="312">
        <f t="shared" si="67"/>
        <v>12179</v>
      </c>
      <c r="E311" s="312">
        <f t="shared" si="67"/>
        <v>10272</v>
      </c>
      <c r="F311" s="312">
        <f t="shared" si="67"/>
        <v>3068</v>
      </c>
      <c r="G311" s="312">
        <f t="shared" ref="G311:G324" si="71">D311+E311+F311</f>
        <v>25519</v>
      </c>
      <c r="H311" s="323">
        <f t="shared" ref="H311:H325" si="72">E311/G311</f>
        <v>0.40252360985932051</v>
      </c>
      <c r="I311" s="323">
        <f t="shared" ref="I311:I325" si="73">F311/G311</f>
        <v>0.12022414671421294</v>
      </c>
    </row>
    <row r="312" spans="2:9" ht="21" customHeight="1">
      <c r="B312" s="307">
        <v>1130</v>
      </c>
      <c r="C312" s="17" t="s">
        <v>92</v>
      </c>
      <c r="D312" s="312">
        <f t="shared" si="67"/>
        <v>4392</v>
      </c>
      <c r="E312" s="312">
        <f t="shared" si="67"/>
        <v>1924</v>
      </c>
      <c r="F312" s="312">
        <f t="shared" si="67"/>
        <v>150</v>
      </c>
      <c r="G312" s="312">
        <f t="shared" si="71"/>
        <v>6466</v>
      </c>
      <c r="H312" s="323">
        <f t="shared" si="72"/>
        <v>0.29755644911846585</v>
      </c>
      <c r="I312" s="323">
        <f t="shared" si="73"/>
        <v>2.3198267862666256E-2</v>
      </c>
    </row>
    <row r="313" spans="2:9" ht="21" customHeight="1">
      <c r="B313" s="307">
        <v>1131</v>
      </c>
      <c r="C313" s="17" t="s">
        <v>93</v>
      </c>
      <c r="D313" s="312">
        <f t="shared" si="67"/>
        <v>19390</v>
      </c>
      <c r="E313" s="312">
        <f t="shared" si="67"/>
        <v>9620</v>
      </c>
      <c r="F313" s="312">
        <f t="shared" si="67"/>
        <v>16640</v>
      </c>
      <c r="G313" s="312">
        <f t="shared" si="71"/>
        <v>45650</v>
      </c>
      <c r="H313" s="323">
        <f t="shared" si="72"/>
        <v>0.21073384446878424</v>
      </c>
      <c r="I313" s="323">
        <f t="shared" si="73"/>
        <v>0.36451259583789702</v>
      </c>
    </row>
    <row r="314" spans="2:9" ht="21" customHeight="1">
      <c r="B314" s="307">
        <v>1132</v>
      </c>
      <c r="C314" s="17" t="s">
        <v>94</v>
      </c>
      <c r="D314" s="312">
        <f t="shared" si="67"/>
        <v>21913</v>
      </c>
      <c r="E314" s="312">
        <f t="shared" si="67"/>
        <v>12596</v>
      </c>
      <c r="F314" s="312">
        <f t="shared" si="67"/>
        <v>5337</v>
      </c>
      <c r="G314" s="312">
        <f t="shared" si="71"/>
        <v>39846</v>
      </c>
      <c r="H314" s="323">
        <f t="shared" si="72"/>
        <v>0.31611705064498319</v>
      </c>
      <c r="I314" s="323">
        <f t="shared" si="73"/>
        <v>0.13394067158560458</v>
      </c>
    </row>
    <row r="315" spans="2:9" ht="21" customHeight="1">
      <c r="B315" s="307">
        <v>1133</v>
      </c>
      <c r="C315" s="17" t="s">
        <v>95</v>
      </c>
      <c r="D315" s="312">
        <f t="shared" si="67"/>
        <v>8213</v>
      </c>
      <c r="E315" s="312">
        <f t="shared" si="67"/>
        <v>5070</v>
      </c>
      <c r="F315" s="312">
        <f t="shared" si="67"/>
        <v>1630</v>
      </c>
      <c r="G315" s="312">
        <f t="shared" si="71"/>
        <v>14913</v>
      </c>
      <c r="H315" s="323">
        <f t="shared" si="72"/>
        <v>0.33997183665258501</v>
      </c>
      <c r="I315" s="323">
        <f t="shared" si="73"/>
        <v>0.10930061020586065</v>
      </c>
    </row>
    <row r="316" spans="2:9" ht="21" customHeight="1">
      <c r="B316" s="307">
        <v>1135</v>
      </c>
      <c r="C316" s="17" t="s">
        <v>96</v>
      </c>
      <c r="D316" s="312">
        <f t="shared" si="67"/>
        <v>26033</v>
      </c>
      <c r="E316" s="312">
        <f t="shared" si="67"/>
        <v>16675</v>
      </c>
      <c r="F316" s="312">
        <f t="shared" si="67"/>
        <v>2202</v>
      </c>
      <c r="G316" s="312">
        <f t="shared" si="71"/>
        <v>44910</v>
      </c>
      <c r="H316" s="323">
        <f t="shared" si="72"/>
        <v>0.37129815185927412</v>
      </c>
      <c r="I316" s="323">
        <f t="shared" si="73"/>
        <v>4.9031396125584499E-2</v>
      </c>
    </row>
    <row r="317" spans="2:9" ht="21" customHeight="1">
      <c r="B317" s="307">
        <v>1136</v>
      </c>
      <c r="C317" s="17" t="s">
        <v>97</v>
      </c>
      <c r="D317" s="312">
        <f t="shared" si="67"/>
        <v>10578</v>
      </c>
      <c r="E317" s="312">
        <f t="shared" si="67"/>
        <v>3070</v>
      </c>
      <c r="F317" s="312">
        <f t="shared" si="67"/>
        <v>3078</v>
      </c>
      <c r="G317" s="312">
        <f t="shared" si="71"/>
        <v>16726</v>
      </c>
      <c r="H317" s="323">
        <f t="shared" si="72"/>
        <v>0.18354657419586273</v>
      </c>
      <c r="I317" s="323">
        <f t="shared" si="73"/>
        <v>0.1840248714576109</v>
      </c>
    </row>
    <row r="318" spans="2:9" ht="21" customHeight="1">
      <c r="B318" s="307">
        <v>1137</v>
      </c>
      <c r="C318" s="17" t="s">
        <v>98</v>
      </c>
      <c r="D318" s="312">
        <f t="shared" si="67"/>
        <v>16458</v>
      </c>
      <c r="E318" s="312">
        <f t="shared" si="67"/>
        <v>21672</v>
      </c>
      <c r="F318" s="312">
        <f t="shared" si="67"/>
        <v>5813</v>
      </c>
      <c r="G318" s="312">
        <f t="shared" si="71"/>
        <v>43943</v>
      </c>
      <c r="H318" s="323">
        <f t="shared" si="72"/>
        <v>0.49318435245659148</v>
      </c>
      <c r="I318" s="323">
        <f t="shared" si="73"/>
        <v>0.13228500557540451</v>
      </c>
    </row>
    <row r="319" spans="2:9" ht="21" customHeight="1">
      <c r="B319" s="307">
        <v>1139</v>
      </c>
      <c r="C319" s="17" t="s">
        <v>99</v>
      </c>
      <c r="D319" s="312">
        <f t="shared" si="67"/>
        <v>26933</v>
      </c>
      <c r="E319" s="312">
        <f t="shared" si="67"/>
        <v>17606</v>
      </c>
      <c r="F319" s="312">
        <f t="shared" si="67"/>
        <v>17512</v>
      </c>
      <c r="G319" s="312">
        <f t="shared" si="71"/>
        <v>62051</v>
      </c>
      <c r="H319" s="323">
        <f t="shared" si="72"/>
        <v>0.28373434755281945</v>
      </c>
      <c r="I319" s="323">
        <f t="shared" si="73"/>
        <v>0.28221946463393016</v>
      </c>
    </row>
    <row r="320" spans="2:9" ht="21" customHeight="1">
      <c r="B320" s="307">
        <v>1140</v>
      </c>
      <c r="C320" s="17" t="s">
        <v>100</v>
      </c>
      <c r="D320" s="312">
        <f t="shared" si="67"/>
        <v>28804</v>
      </c>
      <c r="E320" s="312">
        <f t="shared" si="67"/>
        <v>27663</v>
      </c>
      <c r="F320" s="312">
        <f t="shared" si="67"/>
        <v>5406</v>
      </c>
      <c r="G320" s="312">
        <f t="shared" si="71"/>
        <v>61873</v>
      </c>
      <c r="H320" s="323">
        <f t="shared" si="72"/>
        <v>0.44709323937743445</v>
      </c>
      <c r="I320" s="323">
        <f t="shared" si="73"/>
        <v>8.7372521131996186E-2</v>
      </c>
    </row>
    <row r="321" spans="2:9" ht="21" customHeight="1">
      <c r="B321" s="307">
        <v>1141</v>
      </c>
      <c r="C321" s="17" t="s">
        <v>101</v>
      </c>
      <c r="D321" s="312">
        <f t="shared" si="67"/>
        <v>4800</v>
      </c>
      <c r="E321" s="312">
        <f t="shared" si="67"/>
        <v>1110</v>
      </c>
      <c r="F321" s="312">
        <f t="shared" si="67"/>
        <v>699</v>
      </c>
      <c r="G321" s="312">
        <f t="shared" si="71"/>
        <v>6609</v>
      </c>
      <c r="H321" s="323">
        <f t="shared" si="72"/>
        <v>0.16795279164775306</v>
      </c>
      <c r="I321" s="323">
        <f t="shared" si="73"/>
        <v>0.10576486609169315</v>
      </c>
    </row>
    <row r="322" spans="2:9" ht="21" customHeight="1">
      <c r="B322" s="307">
        <v>1142</v>
      </c>
      <c r="C322" s="17" t="s">
        <v>102</v>
      </c>
      <c r="D322" s="312">
        <f t="shared" si="67"/>
        <v>8121</v>
      </c>
      <c r="E322" s="312">
        <f t="shared" si="67"/>
        <v>8053</v>
      </c>
      <c r="F322" s="312">
        <f t="shared" si="67"/>
        <v>3440</v>
      </c>
      <c r="G322" s="312">
        <f t="shared" si="71"/>
        <v>19614</v>
      </c>
      <c r="H322" s="323">
        <f t="shared" si="72"/>
        <v>0.41057407973896198</v>
      </c>
      <c r="I322" s="323">
        <f t="shared" si="73"/>
        <v>0.17538492913225248</v>
      </c>
    </row>
    <row r="323" spans="2:9" ht="21" customHeight="1">
      <c r="B323" s="307">
        <v>1143</v>
      </c>
      <c r="C323" s="17" t="s">
        <v>103</v>
      </c>
      <c r="D323" s="312">
        <f t="shared" si="67"/>
        <v>7119</v>
      </c>
      <c r="E323" s="312">
        <f t="shared" si="67"/>
        <v>280</v>
      </c>
      <c r="F323" s="312">
        <f t="shared" si="67"/>
        <v>47</v>
      </c>
      <c r="G323" s="312">
        <f t="shared" si="71"/>
        <v>7446</v>
      </c>
      <c r="H323" s="323">
        <f t="shared" si="72"/>
        <v>3.7604082728982004E-2</v>
      </c>
      <c r="I323" s="323">
        <f t="shared" si="73"/>
        <v>6.312113886650551E-3</v>
      </c>
    </row>
    <row r="324" spans="2:9" ht="21" customHeight="1">
      <c r="B324" s="307">
        <v>1145</v>
      </c>
      <c r="C324" s="17" t="s">
        <v>104</v>
      </c>
      <c r="D324" s="312">
        <f t="shared" si="67"/>
        <v>52464</v>
      </c>
      <c r="E324" s="312">
        <f t="shared" si="67"/>
        <v>47192</v>
      </c>
      <c r="F324" s="312">
        <f t="shared" si="67"/>
        <v>6978</v>
      </c>
      <c r="G324" s="312">
        <f t="shared" si="71"/>
        <v>106634</v>
      </c>
      <c r="H324" s="323">
        <f t="shared" si="72"/>
        <v>0.44256053416358759</v>
      </c>
      <c r="I324" s="323">
        <f t="shared" si="73"/>
        <v>6.5438790629630331E-2</v>
      </c>
    </row>
    <row r="325" spans="2:9" ht="21" customHeight="1">
      <c r="B325" s="337" t="s">
        <v>105</v>
      </c>
      <c r="C325" s="337"/>
      <c r="D325" s="312">
        <f>SUM(D303:D324)</f>
        <v>335497</v>
      </c>
      <c r="E325" s="312">
        <f t="shared" ref="E325" si="74">SUM(E303:E324)</f>
        <v>283062</v>
      </c>
      <c r="F325" s="312">
        <f t="shared" ref="F325" si="75">SUM(F303:F324)</f>
        <v>98550</v>
      </c>
      <c r="G325" s="312">
        <f t="shared" ref="G325" si="76">SUM(G303:G324)</f>
        <v>717109</v>
      </c>
      <c r="H325" s="323">
        <f t="shared" si="72"/>
        <v>0.39472660362650586</v>
      </c>
      <c r="I325" s="323">
        <f t="shared" si="73"/>
        <v>0.13742680680342878</v>
      </c>
    </row>
    <row r="326" spans="2:9" ht="21" customHeight="1">
      <c r="B326" s="336" t="s">
        <v>121</v>
      </c>
      <c r="C326" s="336"/>
      <c r="D326" s="336"/>
      <c r="E326" s="336"/>
      <c r="F326" s="336"/>
      <c r="G326" s="336"/>
      <c r="H326" s="336"/>
      <c r="I326" s="336"/>
    </row>
    <row r="327" spans="2:9" ht="21" customHeight="1">
      <c r="B327" s="304" t="s">
        <v>78</v>
      </c>
      <c r="C327" s="304" t="s">
        <v>79</v>
      </c>
      <c r="D327" s="305" t="s">
        <v>80</v>
      </c>
      <c r="E327" s="305" t="s">
        <v>81</v>
      </c>
      <c r="F327" s="305" t="s">
        <v>82</v>
      </c>
      <c r="G327" s="305" t="s">
        <v>83</v>
      </c>
      <c r="H327" s="306" t="s">
        <v>107</v>
      </c>
      <c r="I327" s="306" t="s">
        <v>108</v>
      </c>
    </row>
    <row r="328" spans="2:9" ht="21" customHeight="1">
      <c r="B328" s="307">
        <v>1120</v>
      </c>
      <c r="C328" s="17" t="s">
        <v>84</v>
      </c>
      <c r="D328" s="312">
        <f t="shared" ref="D328:F349" si="77">D3+D28+D54+D79+D104+D129+D154+D179+D204+D229+D254+D279</f>
        <v>113</v>
      </c>
      <c r="E328" s="312">
        <f t="shared" si="77"/>
        <v>185</v>
      </c>
      <c r="F328" s="312">
        <f t="shared" si="77"/>
        <v>0</v>
      </c>
      <c r="G328" s="312">
        <f>D328+E328+F328</f>
        <v>298</v>
      </c>
      <c r="H328" s="323">
        <f t="shared" ref="H328:H350" si="78">E328/G328</f>
        <v>0.62080536912751683</v>
      </c>
      <c r="I328" s="323">
        <f t="shared" ref="I328:I350" si="79">F328/G328</f>
        <v>0</v>
      </c>
    </row>
    <row r="329" spans="2:9" ht="21" customHeight="1">
      <c r="B329" s="307">
        <v>1121</v>
      </c>
      <c r="C329" s="17" t="s">
        <v>85</v>
      </c>
      <c r="D329" s="312">
        <f t="shared" si="77"/>
        <v>54245</v>
      </c>
      <c r="E329" s="312">
        <f t="shared" si="77"/>
        <v>67317</v>
      </c>
      <c r="F329" s="312">
        <f t="shared" si="77"/>
        <v>19439</v>
      </c>
      <c r="G329" s="312">
        <f t="shared" ref="G329:G342" si="80">D329+E329+F329</f>
        <v>141001</v>
      </c>
      <c r="H329" s="323">
        <f t="shared" si="78"/>
        <v>0.47742214594222737</v>
      </c>
      <c r="I329" s="323">
        <f t="shared" si="79"/>
        <v>0.13786427046616689</v>
      </c>
    </row>
    <row r="330" spans="2:9" ht="21" customHeight="1">
      <c r="B330" s="307">
        <v>1122</v>
      </c>
      <c r="C330" s="17" t="s">
        <v>86</v>
      </c>
      <c r="D330" s="312">
        <f t="shared" si="77"/>
        <v>9196</v>
      </c>
      <c r="E330" s="312">
        <f t="shared" si="77"/>
        <v>15773</v>
      </c>
      <c r="F330" s="312">
        <f t="shared" si="77"/>
        <v>2986</v>
      </c>
      <c r="G330" s="312">
        <f t="shared" si="80"/>
        <v>27955</v>
      </c>
      <c r="H330" s="323">
        <f t="shared" si="78"/>
        <v>0.56422822393131822</v>
      </c>
      <c r="I330" s="323">
        <f t="shared" si="79"/>
        <v>0.10681452334108388</v>
      </c>
    </row>
    <row r="331" spans="2:9" ht="21" customHeight="1">
      <c r="B331" s="307">
        <v>1123</v>
      </c>
      <c r="C331" s="17" t="s">
        <v>87</v>
      </c>
      <c r="D331" s="312">
        <f t="shared" si="77"/>
        <v>20552</v>
      </c>
      <c r="E331" s="312">
        <f t="shared" si="77"/>
        <v>18675</v>
      </c>
      <c r="F331" s="312">
        <f t="shared" si="77"/>
        <v>6138</v>
      </c>
      <c r="G331" s="312">
        <f t="shared" si="80"/>
        <v>45365</v>
      </c>
      <c r="H331" s="323">
        <f t="shared" si="78"/>
        <v>0.41166097211506669</v>
      </c>
      <c r="I331" s="323">
        <f t="shared" si="79"/>
        <v>0.13530254601565084</v>
      </c>
    </row>
    <row r="332" spans="2:9" ht="21" customHeight="1">
      <c r="B332" s="307">
        <v>1125</v>
      </c>
      <c r="C332" s="17" t="s">
        <v>88</v>
      </c>
      <c r="D332" s="312">
        <f t="shared" si="77"/>
        <v>2146</v>
      </c>
      <c r="E332" s="312">
        <f t="shared" si="77"/>
        <v>2714</v>
      </c>
      <c r="F332" s="312">
        <f t="shared" si="77"/>
        <v>116</v>
      </c>
      <c r="G332" s="312">
        <f t="shared" si="80"/>
        <v>4976</v>
      </c>
      <c r="H332" s="323">
        <f t="shared" si="78"/>
        <v>0.54541800643086813</v>
      </c>
      <c r="I332" s="323">
        <f t="shared" si="79"/>
        <v>2.3311897106109324E-2</v>
      </c>
    </row>
    <row r="333" spans="2:9" ht="21" customHeight="1">
      <c r="B333" s="307">
        <v>1126</v>
      </c>
      <c r="C333" s="17" t="s">
        <v>89</v>
      </c>
      <c r="D333" s="312">
        <f t="shared" si="77"/>
        <v>4585</v>
      </c>
      <c r="E333" s="312">
        <f t="shared" si="77"/>
        <v>1033</v>
      </c>
      <c r="F333" s="312">
        <f t="shared" si="77"/>
        <v>825</v>
      </c>
      <c r="G333" s="312">
        <f t="shared" si="80"/>
        <v>6443</v>
      </c>
      <c r="H333" s="323">
        <f t="shared" si="78"/>
        <v>0.16032903926742201</v>
      </c>
      <c r="I333" s="323">
        <f t="shared" si="79"/>
        <v>0.12804594133167779</v>
      </c>
    </row>
    <row r="334" spans="2:9" ht="21" customHeight="1">
      <c r="B334" s="307">
        <v>1127</v>
      </c>
      <c r="C334" s="17" t="s">
        <v>18</v>
      </c>
      <c r="D334" s="312">
        <f t="shared" si="77"/>
        <v>5488</v>
      </c>
      <c r="E334" s="312">
        <f t="shared" si="77"/>
        <v>3613</v>
      </c>
      <c r="F334" s="312">
        <f t="shared" si="77"/>
        <v>527</v>
      </c>
      <c r="G334" s="312">
        <f>D334+E334+F334</f>
        <v>9628</v>
      </c>
      <c r="H334" s="323">
        <f>E334/G334</f>
        <v>0.37525965932696304</v>
      </c>
      <c r="I334" s="323">
        <f>F334/G334</f>
        <v>5.4736186123805569E-2</v>
      </c>
    </row>
    <row r="335" spans="2:9" ht="21" customHeight="1">
      <c r="B335" s="307">
        <v>1128</v>
      </c>
      <c r="C335" s="311" t="s">
        <v>90</v>
      </c>
      <c r="D335" s="312">
        <f t="shared" si="77"/>
        <v>1750</v>
      </c>
      <c r="E335" s="312">
        <f t="shared" si="77"/>
        <v>1893</v>
      </c>
      <c r="F335" s="312">
        <f t="shared" si="77"/>
        <v>1080</v>
      </c>
      <c r="G335" s="312">
        <f>D335+E335+F335</f>
        <v>4723</v>
      </c>
      <c r="H335" s="323">
        <f>E335/G335</f>
        <v>0.40080457336438702</v>
      </c>
      <c r="I335" s="323">
        <f>F335/G335</f>
        <v>0.22866821935210671</v>
      </c>
    </row>
    <row r="336" spans="2:9" ht="21" customHeight="1">
      <c r="B336" s="307">
        <v>1129</v>
      </c>
      <c r="C336" s="17" t="s">
        <v>91</v>
      </c>
      <c r="D336" s="312">
        <f t="shared" si="77"/>
        <v>13359</v>
      </c>
      <c r="E336" s="312">
        <f t="shared" si="77"/>
        <v>11379</v>
      </c>
      <c r="F336" s="312">
        <f t="shared" si="77"/>
        <v>3762</v>
      </c>
      <c r="G336" s="312">
        <f t="shared" si="80"/>
        <v>28500</v>
      </c>
      <c r="H336" s="323">
        <f t="shared" si="78"/>
        <v>0.39926315789473682</v>
      </c>
      <c r="I336" s="323">
        <f t="shared" si="79"/>
        <v>0.13200000000000001</v>
      </c>
    </row>
    <row r="337" spans="2:9" ht="21" customHeight="1">
      <c r="B337" s="307">
        <v>1130</v>
      </c>
      <c r="C337" s="17" t="s">
        <v>92</v>
      </c>
      <c r="D337" s="312">
        <f t="shared" si="77"/>
        <v>4824</v>
      </c>
      <c r="E337" s="312">
        <f t="shared" si="77"/>
        <v>2105</v>
      </c>
      <c r="F337" s="312">
        <f t="shared" si="77"/>
        <v>151</v>
      </c>
      <c r="G337" s="312">
        <f t="shared" si="80"/>
        <v>7080</v>
      </c>
      <c r="H337" s="323">
        <f t="shared" si="78"/>
        <v>0.29731638418079098</v>
      </c>
      <c r="I337" s="323">
        <f t="shared" si="79"/>
        <v>2.1327683615819208E-2</v>
      </c>
    </row>
    <row r="338" spans="2:9" ht="21" customHeight="1">
      <c r="B338" s="307">
        <v>1131</v>
      </c>
      <c r="C338" s="17" t="s">
        <v>93</v>
      </c>
      <c r="D338" s="312">
        <f t="shared" si="77"/>
        <v>21176</v>
      </c>
      <c r="E338" s="312">
        <f t="shared" si="77"/>
        <v>10759</v>
      </c>
      <c r="F338" s="312">
        <f t="shared" si="77"/>
        <v>19548</v>
      </c>
      <c r="G338" s="312">
        <f t="shared" si="80"/>
        <v>51483</v>
      </c>
      <c r="H338" s="323">
        <f t="shared" si="78"/>
        <v>0.20898160557854048</v>
      </c>
      <c r="I338" s="323">
        <f t="shared" si="79"/>
        <v>0.37969815278829905</v>
      </c>
    </row>
    <row r="339" spans="2:9" ht="21" customHeight="1">
      <c r="B339" s="307">
        <v>1132</v>
      </c>
      <c r="C339" s="17" t="s">
        <v>94</v>
      </c>
      <c r="D339" s="312">
        <f t="shared" si="77"/>
        <v>24086</v>
      </c>
      <c r="E339" s="312">
        <f t="shared" si="77"/>
        <v>14071</v>
      </c>
      <c r="F339" s="312">
        <f t="shared" si="77"/>
        <v>6178</v>
      </c>
      <c r="G339" s="312">
        <f t="shared" si="80"/>
        <v>44335</v>
      </c>
      <c r="H339" s="323">
        <f t="shared" si="78"/>
        <v>0.31737904590053007</v>
      </c>
      <c r="I339" s="323">
        <f t="shared" si="79"/>
        <v>0.13934814480658622</v>
      </c>
    </row>
    <row r="340" spans="2:9" ht="21" customHeight="1">
      <c r="B340" s="307">
        <v>1133</v>
      </c>
      <c r="C340" s="17" t="s">
        <v>95</v>
      </c>
      <c r="D340" s="312">
        <f t="shared" si="77"/>
        <v>9066</v>
      </c>
      <c r="E340" s="312">
        <f t="shared" si="77"/>
        <v>5826</v>
      </c>
      <c r="F340" s="312">
        <f t="shared" si="77"/>
        <v>1935</v>
      </c>
      <c r="G340" s="312">
        <f t="shared" si="80"/>
        <v>16827</v>
      </c>
      <c r="H340" s="323">
        <f t="shared" si="78"/>
        <v>0.34622927438045997</v>
      </c>
      <c r="I340" s="323">
        <f t="shared" si="79"/>
        <v>0.11499376002852559</v>
      </c>
    </row>
    <row r="341" spans="2:9" ht="21" customHeight="1">
      <c r="B341" s="307">
        <v>1135</v>
      </c>
      <c r="C341" s="17" t="s">
        <v>96</v>
      </c>
      <c r="D341" s="312">
        <f t="shared" si="77"/>
        <v>28448</v>
      </c>
      <c r="E341" s="312">
        <f t="shared" si="77"/>
        <v>18360</v>
      </c>
      <c r="F341" s="312">
        <f t="shared" si="77"/>
        <v>2532</v>
      </c>
      <c r="G341" s="312">
        <f t="shared" si="80"/>
        <v>49340</v>
      </c>
      <c r="H341" s="323">
        <f t="shared" si="78"/>
        <v>0.37211187677340901</v>
      </c>
      <c r="I341" s="323">
        <f t="shared" si="79"/>
        <v>5.1317389541953792E-2</v>
      </c>
    </row>
    <row r="342" spans="2:9" ht="21" customHeight="1">
      <c r="B342" s="307">
        <v>1136</v>
      </c>
      <c r="C342" s="17" t="s">
        <v>97</v>
      </c>
      <c r="D342" s="312">
        <f t="shared" si="77"/>
        <v>11562</v>
      </c>
      <c r="E342" s="312">
        <f t="shared" si="77"/>
        <v>3473</v>
      </c>
      <c r="F342" s="312">
        <f t="shared" si="77"/>
        <v>3478</v>
      </c>
      <c r="G342" s="312">
        <f t="shared" si="80"/>
        <v>18513</v>
      </c>
      <c r="H342" s="323">
        <f t="shared" si="78"/>
        <v>0.18759790417544428</v>
      </c>
      <c r="I342" s="323">
        <f t="shared" si="79"/>
        <v>0.1878679846594285</v>
      </c>
    </row>
    <row r="343" spans="2:9" ht="21" customHeight="1">
      <c r="B343" s="307">
        <v>1137</v>
      </c>
      <c r="C343" s="17" t="s">
        <v>98</v>
      </c>
      <c r="D343" s="312">
        <f t="shared" si="77"/>
        <v>18210</v>
      </c>
      <c r="E343" s="312">
        <f t="shared" si="77"/>
        <v>24119</v>
      </c>
      <c r="F343" s="312">
        <f t="shared" si="77"/>
        <v>6875</v>
      </c>
      <c r="G343" s="312">
        <f t="shared" ref="G343:G349" si="81">D343+E343+F343</f>
        <v>49204</v>
      </c>
      <c r="H343" s="323">
        <f t="shared" ref="H343:H349" si="82">E343/G343</f>
        <v>0.49018372490041462</v>
      </c>
      <c r="I343" s="323">
        <f t="shared" ref="I343:I349" si="83">F343/G343</f>
        <v>0.1397244126493781</v>
      </c>
    </row>
    <row r="344" spans="2:9" ht="21" customHeight="1">
      <c r="B344" s="307">
        <v>1139</v>
      </c>
      <c r="C344" s="17" t="s">
        <v>99</v>
      </c>
      <c r="D344" s="312">
        <f t="shared" si="77"/>
        <v>29514</v>
      </c>
      <c r="E344" s="312">
        <f t="shared" si="77"/>
        <v>19839</v>
      </c>
      <c r="F344" s="312">
        <f t="shared" si="77"/>
        <v>20788</v>
      </c>
      <c r="G344" s="312">
        <f t="shared" si="81"/>
        <v>70141</v>
      </c>
      <c r="H344" s="323">
        <f t="shared" si="82"/>
        <v>0.28284455596584024</v>
      </c>
      <c r="I344" s="323">
        <f t="shared" si="83"/>
        <v>0.29637444575925637</v>
      </c>
    </row>
    <row r="345" spans="2:9" ht="21" customHeight="1">
      <c r="B345" s="307">
        <v>1140</v>
      </c>
      <c r="C345" s="17" t="s">
        <v>100</v>
      </c>
      <c r="D345" s="312">
        <f t="shared" si="77"/>
        <v>31878</v>
      </c>
      <c r="E345" s="312">
        <f t="shared" si="77"/>
        <v>31054</v>
      </c>
      <c r="F345" s="312">
        <f t="shared" si="77"/>
        <v>6120</v>
      </c>
      <c r="G345" s="312">
        <f t="shared" si="81"/>
        <v>69052</v>
      </c>
      <c r="H345" s="323">
        <f t="shared" si="82"/>
        <v>0.44971905230840525</v>
      </c>
      <c r="I345" s="323">
        <f t="shared" si="83"/>
        <v>8.8628859410299479E-2</v>
      </c>
    </row>
    <row r="346" spans="2:9" ht="21" customHeight="1">
      <c r="B346" s="307">
        <v>1141</v>
      </c>
      <c r="C346" s="17" t="s">
        <v>101</v>
      </c>
      <c r="D346" s="312">
        <f t="shared" si="77"/>
        <v>5292</v>
      </c>
      <c r="E346" s="312">
        <f t="shared" si="77"/>
        <v>1313</v>
      </c>
      <c r="F346" s="312">
        <f t="shared" si="77"/>
        <v>826</v>
      </c>
      <c r="G346" s="312">
        <f t="shared" si="81"/>
        <v>7431</v>
      </c>
      <c r="H346" s="323">
        <f t="shared" si="82"/>
        <v>0.17669223523078995</v>
      </c>
      <c r="I346" s="323">
        <f t="shared" si="83"/>
        <v>0.11115596824115193</v>
      </c>
    </row>
    <row r="347" spans="2:9" ht="21" customHeight="1">
      <c r="B347" s="307">
        <v>1142</v>
      </c>
      <c r="C347" s="17" t="s">
        <v>102</v>
      </c>
      <c r="D347" s="312">
        <f t="shared" si="77"/>
        <v>9019</v>
      </c>
      <c r="E347" s="312">
        <f t="shared" si="77"/>
        <v>9160</v>
      </c>
      <c r="F347" s="312">
        <f t="shared" si="77"/>
        <v>4161</v>
      </c>
      <c r="G347" s="312">
        <f t="shared" si="81"/>
        <v>22340</v>
      </c>
      <c r="H347" s="323">
        <f t="shared" si="82"/>
        <v>0.41002685765443153</v>
      </c>
      <c r="I347" s="323">
        <f t="shared" si="83"/>
        <v>0.18625783348254252</v>
      </c>
    </row>
    <row r="348" spans="2:9" ht="21" customHeight="1">
      <c r="B348" s="307">
        <v>1143</v>
      </c>
      <c r="C348" s="17" t="s">
        <v>103</v>
      </c>
      <c r="D348" s="312">
        <f t="shared" si="77"/>
        <v>7796</v>
      </c>
      <c r="E348" s="312">
        <f t="shared" si="77"/>
        <v>323</v>
      </c>
      <c r="F348" s="312">
        <f t="shared" si="77"/>
        <v>66</v>
      </c>
      <c r="G348" s="312">
        <f t="shared" si="81"/>
        <v>8185</v>
      </c>
      <c r="H348" s="323">
        <f t="shared" si="82"/>
        <v>3.9462431276725718E-2</v>
      </c>
      <c r="I348" s="323">
        <f t="shared" si="83"/>
        <v>8.0635308491142331E-3</v>
      </c>
    </row>
    <row r="349" spans="2:9" ht="21" customHeight="1">
      <c r="B349" s="307">
        <v>1145</v>
      </c>
      <c r="C349" s="17" t="s">
        <v>104</v>
      </c>
      <c r="D349" s="312">
        <f t="shared" si="77"/>
        <v>57583</v>
      </c>
      <c r="E349" s="312">
        <f t="shared" si="77"/>
        <v>52530</v>
      </c>
      <c r="F349" s="312">
        <f t="shared" si="77"/>
        <v>7790</v>
      </c>
      <c r="G349" s="312">
        <f t="shared" si="81"/>
        <v>117903</v>
      </c>
      <c r="H349" s="323">
        <f t="shared" si="82"/>
        <v>0.4455357370041475</v>
      </c>
      <c r="I349" s="323">
        <f t="shared" si="83"/>
        <v>6.6071261969585168E-2</v>
      </c>
    </row>
    <row r="350" spans="2:9" ht="21" customHeight="1">
      <c r="B350" s="337" t="s">
        <v>105</v>
      </c>
      <c r="C350" s="337"/>
      <c r="D350" s="312">
        <f>SUM(D328:D349)</f>
        <v>369888</v>
      </c>
      <c r="E350" s="312">
        <f t="shared" ref="E350:G350" si="84">SUM(E328:E349)</f>
        <v>315514</v>
      </c>
      <c r="F350" s="312">
        <f t="shared" si="84"/>
        <v>115321</v>
      </c>
      <c r="G350" s="312">
        <f t="shared" si="84"/>
        <v>800723</v>
      </c>
      <c r="H350" s="323">
        <f t="shared" si="78"/>
        <v>0.39403638961288734</v>
      </c>
      <c r="I350" s="323">
        <f t="shared" si="79"/>
        <v>0.14402109093906382</v>
      </c>
    </row>
  </sheetData>
  <mergeCells count="16">
    <mergeCell ref="B1:I1"/>
    <mergeCell ref="B277:I277"/>
    <mergeCell ref="B326:I326"/>
    <mergeCell ref="B350:C350"/>
    <mergeCell ref="B301:I301"/>
    <mergeCell ref="B325:C325"/>
    <mergeCell ref="B26:I26"/>
    <mergeCell ref="B52:I52"/>
    <mergeCell ref="B77:I77"/>
    <mergeCell ref="B102:I102"/>
    <mergeCell ref="B127:I127"/>
    <mergeCell ref="B152:I152"/>
    <mergeCell ref="B177:I177"/>
    <mergeCell ref="B202:I202"/>
    <mergeCell ref="B227:I227"/>
    <mergeCell ref="B252:I252"/>
  </mergeCells>
  <phoneticPr fontId="4" type="noConversion"/>
  <printOptions horizontalCentered="1"/>
  <pageMargins left="0.35433070866141736" right="0.35433070866141736" top="0.98425196850393704" bottom="0.9448818897637796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月報表</vt:lpstr>
      <vt:lpstr>載客人數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lintd</dc:creator>
  <cp:lastModifiedBy>臺北所-花蓮監理站-吳彥明</cp:lastModifiedBy>
  <cp:lastPrinted>2019-04-18T03:35:31Z</cp:lastPrinted>
  <dcterms:created xsi:type="dcterms:W3CDTF">2005-09-12T08:23:13Z</dcterms:created>
  <dcterms:modified xsi:type="dcterms:W3CDTF">2021-09-29T07:04:14Z</dcterms:modified>
</cp:coreProperties>
</file>