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boeghei\OneDrive - Powerlink\Desktop\thesis_work\"/>
    </mc:Choice>
  </mc:AlternateContent>
  <xr:revisionPtr revIDLastSave="0" documentId="13_ncr:1_{3396120C-D437-4C2C-8FBC-6C696A270EA5}" xr6:coauthVersionLast="47" xr6:coauthVersionMax="47" xr10:uidLastSave="{00000000-0000-0000-0000-000000000000}"/>
  <bookViews>
    <workbookView xWindow="-108" yWindow="-108" windowWidth="23256" windowHeight="14016" activeTab="4" xr2:uid="{F8D89954-8762-4944-AAB8-691863D622B0}"/>
  </bookViews>
  <sheets>
    <sheet name="notes" sheetId="4" r:id="rId1"/>
    <sheet name="OpenNEM QLD - 29-04-2024" sheetId="1" r:id="rId2"/>
    <sheet name="pivot" sheetId="2" r:id="rId3"/>
    <sheet name="calculations" sheetId="3" r:id="rId4"/>
    <sheet name="inputs" sheetId="5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4" i="5" l="1"/>
  <c r="L14" i="5"/>
  <c r="K13" i="5"/>
  <c r="L13" i="5" s="1"/>
  <c r="K5" i="5"/>
  <c r="K3" i="5"/>
  <c r="K4" i="5"/>
  <c r="K6" i="5"/>
  <c r="K7" i="5"/>
  <c r="K8" i="5"/>
  <c r="K9" i="5"/>
  <c r="K10" i="5"/>
  <c r="K2" i="5"/>
  <c r="L2" i="5" s="1"/>
  <c r="L3" i="5"/>
  <c r="L4" i="5"/>
  <c r="L5" i="5"/>
  <c r="L6" i="5"/>
  <c r="L7" i="5"/>
  <c r="L8" i="5"/>
  <c r="L9" i="5"/>
  <c r="L10" i="5"/>
  <c r="I13" i="5"/>
  <c r="C13" i="5"/>
  <c r="C2" i="5"/>
  <c r="C3" i="5"/>
  <c r="C4" i="5"/>
  <c r="C5" i="5"/>
  <c r="C6" i="5"/>
  <c r="C7" i="5"/>
  <c r="C8" i="5"/>
  <c r="F14" i="5"/>
  <c r="F13" i="5"/>
  <c r="E14" i="5"/>
  <c r="E13" i="5"/>
  <c r="I3" i="5"/>
  <c r="I4" i="5"/>
  <c r="I5" i="5"/>
  <c r="I6" i="5"/>
  <c r="I7" i="5"/>
  <c r="I8" i="5"/>
  <c r="I2" i="5"/>
  <c r="C9" i="5"/>
  <c r="C14" i="5" l="1"/>
  <c r="C10" i="5" l="1"/>
  <c r="D4" i="3"/>
  <c r="D5" i="3"/>
  <c r="D6" i="3"/>
  <c r="D7" i="3"/>
  <c r="D8" i="3"/>
  <c r="D9" i="3"/>
  <c r="D10" i="3"/>
  <c r="D11" i="3"/>
  <c r="D3" i="3"/>
  <c r="C7" i="3"/>
</calcChain>
</file>

<file path=xl/sharedStrings.xml><?xml version="1.0" encoding="utf-8"?>
<sst xmlns="http://schemas.openxmlformats.org/spreadsheetml/2006/main" count="441" uniqueCount="144">
  <si>
    <t>Facility Name</t>
  </si>
  <si>
    <t>Status</t>
  </si>
  <si>
    <t>Region</t>
  </si>
  <si>
    <t>Technology</t>
  </si>
  <si>
    <t>Generator Capacity (MW)</t>
  </si>
  <si>
    <t>Latitude</t>
  </si>
  <si>
    <t>Longitude</t>
  </si>
  <si>
    <t>Baking Board</t>
  </si>
  <si>
    <t>operating</t>
  </si>
  <si>
    <t>Queensland</t>
  </si>
  <si>
    <t>Solar (Utility)</t>
  </si>
  <si>
    <t>Barcaldine</t>
  </si>
  <si>
    <t>Gas (CCGT)</t>
  </si>
  <si>
    <t>Barron Gorge</t>
  </si>
  <si>
    <t>Hydro</t>
  </si>
  <si>
    <t>Blue Grass</t>
  </si>
  <si>
    <t>Bouldercombe Battery</t>
  </si>
  <si>
    <t>Battery (Discharging)</t>
  </si>
  <si>
    <t>Braemar</t>
  </si>
  <si>
    <t>Gas (OCGT)</t>
  </si>
  <si>
    <t>Braemar 2</t>
  </si>
  <si>
    <t>Browns Plains</t>
  </si>
  <si>
    <t>Bioenergy (Biogas)</t>
  </si>
  <si>
    <t>Callide B</t>
  </si>
  <si>
    <t>Coal (Black)</t>
  </si>
  <si>
    <t>Callide C</t>
  </si>
  <si>
    <t>Childers</t>
  </si>
  <si>
    <t>Chinchilla</t>
  </si>
  <si>
    <t>Clare</t>
  </si>
  <si>
    <t>Clermont</t>
  </si>
  <si>
    <t>Collinsville</t>
  </si>
  <si>
    <t>Columboola</t>
  </si>
  <si>
    <t>Condamine A</t>
  </si>
  <si>
    <t>Coopers Gap</t>
  </si>
  <si>
    <t>Wind</t>
  </si>
  <si>
    <t>Daandine</t>
  </si>
  <si>
    <t>Gas (Reciprocating)</t>
  </si>
  <si>
    <t>Darling Downs</t>
  </si>
  <si>
    <t>Daydream</t>
  </si>
  <si>
    <t>Dulacca</t>
  </si>
  <si>
    <t>Edenvale</t>
  </si>
  <si>
    <t>Emerald</t>
  </si>
  <si>
    <t>Gangarri</t>
  </si>
  <si>
    <t>German Creek</t>
  </si>
  <si>
    <t>Gas (Waste Coal Mine)</t>
  </si>
  <si>
    <t>Gladstone</t>
  </si>
  <si>
    <t>Grosvenor 1</t>
  </si>
  <si>
    <t>Hamilton</t>
  </si>
  <si>
    <t>Haughton</t>
  </si>
  <si>
    <t>Hayman</t>
  </si>
  <si>
    <t>Hughenden</t>
  </si>
  <si>
    <t>Invicta Sugar Mill</t>
  </si>
  <si>
    <t>Bioenergy (Biomass)</t>
  </si>
  <si>
    <t>Isis Central Sugar Mill</t>
  </si>
  <si>
    <t>Kaban</t>
  </si>
  <si>
    <t>Kareeya</t>
  </si>
  <si>
    <t>Kennedy Energy Park</t>
  </si>
  <si>
    <t>Battery (Discharging),Solar (Utility),Wind</t>
  </si>
  <si>
    <t>Kidston</t>
  </si>
  <si>
    <t>Kogan Creek</t>
  </si>
  <si>
    <t>Lilyvale</t>
  </si>
  <si>
    <t>Longreach</t>
  </si>
  <si>
    <t>Mackay</t>
  </si>
  <si>
    <t>Distillate</t>
  </si>
  <si>
    <t>Maryrorough</t>
  </si>
  <si>
    <t>Middlemount</t>
  </si>
  <si>
    <t>Millmerran</t>
  </si>
  <si>
    <t>Moranbah</t>
  </si>
  <si>
    <t>Moranbah North</t>
  </si>
  <si>
    <t>Moura</t>
  </si>
  <si>
    <t>Mt Emerald</t>
  </si>
  <si>
    <t>Mt Stuart</t>
  </si>
  <si>
    <t>Oakey</t>
  </si>
  <si>
    <t>Oakey 2</t>
  </si>
  <si>
    <t>Oaky Creek</t>
  </si>
  <si>
    <t>Oaky Creek 2</t>
  </si>
  <si>
    <t>Pioneer Sugar Mill</t>
  </si>
  <si>
    <t>Racecourse Mill</t>
  </si>
  <si>
    <t>Rocky Point Cogen</t>
  </si>
  <si>
    <t>Roma</t>
  </si>
  <si>
    <t>Ross River</t>
  </si>
  <si>
    <t>Rugby Run</t>
  </si>
  <si>
    <t>Stanwell</t>
  </si>
  <si>
    <t>Stapylton</t>
  </si>
  <si>
    <t>Sun Metals</t>
  </si>
  <si>
    <t>Sunshine Coast</t>
  </si>
  <si>
    <t>Susan River</t>
  </si>
  <si>
    <t>Swanbank E</t>
  </si>
  <si>
    <t>Tableland Mill</t>
  </si>
  <si>
    <t>Tarong</t>
  </si>
  <si>
    <t>Tarong North</t>
  </si>
  <si>
    <t>Townsville</t>
  </si>
  <si>
    <t>Veolia Ti Tree</t>
  </si>
  <si>
    <t>Victoria Mill</t>
  </si>
  <si>
    <t>Wandoan Solar Farm</t>
  </si>
  <si>
    <t>Wandoan South</t>
  </si>
  <si>
    <t>Warwick</t>
  </si>
  <si>
    <t>Western Downs</t>
  </si>
  <si>
    <t>Whitsunday</t>
  </si>
  <si>
    <t>Windy Hill</t>
  </si>
  <si>
    <t>Wivenhoe</t>
  </si>
  <si>
    <t>Hydro,Pumps</t>
  </si>
  <si>
    <t>Woolooga</t>
  </si>
  <si>
    <t>Yarranlea</t>
  </si>
  <si>
    <t>Yarwun</t>
  </si>
  <si>
    <t>Sum of Generator Capacity (MW)</t>
  </si>
  <si>
    <t>Row Labels</t>
  </si>
  <si>
    <t>Assume all batteries are two hours</t>
  </si>
  <si>
    <t>Battery (Discharging),Solar (Utility),Wind is 2MW Battery, 15MW Solar and 43MW Wind</t>
  </si>
  <si>
    <t>Edit</t>
  </si>
  <si>
    <t>Biomass = Biomass + Biogas</t>
  </si>
  <si>
    <t>Biomass</t>
  </si>
  <si>
    <t>Black Coal</t>
  </si>
  <si>
    <t>Solar PV</t>
  </si>
  <si>
    <t>Assume Gas (Waste Coal Mine) are CCGT</t>
  </si>
  <si>
    <t>Assume distillate and gas (reciprocating) are OCGT</t>
  </si>
  <si>
    <t>CCGT</t>
  </si>
  <si>
    <t>OCGT</t>
  </si>
  <si>
    <t>Total Capacity (MW)</t>
  </si>
  <si>
    <t>PHES (8hr)</t>
  </si>
  <si>
    <t>Battery (2hr)</t>
  </si>
  <si>
    <t>Total Storage (MWh)</t>
  </si>
  <si>
    <t>FOM ($/kW/annum)</t>
  </si>
  <si>
    <t>VOM ($/MWh SO)</t>
  </si>
  <si>
    <t>Fuel Cost ($/GJ)</t>
  </si>
  <si>
    <t>Auzilary Load (%)</t>
  </si>
  <si>
    <t>USE</t>
  </si>
  <si>
    <t>Rooftop PV</t>
  </si>
  <si>
    <t>Embedded Battery (2hr)</t>
  </si>
  <si>
    <t>Other DER, cost assumptions taken from AEMO step change FY24 Draft24 ISP</t>
  </si>
  <si>
    <t>Existing Generation taken from OpenNEM</t>
  </si>
  <si>
    <t>Coal is average of QLD coal prices ($/GJ)</t>
  </si>
  <si>
    <t>QLD Medium Large GT for OCGT</t>
  </si>
  <si>
    <t>Heat Rate (GJ/MWh)</t>
  </si>
  <si>
    <t>Round Trip Efficiency</t>
  </si>
  <si>
    <t>Emission Intensity (kg/MWh AG)</t>
  </si>
  <si>
    <t>CER</t>
  </si>
  <si>
    <t>Other</t>
  </si>
  <si>
    <t>VCR</t>
  </si>
  <si>
    <t>Fuel Cost ($/MWh)</t>
  </si>
  <si>
    <t>Heat Rate (GJ/MWh SO)</t>
  </si>
  <si>
    <t>SRMC ($/MWh)</t>
  </si>
  <si>
    <t>Used AEMO Step Change POE50 traces for test</t>
  </si>
  <si>
    <t>Prototype uses Western Downs for Solar trace, Cooper's Gap for wind trace and Ref Year 2011 POE50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</si>
</sst>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* #,##0.0_-;\-* #,##0.0_-;_-* &quot;-&quot;??_-;_-@_-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b/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E9E7E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4" fillId="3" borderId="2" applyNumberFormat="0" applyAlignment="0">
      <alignment horizontal="center"/>
    </xf>
    <xf numFmtId="164" fontId="4" fillId="0" borderId="2" applyNumberFormat="0" applyAlignment="0">
      <alignment horizontal="center"/>
    </xf>
  </cellStyleXfs>
  <cellXfs count="15">
    <xf numFmtId="0" fontId="0" fillId="0" borderId="0" xfId="0"/>
    <xf numFmtId="0" fontId="3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3" fillId="2" borderId="0" xfId="0" applyFont="1" applyFill="1"/>
    <xf numFmtId="44" fontId="0" fillId="0" borderId="0" xfId="0" applyNumberFormat="1"/>
    <xf numFmtId="44" fontId="0" fillId="0" borderId="0" xfId="1" applyFont="1" applyAlignment="1">
      <alignment horizontal="left"/>
    </xf>
    <xf numFmtId="2" fontId="0" fillId="0" borderId="0" xfId="0" applyNumberFormat="1" applyAlignment="1">
      <alignment horizontal="left"/>
    </xf>
    <xf numFmtId="10" fontId="0" fillId="0" borderId="0" xfId="2" applyNumberFormat="1" applyFont="1" applyAlignment="1">
      <alignment horizontal="left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  <xf numFmtId="44" fontId="2" fillId="0" borderId="0" xfId="1" applyFont="1" applyAlignment="1">
      <alignment horizontal="left"/>
    </xf>
    <xf numFmtId="10" fontId="2" fillId="0" borderId="0" xfId="2" applyNumberFormat="1" applyFont="1" applyAlignment="1">
      <alignment horizontal="left"/>
    </xf>
    <xf numFmtId="44" fontId="2" fillId="0" borderId="0" xfId="0" applyNumberFormat="1" applyFont="1"/>
    <xf numFmtId="0" fontId="5" fillId="2" borderId="0" xfId="0" applyFont="1" applyFill="1"/>
  </cellXfs>
  <cellStyles count="5">
    <cellStyle name="CellNum" xfId="4" xr:uid="{E6D34DAB-676A-45A1-8778-6076E6FF0D4B}"/>
    <cellStyle name="CellNumalt" xfId="3" xr:uid="{DB4B141F-881D-4930-A35E-E40DD683C354}"/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h Boegheim" refreshedDate="45411.748140277778" createdVersion="8" refreshedVersion="8" minRefreshableVersion="3" recordCount="88" xr:uid="{DBE61331-C589-454E-98C0-55129FB4DAF3}">
  <cacheSource type="worksheet">
    <worksheetSource ref="A1:G89" sheet="OpenNEM QLD - 29-04-2024"/>
  </cacheSource>
  <cacheFields count="7">
    <cacheField name="Facility Name" numFmtId="0">
      <sharedItems/>
    </cacheField>
    <cacheField name="Status" numFmtId="0">
      <sharedItems count="1">
        <s v="operating"/>
      </sharedItems>
    </cacheField>
    <cacheField name="Region" numFmtId="0">
      <sharedItems count="1">
        <s v="Queensland"/>
      </sharedItems>
    </cacheField>
    <cacheField name="Technology" numFmtId="0">
      <sharedItems count="14">
        <s v="Solar (Utility)"/>
        <s v="Gas (CCGT)"/>
        <s v="Hydro"/>
        <s v="Battery (Discharging)"/>
        <s v="Gas (OCGT)"/>
        <s v="Bioenergy (Biogas)"/>
        <s v="Coal (Black)"/>
        <s v="Wind"/>
        <s v="Gas (Reciprocating)"/>
        <s v="Gas (Waste Coal Mine)"/>
        <s v="Bioenergy (Biomass)"/>
        <s v="Battery (Discharging),Solar (Utility),Wind"/>
        <s v="Distillate"/>
        <s v="Hydro,Pumps"/>
      </sharedItems>
    </cacheField>
    <cacheField name="Generator Capacity (MW)" numFmtId="0">
      <sharedItems containsSemiMixedTypes="0" containsString="0" containsNumber="1" minValue="2" maxValue="1680"/>
    </cacheField>
    <cacheField name="Latitude" numFmtId="0">
      <sharedItems containsString="0" containsBlank="1" containsNumber="1" minValue="-28.183209999999999" maxValue="-16.850770128536301"/>
    </cacheField>
    <cacheField name="Longitude" numFmtId="0">
      <sharedItems containsString="0" containsBlank="1" containsNumber="1" minValue="144.15100000000001" maxValue="153.326463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s v="Baking Board"/>
    <x v="0"/>
    <x v="0"/>
    <x v="0"/>
    <n v="17"/>
    <n v="-26.721165999999901"/>
    <n v="150.55417"/>
  </r>
  <r>
    <s v="Barcaldine"/>
    <x v="0"/>
    <x v="0"/>
    <x v="1"/>
    <n v="37"/>
    <n v="-23.5521705751292"/>
    <n v="145.31485121009999"/>
  </r>
  <r>
    <s v="Barcaldine"/>
    <x v="0"/>
    <x v="0"/>
    <x v="0"/>
    <n v="10"/>
    <n v="-23.547332999999998"/>
    <n v="145.318972"/>
  </r>
  <r>
    <s v="Barron Gorge"/>
    <x v="0"/>
    <x v="0"/>
    <x v="2"/>
    <n v="60"/>
    <n v="-16.850770128536301"/>
    <n v="145.64704928388699"/>
  </r>
  <r>
    <s v="Blue Grass"/>
    <x v="0"/>
    <x v="0"/>
    <x v="0"/>
    <n v="183"/>
    <n v="-26.6917081975343"/>
    <n v="150.50003719153301"/>
  </r>
  <r>
    <s v="Bouldercombe Battery"/>
    <x v="0"/>
    <x v="0"/>
    <x v="3"/>
    <n v="50"/>
    <n v="-23.563443095530399"/>
    <n v="150.459658007646"/>
  </r>
  <r>
    <s v="Braemar"/>
    <x v="0"/>
    <x v="0"/>
    <x v="4"/>
    <n v="504"/>
    <n v="-27.111668775910999"/>
    <n v="150.907647496929"/>
  </r>
  <r>
    <s v="Braemar 2"/>
    <x v="0"/>
    <x v="0"/>
    <x v="4"/>
    <n v="519"/>
    <n v="-27.109872673772699"/>
    <n v="150.90765329884999"/>
  </r>
  <r>
    <s v="Browns Plains"/>
    <x v="0"/>
    <x v="0"/>
    <x v="5"/>
    <n v="2"/>
    <n v="-27.674583999999999"/>
    <n v="153.068499"/>
  </r>
  <r>
    <s v="Callide B"/>
    <x v="0"/>
    <x v="0"/>
    <x v="6"/>
    <n v="700"/>
    <n v="-24.3331687723181"/>
    <n v="150.626321580678"/>
  </r>
  <r>
    <s v="Callide C"/>
    <x v="0"/>
    <x v="0"/>
    <x v="6"/>
    <n v="840"/>
    <n v="-24.347221999999999"/>
    <n v="150.608611"/>
  </r>
  <r>
    <s v="Childers"/>
    <x v="0"/>
    <x v="0"/>
    <x v="0"/>
    <n v="64"/>
    <n v="-25.295026999999902"/>
    <n v="152.403674"/>
  </r>
  <r>
    <s v="Chinchilla"/>
    <x v="0"/>
    <x v="0"/>
    <x v="3"/>
    <n v="134"/>
    <n v="-26.914805034056201"/>
    <n v="150.74729440740899"/>
  </r>
  <r>
    <s v="Clare"/>
    <x v="0"/>
    <x v="0"/>
    <x v="0"/>
    <n v="110"/>
    <n v="-19.839770000000001"/>
    <n v="147.21055000000001"/>
  </r>
  <r>
    <s v="Clermont"/>
    <x v="0"/>
    <x v="0"/>
    <x v="0"/>
    <n v="92"/>
    <n v="-22.839405800000002"/>
    <n v="147.54603069999999"/>
  </r>
  <r>
    <s v="Collinsville"/>
    <x v="0"/>
    <x v="0"/>
    <x v="0"/>
    <n v="42"/>
    <n v="-20.55714"/>
    <n v="147.82055199999999"/>
  </r>
  <r>
    <s v="Columboola"/>
    <x v="0"/>
    <x v="0"/>
    <x v="0"/>
    <n v="50"/>
    <n v="-26.636087700000001"/>
    <n v="150.2822104"/>
  </r>
  <r>
    <s v="Condamine A"/>
    <x v="0"/>
    <x v="0"/>
    <x v="1"/>
    <n v="143"/>
    <n v="-26.666672932480601"/>
    <n v="150.268581153696"/>
  </r>
  <r>
    <s v="Coopers Gap"/>
    <x v="0"/>
    <x v="0"/>
    <x v="7"/>
    <n v="452"/>
    <n v="-26.717003800000001"/>
    <n v="151.4491769"/>
  </r>
  <r>
    <s v="Daandine"/>
    <x v="0"/>
    <x v="0"/>
    <x v="8"/>
    <n v="33"/>
    <n v="-27.086294370947599"/>
    <n v="150.94252770214999"/>
  </r>
  <r>
    <s v="Darling Downs"/>
    <x v="0"/>
    <x v="0"/>
    <x v="1"/>
    <n v="121"/>
    <n v="-27.116851275201899"/>
    <n v="150.89539128796099"/>
  </r>
  <r>
    <s v="Darling Downs"/>
    <x v="0"/>
    <x v="0"/>
    <x v="0"/>
    <n v="121"/>
    <n v="-27.111999999999998"/>
    <n v="150.8819"/>
  </r>
  <r>
    <s v="Daydream"/>
    <x v="0"/>
    <x v="0"/>
    <x v="0"/>
    <n v="79"/>
    <n v="-20.512803999999999"/>
    <n v="147.691968"/>
  </r>
  <r>
    <s v="Dulacca"/>
    <x v="0"/>
    <x v="0"/>
    <x v="7"/>
    <n v="180"/>
    <n v="-26.637485359480198"/>
    <n v="149.87018587777899"/>
  </r>
  <r>
    <s v="Edenvale"/>
    <x v="0"/>
    <x v="0"/>
    <x v="0"/>
    <n v="180"/>
    <n v="-26.947486249430298"/>
    <n v="150.57849413552"/>
  </r>
  <r>
    <s v="Emerald"/>
    <x v="0"/>
    <x v="0"/>
    <x v="0"/>
    <n v="88"/>
    <n v="-23.508790000000001"/>
    <n v="148.128017"/>
  </r>
  <r>
    <s v="Gangarri"/>
    <x v="0"/>
    <x v="0"/>
    <x v="0"/>
    <n v="119.28"/>
    <n v="-26.254812591286001"/>
    <n v="149.98670383614399"/>
  </r>
  <r>
    <s v="German Creek"/>
    <x v="0"/>
    <x v="0"/>
    <x v="9"/>
    <n v="45"/>
    <n v="-22.928526000000002"/>
    <n v="148.54909699999999"/>
  </r>
  <r>
    <s v="Gladstone"/>
    <x v="0"/>
    <x v="0"/>
    <x v="6"/>
    <n v="1680"/>
    <n v="-23.848741026730501"/>
    <n v="151.22078674103699"/>
  </r>
  <r>
    <s v="Grosvenor 1"/>
    <x v="0"/>
    <x v="0"/>
    <x v="9"/>
    <n v="21"/>
    <m/>
    <m/>
  </r>
  <r>
    <s v="Grosvenor 1"/>
    <x v="0"/>
    <x v="0"/>
    <x v="9"/>
    <n v="15"/>
    <m/>
    <m/>
  </r>
  <r>
    <s v="Hamilton"/>
    <x v="0"/>
    <x v="0"/>
    <x v="0"/>
    <n v="57"/>
    <n v="-20.468592999999998"/>
    <n v="147.79948400000001"/>
  </r>
  <r>
    <s v="Haughton"/>
    <x v="0"/>
    <x v="0"/>
    <x v="0"/>
    <n v="132"/>
    <n v="-19.732167999999898"/>
    <n v="147.07613699999999"/>
  </r>
  <r>
    <s v="Hayman"/>
    <x v="0"/>
    <x v="0"/>
    <x v="0"/>
    <n v="57"/>
    <n v="-20.536162000000001"/>
    <n v="147.84606499999899"/>
  </r>
  <r>
    <s v="Hughenden"/>
    <x v="0"/>
    <x v="0"/>
    <x v="0"/>
    <n v="10"/>
    <n v="-20.854793999999998"/>
    <n v="144.186048"/>
  </r>
  <r>
    <s v="Invicta Sugar Mill"/>
    <x v="0"/>
    <x v="0"/>
    <x v="10"/>
    <n v="50"/>
    <n v="-19.5157903138225"/>
    <n v="147.10653047943799"/>
  </r>
  <r>
    <s v="Isis Central Sugar Mill"/>
    <x v="0"/>
    <x v="0"/>
    <x v="10"/>
    <n v="25"/>
    <n v="-25.197619"/>
    <n v="152.20694900000001"/>
  </r>
  <r>
    <s v="Kaban"/>
    <x v="0"/>
    <x v="0"/>
    <x v="7"/>
    <n v="156"/>
    <n v="-17.560606477200501"/>
    <n v="145.413124953964"/>
  </r>
  <r>
    <s v="Kareeya"/>
    <x v="0"/>
    <x v="0"/>
    <x v="2"/>
    <n v="91"/>
    <n v="-17.766455822422301"/>
    <n v="145.57688442894101"/>
  </r>
  <r>
    <s v="Kennedy Energy Park"/>
    <x v="0"/>
    <x v="0"/>
    <x v="11"/>
    <n v="60.2"/>
    <n v="-20.872792"/>
    <n v="144.41303400000001"/>
  </r>
  <r>
    <s v="Kidston"/>
    <x v="0"/>
    <x v="0"/>
    <x v="0"/>
    <n v="50"/>
    <n v="-18.88"/>
    <n v="144.15100000000001"/>
  </r>
  <r>
    <s v="Kogan Creek"/>
    <x v="0"/>
    <x v="0"/>
    <x v="6"/>
    <n v="744"/>
    <n v="-26.915284998618102"/>
    <n v="150.74894753892499"/>
  </r>
  <r>
    <s v="Lilyvale"/>
    <x v="0"/>
    <x v="0"/>
    <x v="0"/>
    <n v="118"/>
    <n v="-23.070504"/>
    <n v="148.41386499999999"/>
  </r>
  <r>
    <s v="Longreach"/>
    <x v="0"/>
    <x v="0"/>
    <x v="0"/>
    <n v="17"/>
    <n v="-23.455048000000001"/>
    <n v="144.22791699999999"/>
  </r>
  <r>
    <s v="Mackay"/>
    <x v="0"/>
    <x v="0"/>
    <x v="12"/>
    <n v="30"/>
    <n v="-21.144440706993901"/>
    <n v="149.15917066738601"/>
  </r>
  <r>
    <s v="Maryrorough"/>
    <x v="0"/>
    <x v="0"/>
    <x v="0"/>
    <n v="33"/>
    <n v="-27.7089727"/>
    <n v="151.5468693"/>
  </r>
  <r>
    <s v="Middlemount"/>
    <x v="0"/>
    <x v="0"/>
    <x v="0"/>
    <n v="30"/>
    <n v="-22.8222346347412"/>
    <n v="148.720115490209"/>
  </r>
  <r>
    <s v="Millmerran"/>
    <x v="0"/>
    <x v="0"/>
    <x v="6"/>
    <n v="852"/>
    <n v="-27.961657007739099"/>
    <n v="151.28090983869001"/>
  </r>
  <r>
    <s v="Moranbah"/>
    <x v="0"/>
    <x v="0"/>
    <x v="8"/>
    <n v="13"/>
    <n v="-21.962468999999999"/>
    <n v="148.00600399999999"/>
  </r>
  <r>
    <s v="Moranbah North"/>
    <x v="0"/>
    <x v="0"/>
    <x v="9"/>
    <n v="63"/>
    <n v="-21.978480999999999"/>
    <n v="148.00480899999999"/>
  </r>
  <r>
    <s v="Moura"/>
    <x v="0"/>
    <x v="0"/>
    <x v="0"/>
    <n v="99"/>
    <n v="-24.509628260067501"/>
    <n v="150.076647712061"/>
  </r>
  <r>
    <s v="Mt Emerald"/>
    <x v="0"/>
    <x v="0"/>
    <x v="7"/>
    <n v="180"/>
    <n v="-17.133247999999998"/>
    <n v="145.38003699999999"/>
  </r>
  <r>
    <s v="Mt Stuart"/>
    <x v="0"/>
    <x v="0"/>
    <x v="12"/>
    <n v="419"/>
    <n v="-19.337156203223699"/>
    <n v="146.85123899787101"/>
  </r>
  <r>
    <s v="Oakey"/>
    <x v="0"/>
    <x v="0"/>
    <x v="4"/>
    <n v="282"/>
    <n v="-27.418207259155899"/>
    <n v="151.67888722574301"/>
  </r>
  <r>
    <s v="Oakey"/>
    <x v="0"/>
    <x v="0"/>
    <x v="0"/>
    <n v="30"/>
    <n v="-27.402453999999999"/>
    <n v="151.64257570000001"/>
  </r>
  <r>
    <s v="Oakey 2"/>
    <x v="0"/>
    <x v="0"/>
    <x v="0"/>
    <n v="65"/>
    <n v="-27.402453999999999"/>
    <n v="151.64257570000001"/>
  </r>
  <r>
    <s v="Oaky Creek"/>
    <x v="0"/>
    <x v="0"/>
    <x v="8"/>
    <n v="20"/>
    <n v="-23.048717"/>
    <n v="148.48446200000001"/>
  </r>
  <r>
    <s v="Oaky Creek 2"/>
    <x v="0"/>
    <x v="0"/>
    <x v="9"/>
    <n v="15"/>
    <n v="-23.048717"/>
    <n v="148.48446200000001"/>
  </r>
  <r>
    <s v="Pioneer Sugar Mill"/>
    <x v="0"/>
    <x v="0"/>
    <x v="10"/>
    <n v="68"/>
    <n v="-19.557545999999999"/>
    <n v="147.330825"/>
  </r>
  <r>
    <s v="Racecourse Mill"/>
    <x v="0"/>
    <x v="0"/>
    <x v="10"/>
    <n v="48.5"/>
    <n v="-21.163841999999999"/>
    <n v="149.13573799999901"/>
  </r>
  <r>
    <s v="Rocky Point Cogen"/>
    <x v="0"/>
    <x v="0"/>
    <x v="10"/>
    <n v="30"/>
    <n v="-27.733564000000001"/>
    <n v="153.32646399999999"/>
  </r>
  <r>
    <s v="Roma"/>
    <x v="0"/>
    <x v="0"/>
    <x v="4"/>
    <n v="80"/>
    <n v="-26.576788038755598"/>
    <n v="148.83948501373101"/>
  </r>
  <r>
    <s v="Ross River"/>
    <x v="0"/>
    <x v="0"/>
    <x v="0"/>
    <n v="128"/>
    <n v="-19.425304999999899"/>
    <n v="146.71568600000001"/>
  </r>
  <r>
    <s v="Rugby Run"/>
    <x v="0"/>
    <x v="0"/>
    <x v="0"/>
    <n v="83"/>
    <n v="-21.940469"/>
    <n v="147.880877"/>
  </r>
  <r>
    <s v="Stanwell"/>
    <x v="0"/>
    <x v="0"/>
    <x v="6"/>
    <n v="1460"/>
    <n v="-23.507501145433299"/>
    <n v="150.317883708605"/>
  </r>
  <r>
    <s v="Stapylton"/>
    <x v="0"/>
    <x v="0"/>
    <x v="5"/>
    <n v="3"/>
    <m/>
    <m/>
  </r>
  <r>
    <s v="Sun Metals"/>
    <x v="0"/>
    <x v="0"/>
    <x v="0"/>
    <n v="117"/>
    <n v="-19.437317999999902"/>
    <n v="146.69601499999999"/>
  </r>
  <r>
    <s v="Sunshine Coast"/>
    <x v="0"/>
    <x v="0"/>
    <x v="0"/>
    <n v="15"/>
    <n v="-26.560798999999999"/>
    <n v="153.025947"/>
  </r>
  <r>
    <s v="Susan River"/>
    <x v="0"/>
    <x v="0"/>
    <x v="0"/>
    <n v="85"/>
    <n v="-25.420275"/>
    <n v="152.742028"/>
  </r>
  <r>
    <s v="Swanbank E"/>
    <x v="0"/>
    <x v="0"/>
    <x v="1"/>
    <n v="385"/>
    <n v="-27.6552859093397"/>
    <n v="152.818643586756"/>
  </r>
  <r>
    <s v="Tableland Mill"/>
    <x v="0"/>
    <x v="0"/>
    <x v="10"/>
    <n v="24"/>
    <n v="-17.119813000000001"/>
    <n v="145.34513000000001"/>
  </r>
  <r>
    <s v="Tarong"/>
    <x v="0"/>
    <x v="0"/>
    <x v="6"/>
    <n v="1400"/>
    <n v="-26.7743967256886"/>
    <n v="151.91783763481499"/>
  </r>
  <r>
    <s v="Tarong North"/>
    <x v="0"/>
    <x v="0"/>
    <x v="6"/>
    <n v="443"/>
    <n v="-26.7743967256886"/>
    <n v="151.91783763481499"/>
  </r>
  <r>
    <s v="Townsville"/>
    <x v="0"/>
    <x v="0"/>
    <x v="1"/>
    <n v="242"/>
    <n v="-19.200373851391898"/>
    <n v="146.61826474008899"/>
  </r>
  <r>
    <s v="Veolia Ti Tree"/>
    <x v="0"/>
    <x v="0"/>
    <x v="5"/>
    <n v="2"/>
    <n v="-27.695550999999998"/>
    <n v="152.65031299999899"/>
  </r>
  <r>
    <s v="Victoria Mill"/>
    <x v="0"/>
    <x v="0"/>
    <x v="10"/>
    <n v="24"/>
    <n v="-18.650207999999999"/>
    <n v="146.20086599999999"/>
  </r>
  <r>
    <s v="Wandoan Solar Farm"/>
    <x v="0"/>
    <x v="0"/>
    <x v="0"/>
    <n v="159"/>
    <n v="-26.263563967767201"/>
    <n v="149.77224340399201"/>
  </r>
  <r>
    <s v="Wandoan South"/>
    <x v="0"/>
    <x v="0"/>
    <x v="3"/>
    <n v="150"/>
    <n v="-26.263986201894902"/>
    <n v="149.772871134393"/>
  </r>
  <r>
    <s v="Warwick"/>
    <x v="0"/>
    <x v="0"/>
    <x v="0"/>
    <n v="39"/>
    <n v="-28.183209999999999"/>
    <n v="152.06679199999999"/>
  </r>
  <r>
    <s v="Warwick"/>
    <x v="0"/>
    <x v="0"/>
    <x v="0"/>
    <n v="39"/>
    <n v="-28.183209999999999"/>
    <n v="152.06679199999999"/>
  </r>
  <r>
    <s v="Western Downs"/>
    <x v="0"/>
    <x v="0"/>
    <x v="0"/>
    <n v="500"/>
    <n v="-26.9279222338794"/>
    <n v="150.601542383175"/>
  </r>
  <r>
    <s v="Whitsunday"/>
    <x v="0"/>
    <x v="0"/>
    <x v="0"/>
    <n v="57"/>
    <n v="-20.537258999999999"/>
    <n v="147.80475000000001"/>
  </r>
  <r>
    <s v="Windy Hill"/>
    <x v="0"/>
    <x v="0"/>
    <x v="7"/>
    <n v="12"/>
    <n v="-17.590398999999898"/>
    <n v="145.52968000000001"/>
  </r>
  <r>
    <s v="Wivenhoe"/>
    <x v="0"/>
    <x v="0"/>
    <x v="13"/>
    <n v="570"/>
    <n v="-27.3722237672267"/>
    <n v="152.63236172623601"/>
  </r>
  <r>
    <s v="Wivenhoe"/>
    <x v="0"/>
    <x v="0"/>
    <x v="2"/>
    <n v="5"/>
    <n v="-27.394591999999999"/>
    <n v="152.60923700000001"/>
  </r>
  <r>
    <s v="Woolooga"/>
    <x v="0"/>
    <x v="0"/>
    <x v="0"/>
    <n v="222.5"/>
    <n v="-26.084522400000001"/>
    <n v="152.44122640000001"/>
  </r>
  <r>
    <s v="Yarranlea"/>
    <x v="0"/>
    <x v="0"/>
    <x v="0"/>
    <n v="121"/>
    <n v="-27.708939399999998"/>
    <n v="151.53269649999999"/>
  </r>
  <r>
    <s v="Yarwun"/>
    <x v="0"/>
    <x v="0"/>
    <x v="1"/>
    <n v="154"/>
    <n v="-23.8302003068757"/>
    <n v="151.149691648904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1326C2-1908-4A75-A459-796B5E566C23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multipleFieldFilters="0">
  <location ref="A4:B18" firstHeaderRow="1" firstDataRow="1" firstDataCol="1" rowPageCount="2" colPageCount="1"/>
  <pivotFields count="7">
    <pivotField showAll="0"/>
    <pivotField axis="axisPage" showAll="0">
      <items count="2">
        <item x="0"/>
        <item t="default"/>
      </items>
    </pivotField>
    <pivotField axis="axisPage" showAll="0">
      <items count="2">
        <item x="0"/>
        <item t="default"/>
      </items>
    </pivotField>
    <pivotField axis="axisRow" showAll="0">
      <items count="15">
        <item x="3"/>
        <item x="11"/>
        <item x="5"/>
        <item x="10"/>
        <item x="6"/>
        <item x="12"/>
        <item x="1"/>
        <item x="4"/>
        <item x="8"/>
        <item x="9"/>
        <item x="2"/>
        <item x="13"/>
        <item x="0"/>
        <item x="7"/>
        <item t="default"/>
      </items>
    </pivotField>
    <pivotField dataField="1" showAll="0"/>
    <pivotField showAll="0"/>
    <pivotField showAll="0"/>
  </pivotFields>
  <rowFields count="1">
    <field x="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Items count="1">
    <i/>
  </colItems>
  <pageFields count="2">
    <pageField fld="2" item="0" hier="-1"/>
    <pageField fld="1" item="0" hier="-1"/>
  </pageFields>
  <dataFields count="1">
    <dataField name="Sum of Generator Capacity (MW)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A4981-C130-4273-8484-9C3C42C3E8F6}">
  <dimension ref="A1:B11"/>
  <sheetViews>
    <sheetView workbookViewId="0">
      <selection activeCell="A17" sqref="A17"/>
    </sheetView>
  </sheetViews>
  <sheetFormatPr defaultRowHeight="14.4" x14ac:dyDescent="0.3"/>
  <cols>
    <col min="1" max="1" width="77.88671875" bestFit="1" customWidth="1"/>
  </cols>
  <sheetData>
    <row r="1" spans="1:2" x14ac:dyDescent="0.3">
      <c r="A1" t="s">
        <v>107</v>
      </c>
    </row>
    <row r="2" spans="1:2" x14ac:dyDescent="0.3">
      <c r="A2" s="3" t="s">
        <v>108</v>
      </c>
    </row>
    <row r="3" spans="1:2" x14ac:dyDescent="0.3">
      <c r="A3" t="s">
        <v>110</v>
      </c>
    </row>
    <row r="4" spans="1:2" x14ac:dyDescent="0.3">
      <c r="A4" t="s">
        <v>114</v>
      </c>
    </row>
    <row r="5" spans="1:2" x14ac:dyDescent="0.3">
      <c r="A5" t="s">
        <v>115</v>
      </c>
    </row>
    <row r="6" spans="1:2" x14ac:dyDescent="0.3">
      <c r="A6" t="s">
        <v>129</v>
      </c>
    </row>
    <row r="7" spans="1:2" x14ac:dyDescent="0.3">
      <c r="A7" t="s">
        <v>130</v>
      </c>
    </row>
    <row r="8" spans="1:2" x14ac:dyDescent="0.3">
      <c r="A8" s="3" t="s">
        <v>131</v>
      </c>
      <c r="B8" s="3"/>
    </row>
    <row r="9" spans="1:2" x14ac:dyDescent="0.3">
      <c r="A9" t="s">
        <v>132</v>
      </c>
    </row>
    <row r="10" spans="1:2" x14ac:dyDescent="0.3">
      <c r="A10" t="s">
        <v>142</v>
      </c>
    </row>
    <row r="11" spans="1:2" x14ac:dyDescent="0.3">
      <c r="A11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B90F3-6F4C-4DB5-8449-FED7FE8D56AE}">
  <dimension ref="A1:G89"/>
  <sheetViews>
    <sheetView workbookViewId="0">
      <selection sqref="A1:G89"/>
    </sheetView>
  </sheetViews>
  <sheetFormatPr defaultRowHeight="14.4" x14ac:dyDescent="0.3"/>
  <cols>
    <col min="1" max="1" width="20.5546875" bestFit="1" customWidth="1"/>
    <col min="2" max="2" width="9.44140625" bestFit="1" customWidth="1"/>
    <col min="3" max="3" width="11.6640625" bestFit="1" customWidth="1"/>
    <col min="4" max="4" width="37.44140625" bestFit="1" customWidth="1"/>
    <col min="5" max="5" width="23.33203125" bestFit="1" customWidth="1"/>
    <col min="6" max="6" width="12.6640625" bestFit="1" customWidth="1"/>
    <col min="7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17</v>
      </c>
      <c r="F2">
        <v>-26.721165999999901</v>
      </c>
      <c r="G2">
        <v>150.55417</v>
      </c>
    </row>
    <row r="3" spans="1:7" x14ac:dyDescent="0.3">
      <c r="A3" t="s">
        <v>11</v>
      </c>
      <c r="B3" t="s">
        <v>8</v>
      </c>
      <c r="C3" t="s">
        <v>9</v>
      </c>
      <c r="D3" t="s">
        <v>12</v>
      </c>
      <c r="E3">
        <v>37</v>
      </c>
      <c r="F3">
        <v>-23.5521705751292</v>
      </c>
      <c r="G3">
        <v>145.31485121009999</v>
      </c>
    </row>
    <row r="4" spans="1:7" x14ac:dyDescent="0.3">
      <c r="A4" t="s">
        <v>11</v>
      </c>
      <c r="B4" t="s">
        <v>8</v>
      </c>
      <c r="C4" t="s">
        <v>9</v>
      </c>
      <c r="D4" t="s">
        <v>10</v>
      </c>
      <c r="E4">
        <v>10</v>
      </c>
      <c r="F4">
        <v>-23.547332999999998</v>
      </c>
      <c r="G4">
        <v>145.318972</v>
      </c>
    </row>
    <row r="5" spans="1:7" x14ac:dyDescent="0.3">
      <c r="A5" t="s">
        <v>13</v>
      </c>
      <c r="B5" t="s">
        <v>8</v>
      </c>
      <c r="C5" t="s">
        <v>9</v>
      </c>
      <c r="D5" t="s">
        <v>14</v>
      </c>
      <c r="E5">
        <v>60</v>
      </c>
      <c r="F5">
        <v>-16.850770128536301</v>
      </c>
      <c r="G5">
        <v>145.64704928388699</v>
      </c>
    </row>
    <row r="6" spans="1:7" x14ac:dyDescent="0.3">
      <c r="A6" t="s">
        <v>15</v>
      </c>
      <c r="B6" t="s">
        <v>8</v>
      </c>
      <c r="C6" t="s">
        <v>9</v>
      </c>
      <c r="D6" t="s">
        <v>10</v>
      </c>
      <c r="E6">
        <v>183</v>
      </c>
      <c r="F6">
        <v>-26.6917081975343</v>
      </c>
      <c r="G6">
        <v>150.50003719153301</v>
      </c>
    </row>
    <row r="7" spans="1:7" x14ac:dyDescent="0.3">
      <c r="A7" t="s">
        <v>16</v>
      </c>
      <c r="B7" t="s">
        <v>8</v>
      </c>
      <c r="C7" t="s">
        <v>9</v>
      </c>
      <c r="D7" t="s">
        <v>17</v>
      </c>
      <c r="E7">
        <v>50</v>
      </c>
      <c r="F7">
        <v>-23.563443095530399</v>
      </c>
      <c r="G7">
        <v>150.459658007646</v>
      </c>
    </row>
    <row r="8" spans="1:7" x14ac:dyDescent="0.3">
      <c r="A8" t="s">
        <v>18</v>
      </c>
      <c r="B8" t="s">
        <v>8</v>
      </c>
      <c r="C8" t="s">
        <v>9</v>
      </c>
      <c r="D8" t="s">
        <v>19</v>
      </c>
      <c r="E8">
        <v>504</v>
      </c>
      <c r="F8">
        <v>-27.111668775910999</v>
      </c>
      <c r="G8">
        <v>150.907647496929</v>
      </c>
    </row>
    <row r="9" spans="1:7" x14ac:dyDescent="0.3">
      <c r="A9" t="s">
        <v>20</v>
      </c>
      <c r="B9" t="s">
        <v>8</v>
      </c>
      <c r="C9" t="s">
        <v>9</v>
      </c>
      <c r="D9" t="s">
        <v>19</v>
      </c>
      <c r="E9">
        <v>519</v>
      </c>
      <c r="F9">
        <v>-27.109872673772699</v>
      </c>
      <c r="G9">
        <v>150.90765329884999</v>
      </c>
    </row>
    <row r="10" spans="1:7" x14ac:dyDescent="0.3">
      <c r="A10" t="s">
        <v>21</v>
      </c>
      <c r="B10" t="s">
        <v>8</v>
      </c>
      <c r="C10" t="s">
        <v>9</v>
      </c>
      <c r="D10" t="s">
        <v>22</v>
      </c>
      <c r="E10">
        <v>2</v>
      </c>
      <c r="F10">
        <v>-27.674583999999999</v>
      </c>
      <c r="G10">
        <v>153.068499</v>
      </c>
    </row>
    <row r="11" spans="1:7" x14ac:dyDescent="0.3">
      <c r="A11" t="s">
        <v>23</v>
      </c>
      <c r="B11" t="s">
        <v>8</v>
      </c>
      <c r="C11" t="s">
        <v>9</v>
      </c>
      <c r="D11" t="s">
        <v>24</v>
      </c>
      <c r="E11">
        <v>700</v>
      </c>
      <c r="F11">
        <v>-24.3331687723181</v>
      </c>
      <c r="G11">
        <v>150.626321580678</v>
      </c>
    </row>
    <row r="12" spans="1:7" x14ac:dyDescent="0.3">
      <c r="A12" t="s">
        <v>25</v>
      </c>
      <c r="B12" t="s">
        <v>8</v>
      </c>
      <c r="C12" t="s">
        <v>9</v>
      </c>
      <c r="D12" t="s">
        <v>24</v>
      </c>
      <c r="E12">
        <v>840</v>
      </c>
      <c r="F12">
        <v>-24.347221999999999</v>
      </c>
      <c r="G12">
        <v>150.608611</v>
      </c>
    </row>
    <row r="13" spans="1:7" x14ac:dyDescent="0.3">
      <c r="A13" t="s">
        <v>26</v>
      </c>
      <c r="B13" t="s">
        <v>8</v>
      </c>
      <c r="C13" t="s">
        <v>9</v>
      </c>
      <c r="D13" t="s">
        <v>10</v>
      </c>
      <c r="E13">
        <v>64</v>
      </c>
      <c r="F13">
        <v>-25.295026999999902</v>
      </c>
      <c r="G13">
        <v>152.403674</v>
      </c>
    </row>
    <row r="14" spans="1:7" x14ac:dyDescent="0.3">
      <c r="A14" t="s">
        <v>27</v>
      </c>
      <c r="B14" t="s">
        <v>8</v>
      </c>
      <c r="C14" t="s">
        <v>9</v>
      </c>
      <c r="D14" t="s">
        <v>17</v>
      </c>
      <c r="E14">
        <v>134</v>
      </c>
      <c r="F14">
        <v>-26.914805034056201</v>
      </c>
      <c r="G14">
        <v>150.74729440740899</v>
      </c>
    </row>
    <row r="15" spans="1:7" x14ac:dyDescent="0.3">
      <c r="A15" t="s">
        <v>28</v>
      </c>
      <c r="B15" t="s">
        <v>8</v>
      </c>
      <c r="C15" t="s">
        <v>9</v>
      </c>
      <c r="D15" t="s">
        <v>10</v>
      </c>
      <c r="E15">
        <v>110</v>
      </c>
      <c r="F15">
        <v>-19.839770000000001</v>
      </c>
      <c r="G15">
        <v>147.21055000000001</v>
      </c>
    </row>
    <row r="16" spans="1:7" x14ac:dyDescent="0.3">
      <c r="A16" t="s">
        <v>29</v>
      </c>
      <c r="B16" t="s">
        <v>8</v>
      </c>
      <c r="C16" t="s">
        <v>9</v>
      </c>
      <c r="D16" t="s">
        <v>10</v>
      </c>
      <c r="E16">
        <v>92</v>
      </c>
      <c r="F16">
        <v>-22.839405800000002</v>
      </c>
      <c r="G16">
        <v>147.54603069999999</v>
      </c>
    </row>
    <row r="17" spans="1:7" x14ac:dyDescent="0.3">
      <c r="A17" t="s">
        <v>30</v>
      </c>
      <c r="B17" t="s">
        <v>8</v>
      </c>
      <c r="C17" t="s">
        <v>9</v>
      </c>
      <c r="D17" t="s">
        <v>10</v>
      </c>
      <c r="E17">
        <v>42</v>
      </c>
      <c r="F17">
        <v>-20.55714</v>
      </c>
      <c r="G17">
        <v>147.82055199999999</v>
      </c>
    </row>
    <row r="18" spans="1:7" x14ac:dyDescent="0.3">
      <c r="A18" t="s">
        <v>31</v>
      </c>
      <c r="B18" t="s">
        <v>8</v>
      </c>
      <c r="C18" t="s">
        <v>9</v>
      </c>
      <c r="D18" t="s">
        <v>10</v>
      </c>
      <c r="E18">
        <v>50</v>
      </c>
      <c r="F18">
        <v>-26.636087700000001</v>
      </c>
      <c r="G18">
        <v>150.2822104</v>
      </c>
    </row>
    <row r="19" spans="1:7" x14ac:dyDescent="0.3">
      <c r="A19" t="s">
        <v>32</v>
      </c>
      <c r="B19" t="s">
        <v>8</v>
      </c>
      <c r="C19" t="s">
        <v>9</v>
      </c>
      <c r="D19" t="s">
        <v>12</v>
      </c>
      <c r="E19">
        <v>143</v>
      </c>
      <c r="F19">
        <v>-26.666672932480601</v>
      </c>
      <c r="G19">
        <v>150.268581153696</v>
      </c>
    </row>
    <row r="20" spans="1:7" x14ac:dyDescent="0.3">
      <c r="A20" t="s">
        <v>33</v>
      </c>
      <c r="B20" t="s">
        <v>8</v>
      </c>
      <c r="C20" t="s">
        <v>9</v>
      </c>
      <c r="D20" t="s">
        <v>34</v>
      </c>
      <c r="E20">
        <v>452</v>
      </c>
      <c r="F20">
        <v>-26.717003800000001</v>
      </c>
      <c r="G20">
        <v>151.4491769</v>
      </c>
    </row>
    <row r="21" spans="1:7" x14ac:dyDescent="0.3">
      <c r="A21" t="s">
        <v>35</v>
      </c>
      <c r="B21" t="s">
        <v>8</v>
      </c>
      <c r="C21" t="s">
        <v>9</v>
      </c>
      <c r="D21" t="s">
        <v>36</v>
      </c>
      <c r="E21">
        <v>33</v>
      </c>
      <c r="F21">
        <v>-27.086294370947599</v>
      </c>
      <c r="G21">
        <v>150.94252770214999</v>
      </c>
    </row>
    <row r="22" spans="1:7" x14ac:dyDescent="0.3">
      <c r="A22" t="s">
        <v>37</v>
      </c>
      <c r="B22" t="s">
        <v>8</v>
      </c>
      <c r="C22" t="s">
        <v>9</v>
      </c>
      <c r="D22" t="s">
        <v>12</v>
      </c>
      <c r="E22">
        <v>121</v>
      </c>
      <c r="F22">
        <v>-27.116851275201899</v>
      </c>
      <c r="G22">
        <v>150.89539128796099</v>
      </c>
    </row>
    <row r="23" spans="1:7" x14ac:dyDescent="0.3">
      <c r="A23" t="s">
        <v>37</v>
      </c>
      <c r="B23" t="s">
        <v>8</v>
      </c>
      <c r="C23" t="s">
        <v>9</v>
      </c>
      <c r="D23" t="s">
        <v>10</v>
      </c>
      <c r="E23">
        <v>121</v>
      </c>
      <c r="F23">
        <v>-27.111999999999998</v>
      </c>
      <c r="G23">
        <v>150.8819</v>
      </c>
    </row>
    <row r="24" spans="1:7" x14ac:dyDescent="0.3">
      <c r="A24" t="s">
        <v>38</v>
      </c>
      <c r="B24" t="s">
        <v>8</v>
      </c>
      <c r="C24" t="s">
        <v>9</v>
      </c>
      <c r="D24" t="s">
        <v>10</v>
      </c>
      <c r="E24">
        <v>79</v>
      </c>
      <c r="F24">
        <v>-20.512803999999999</v>
      </c>
      <c r="G24">
        <v>147.691968</v>
      </c>
    </row>
    <row r="25" spans="1:7" x14ac:dyDescent="0.3">
      <c r="A25" t="s">
        <v>39</v>
      </c>
      <c r="B25" t="s">
        <v>8</v>
      </c>
      <c r="C25" t="s">
        <v>9</v>
      </c>
      <c r="D25" t="s">
        <v>34</v>
      </c>
      <c r="E25">
        <v>180</v>
      </c>
      <c r="F25">
        <v>-26.637485359480198</v>
      </c>
      <c r="G25">
        <v>149.87018587777899</v>
      </c>
    </row>
    <row r="26" spans="1:7" x14ac:dyDescent="0.3">
      <c r="A26" t="s">
        <v>40</v>
      </c>
      <c r="B26" t="s">
        <v>8</v>
      </c>
      <c r="C26" t="s">
        <v>9</v>
      </c>
      <c r="D26" t="s">
        <v>10</v>
      </c>
      <c r="E26">
        <v>180</v>
      </c>
      <c r="F26">
        <v>-26.947486249430298</v>
      </c>
      <c r="G26">
        <v>150.57849413552</v>
      </c>
    </row>
    <row r="27" spans="1:7" x14ac:dyDescent="0.3">
      <c r="A27" t="s">
        <v>41</v>
      </c>
      <c r="B27" t="s">
        <v>8</v>
      </c>
      <c r="C27" t="s">
        <v>9</v>
      </c>
      <c r="D27" t="s">
        <v>10</v>
      </c>
      <c r="E27">
        <v>88</v>
      </c>
      <c r="F27">
        <v>-23.508790000000001</v>
      </c>
      <c r="G27">
        <v>148.128017</v>
      </c>
    </row>
    <row r="28" spans="1:7" x14ac:dyDescent="0.3">
      <c r="A28" t="s">
        <v>42</v>
      </c>
      <c r="B28" t="s">
        <v>8</v>
      </c>
      <c r="C28" t="s">
        <v>9</v>
      </c>
      <c r="D28" t="s">
        <v>10</v>
      </c>
      <c r="E28">
        <v>119.28</v>
      </c>
      <c r="F28">
        <v>-26.254812591286001</v>
      </c>
      <c r="G28">
        <v>149.98670383614399</v>
      </c>
    </row>
    <row r="29" spans="1:7" x14ac:dyDescent="0.3">
      <c r="A29" t="s">
        <v>43</v>
      </c>
      <c r="B29" t="s">
        <v>8</v>
      </c>
      <c r="C29" t="s">
        <v>9</v>
      </c>
      <c r="D29" t="s">
        <v>44</v>
      </c>
      <c r="E29">
        <v>45</v>
      </c>
      <c r="F29">
        <v>-22.928526000000002</v>
      </c>
      <c r="G29">
        <v>148.54909699999999</v>
      </c>
    </row>
    <row r="30" spans="1:7" x14ac:dyDescent="0.3">
      <c r="A30" t="s">
        <v>45</v>
      </c>
      <c r="B30" t="s">
        <v>8</v>
      </c>
      <c r="C30" t="s">
        <v>9</v>
      </c>
      <c r="D30" t="s">
        <v>24</v>
      </c>
      <c r="E30">
        <v>1680</v>
      </c>
      <c r="F30">
        <v>-23.848741026730501</v>
      </c>
      <c r="G30">
        <v>151.22078674103699</v>
      </c>
    </row>
    <row r="31" spans="1:7" x14ac:dyDescent="0.3">
      <c r="A31" t="s">
        <v>46</v>
      </c>
      <c r="B31" t="s">
        <v>8</v>
      </c>
      <c r="C31" t="s">
        <v>9</v>
      </c>
      <c r="D31" t="s">
        <v>44</v>
      </c>
      <c r="E31">
        <v>21</v>
      </c>
    </row>
    <row r="32" spans="1:7" x14ac:dyDescent="0.3">
      <c r="A32" t="s">
        <v>46</v>
      </c>
      <c r="B32" t="s">
        <v>8</v>
      </c>
      <c r="C32" t="s">
        <v>9</v>
      </c>
      <c r="D32" t="s">
        <v>44</v>
      </c>
      <c r="E32">
        <v>15</v>
      </c>
    </row>
    <row r="33" spans="1:7" x14ac:dyDescent="0.3">
      <c r="A33" t="s">
        <v>47</v>
      </c>
      <c r="B33" t="s">
        <v>8</v>
      </c>
      <c r="C33" t="s">
        <v>9</v>
      </c>
      <c r="D33" t="s">
        <v>10</v>
      </c>
      <c r="E33">
        <v>57</v>
      </c>
      <c r="F33">
        <v>-20.468592999999998</v>
      </c>
      <c r="G33">
        <v>147.79948400000001</v>
      </c>
    </row>
    <row r="34" spans="1:7" x14ac:dyDescent="0.3">
      <c r="A34" t="s">
        <v>48</v>
      </c>
      <c r="B34" t="s">
        <v>8</v>
      </c>
      <c r="C34" t="s">
        <v>9</v>
      </c>
      <c r="D34" t="s">
        <v>10</v>
      </c>
      <c r="E34">
        <v>132</v>
      </c>
      <c r="F34">
        <v>-19.732167999999898</v>
      </c>
      <c r="G34">
        <v>147.07613699999999</v>
      </c>
    </row>
    <row r="35" spans="1:7" x14ac:dyDescent="0.3">
      <c r="A35" t="s">
        <v>49</v>
      </c>
      <c r="B35" t="s">
        <v>8</v>
      </c>
      <c r="C35" t="s">
        <v>9</v>
      </c>
      <c r="D35" t="s">
        <v>10</v>
      </c>
      <c r="E35">
        <v>57</v>
      </c>
      <c r="F35">
        <v>-20.536162000000001</v>
      </c>
      <c r="G35">
        <v>147.84606499999899</v>
      </c>
    </row>
    <row r="36" spans="1:7" x14ac:dyDescent="0.3">
      <c r="A36" t="s">
        <v>50</v>
      </c>
      <c r="B36" t="s">
        <v>8</v>
      </c>
      <c r="C36" t="s">
        <v>9</v>
      </c>
      <c r="D36" t="s">
        <v>10</v>
      </c>
      <c r="E36">
        <v>10</v>
      </c>
      <c r="F36">
        <v>-20.854793999999998</v>
      </c>
      <c r="G36">
        <v>144.186048</v>
      </c>
    </row>
    <row r="37" spans="1:7" x14ac:dyDescent="0.3">
      <c r="A37" t="s">
        <v>51</v>
      </c>
      <c r="B37" t="s">
        <v>8</v>
      </c>
      <c r="C37" t="s">
        <v>9</v>
      </c>
      <c r="D37" t="s">
        <v>52</v>
      </c>
      <c r="E37">
        <v>50</v>
      </c>
      <c r="F37">
        <v>-19.5157903138225</v>
      </c>
      <c r="G37">
        <v>147.10653047943799</v>
      </c>
    </row>
    <row r="38" spans="1:7" x14ac:dyDescent="0.3">
      <c r="A38" t="s">
        <v>53</v>
      </c>
      <c r="B38" t="s">
        <v>8</v>
      </c>
      <c r="C38" t="s">
        <v>9</v>
      </c>
      <c r="D38" t="s">
        <v>52</v>
      </c>
      <c r="E38">
        <v>25</v>
      </c>
      <c r="F38">
        <v>-25.197619</v>
      </c>
      <c r="G38">
        <v>152.20694900000001</v>
      </c>
    </row>
    <row r="39" spans="1:7" x14ac:dyDescent="0.3">
      <c r="A39" t="s">
        <v>54</v>
      </c>
      <c r="B39" t="s">
        <v>8</v>
      </c>
      <c r="C39" t="s">
        <v>9</v>
      </c>
      <c r="D39" t="s">
        <v>34</v>
      </c>
      <c r="E39">
        <v>156</v>
      </c>
      <c r="F39">
        <v>-17.560606477200501</v>
      </c>
      <c r="G39">
        <v>145.413124953964</v>
      </c>
    </row>
    <row r="40" spans="1:7" x14ac:dyDescent="0.3">
      <c r="A40" t="s">
        <v>55</v>
      </c>
      <c r="B40" t="s">
        <v>8</v>
      </c>
      <c r="C40" t="s">
        <v>9</v>
      </c>
      <c r="D40" t="s">
        <v>14</v>
      </c>
      <c r="E40">
        <v>91</v>
      </c>
      <c r="F40">
        <v>-17.766455822422301</v>
      </c>
      <c r="G40">
        <v>145.57688442894101</v>
      </c>
    </row>
    <row r="41" spans="1:7" x14ac:dyDescent="0.3">
      <c r="A41" t="s">
        <v>56</v>
      </c>
      <c r="B41" t="s">
        <v>8</v>
      </c>
      <c r="C41" t="s">
        <v>9</v>
      </c>
      <c r="D41" t="s">
        <v>57</v>
      </c>
      <c r="E41">
        <v>60.2</v>
      </c>
      <c r="F41">
        <v>-20.872792</v>
      </c>
      <c r="G41">
        <v>144.41303400000001</v>
      </c>
    </row>
    <row r="42" spans="1:7" x14ac:dyDescent="0.3">
      <c r="A42" t="s">
        <v>58</v>
      </c>
      <c r="B42" t="s">
        <v>8</v>
      </c>
      <c r="C42" t="s">
        <v>9</v>
      </c>
      <c r="D42" t="s">
        <v>10</v>
      </c>
      <c r="E42">
        <v>50</v>
      </c>
      <c r="F42">
        <v>-18.88</v>
      </c>
      <c r="G42">
        <v>144.15100000000001</v>
      </c>
    </row>
    <row r="43" spans="1:7" x14ac:dyDescent="0.3">
      <c r="A43" t="s">
        <v>59</v>
      </c>
      <c r="B43" t="s">
        <v>8</v>
      </c>
      <c r="C43" t="s">
        <v>9</v>
      </c>
      <c r="D43" t="s">
        <v>24</v>
      </c>
      <c r="E43">
        <v>744</v>
      </c>
      <c r="F43">
        <v>-26.915284998618102</v>
      </c>
      <c r="G43">
        <v>150.74894753892499</v>
      </c>
    </row>
    <row r="44" spans="1:7" x14ac:dyDescent="0.3">
      <c r="A44" t="s">
        <v>60</v>
      </c>
      <c r="B44" t="s">
        <v>8</v>
      </c>
      <c r="C44" t="s">
        <v>9</v>
      </c>
      <c r="D44" t="s">
        <v>10</v>
      </c>
      <c r="E44">
        <v>118</v>
      </c>
      <c r="F44">
        <v>-23.070504</v>
      </c>
      <c r="G44">
        <v>148.41386499999999</v>
      </c>
    </row>
    <row r="45" spans="1:7" x14ac:dyDescent="0.3">
      <c r="A45" t="s">
        <v>61</v>
      </c>
      <c r="B45" t="s">
        <v>8</v>
      </c>
      <c r="C45" t="s">
        <v>9</v>
      </c>
      <c r="D45" t="s">
        <v>10</v>
      </c>
      <c r="E45">
        <v>17</v>
      </c>
      <c r="F45">
        <v>-23.455048000000001</v>
      </c>
      <c r="G45">
        <v>144.22791699999999</v>
      </c>
    </row>
    <row r="46" spans="1:7" x14ac:dyDescent="0.3">
      <c r="A46" t="s">
        <v>62</v>
      </c>
      <c r="B46" t="s">
        <v>8</v>
      </c>
      <c r="C46" t="s">
        <v>9</v>
      </c>
      <c r="D46" t="s">
        <v>63</v>
      </c>
      <c r="E46">
        <v>30</v>
      </c>
      <c r="F46">
        <v>-21.144440706993901</v>
      </c>
      <c r="G46">
        <v>149.15917066738601</v>
      </c>
    </row>
    <row r="47" spans="1:7" x14ac:dyDescent="0.3">
      <c r="A47" t="s">
        <v>64</v>
      </c>
      <c r="B47" t="s">
        <v>8</v>
      </c>
      <c r="C47" t="s">
        <v>9</v>
      </c>
      <c r="D47" t="s">
        <v>10</v>
      </c>
      <c r="E47">
        <v>33</v>
      </c>
      <c r="F47">
        <v>-27.7089727</v>
      </c>
      <c r="G47">
        <v>151.5468693</v>
      </c>
    </row>
    <row r="48" spans="1:7" x14ac:dyDescent="0.3">
      <c r="A48" t="s">
        <v>65</v>
      </c>
      <c r="B48" t="s">
        <v>8</v>
      </c>
      <c r="C48" t="s">
        <v>9</v>
      </c>
      <c r="D48" t="s">
        <v>10</v>
      </c>
      <c r="E48">
        <v>30</v>
      </c>
      <c r="F48">
        <v>-22.8222346347412</v>
      </c>
      <c r="G48">
        <v>148.720115490209</v>
      </c>
    </row>
    <row r="49" spans="1:7" x14ac:dyDescent="0.3">
      <c r="A49" t="s">
        <v>66</v>
      </c>
      <c r="B49" t="s">
        <v>8</v>
      </c>
      <c r="C49" t="s">
        <v>9</v>
      </c>
      <c r="D49" t="s">
        <v>24</v>
      </c>
      <c r="E49">
        <v>852</v>
      </c>
      <c r="F49">
        <v>-27.961657007739099</v>
      </c>
      <c r="G49">
        <v>151.28090983869001</v>
      </c>
    </row>
    <row r="50" spans="1:7" x14ac:dyDescent="0.3">
      <c r="A50" t="s">
        <v>67</v>
      </c>
      <c r="B50" t="s">
        <v>8</v>
      </c>
      <c r="C50" t="s">
        <v>9</v>
      </c>
      <c r="D50" t="s">
        <v>36</v>
      </c>
      <c r="E50">
        <v>13</v>
      </c>
      <c r="F50">
        <v>-21.962468999999999</v>
      </c>
      <c r="G50">
        <v>148.00600399999999</v>
      </c>
    </row>
    <row r="51" spans="1:7" x14ac:dyDescent="0.3">
      <c r="A51" t="s">
        <v>68</v>
      </c>
      <c r="B51" t="s">
        <v>8</v>
      </c>
      <c r="C51" t="s">
        <v>9</v>
      </c>
      <c r="D51" t="s">
        <v>44</v>
      </c>
      <c r="E51">
        <v>63</v>
      </c>
      <c r="F51">
        <v>-21.978480999999999</v>
      </c>
      <c r="G51">
        <v>148.00480899999999</v>
      </c>
    </row>
    <row r="52" spans="1:7" x14ac:dyDescent="0.3">
      <c r="A52" t="s">
        <v>69</v>
      </c>
      <c r="B52" t="s">
        <v>8</v>
      </c>
      <c r="C52" t="s">
        <v>9</v>
      </c>
      <c r="D52" t="s">
        <v>10</v>
      </c>
      <c r="E52">
        <v>99</v>
      </c>
      <c r="F52">
        <v>-24.509628260067501</v>
      </c>
      <c r="G52">
        <v>150.076647712061</v>
      </c>
    </row>
    <row r="53" spans="1:7" x14ac:dyDescent="0.3">
      <c r="A53" t="s">
        <v>70</v>
      </c>
      <c r="B53" t="s">
        <v>8</v>
      </c>
      <c r="C53" t="s">
        <v>9</v>
      </c>
      <c r="D53" t="s">
        <v>34</v>
      </c>
      <c r="E53">
        <v>180</v>
      </c>
      <c r="F53">
        <v>-17.133247999999998</v>
      </c>
      <c r="G53">
        <v>145.38003699999999</v>
      </c>
    </row>
    <row r="54" spans="1:7" x14ac:dyDescent="0.3">
      <c r="A54" t="s">
        <v>71</v>
      </c>
      <c r="B54" t="s">
        <v>8</v>
      </c>
      <c r="C54" t="s">
        <v>9</v>
      </c>
      <c r="D54" t="s">
        <v>63</v>
      </c>
      <c r="E54">
        <v>419</v>
      </c>
      <c r="F54">
        <v>-19.337156203223699</v>
      </c>
      <c r="G54">
        <v>146.85123899787101</v>
      </c>
    </row>
    <row r="55" spans="1:7" x14ac:dyDescent="0.3">
      <c r="A55" t="s">
        <v>72</v>
      </c>
      <c r="B55" t="s">
        <v>8</v>
      </c>
      <c r="C55" t="s">
        <v>9</v>
      </c>
      <c r="D55" t="s">
        <v>19</v>
      </c>
      <c r="E55">
        <v>282</v>
      </c>
      <c r="F55">
        <v>-27.418207259155899</v>
      </c>
      <c r="G55">
        <v>151.67888722574301</v>
      </c>
    </row>
    <row r="56" spans="1:7" x14ac:dyDescent="0.3">
      <c r="A56" t="s">
        <v>72</v>
      </c>
      <c r="B56" t="s">
        <v>8</v>
      </c>
      <c r="C56" t="s">
        <v>9</v>
      </c>
      <c r="D56" t="s">
        <v>10</v>
      </c>
      <c r="E56">
        <v>30</v>
      </c>
      <c r="F56">
        <v>-27.402453999999999</v>
      </c>
      <c r="G56">
        <v>151.64257570000001</v>
      </c>
    </row>
    <row r="57" spans="1:7" x14ac:dyDescent="0.3">
      <c r="A57" t="s">
        <v>73</v>
      </c>
      <c r="B57" t="s">
        <v>8</v>
      </c>
      <c r="C57" t="s">
        <v>9</v>
      </c>
      <c r="D57" t="s">
        <v>10</v>
      </c>
      <c r="E57">
        <v>65</v>
      </c>
      <c r="F57">
        <v>-27.402453999999999</v>
      </c>
      <c r="G57">
        <v>151.64257570000001</v>
      </c>
    </row>
    <row r="58" spans="1:7" x14ac:dyDescent="0.3">
      <c r="A58" t="s">
        <v>74</v>
      </c>
      <c r="B58" t="s">
        <v>8</v>
      </c>
      <c r="C58" t="s">
        <v>9</v>
      </c>
      <c r="D58" t="s">
        <v>36</v>
      </c>
      <c r="E58">
        <v>20</v>
      </c>
      <c r="F58">
        <v>-23.048717</v>
      </c>
      <c r="G58">
        <v>148.48446200000001</v>
      </c>
    </row>
    <row r="59" spans="1:7" x14ac:dyDescent="0.3">
      <c r="A59" t="s">
        <v>75</v>
      </c>
      <c r="B59" t="s">
        <v>8</v>
      </c>
      <c r="C59" t="s">
        <v>9</v>
      </c>
      <c r="D59" t="s">
        <v>44</v>
      </c>
      <c r="E59">
        <v>15</v>
      </c>
      <c r="F59">
        <v>-23.048717</v>
      </c>
      <c r="G59">
        <v>148.48446200000001</v>
      </c>
    </row>
    <row r="60" spans="1:7" x14ac:dyDescent="0.3">
      <c r="A60" t="s">
        <v>76</v>
      </c>
      <c r="B60" t="s">
        <v>8</v>
      </c>
      <c r="C60" t="s">
        <v>9</v>
      </c>
      <c r="D60" t="s">
        <v>52</v>
      </c>
      <c r="E60">
        <v>68</v>
      </c>
      <c r="F60">
        <v>-19.557545999999999</v>
      </c>
      <c r="G60">
        <v>147.330825</v>
      </c>
    </row>
    <row r="61" spans="1:7" x14ac:dyDescent="0.3">
      <c r="A61" t="s">
        <v>77</v>
      </c>
      <c r="B61" t="s">
        <v>8</v>
      </c>
      <c r="C61" t="s">
        <v>9</v>
      </c>
      <c r="D61" t="s">
        <v>52</v>
      </c>
      <c r="E61">
        <v>48.5</v>
      </c>
      <c r="F61">
        <v>-21.163841999999999</v>
      </c>
      <c r="G61">
        <v>149.13573799999901</v>
      </c>
    </row>
    <row r="62" spans="1:7" x14ac:dyDescent="0.3">
      <c r="A62" t="s">
        <v>78</v>
      </c>
      <c r="B62" t="s">
        <v>8</v>
      </c>
      <c r="C62" t="s">
        <v>9</v>
      </c>
      <c r="D62" t="s">
        <v>52</v>
      </c>
      <c r="E62">
        <v>30</v>
      </c>
      <c r="F62">
        <v>-27.733564000000001</v>
      </c>
      <c r="G62">
        <v>153.32646399999999</v>
      </c>
    </row>
    <row r="63" spans="1:7" x14ac:dyDescent="0.3">
      <c r="A63" t="s">
        <v>79</v>
      </c>
      <c r="B63" t="s">
        <v>8</v>
      </c>
      <c r="C63" t="s">
        <v>9</v>
      </c>
      <c r="D63" t="s">
        <v>19</v>
      </c>
      <c r="E63">
        <v>80</v>
      </c>
      <c r="F63">
        <v>-26.576788038755598</v>
      </c>
      <c r="G63">
        <v>148.83948501373101</v>
      </c>
    </row>
    <row r="64" spans="1:7" x14ac:dyDescent="0.3">
      <c r="A64" t="s">
        <v>80</v>
      </c>
      <c r="B64" t="s">
        <v>8</v>
      </c>
      <c r="C64" t="s">
        <v>9</v>
      </c>
      <c r="D64" t="s">
        <v>10</v>
      </c>
      <c r="E64">
        <v>128</v>
      </c>
      <c r="F64">
        <v>-19.425304999999899</v>
      </c>
      <c r="G64">
        <v>146.71568600000001</v>
      </c>
    </row>
    <row r="65" spans="1:7" x14ac:dyDescent="0.3">
      <c r="A65" t="s">
        <v>81</v>
      </c>
      <c r="B65" t="s">
        <v>8</v>
      </c>
      <c r="C65" t="s">
        <v>9</v>
      </c>
      <c r="D65" t="s">
        <v>10</v>
      </c>
      <c r="E65">
        <v>83</v>
      </c>
      <c r="F65">
        <v>-21.940469</v>
      </c>
      <c r="G65">
        <v>147.880877</v>
      </c>
    </row>
    <row r="66" spans="1:7" x14ac:dyDescent="0.3">
      <c r="A66" t="s">
        <v>82</v>
      </c>
      <c r="B66" t="s">
        <v>8</v>
      </c>
      <c r="C66" t="s">
        <v>9</v>
      </c>
      <c r="D66" t="s">
        <v>24</v>
      </c>
      <c r="E66">
        <v>1460</v>
      </c>
      <c r="F66">
        <v>-23.507501145433299</v>
      </c>
      <c r="G66">
        <v>150.317883708605</v>
      </c>
    </row>
    <row r="67" spans="1:7" x14ac:dyDescent="0.3">
      <c r="A67" t="s">
        <v>83</v>
      </c>
      <c r="B67" t="s">
        <v>8</v>
      </c>
      <c r="C67" t="s">
        <v>9</v>
      </c>
      <c r="D67" t="s">
        <v>22</v>
      </c>
      <c r="E67">
        <v>3</v>
      </c>
    </row>
    <row r="68" spans="1:7" x14ac:dyDescent="0.3">
      <c r="A68" t="s">
        <v>84</v>
      </c>
      <c r="B68" t="s">
        <v>8</v>
      </c>
      <c r="C68" t="s">
        <v>9</v>
      </c>
      <c r="D68" t="s">
        <v>10</v>
      </c>
      <c r="E68">
        <v>117</v>
      </c>
      <c r="F68">
        <v>-19.437317999999902</v>
      </c>
      <c r="G68">
        <v>146.69601499999999</v>
      </c>
    </row>
    <row r="69" spans="1:7" x14ac:dyDescent="0.3">
      <c r="A69" t="s">
        <v>85</v>
      </c>
      <c r="B69" t="s">
        <v>8</v>
      </c>
      <c r="C69" t="s">
        <v>9</v>
      </c>
      <c r="D69" t="s">
        <v>10</v>
      </c>
      <c r="E69">
        <v>15</v>
      </c>
      <c r="F69">
        <v>-26.560798999999999</v>
      </c>
      <c r="G69">
        <v>153.025947</v>
      </c>
    </row>
    <row r="70" spans="1:7" x14ac:dyDescent="0.3">
      <c r="A70" t="s">
        <v>86</v>
      </c>
      <c r="B70" t="s">
        <v>8</v>
      </c>
      <c r="C70" t="s">
        <v>9</v>
      </c>
      <c r="D70" t="s">
        <v>10</v>
      </c>
      <c r="E70">
        <v>85</v>
      </c>
      <c r="F70">
        <v>-25.420275</v>
      </c>
      <c r="G70">
        <v>152.742028</v>
      </c>
    </row>
    <row r="71" spans="1:7" x14ac:dyDescent="0.3">
      <c r="A71" t="s">
        <v>87</v>
      </c>
      <c r="B71" t="s">
        <v>8</v>
      </c>
      <c r="C71" t="s">
        <v>9</v>
      </c>
      <c r="D71" t="s">
        <v>12</v>
      </c>
      <c r="E71">
        <v>385</v>
      </c>
      <c r="F71">
        <v>-27.6552859093397</v>
      </c>
      <c r="G71">
        <v>152.818643586756</v>
      </c>
    </row>
    <row r="72" spans="1:7" x14ac:dyDescent="0.3">
      <c r="A72" t="s">
        <v>88</v>
      </c>
      <c r="B72" t="s">
        <v>8</v>
      </c>
      <c r="C72" t="s">
        <v>9</v>
      </c>
      <c r="D72" t="s">
        <v>52</v>
      </c>
      <c r="E72">
        <v>24</v>
      </c>
      <c r="F72">
        <v>-17.119813000000001</v>
      </c>
      <c r="G72">
        <v>145.34513000000001</v>
      </c>
    </row>
    <row r="73" spans="1:7" x14ac:dyDescent="0.3">
      <c r="A73" t="s">
        <v>89</v>
      </c>
      <c r="B73" t="s">
        <v>8</v>
      </c>
      <c r="C73" t="s">
        <v>9</v>
      </c>
      <c r="D73" t="s">
        <v>24</v>
      </c>
      <c r="E73">
        <v>1400</v>
      </c>
      <c r="F73">
        <v>-26.7743967256886</v>
      </c>
      <c r="G73">
        <v>151.91783763481499</v>
      </c>
    </row>
    <row r="74" spans="1:7" x14ac:dyDescent="0.3">
      <c r="A74" t="s">
        <v>90</v>
      </c>
      <c r="B74" t="s">
        <v>8</v>
      </c>
      <c r="C74" t="s">
        <v>9</v>
      </c>
      <c r="D74" t="s">
        <v>24</v>
      </c>
      <c r="E74">
        <v>443</v>
      </c>
      <c r="F74">
        <v>-26.7743967256886</v>
      </c>
      <c r="G74">
        <v>151.91783763481499</v>
      </c>
    </row>
    <row r="75" spans="1:7" x14ac:dyDescent="0.3">
      <c r="A75" t="s">
        <v>91</v>
      </c>
      <c r="B75" t="s">
        <v>8</v>
      </c>
      <c r="C75" t="s">
        <v>9</v>
      </c>
      <c r="D75" t="s">
        <v>12</v>
      </c>
      <c r="E75">
        <v>242</v>
      </c>
      <c r="F75">
        <v>-19.200373851391898</v>
      </c>
      <c r="G75">
        <v>146.61826474008899</v>
      </c>
    </row>
    <row r="76" spans="1:7" x14ac:dyDescent="0.3">
      <c r="A76" t="s">
        <v>92</v>
      </c>
      <c r="B76" t="s">
        <v>8</v>
      </c>
      <c r="C76" t="s">
        <v>9</v>
      </c>
      <c r="D76" t="s">
        <v>22</v>
      </c>
      <c r="E76">
        <v>2</v>
      </c>
      <c r="F76">
        <v>-27.695550999999998</v>
      </c>
      <c r="G76">
        <v>152.65031299999899</v>
      </c>
    </row>
    <row r="77" spans="1:7" x14ac:dyDescent="0.3">
      <c r="A77" t="s">
        <v>93</v>
      </c>
      <c r="B77" t="s">
        <v>8</v>
      </c>
      <c r="C77" t="s">
        <v>9</v>
      </c>
      <c r="D77" t="s">
        <v>52</v>
      </c>
      <c r="E77">
        <v>24</v>
      </c>
      <c r="F77">
        <v>-18.650207999999999</v>
      </c>
      <c r="G77">
        <v>146.20086599999999</v>
      </c>
    </row>
    <row r="78" spans="1:7" x14ac:dyDescent="0.3">
      <c r="A78" t="s">
        <v>94</v>
      </c>
      <c r="B78" t="s">
        <v>8</v>
      </c>
      <c r="C78" t="s">
        <v>9</v>
      </c>
      <c r="D78" t="s">
        <v>10</v>
      </c>
      <c r="E78">
        <v>159</v>
      </c>
      <c r="F78">
        <v>-26.263563967767201</v>
      </c>
      <c r="G78">
        <v>149.77224340399201</v>
      </c>
    </row>
    <row r="79" spans="1:7" x14ac:dyDescent="0.3">
      <c r="A79" t="s">
        <v>95</v>
      </c>
      <c r="B79" t="s">
        <v>8</v>
      </c>
      <c r="C79" t="s">
        <v>9</v>
      </c>
      <c r="D79" t="s">
        <v>17</v>
      </c>
      <c r="E79">
        <v>150</v>
      </c>
      <c r="F79">
        <v>-26.263986201894902</v>
      </c>
      <c r="G79">
        <v>149.772871134393</v>
      </c>
    </row>
    <row r="80" spans="1:7" x14ac:dyDescent="0.3">
      <c r="A80" t="s">
        <v>96</v>
      </c>
      <c r="B80" t="s">
        <v>8</v>
      </c>
      <c r="C80" t="s">
        <v>9</v>
      </c>
      <c r="D80" t="s">
        <v>10</v>
      </c>
      <c r="E80">
        <v>39</v>
      </c>
      <c r="F80">
        <v>-28.183209999999999</v>
      </c>
      <c r="G80">
        <v>152.06679199999999</v>
      </c>
    </row>
    <row r="81" spans="1:7" x14ac:dyDescent="0.3">
      <c r="A81" t="s">
        <v>96</v>
      </c>
      <c r="B81" t="s">
        <v>8</v>
      </c>
      <c r="C81" t="s">
        <v>9</v>
      </c>
      <c r="D81" t="s">
        <v>10</v>
      </c>
      <c r="E81">
        <v>39</v>
      </c>
      <c r="F81">
        <v>-28.183209999999999</v>
      </c>
      <c r="G81">
        <v>152.06679199999999</v>
      </c>
    </row>
    <row r="82" spans="1:7" x14ac:dyDescent="0.3">
      <c r="A82" t="s">
        <v>97</v>
      </c>
      <c r="B82" t="s">
        <v>8</v>
      </c>
      <c r="C82" t="s">
        <v>9</v>
      </c>
      <c r="D82" t="s">
        <v>10</v>
      </c>
      <c r="E82">
        <v>500</v>
      </c>
      <c r="F82">
        <v>-26.9279222338794</v>
      </c>
      <c r="G82">
        <v>150.601542383175</v>
      </c>
    </row>
    <row r="83" spans="1:7" x14ac:dyDescent="0.3">
      <c r="A83" t="s">
        <v>98</v>
      </c>
      <c r="B83" t="s">
        <v>8</v>
      </c>
      <c r="C83" t="s">
        <v>9</v>
      </c>
      <c r="D83" t="s">
        <v>10</v>
      </c>
      <c r="E83">
        <v>57</v>
      </c>
      <c r="F83">
        <v>-20.537258999999999</v>
      </c>
      <c r="G83">
        <v>147.80475000000001</v>
      </c>
    </row>
    <row r="84" spans="1:7" x14ac:dyDescent="0.3">
      <c r="A84" t="s">
        <v>99</v>
      </c>
      <c r="B84" t="s">
        <v>8</v>
      </c>
      <c r="C84" t="s">
        <v>9</v>
      </c>
      <c r="D84" t="s">
        <v>34</v>
      </c>
      <c r="E84">
        <v>12</v>
      </c>
      <c r="F84">
        <v>-17.590398999999898</v>
      </c>
      <c r="G84">
        <v>145.52968000000001</v>
      </c>
    </row>
    <row r="85" spans="1:7" x14ac:dyDescent="0.3">
      <c r="A85" t="s">
        <v>100</v>
      </c>
      <c r="B85" t="s">
        <v>8</v>
      </c>
      <c r="C85" t="s">
        <v>9</v>
      </c>
      <c r="D85" t="s">
        <v>101</v>
      </c>
      <c r="E85">
        <v>570</v>
      </c>
      <c r="F85">
        <v>-27.3722237672267</v>
      </c>
      <c r="G85">
        <v>152.63236172623601</v>
      </c>
    </row>
    <row r="86" spans="1:7" x14ac:dyDescent="0.3">
      <c r="A86" t="s">
        <v>100</v>
      </c>
      <c r="B86" t="s">
        <v>8</v>
      </c>
      <c r="C86" t="s">
        <v>9</v>
      </c>
      <c r="D86" t="s">
        <v>14</v>
      </c>
      <c r="E86">
        <v>5</v>
      </c>
      <c r="F86">
        <v>-27.394591999999999</v>
      </c>
      <c r="G86">
        <v>152.60923700000001</v>
      </c>
    </row>
    <row r="87" spans="1:7" x14ac:dyDescent="0.3">
      <c r="A87" t="s">
        <v>102</v>
      </c>
      <c r="B87" t="s">
        <v>8</v>
      </c>
      <c r="C87" t="s">
        <v>9</v>
      </c>
      <c r="D87" t="s">
        <v>10</v>
      </c>
      <c r="E87">
        <v>222.5</v>
      </c>
      <c r="F87">
        <v>-26.084522400000001</v>
      </c>
      <c r="G87">
        <v>152.44122640000001</v>
      </c>
    </row>
    <row r="88" spans="1:7" x14ac:dyDescent="0.3">
      <c r="A88" t="s">
        <v>103</v>
      </c>
      <c r="B88" t="s">
        <v>8</v>
      </c>
      <c r="C88" t="s">
        <v>9</v>
      </c>
      <c r="D88" t="s">
        <v>10</v>
      </c>
      <c r="E88">
        <v>121</v>
      </c>
      <c r="F88">
        <v>-27.708939399999998</v>
      </c>
      <c r="G88">
        <v>151.53269649999999</v>
      </c>
    </row>
    <row r="89" spans="1:7" x14ac:dyDescent="0.3">
      <c r="A89" t="s">
        <v>104</v>
      </c>
      <c r="B89" t="s">
        <v>8</v>
      </c>
      <c r="C89" t="s">
        <v>9</v>
      </c>
      <c r="D89" t="s">
        <v>12</v>
      </c>
      <c r="E89">
        <v>154</v>
      </c>
      <c r="F89">
        <v>-23.8302003068757</v>
      </c>
      <c r="G89">
        <v>151.14969164890499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D80E-4B79-48EB-A0A2-DA058930541F}">
  <dimension ref="A1:B18"/>
  <sheetViews>
    <sheetView workbookViewId="0">
      <selection activeCell="E30" sqref="E30"/>
    </sheetView>
  </sheetViews>
  <sheetFormatPr defaultRowHeight="14.4" x14ac:dyDescent="0.3"/>
  <cols>
    <col min="1" max="1" width="37.44140625" bestFit="1" customWidth="1"/>
    <col min="2" max="2" width="31.109375" bestFit="1" customWidth="1"/>
  </cols>
  <sheetData>
    <row r="1" spans="1:2" x14ac:dyDescent="0.3">
      <c r="A1" s="2" t="s">
        <v>2</v>
      </c>
      <c r="B1" t="s">
        <v>9</v>
      </c>
    </row>
    <row r="2" spans="1:2" x14ac:dyDescent="0.3">
      <c r="A2" s="2" t="s">
        <v>1</v>
      </c>
      <c r="B2" t="s">
        <v>8</v>
      </c>
    </row>
    <row r="4" spans="1:2" x14ac:dyDescent="0.3">
      <c r="A4" s="2" t="s">
        <v>106</v>
      </c>
      <c r="B4" t="s">
        <v>105</v>
      </c>
    </row>
    <row r="5" spans="1:2" x14ac:dyDescent="0.3">
      <c r="A5" s="3" t="s">
        <v>17</v>
      </c>
      <c r="B5">
        <v>334</v>
      </c>
    </row>
    <row r="6" spans="1:2" x14ac:dyDescent="0.3">
      <c r="A6" s="3" t="s">
        <v>57</v>
      </c>
      <c r="B6">
        <v>60.2</v>
      </c>
    </row>
    <row r="7" spans="1:2" x14ac:dyDescent="0.3">
      <c r="A7" s="3" t="s">
        <v>22</v>
      </c>
      <c r="B7">
        <v>7</v>
      </c>
    </row>
    <row r="8" spans="1:2" x14ac:dyDescent="0.3">
      <c r="A8" s="3" t="s">
        <v>52</v>
      </c>
      <c r="B8">
        <v>269.5</v>
      </c>
    </row>
    <row r="9" spans="1:2" x14ac:dyDescent="0.3">
      <c r="A9" s="3" t="s">
        <v>24</v>
      </c>
      <c r="B9">
        <v>8119</v>
      </c>
    </row>
    <row r="10" spans="1:2" x14ac:dyDescent="0.3">
      <c r="A10" s="3" t="s">
        <v>63</v>
      </c>
      <c r="B10">
        <v>449</v>
      </c>
    </row>
    <row r="11" spans="1:2" x14ac:dyDescent="0.3">
      <c r="A11" s="3" t="s">
        <v>12</v>
      </c>
      <c r="B11">
        <v>1082</v>
      </c>
    </row>
    <row r="12" spans="1:2" x14ac:dyDescent="0.3">
      <c r="A12" s="3" t="s">
        <v>19</v>
      </c>
      <c r="B12">
        <v>1385</v>
      </c>
    </row>
    <row r="13" spans="1:2" x14ac:dyDescent="0.3">
      <c r="A13" s="3" t="s">
        <v>36</v>
      </c>
      <c r="B13">
        <v>66</v>
      </c>
    </row>
    <row r="14" spans="1:2" x14ac:dyDescent="0.3">
      <c r="A14" s="3" t="s">
        <v>44</v>
      </c>
      <c r="B14">
        <v>159</v>
      </c>
    </row>
    <row r="15" spans="1:2" x14ac:dyDescent="0.3">
      <c r="A15" s="3" t="s">
        <v>14</v>
      </c>
      <c r="B15">
        <v>156</v>
      </c>
    </row>
    <row r="16" spans="1:2" x14ac:dyDescent="0.3">
      <c r="A16" s="3" t="s">
        <v>101</v>
      </c>
      <c r="B16">
        <v>570</v>
      </c>
    </row>
    <row r="17" spans="1:2" x14ac:dyDescent="0.3">
      <c r="A17" s="3" t="s">
        <v>10</v>
      </c>
      <c r="B17">
        <v>3418.7799999999997</v>
      </c>
    </row>
    <row r="18" spans="1:2" x14ac:dyDescent="0.3">
      <c r="A18" s="3" t="s">
        <v>34</v>
      </c>
      <c r="B18">
        <v>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A20D4-88F8-4441-8A5A-9A24BC7AC316}">
  <dimension ref="A2:D11"/>
  <sheetViews>
    <sheetView workbookViewId="0">
      <selection activeCell="B28" sqref="B28"/>
    </sheetView>
  </sheetViews>
  <sheetFormatPr defaultRowHeight="14.4" x14ac:dyDescent="0.3"/>
  <cols>
    <col min="1" max="1" width="37.44140625" bestFit="1" customWidth="1"/>
    <col min="2" max="2" width="31.109375" bestFit="1" customWidth="1"/>
    <col min="3" max="3" width="4.5546875" bestFit="1" customWidth="1"/>
    <col min="4" max="4" width="19.33203125" bestFit="1" customWidth="1"/>
  </cols>
  <sheetData>
    <row r="2" spans="1:4" x14ac:dyDescent="0.3">
      <c r="A2" s="1" t="s">
        <v>106</v>
      </c>
      <c r="B2" s="1" t="s">
        <v>105</v>
      </c>
      <c r="C2" s="1" t="s">
        <v>109</v>
      </c>
      <c r="D2" s="4" t="s">
        <v>118</v>
      </c>
    </row>
    <row r="3" spans="1:4" x14ac:dyDescent="0.3">
      <c r="A3" s="3" t="s">
        <v>120</v>
      </c>
      <c r="B3">
        <v>334</v>
      </c>
      <c r="C3">
        <v>2</v>
      </c>
      <c r="D3">
        <f>B3+C3</f>
        <v>336</v>
      </c>
    </row>
    <row r="4" spans="1:4" x14ac:dyDescent="0.3">
      <c r="A4" s="3" t="s">
        <v>111</v>
      </c>
      <c r="B4">
        <v>269.5</v>
      </c>
      <c r="C4">
        <v>7</v>
      </c>
      <c r="D4">
        <f t="shared" ref="D4:D11" si="0">B4+C4</f>
        <v>276.5</v>
      </c>
    </row>
    <row r="5" spans="1:4" x14ac:dyDescent="0.3">
      <c r="A5" s="3" t="s">
        <v>112</v>
      </c>
      <c r="B5">
        <v>8119</v>
      </c>
      <c r="D5">
        <f t="shared" si="0"/>
        <v>8119</v>
      </c>
    </row>
    <row r="6" spans="1:4" x14ac:dyDescent="0.3">
      <c r="A6" s="3" t="s">
        <v>116</v>
      </c>
      <c r="B6">
        <v>1082</v>
      </c>
      <c r="C6">
        <v>159</v>
      </c>
      <c r="D6">
        <f t="shared" si="0"/>
        <v>1241</v>
      </c>
    </row>
    <row r="7" spans="1:4" x14ac:dyDescent="0.3">
      <c r="A7" s="3" t="s">
        <v>117</v>
      </c>
      <c r="B7">
        <v>1385</v>
      </c>
      <c r="C7">
        <f>66+449</f>
        <v>515</v>
      </c>
      <c r="D7">
        <f t="shared" si="0"/>
        <v>1900</v>
      </c>
    </row>
    <row r="8" spans="1:4" x14ac:dyDescent="0.3">
      <c r="A8" s="3" t="s">
        <v>14</v>
      </c>
      <c r="B8">
        <v>156</v>
      </c>
      <c r="D8">
        <f t="shared" si="0"/>
        <v>156</v>
      </c>
    </row>
    <row r="9" spans="1:4" x14ac:dyDescent="0.3">
      <c r="A9" s="3" t="s">
        <v>119</v>
      </c>
      <c r="B9">
        <v>570</v>
      </c>
      <c r="D9">
        <f t="shared" si="0"/>
        <v>570</v>
      </c>
    </row>
    <row r="10" spans="1:4" x14ac:dyDescent="0.3">
      <c r="A10" s="3" t="s">
        <v>113</v>
      </c>
      <c r="B10">
        <v>3418.7799999999997</v>
      </c>
      <c r="C10">
        <v>15</v>
      </c>
      <c r="D10">
        <f t="shared" si="0"/>
        <v>3433.7799999999997</v>
      </c>
    </row>
    <row r="11" spans="1:4" x14ac:dyDescent="0.3">
      <c r="A11" s="3" t="s">
        <v>34</v>
      </c>
      <c r="B11">
        <v>980</v>
      </c>
      <c r="C11">
        <v>43</v>
      </c>
      <c r="D11">
        <f t="shared" si="0"/>
        <v>1023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AB2AD-0E19-4C2E-AAA3-37D8D26AE9F6}">
  <dimension ref="A1:L17"/>
  <sheetViews>
    <sheetView tabSelected="1" workbookViewId="0">
      <selection activeCell="B7" sqref="B7"/>
    </sheetView>
  </sheetViews>
  <sheetFormatPr defaultRowHeight="14.4" x14ac:dyDescent="0.3"/>
  <cols>
    <col min="1" max="1" width="21.88671875" bestFit="1" customWidth="1"/>
    <col min="2" max="2" width="19.33203125" bestFit="1" customWidth="1"/>
    <col min="3" max="3" width="20.5546875" customWidth="1"/>
    <col min="4" max="4" width="18.5546875" bestFit="1" customWidth="1"/>
    <col min="5" max="5" width="16.44140625" bestFit="1" customWidth="1"/>
    <col min="6" max="6" width="15.44140625" bestFit="1" customWidth="1"/>
    <col min="7" max="7" width="22.5546875" bestFit="1" customWidth="1"/>
    <col min="8" max="8" width="16.33203125" bestFit="1" customWidth="1"/>
    <col min="9" max="9" width="20.5546875" customWidth="1"/>
    <col min="10" max="10" width="30.5546875" bestFit="1" customWidth="1"/>
    <col min="11" max="11" width="18" bestFit="1" customWidth="1"/>
    <col min="12" max="12" width="14.6640625" bestFit="1" customWidth="1"/>
  </cols>
  <sheetData>
    <row r="1" spans="1:12" x14ac:dyDescent="0.3">
      <c r="A1" s="1" t="s">
        <v>3</v>
      </c>
      <c r="B1" s="4" t="s">
        <v>118</v>
      </c>
      <c r="C1" s="4" t="s">
        <v>121</v>
      </c>
      <c r="D1" s="4" t="s">
        <v>122</v>
      </c>
      <c r="E1" s="4" t="s">
        <v>123</v>
      </c>
      <c r="F1" s="4" t="s">
        <v>124</v>
      </c>
      <c r="G1" s="4" t="s">
        <v>140</v>
      </c>
      <c r="H1" s="4" t="s">
        <v>125</v>
      </c>
      <c r="I1" s="4" t="s">
        <v>134</v>
      </c>
      <c r="J1" s="4" t="s">
        <v>135</v>
      </c>
      <c r="K1" s="4" t="s">
        <v>139</v>
      </c>
      <c r="L1" s="4" t="s">
        <v>141</v>
      </c>
    </row>
    <row r="2" spans="1:12" x14ac:dyDescent="0.3">
      <c r="A2" s="3" t="s">
        <v>112</v>
      </c>
      <c r="B2" s="3">
        <v>8119</v>
      </c>
      <c r="C2" s="3" t="e">
        <f>NA()</f>
        <v>#N/A</v>
      </c>
      <c r="D2" s="6">
        <v>63.48</v>
      </c>
      <c r="E2" s="6">
        <v>5.0237077073389571</v>
      </c>
      <c r="F2" s="6">
        <v>2.62</v>
      </c>
      <c r="G2" s="7">
        <v>9.11</v>
      </c>
      <c r="H2" s="8">
        <v>6.6709717097170995E-2</v>
      </c>
      <c r="I2" s="8" t="e">
        <f>NA()</f>
        <v>#N/A</v>
      </c>
      <c r="J2" s="7">
        <v>890.80529731401191</v>
      </c>
      <c r="K2" s="5">
        <f>F2*G2</f>
        <v>23.868199999999998</v>
      </c>
      <c r="L2" s="5">
        <f>K2+(E2/(1+H2))</f>
        <v>28.577735899804058</v>
      </c>
    </row>
    <row r="3" spans="1:12" x14ac:dyDescent="0.3">
      <c r="A3" s="3" t="s">
        <v>116</v>
      </c>
      <c r="B3" s="3">
        <v>1241</v>
      </c>
      <c r="C3" s="3" t="e">
        <f>NA()</f>
        <v>#N/A</v>
      </c>
      <c r="D3" s="6">
        <v>13.054014400000002</v>
      </c>
      <c r="E3" s="6">
        <v>4.4311792000000008</v>
      </c>
      <c r="F3" s="6">
        <v>13.318265108029141</v>
      </c>
      <c r="G3" s="7">
        <v>7.2492307692307687</v>
      </c>
      <c r="H3" s="8">
        <v>2.5000000000000001E-2</v>
      </c>
      <c r="I3" s="8" t="e">
        <f>NA()</f>
        <v>#N/A</v>
      </c>
      <c r="J3" s="7">
        <v>377.6704246153846</v>
      </c>
      <c r="K3" s="5">
        <f t="shared" ref="K3:K10" si="0">F3*G3</f>
        <v>96.547177213897399</v>
      </c>
      <c r="L3" s="5">
        <f t="shared" ref="L3:L10" si="1">K3+(E3/(1+H3))</f>
        <v>100.87027887243399</v>
      </c>
    </row>
    <row r="4" spans="1:12" x14ac:dyDescent="0.3">
      <c r="A4" s="3" t="s">
        <v>117</v>
      </c>
      <c r="B4" s="3">
        <v>1900</v>
      </c>
      <c r="C4" s="3" t="e">
        <f>NA()</f>
        <v>#N/A</v>
      </c>
      <c r="D4" s="6">
        <v>12.215683199999999</v>
      </c>
      <c r="E4" s="6">
        <v>8.7425967999999994</v>
      </c>
      <c r="F4" s="6">
        <v>16.971647362972323</v>
      </c>
      <c r="G4" s="7">
        <v>10.931243680485339</v>
      </c>
      <c r="H4" s="8">
        <v>1.0999999999999999E-2</v>
      </c>
      <c r="I4" s="8" t="e">
        <f>NA()</f>
        <v>#N/A</v>
      </c>
      <c r="J4" s="7">
        <v>580.98467037411535</v>
      </c>
      <c r="K4" s="5">
        <f t="shared" si="0"/>
        <v>185.52121298391688</v>
      </c>
      <c r="L4" s="5">
        <f t="shared" si="1"/>
        <v>194.16868756354103</v>
      </c>
    </row>
    <row r="5" spans="1:12" x14ac:dyDescent="0.3">
      <c r="A5" s="3" t="s">
        <v>111</v>
      </c>
      <c r="B5" s="3">
        <v>276.5</v>
      </c>
      <c r="C5" s="3" t="e">
        <f>NA()</f>
        <v>#N/A</v>
      </c>
      <c r="D5" s="6">
        <v>180.85678262400003</v>
      </c>
      <c r="E5" s="6">
        <v>11.56897056</v>
      </c>
      <c r="F5" s="6">
        <v>0.62</v>
      </c>
      <c r="G5" s="7">
        <v>17.370010787486514</v>
      </c>
      <c r="H5" s="8">
        <v>7.2999999999999995E-2</v>
      </c>
      <c r="I5" s="8" t="e">
        <f>NA()</f>
        <v>#N/A</v>
      </c>
      <c r="J5" s="7">
        <v>20.844012939999999</v>
      </c>
      <c r="K5" s="5">
        <f>F5*G5</f>
        <v>10.769406688241638</v>
      </c>
      <c r="L5" s="5">
        <f t="shared" si="1"/>
        <v>21.55129910203474</v>
      </c>
    </row>
    <row r="6" spans="1:12" x14ac:dyDescent="0.3">
      <c r="A6" s="3" t="s">
        <v>14</v>
      </c>
      <c r="B6" s="3">
        <v>156</v>
      </c>
      <c r="C6" s="3" t="e">
        <f>NA()</f>
        <v>#N/A</v>
      </c>
      <c r="D6" s="6">
        <v>69.510000000000005</v>
      </c>
      <c r="E6" s="6">
        <v>8.5796813339114273</v>
      </c>
      <c r="F6" s="6">
        <v>0</v>
      </c>
      <c r="G6" s="7">
        <v>0</v>
      </c>
      <c r="H6" s="8">
        <v>3.4269192358493609E-3</v>
      </c>
      <c r="I6" s="8" t="e">
        <f>NA()</f>
        <v>#N/A</v>
      </c>
      <c r="J6" s="7">
        <v>0</v>
      </c>
      <c r="K6" s="5">
        <f t="shared" si="0"/>
        <v>0</v>
      </c>
      <c r="L6" s="5">
        <f t="shared" si="1"/>
        <v>8.5503798726520159</v>
      </c>
    </row>
    <row r="7" spans="1:12" x14ac:dyDescent="0.3">
      <c r="A7" s="3" t="s">
        <v>34</v>
      </c>
      <c r="B7" s="3">
        <v>1023</v>
      </c>
      <c r="C7" s="3" t="e">
        <f>NA()</f>
        <v>#N/A</v>
      </c>
      <c r="D7" s="6">
        <v>29.9404</v>
      </c>
      <c r="E7" s="6">
        <v>0</v>
      </c>
      <c r="F7" s="6">
        <v>0</v>
      </c>
      <c r="G7" s="7">
        <v>0</v>
      </c>
      <c r="H7" s="8">
        <v>6.9758692881829185E-4</v>
      </c>
      <c r="I7" s="8" t="e">
        <f>NA()</f>
        <v>#N/A</v>
      </c>
      <c r="J7" s="7">
        <v>0</v>
      </c>
      <c r="K7" s="5">
        <f t="shared" si="0"/>
        <v>0</v>
      </c>
      <c r="L7" s="5">
        <f t="shared" si="1"/>
        <v>0</v>
      </c>
    </row>
    <row r="8" spans="1:12" x14ac:dyDescent="0.3">
      <c r="A8" s="3" t="s">
        <v>113</v>
      </c>
      <c r="B8" s="3">
        <v>3433.78</v>
      </c>
      <c r="C8" s="3" t="e">
        <f>NA()</f>
        <v>#N/A</v>
      </c>
      <c r="D8" s="6">
        <v>20.359472</v>
      </c>
      <c r="E8" s="6">
        <v>0</v>
      </c>
      <c r="F8" s="6">
        <v>0</v>
      </c>
      <c r="G8" s="7">
        <v>0</v>
      </c>
      <c r="H8" s="8">
        <v>1.7458191994355996E-4</v>
      </c>
      <c r="I8" s="8" t="e">
        <f>NA()</f>
        <v>#N/A</v>
      </c>
      <c r="J8" s="7">
        <v>0</v>
      </c>
      <c r="K8" s="5">
        <f t="shared" si="0"/>
        <v>0</v>
      </c>
      <c r="L8" s="5">
        <f t="shared" si="1"/>
        <v>0</v>
      </c>
    </row>
    <row r="9" spans="1:12" x14ac:dyDescent="0.3">
      <c r="A9" s="3" t="s">
        <v>119</v>
      </c>
      <c r="B9" s="3">
        <v>570</v>
      </c>
      <c r="C9" s="3">
        <f>B9*8</f>
        <v>4560</v>
      </c>
      <c r="D9" s="6">
        <v>19.092475847368998</v>
      </c>
      <c r="E9" s="6">
        <v>0</v>
      </c>
      <c r="F9" s="6">
        <v>0</v>
      </c>
      <c r="G9" s="7">
        <v>0</v>
      </c>
      <c r="H9" s="8">
        <v>5.0000000000000001E-3</v>
      </c>
      <c r="I9" s="8">
        <v>0.76</v>
      </c>
      <c r="J9" s="7">
        <v>0</v>
      </c>
      <c r="K9" s="5">
        <f t="shared" si="0"/>
        <v>0</v>
      </c>
      <c r="L9" s="5">
        <f t="shared" si="1"/>
        <v>0</v>
      </c>
    </row>
    <row r="10" spans="1:12" x14ac:dyDescent="0.3">
      <c r="A10" s="3" t="s">
        <v>120</v>
      </c>
      <c r="B10" s="3">
        <v>336</v>
      </c>
      <c r="C10" s="3">
        <f>B10*2</f>
        <v>672</v>
      </c>
      <c r="D10" s="6">
        <v>10.8</v>
      </c>
      <c r="E10" s="6">
        <v>0</v>
      </c>
      <c r="F10" s="6">
        <v>0</v>
      </c>
      <c r="G10" s="7">
        <v>0</v>
      </c>
      <c r="H10" s="8">
        <v>0</v>
      </c>
      <c r="I10" s="8">
        <v>0.84</v>
      </c>
      <c r="J10" s="7">
        <v>0</v>
      </c>
      <c r="K10" s="5">
        <f t="shared" si="0"/>
        <v>0</v>
      </c>
      <c r="L10" s="5">
        <f t="shared" si="1"/>
        <v>0</v>
      </c>
    </row>
    <row r="12" spans="1:12" x14ac:dyDescent="0.3">
      <c r="A12" s="14" t="s">
        <v>136</v>
      </c>
      <c r="B12" s="14" t="s">
        <v>118</v>
      </c>
      <c r="C12" s="14" t="s">
        <v>121</v>
      </c>
      <c r="D12" s="14" t="s">
        <v>122</v>
      </c>
      <c r="E12" s="14" t="s">
        <v>123</v>
      </c>
      <c r="F12" s="14" t="s">
        <v>124</v>
      </c>
      <c r="G12" s="14" t="s">
        <v>133</v>
      </c>
      <c r="H12" s="14" t="s">
        <v>125</v>
      </c>
      <c r="I12" s="14" t="s">
        <v>134</v>
      </c>
      <c r="J12" s="14" t="s">
        <v>135</v>
      </c>
      <c r="K12" s="14" t="s">
        <v>139</v>
      </c>
      <c r="L12" s="14" t="s">
        <v>141</v>
      </c>
    </row>
    <row r="13" spans="1:12" x14ac:dyDescent="0.3">
      <c r="A13" s="9" t="s">
        <v>127</v>
      </c>
      <c r="B13" s="10">
        <v>5977.1318359375</v>
      </c>
      <c r="C13" s="10" t="e">
        <f>NA()</f>
        <v>#N/A</v>
      </c>
      <c r="D13" s="11">
        <v>0</v>
      </c>
      <c r="E13" s="11">
        <f>E10</f>
        <v>0</v>
      </c>
      <c r="F13" s="11">
        <f>F8</f>
        <v>0</v>
      </c>
      <c r="G13" s="10">
        <v>0</v>
      </c>
      <c r="H13" s="12">
        <v>0</v>
      </c>
      <c r="I13" s="12" t="e">
        <f>NA()</f>
        <v>#N/A</v>
      </c>
      <c r="J13" s="10">
        <v>0</v>
      </c>
      <c r="K13" s="13">
        <f>F13*G13</f>
        <v>0</v>
      </c>
      <c r="L13" s="13">
        <f>K13+(E13/(1+H13))</f>
        <v>0</v>
      </c>
    </row>
    <row r="14" spans="1:12" x14ac:dyDescent="0.3">
      <c r="A14" s="9" t="s">
        <v>128</v>
      </c>
      <c r="B14" s="10">
        <v>138.09899902343699</v>
      </c>
      <c r="C14" s="10">
        <f>B14*2</f>
        <v>276.19799804687398</v>
      </c>
      <c r="D14" s="11">
        <v>0</v>
      </c>
      <c r="E14" s="11">
        <f>E8</f>
        <v>0</v>
      </c>
      <c r="F14" s="11">
        <f>F10</f>
        <v>0</v>
      </c>
      <c r="G14" s="10">
        <v>0</v>
      </c>
      <c r="H14" s="12">
        <v>0</v>
      </c>
      <c r="I14" s="12">
        <v>0.85</v>
      </c>
      <c r="J14" s="10">
        <v>0</v>
      </c>
      <c r="K14" s="13">
        <f>F14*G14</f>
        <v>0</v>
      </c>
      <c r="L14" s="13">
        <f>K14+(E14/(1+H14))</f>
        <v>0</v>
      </c>
    </row>
    <row r="15" spans="1:12" x14ac:dyDescent="0.3">
      <c r="A15" s="3"/>
      <c r="B15" s="7"/>
      <c r="C15" s="7"/>
      <c r="D15" s="6"/>
      <c r="E15" s="6"/>
      <c r="F15" s="6"/>
      <c r="G15" s="3"/>
      <c r="H15" s="8"/>
      <c r="I15" s="8"/>
      <c r="J15" s="7"/>
    </row>
    <row r="16" spans="1:12" x14ac:dyDescent="0.3">
      <c r="A16" s="4" t="s">
        <v>137</v>
      </c>
      <c r="B16" s="4" t="s">
        <v>138</v>
      </c>
      <c r="C16" s="7"/>
      <c r="D16" s="6"/>
      <c r="E16" s="6"/>
      <c r="F16" s="6"/>
      <c r="G16" s="3"/>
      <c r="H16" s="8"/>
      <c r="I16" s="8"/>
      <c r="J16" s="7"/>
    </row>
    <row r="17" spans="1:10" x14ac:dyDescent="0.3">
      <c r="A17" s="3" t="s">
        <v>126</v>
      </c>
      <c r="B17" s="6">
        <v>46773.56711613424</v>
      </c>
      <c r="C17" s="7"/>
      <c r="D17" s="6"/>
      <c r="F17" s="6"/>
      <c r="G17" s="3"/>
      <c r="H17" s="8"/>
      <c r="I17" s="8"/>
      <c r="J17" s="7"/>
    </row>
  </sheetData>
  <conditionalFormatting sqref="B2:B10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3:B15 B2:B1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3:C16 C2:C1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10 D13:D1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10 E13:E1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3:F16 F2:F10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10 G13:G1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1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3:H16 H2:H1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10 I13:I1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10 J13:J1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:K10 K13:K1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10 L13:L1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OpenNEM QLD - 29-04-2024</vt:lpstr>
      <vt:lpstr>pivot</vt:lpstr>
      <vt:lpstr>calculations</vt:lpstr>
      <vt:lpstr>inputs</vt:lpstr>
    </vt:vector>
  </TitlesOfParts>
  <Company>Powerlink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Boegheim</dc:creator>
  <cp:lastModifiedBy>Josh Boegheim</cp:lastModifiedBy>
  <dcterms:created xsi:type="dcterms:W3CDTF">2024-04-29T07:56:35Z</dcterms:created>
  <dcterms:modified xsi:type="dcterms:W3CDTF">2024-05-03T11:57:09Z</dcterms:modified>
</cp:coreProperties>
</file>