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ortfolio" sheetId="1" r:id="rId4"/>
    <sheet state="visible" name="AAPL" sheetId="2" r:id="rId5"/>
    <sheet state="visible" name="MSFT" sheetId="3" r:id="rId6"/>
    <sheet state="visible" name="AMZN" sheetId="4" r:id="rId7"/>
    <sheet state="visible" name="GOOG" sheetId="5" r:id="rId8"/>
  </sheets>
  <definedNames/>
  <calcPr/>
</workbook>
</file>

<file path=xl/sharedStrings.xml><?xml version="1.0" encoding="utf-8"?>
<sst xmlns="http://schemas.openxmlformats.org/spreadsheetml/2006/main" count="24" uniqueCount="21">
  <si>
    <t>Stock Name</t>
  </si>
  <si>
    <t xml:space="preserve">Ticker </t>
  </si>
  <si>
    <t>Asset Class</t>
  </si>
  <si>
    <t>No of Shares</t>
  </si>
  <si>
    <t>Buy Price</t>
  </si>
  <si>
    <t>Buy Date</t>
  </si>
  <si>
    <t>Portfolio Cost</t>
  </si>
  <si>
    <t>Current Price</t>
  </si>
  <si>
    <t>Portfolio Value</t>
  </si>
  <si>
    <t>Position (Gain/Loss)</t>
  </si>
  <si>
    <t>P/E</t>
  </si>
  <si>
    <t>EPS</t>
  </si>
  <si>
    <t xml:space="preserve">APPLE INC. </t>
  </si>
  <si>
    <t>AAPL</t>
  </si>
  <si>
    <t>Stock</t>
  </si>
  <si>
    <t>MICROSOFT CORPORATION</t>
  </si>
  <si>
    <t>MSFT</t>
  </si>
  <si>
    <t xml:space="preserve">ALPHABET INC. </t>
  </si>
  <si>
    <t>GOOG</t>
  </si>
  <si>
    <t xml:space="preserve">AMAZON.COM, INC. </t>
  </si>
  <si>
    <t>AMZN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</si>
</sst>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/m/yyyy"/>
    <numFmt numFmtId="165" formatCode="m/d/yyyy h:mm:ss"/>
  </numFmts>
  <fonts count="4">
    <font>
      <sz val="10.0"/>
      <color rgb="FF000000"/>
      <name val="Arial"/>
      <scheme val="minor"/>
    </font>
    <font>
      <b/>
      <sz val="11.0"/>
      <color rgb="FFFFFFFF"/>
      <name val="Calibri"/>
    </font>
    <font>
      <color theme="1"/>
      <name val="Arial"/>
    </font>
    <font>
      <sz val="11.0"/>
      <color theme="1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5B9BD5"/>
        <bgColor rgb="FF5B9BD5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  <fill>
      <patternFill patternType="solid">
        <fgColor rgb="FFCCCCCC"/>
        <bgColor rgb="FFCCCCCC"/>
      </patternFill>
    </fill>
    <fill>
      <patternFill patternType="solid">
        <fgColor rgb="FFD9D9D9"/>
        <bgColor rgb="FFD9D9D9"/>
      </patternFill>
    </fill>
  </fills>
  <borders count="6">
    <border/>
    <border>
      <top style="thin">
        <color rgb="FF9BC2E6"/>
      </top>
      <bottom style="thin">
        <color rgb="FF9BC2E6"/>
      </bottom>
    </border>
    <border>
      <right style="thin">
        <color rgb="FF9BC2E6"/>
      </right>
      <top style="thin">
        <color rgb="FF9BC2E6"/>
      </top>
      <bottom style="thin">
        <color rgb="FF9BC2E6"/>
      </bottom>
    </border>
    <border>
      <left style="thin">
        <color rgb="FF9BC2E6"/>
      </left>
      <bottom style="thin">
        <color rgb="FF9BC2E6"/>
      </bottom>
    </border>
    <border>
      <bottom style="thin">
        <color rgb="FF9BC2E6"/>
      </bottom>
    </border>
    <border>
      <right style="thin">
        <color rgb="FF9BC2E6"/>
      </right>
      <bottom style="thin">
        <color rgb="FF9BC2E6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vertical="bottom"/>
    </xf>
    <xf borderId="2" fillId="2" fontId="1" numFmtId="0" xfId="0" applyAlignment="1" applyBorder="1" applyFont="1">
      <alignment vertical="bottom"/>
    </xf>
    <xf borderId="0" fillId="0" fontId="2" numFmtId="0" xfId="0" applyAlignment="1" applyFont="1">
      <alignment vertical="bottom"/>
    </xf>
    <xf borderId="3" fillId="3" fontId="3" numFmtId="0" xfId="0" applyAlignment="1" applyBorder="1" applyFill="1" applyFont="1">
      <alignment vertical="bottom"/>
    </xf>
    <xf borderId="0" fillId="3" fontId="3" numFmtId="0" xfId="0" applyAlignment="1" applyFont="1">
      <alignment vertical="bottom"/>
    </xf>
    <xf borderId="0" fillId="3" fontId="3" numFmtId="0" xfId="0" applyAlignment="1" applyFont="1">
      <alignment horizontal="center" vertical="bottom"/>
    </xf>
    <xf borderId="4" fillId="4" fontId="3" numFmtId="0" xfId="0" applyAlignment="1" applyBorder="1" applyFill="1" applyFont="1">
      <alignment horizontal="right" readingOrder="0" vertical="bottom"/>
    </xf>
    <xf borderId="4" fillId="4" fontId="3" numFmtId="0" xfId="0" applyAlignment="1" applyBorder="1" applyFont="1">
      <alignment horizontal="right" vertical="bottom"/>
    </xf>
    <xf borderId="4" fillId="4" fontId="3" numFmtId="164" xfId="0" applyAlignment="1" applyBorder="1" applyFont="1" applyNumberFormat="1">
      <alignment horizontal="right" vertical="bottom"/>
    </xf>
    <xf borderId="4" fillId="5" fontId="3" numFmtId="0" xfId="0" applyAlignment="1" applyBorder="1" applyFill="1" applyFont="1">
      <alignment horizontal="right" vertical="bottom"/>
    </xf>
    <xf borderId="4" fillId="6" fontId="3" numFmtId="0" xfId="0" applyAlignment="1" applyBorder="1" applyFill="1" applyFont="1">
      <alignment horizontal="right" vertical="bottom"/>
    </xf>
    <xf borderId="5" fillId="5" fontId="3" numFmtId="0" xfId="0" applyAlignment="1" applyBorder="1" applyFont="1">
      <alignment horizontal="right" vertical="bottom"/>
    </xf>
    <xf borderId="0" fillId="7" fontId="2" numFmtId="0" xfId="0" applyAlignment="1" applyFill="1" applyFont="1">
      <alignment horizontal="right" vertical="bottom"/>
    </xf>
    <xf borderId="0" fillId="0" fontId="2" numFmtId="165" xfId="0" applyAlignment="1" applyFont="1" applyNumberFormat="1">
      <alignment horizontal="right" vertical="bottom"/>
    </xf>
    <xf borderId="0" fillId="0" fontId="2" numFmtId="0" xfId="0" applyAlignment="1" applyFont="1">
      <alignment horizontal="right" vertical="bottom"/>
    </xf>
    <xf borderId="0" fillId="0" fontId="2" numFmtId="165" xfId="0" applyAlignment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2" t="s">
        <v>10</v>
      </c>
      <c r="L1" s="2" t="s">
        <v>11</v>
      </c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>
      <c r="A2" s="4" t="s">
        <v>12</v>
      </c>
      <c r="B2" s="5" t="s">
        <v>13</v>
      </c>
      <c r="C2" s="6" t="s">
        <v>14</v>
      </c>
      <c r="D2" s="7">
        <v>1000.0</v>
      </c>
      <c r="E2" s="8">
        <f>IFERROR(__xludf.DUMMYFUNCTION("INDEX(GOOGLEFINANCE(B2,""close"",F2,F2+1,""DAILY""),2,2)"),174.78)</f>
        <v>174.78</v>
      </c>
      <c r="F2" s="9">
        <v>44592.0</v>
      </c>
      <c r="G2" s="10">
        <f t="shared" ref="G2:G5" si="1">E2*D2</f>
        <v>174780</v>
      </c>
      <c r="H2" s="11">
        <f>IFERROR(__xludf.DUMMYFUNCTION("GOOGLEFINANCE(B2,""price"")"),178.65)</f>
        <v>178.65</v>
      </c>
      <c r="I2" s="8">
        <f t="shared" ref="I2:I5" si="2">H2*D2</f>
        <v>178650</v>
      </c>
      <c r="J2" s="12">
        <f t="shared" ref="J2:J5" si="3">I2-G2</f>
        <v>3870</v>
      </c>
      <c r="K2" s="13">
        <f>IFERROR(__xludf.DUMMYFUNCTION("GOOGLEFINANCE(B2,""pe"")"),30.01)</f>
        <v>30.01</v>
      </c>
      <c r="L2" s="13">
        <f>IFERROR(__xludf.DUMMYFUNCTION("GOOGLEFINANCE(B2,""eps"")"),5.95)</f>
        <v>5.95</v>
      </c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>
      <c r="A3" s="4" t="s">
        <v>15</v>
      </c>
      <c r="B3" s="5" t="s">
        <v>16</v>
      </c>
      <c r="C3" s="6" t="s">
        <v>14</v>
      </c>
      <c r="D3" s="7">
        <v>500.0</v>
      </c>
      <c r="E3" s="8">
        <f>IFERROR(__xludf.DUMMYFUNCTION("INDEX(GOOGLEFINANCE(B3,""close"",F3,F3+1,""DAILY""),2,2)"),310.98)</f>
        <v>310.98</v>
      </c>
      <c r="F3" s="9">
        <v>44592.0</v>
      </c>
      <c r="G3" s="10">
        <f t="shared" si="1"/>
        <v>155490</v>
      </c>
      <c r="H3" s="11">
        <f>IFERROR(__xludf.DUMMYFUNCTION("GOOGLEFINANCE(B3,""price"")"),329.59)</f>
        <v>329.59</v>
      </c>
      <c r="I3" s="8">
        <f t="shared" si="2"/>
        <v>164795</v>
      </c>
      <c r="J3" s="12">
        <f t="shared" si="3"/>
        <v>9305</v>
      </c>
      <c r="K3" s="13">
        <f>IFERROR(__xludf.DUMMYFUNCTION("GOOGLEFINANCE(B3,""pe"")"),34.02)</f>
        <v>34.02</v>
      </c>
      <c r="L3" s="13">
        <f>IFERROR(__xludf.DUMMYFUNCTION("GOOGLEFINANCE(B3,""eps"")"),9.68)</f>
        <v>9.68</v>
      </c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>
      <c r="A4" s="4" t="s">
        <v>17</v>
      </c>
      <c r="B4" s="5" t="s">
        <v>18</v>
      </c>
      <c r="C4" s="6" t="s">
        <v>14</v>
      </c>
      <c r="D4" s="8">
        <v>200.0</v>
      </c>
      <c r="E4" s="8">
        <f>IFERROR(__xludf.DUMMYFUNCTION("INDEX(GOOGLEFINANCE(B4,""close"",F4,F4+1,""DAILY""),2,2)"),135.7)</f>
        <v>135.7</v>
      </c>
      <c r="F4" s="9">
        <v>44592.0</v>
      </c>
      <c r="G4" s="10">
        <f t="shared" si="1"/>
        <v>27140</v>
      </c>
      <c r="H4" s="11">
        <f>IFERROR(__xludf.DUMMYFUNCTION("GOOGLEFINANCE(B4,""price"")"),131.65)</f>
        <v>131.65</v>
      </c>
      <c r="I4" s="8">
        <f t="shared" si="2"/>
        <v>26330</v>
      </c>
      <c r="J4" s="12">
        <f t="shared" si="3"/>
        <v>-810</v>
      </c>
      <c r="K4" s="13">
        <f>IFERROR(__xludf.DUMMYFUNCTION("GOOGLEFINANCE(B4,""pe"")"),28.82)</f>
        <v>28.82</v>
      </c>
      <c r="L4" s="13">
        <f>IFERROR(__xludf.DUMMYFUNCTION("GOOGLEFINANCE(B4,""eps"")"),4.57)</f>
        <v>4.57</v>
      </c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>
      <c r="A5" s="4" t="s">
        <v>19</v>
      </c>
      <c r="B5" s="5" t="s">
        <v>20</v>
      </c>
      <c r="C5" s="6" t="s">
        <v>14</v>
      </c>
      <c r="D5" s="8">
        <v>1000.0</v>
      </c>
      <c r="E5" s="8">
        <f>IFERROR(__xludf.DUMMYFUNCTION("INDEX(GOOGLEFINANCE(B5,""close"",F5,F5+1,""DAILY""),2,2)"),149.57)</f>
        <v>149.57</v>
      </c>
      <c r="F5" s="9">
        <v>44592.0</v>
      </c>
      <c r="G5" s="10">
        <f t="shared" si="1"/>
        <v>149570</v>
      </c>
      <c r="H5" s="11">
        <f>IFERROR(__xludf.DUMMYFUNCTION("GOOGLEFINANCE(B5,""price"")"),142.1)</f>
        <v>142.1</v>
      </c>
      <c r="I5" s="8">
        <f t="shared" si="2"/>
        <v>142100</v>
      </c>
      <c r="J5" s="12">
        <f t="shared" si="3"/>
        <v>-7470</v>
      </c>
      <c r="K5" s="13">
        <f>IFERROR(__xludf.DUMMYFUNCTION("GOOGLEFINANCE(B5,""pe"")"),112.98)</f>
        <v>112.98</v>
      </c>
      <c r="L5" s="13">
        <f>IFERROR(__xludf.DUMMYFUNCTION("GOOGLEFINANCE(B5,""eps"")"),1.26)</f>
        <v>1.26</v>
      </c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</row>
    <row r="7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</row>
    <row r="8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</row>
    <row r="1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</row>
    <row r="18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</row>
    <row r="1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</row>
    <row r="2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" t="str">
        <f>IFERROR(__xludf.DUMMYFUNCTION("GOOGLEFINANCE(""AAPL"",""All"",""01/31/2022"",today(),""weekly"")"),"Date")</f>
        <v>Date</v>
      </c>
      <c r="B1" s="3" t="str">
        <f>IFERROR(__xludf.DUMMYFUNCTION("""COMPUTED_VALUE"""),"Open")</f>
        <v>Open</v>
      </c>
      <c r="C1" s="3" t="str">
        <f>IFERROR(__xludf.DUMMYFUNCTION("""COMPUTED_VALUE"""),"High")</f>
        <v>High</v>
      </c>
      <c r="D1" s="3" t="str">
        <f>IFERROR(__xludf.DUMMYFUNCTION("""COMPUTED_VALUE"""),"Low")</f>
        <v>Low</v>
      </c>
      <c r="E1" s="3" t="str">
        <f>IFERROR(__xludf.DUMMYFUNCTION("""COMPUTED_VALUE"""),"Close")</f>
        <v>Close</v>
      </c>
      <c r="F1" s="3" t="str">
        <f>IFERROR(__xludf.DUMMYFUNCTION("""COMPUTED_VALUE"""),"Volume")</f>
        <v>Volume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14">
        <f>IFERROR(__xludf.DUMMYFUNCTION("""COMPUTED_VALUE"""),44596.66666666667)</f>
        <v>44596.66667</v>
      </c>
      <c r="B2" s="15">
        <f>IFERROR(__xludf.DUMMYFUNCTION("""COMPUTED_VALUE"""),170.16)</f>
        <v>170.16</v>
      </c>
      <c r="C2" s="15">
        <f>IFERROR(__xludf.DUMMYFUNCTION("""COMPUTED_VALUE"""),176.24)</f>
        <v>176.24</v>
      </c>
      <c r="D2" s="15">
        <f>IFERROR(__xludf.DUMMYFUNCTION("""COMPUTED_VALUE"""),169.51)</f>
        <v>169.51</v>
      </c>
      <c r="E2" s="15">
        <f>IFERROR(__xludf.DUMMYFUNCTION("""COMPUTED_VALUE"""),172.39)</f>
        <v>172.39</v>
      </c>
      <c r="F2" s="15">
        <f>IFERROR(__xludf.DUMMYFUNCTION("""COMPUTED_VALUE"""),4.58553231E8)</f>
        <v>458553231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14">
        <f>IFERROR(__xludf.DUMMYFUNCTION("""COMPUTED_VALUE"""),44603.66666666667)</f>
        <v>44603.66667</v>
      </c>
      <c r="B3" s="15">
        <f>IFERROR(__xludf.DUMMYFUNCTION("""COMPUTED_VALUE"""),172.86)</f>
        <v>172.86</v>
      </c>
      <c r="C3" s="15">
        <f>IFERROR(__xludf.DUMMYFUNCTION("""COMPUTED_VALUE"""),176.65)</f>
        <v>176.65</v>
      </c>
      <c r="D3" s="15">
        <f>IFERROR(__xludf.DUMMYFUNCTION("""COMPUTED_VALUE"""),168.04)</f>
        <v>168.04</v>
      </c>
      <c r="E3" s="15">
        <f>IFERROR(__xludf.DUMMYFUNCTION("""COMPUTED_VALUE"""),168.64)</f>
        <v>168.64</v>
      </c>
      <c r="F3" s="15">
        <f>IFERROR(__xludf.DUMMYFUNCTION("""COMPUTED_VALUE"""),4.12902045E8)</f>
        <v>412902045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14">
        <f>IFERROR(__xludf.DUMMYFUNCTION("""COMPUTED_VALUE"""),44610.66666666667)</f>
        <v>44610.66667</v>
      </c>
      <c r="B4" s="15">
        <f>IFERROR(__xludf.DUMMYFUNCTION("""COMPUTED_VALUE"""),167.37)</f>
        <v>167.37</v>
      </c>
      <c r="C4" s="15">
        <f>IFERROR(__xludf.DUMMYFUNCTION("""COMPUTED_VALUE"""),173.34)</f>
        <v>173.34</v>
      </c>
      <c r="D4" s="15">
        <f>IFERROR(__xludf.DUMMYFUNCTION("""COMPUTED_VALUE"""),166.19)</f>
        <v>166.19</v>
      </c>
      <c r="E4" s="15">
        <f>IFERROR(__xludf.DUMMYFUNCTION("""COMPUTED_VALUE"""),167.3)</f>
        <v>167.3</v>
      </c>
      <c r="F4" s="15">
        <f>IFERROR(__xludf.DUMMYFUNCTION("""COMPUTED_VALUE"""),3.64011266E8)</f>
        <v>364011266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14">
        <f>IFERROR(__xludf.DUMMYFUNCTION("""COMPUTED_VALUE"""),44617.66666666667)</f>
        <v>44617.66667</v>
      </c>
      <c r="B5" s="15">
        <f>IFERROR(__xludf.DUMMYFUNCTION("""COMPUTED_VALUE"""),164.98)</f>
        <v>164.98</v>
      </c>
      <c r="C5" s="15">
        <f>IFERROR(__xludf.DUMMYFUNCTION("""COMPUTED_VALUE"""),166.69)</f>
        <v>166.69</v>
      </c>
      <c r="D5" s="15">
        <f>IFERROR(__xludf.DUMMYFUNCTION("""COMPUTED_VALUE"""),152.0)</f>
        <v>152</v>
      </c>
      <c r="E5" s="15">
        <f>IFERROR(__xludf.DUMMYFUNCTION("""COMPUTED_VALUE"""),164.85)</f>
        <v>164.85</v>
      </c>
      <c r="F5" s="15">
        <f>IFERROR(__xludf.DUMMYFUNCTION("""COMPUTED_VALUE"""),4.14293767E8)</f>
        <v>414293767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14">
        <f>IFERROR(__xludf.DUMMYFUNCTION("""COMPUTED_VALUE"""),44624.66666666667)</f>
        <v>44624.66667</v>
      </c>
      <c r="B6" s="15">
        <f>IFERROR(__xludf.DUMMYFUNCTION("""COMPUTED_VALUE"""),163.06)</f>
        <v>163.06</v>
      </c>
      <c r="C6" s="15">
        <f>IFERROR(__xludf.DUMMYFUNCTION("""COMPUTED_VALUE"""),168.91)</f>
        <v>168.91</v>
      </c>
      <c r="D6" s="15">
        <f>IFERROR(__xludf.DUMMYFUNCTION("""COMPUTED_VALUE"""),161.97)</f>
        <v>161.97</v>
      </c>
      <c r="E6" s="15">
        <f>IFERROR(__xludf.DUMMYFUNCTION("""COMPUTED_VALUE"""),163.17)</f>
        <v>163.17</v>
      </c>
      <c r="F6" s="15">
        <f>IFERROR(__xludf.DUMMYFUNCTION("""COMPUTED_VALUE"""),4.18753837E8)</f>
        <v>418753837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14">
        <f>IFERROR(__xludf.DUMMYFUNCTION("""COMPUTED_VALUE"""),44631.66666666667)</f>
        <v>44631.66667</v>
      </c>
      <c r="B7" s="15">
        <f>IFERROR(__xludf.DUMMYFUNCTION("""COMPUTED_VALUE"""),163.36)</f>
        <v>163.36</v>
      </c>
      <c r="C7" s="15">
        <f>IFERROR(__xludf.DUMMYFUNCTION("""COMPUTED_VALUE"""),165.02)</f>
        <v>165.02</v>
      </c>
      <c r="D7" s="15">
        <f>IFERROR(__xludf.DUMMYFUNCTION("""COMPUTED_VALUE"""),154.5)</f>
        <v>154.5</v>
      </c>
      <c r="E7" s="15">
        <f>IFERROR(__xludf.DUMMYFUNCTION("""COMPUTED_VALUE"""),154.73)</f>
        <v>154.73</v>
      </c>
      <c r="F7" s="15">
        <f>IFERROR(__xludf.DUMMYFUNCTION("""COMPUTED_VALUE"""),5.21334165E8)</f>
        <v>521334165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14">
        <f>IFERROR(__xludf.DUMMYFUNCTION("""COMPUTED_VALUE"""),44638.66666666667)</f>
        <v>44638.66667</v>
      </c>
      <c r="B8" s="15">
        <f>IFERROR(__xludf.DUMMYFUNCTION("""COMPUTED_VALUE"""),151.45)</f>
        <v>151.45</v>
      </c>
      <c r="C8" s="15">
        <f>IFERROR(__xludf.DUMMYFUNCTION("""COMPUTED_VALUE"""),164.48)</f>
        <v>164.48</v>
      </c>
      <c r="D8" s="15">
        <f>IFERROR(__xludf.DUMMYFUNCTION("""COMPUTED_VALUE"""),150.1)</f>
        <v>150.1</v>
      </c>
      <c r="E8" s="15">
        <f>IFERROR(__xludf.DUMMYFUNCTION("""COMPUTED_VALUE"""),163.98)</f>
        <v>163.98</v>
      </c>
      <c r="F8" s="15">
        <f>IFERROR(__xludf.DUMMYFUNCTION("""COMPUTED_VALUE"""),5.03123638E8)</f>
        <v>503123638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14">
        <f>IFERROR(__xludf.DUMMYFUNCTION("""COMPUTED_VALUE"""),44645.66666666667)</f>
        <v>44645.66667</v>
      </c>
      <c r="B9" s="15">
        <f>IFERROR(__xludf.DUMMYFUNCTION("""COMPUTED_VALUE"""),163.51)</f>
        <v>163.51</v>
      </c>
      <c r="C9" s="15">
        <f>IFERROR(__xludf.DUMMYFUNCTION("""COMPUTED_VALUE"""),175.28)</f>
        <v>175.28</v>
      </c>
      <c r="D9" s="15">
        <f>IFERROR(__xludf.DUMMYFUNCTION("""COMPUTED_VALUE"""),163.01)</f>
        <v>163.01</v>
      </c>
      <c r="E9" s="15">
        <f>IFERROR(__xludf.DUMMYFUNCTION("""COMPUTED_VALUE"""),174.72)</f>
        <v>174.72</v>
      </c>
      <c r="F9" s="15">
        <f>IFERROR(__xludf.DUMMYFUNCTION("""COMPUTED_VALUE"""),4.46083607E8)</f>
        <v>446083607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14">
        <f>IFERROR(__xludf.DUMMYFUNCTION("""COMPUTED_VALUE"""),44652.66666666667)</f>
        <v>44652.66667</v>
      </c>
      <c r="B10" s="15">
        <f>IFERROR(__xludf.DUMMYFUNCTION("""COMPUTED_VALUE"""),172.17)</f>
        <v>172.17</v>
      </c>
      <c r="C10" s="15">
        <f>IFERROR(__xludf.DUMMYFUNCTION("""COMPUTED_VALUE"""),179.61)</f>
        <v>179.61</v>
      </c>
      <c r="D10" s="15">
        <f>IFERROR(__xludf.DUMMYFUNCTION("""COMPUTED_VALUE"""),171.94)</f>
        <v>171.94</v>
      </c>
      <c r="E10" s="15">
        <f>IFERROR(__xludf.DUMMYFUNCTION("""COMPUTED_VALUE"""),174.31)</f>
        <v>174.31</v>
      </c>
      <c r="F10" s="15">
        <f>IFERROR(__xludf.DUMMYFUNCTION("""COMPUTED_VALUE"""),4.65395123E8)</f>
        <v>465395123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14">
        <f>IFERROR(__xludf.DUMMYFUNCTION("""COMPUTED_VALUE"""),44659.66666666667)</f>
        <v>44659.66667</v>
      </c>
      <c r="B11" s="15">
        <f>IFERROR(__xludf.DUMMYFUNCTION("""COMPUTED_VALUE"""),174.57)</f>
        <v>174.57</v>
      </c>
      <c r="C11" s="15">
        <f>IFERROR(__xludf.DUMMYFUNCTION("""COMPUTED_VALUE"""),178.49)</f>
        <v>178.49</v>
      </c>
      <c r="D11" s="15">
        <f>IFERROR(__xludf.DUMMYFUNCTION("""COMPUTED_VALUE"""),169.2)</f>
        <v>169.2</v>
      </c>
      <c r="E11" s="15">
        <f>IFERROR(__xludf.DUMMYFUNCTION("""COMPUTED_VALUE"""),170.09)</f>
        <v>170.09</v>
      </c>
      <c r="F11" s="15">
        <f>IFERROR(__xludf.DUMMYFUNCTION("""COMPUTED_VALUE"""),3.93176709E8)</f>
        <v>393176709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14">
        <f>IFERROR(__xludf.DUMMYFUNCTION("""COMPUTED_VALUE"""),44665.66666666667)</f>
        <v>44665.66667</v>
      </c>
      <c r="B12" s="15">
        <f>IFERROR(__xludf.DUMMYFUNCTION("""COMPUTED_VALUE"""),168.71)</f>
        <v>168.71</v>
      </c>
      <c r="C12" s="15">
        <f>IFERROR(__xludf.DUMMYFUNCTION("""COMPUTED_VALUE"""),171.27)</f>
        <v>171.27</v>
      </c>
      <c r="D12" s="15">
        <f>IFERROR(__xludf.DUMMYFUNCTION("""COMPUTED_VALUE"""),165.04)</f>
        <v>165.04</v>
      </c>
      <c r="E12" s="15">
        <f>IFERROR(__xludf.DUMMYFUNCTION("""COMPUTED_VALUE"""),165.29)</f>
        <v>165.29</v>
      </c>
      <c r="F12" s="15">
        <f>IFERROR(__xludf.DUMMYFUNCTION("""COMPUTED_VALUE"""),2.97460188E8)</f>
        <v>297460188</v>
      </c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14">
        <f>IFERROR(__xludf.DUMMYFUNCTION("""COMPUTED_VALUE"""),44673.66666666667)</f>
        <v>44673.66667</v>
      </c>
      <c r="B13" s="15">
        <f>IFERROR(__xludf.DUMMYFUNCTION("""COMPUTED_VALUE"""),163.92)</f>
        <v>163.92</v>
      </c>
      <c r="C13" s="15">
        <f>IFERROR(__xludf.DUMMYFUNCTION("""COMPUTED_VALUE"""),171.53)</f>
        <v>171.53</v>
      </c>
      <c r="D13" s="15">
        <f>IFERROR(__xludf.DUMMYFUNCTION("""COMPUTED_VALUE"""),161.5)</f>
        <v>161.5</v>
      </c>
      <c r="E13" s="15">
        <f>IFERROR(__xludf.DUMMYFUNCTION("""COMPUTED_VALUE"""),161.79)</f>
        <v>161.79</v>
      </c>
      <c r="F13" s="15">
        <f>IFERROR(__xludf.DUMMYFUNCTION("""COMPUTED_VALUE"""),3.7678778E8)</f>
        <v>376787780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14">
        <f>IFERROR(__xludf.DUMMYFUNCTION("""COMPUTED_VALUE"""),44680.66666666667)</f>
        <v>44680.66667</v>
      </c>
      <c r="B14" s="15">
        <f>IFERROR(__xludf.DUMMYFUNCTION("""COMPUTED_VALUE"""),161.12)</f>
        <v>161.12</v>
      </c>
      <c r="C14" s="15">
        <f>IFERROR(__xludf.DUMMYFUNCTION("""COMPUTED_VALUE"""),166.2)</f>
        <v>166.2</v>
      </c>
      <c r="D14" s="15">
        <f>IFERROR(__xludf.DUMMYFUNCTION("""COMPUTED_VALUE"""),155.38)</f>
        <v>155.38</v>
      </c>
      <c r="E14" s="15">
        <f>IFERROR(__xludf.DUMMYFUNCTION("""COMPUTED_VALUE"""),157.65)</f>
        <v>157.65</v>
      </c>
      <c r="F14" s="15">
        <f>IFERROR(__xludf.DUMMYFUNCTION("""COMPUTED_VALUE"""),5.4169717E8)</f>
        <v>541697170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14">
        <f>IFERROR(__xludf.DUMMYFUNCTION("""COMPUTED_VALUE"""),44687.66666666667)</f>
        <v>44687.66667</v>
      </c>
      <c r="B15" s="15">
        <f>IFERROR(__xludf.DUMMYFUNCTION("""COMPUTED_VALUE"""),156.71)</f>
        <v>156.71</v>
      </c>
      <c r="C15" s="15">
        <f>IFERROR(__xludf.DUMMYFUNCTION("""COMPUTED_VALUE"""),166.48)</f>
        <v>166.48</v>
      </c>
      <c r="D15" s="15">
        <f>IFERROR(__xludf.DUMMYFUNCTION("""COMPUTED_VALUE"""),153.27)</f>
        <v>153.27</v>
      </c>
      <c r="E15" s="15">
        <f>IFERROR(__xludf.DUMMYFUNCTION("""COMPUTED_VALUE"""),157.28)</f>
        <v>157.28</v>
      </c>
      <c r="F15" s="15">
        <f>IFERROR(__xludf.DUMMYFUNCTION("""COMPUTED_VALUE"""),5.66928216E8)</f>
        <v>566928216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14">
        <f>IFERROR(__xludf.DUMMYFUNCTION("""COMPUTED_VALUE"""),44694.66666666667)</f>
        <v>44694.66667</v>
      </c>
      <c r="B16" s="15">
        <f>IFERROR(__xludf.DUMMYFUNCTION("""COMPUTED_VALUE"""),154.93)</f>
        <v>154.93</v>
      </c>
      <c r="C16" s="15">
        <f>IFERROR(__xludf.DUMMYFUNCTION("""COMPUTED_VALUE"""),156.74)</f>
        <v>156.74</v>
      </c>
      <c r="D16" s="15">
        <f>IFERROR(__xludf.DUMMYFUNCTION("""COMPUTED_VALUE"""),138.8)</f>
        <v>138.8</v>
      </c>
      <c r="E16" s="15">
        <f>IFERROR(__xludf.DUMMYFUNCTION("""COMPUTED_VALUE"""),147.11)</f>
        <v>147.11</v>
      </c>
      <c r="F16" s="15">
        <f>IFERROR(__xludf.DUMMYFUNCTION("""COMPUTED_VALUE"""),6.86227375E8)</f>
        <v>686227375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14">
        <f>IFERROR(__xludf.DUMMYFUNCTION("""COMPUTED_VALUE"""),44701.66666666667)</f>
        <v>44701.66667</v>
      </c>
      <c r="B17" s="15">
        <f>IFERROR(__xludf.DUMMYFUNCTION("""COMPUTED_VALUE"""),145.55)</f>
        <v>145.55</v>
      </c>
      <c r="C17" s="15">
        <f>IFERROR(__xludf.DUMMYFUNCTION("""COMPUTED_VALUE"""),149.77)</f>
        <v>149.77</v>
      </c>
      <c r="D17" s="15">
        <f>IFERROR(__xludf.DUMMYFUNCTION("""COMPUTED_VALUE"""),132.61)</f>
        <v>132.61</v>
      </c>
      <c r="E17" s="15">
        <f>IFERROR(__xludf.DUMMYFUNCTION("""COMPUTED_VALUE"""),137.59)</f>
        <v>137.59</v>
      </c>
      <c r="F17" s="15">
        <f>IFERROR(__xludf.DUMMYFUNCTION("""COMPUTED_VALUE"""),5.4824469E8)</f>
        <v>548244690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14">
        <f>IFERROR(__xludf.DUMMYFUNCTION("""COMPUTED_VALUE"""),44708.66666666667)</f>
        <v>44708.66667</v>
      </c>
      <c r="B18" s="15">
        <f>IFERROR(__xludf.DUMMYFUNCTION("""COMPUTED_VALUE"""),137.79)</f>
        <v>137.79</v>
      </c>
      <c r="C18" s="15">
        <f>IFERROR(__xludf.DUMMYFUNCTION("""COMPUTED_VALUE"""),149.68)</f>
        <v>149.68</v>
      </c>
      <c r="D18" s="15">
        <f>IFERROR(__xludf.DUMMYFUNCTION("""COMPUTED_VALUE"""),137.14)</f>
        <v>137.14</v>
      </c>
      <c r="E18" s="15">
        <f>IFERROR(__xludf.DUMMYFUNCTION("""COMPUTED_VALUE"""),149.64)</f>
        <v>149.64</v>
      </c>
      <c r="F18" s="15">
        <f>IFERROR(__xludf.DUMMYFUNCTION("""COMPUTED_VALUE"""),4.95921758E8)</f>
        <v>495921758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14">
        <f>IFERROR(__xludf.DUMMYFUNCTION("""COMPUTED_VALUE"""),44715.66666666667)</f>
        <v>44715.66667</v>
      </c>
      <c r="B19" s="15">
        <f>IFERROR(__xludf.DUMMYFUNCTION("""COMPUTED_VALUE"""),149.07)</f>
        <v>149.07</v>
      </c>
      <c r="C19" s="15">
        <f>IFERROR(__xludf.DUMMYFUNCTION("""COMPUTED_VALUE"""),151.74)</f>
        <v>151.74</v>
      </c>
      <c r="D19" s="15">
        <f>IFERROR(__xludf.DUMMYFUNCTION("""COMPUTED_VALUE"""),144.46)</f>
        <v>144.46</v>
      </c>
      <c r="E19" s="15">
        <f>IFERROR(__xludf.DUMMYFUNCTION("""COMPUTED_VALUE"""),145.38)</f>
        <v>145.38</v>
      </c>
      <c r="F19" s="15">
        <f>IFERROR(__xludf.DUMMYFUNCTION("""COMPUTED_VALUE"""),3.38923395E8)</f>
        <v>338923395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14">
        <f>IFERROR(__xludf.DUMMYFUNCTION("""COMPUTED_VALUE"""),44722.66666666667)</f>
        <v>44722.66667</v>
      </c>
      <c r="B20" s="15">
        <f>IFERROR(__xludf.DUMMYFUNCTION("""COMPUTED_VALUE"""),147.03)</f>
        <v>147.03</v>
      </c>
      <c r="C20" s="15">
        <f>IFERROR(__xludf.DUMMYFUNCTION("""COMPUTED_VALUE"""),149.87)</f>
        <v>149.87</v>
      </c>
      <c r="D20" s="15">
        <f>IFERROR(__xludf.DUMMYFUNCTION("""COMPUTED_VALUE"""),137.06)</f>
        <v>137.06</v>
      </c>
      <c r="E20" s="15">
        <f>IFERROR(__xludf.DUMMYFUNCTION("""COMPUTED_VALUE"""),137.13)</f>
        <v>137.13</v>
      </c>
      <c r="F20" s="15">
        <f>IFERROR(__xludf.DUMMYFUNCTION("""COMPUTED_VALUE"""),3.54396344E8)</f>
        <v>354396344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14">
        <f>IFERROR(__xludf.DUMMYFUNCTION("""COMPUTED_VALUE"""),44729.66666666667)</f>
        <v>44729.66667</v>
      </c>
      <c r="B21" s="15">
        <f>IFERROR(__xludf.DUMMYFUNCTION("""COMPUTED_VALUE"""),132.87)</f>
        <v>132.87</v>
      </c>
      <c r="C21" s="15">
        <f>IFERROR(__xludf.DUMMYFUNCTION("""COMPUTED_VALUE"""),137.34)</f>
        <v>137.34</v>
      </c>
      <c r="D21" s="15">
        <f>IFERROR(__xludf.DUMMYFUNCTION("""COMPUTED_VALUE"""),129.04)</f>
        <v>129.04</v>
      </c>
      <c r="E21" s="15">
        <f>IFERROR(__xludf.DUMMYFUNCTION("""COMPUTED_VALUE"""),131.56)</f>
        <v>131.56</v>
      </c>
      <c r="F21" s="15">
        <f>IFERROR(__xludf.DUMMYFUNCTION("""COMPUTED_VALUE"""),5.41006195E8)</f>
        <v>541006195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14">
        <f>IFERROR(__xludf.DUMMYFUNCTION("""COMPUTED_VALUE"""),44736.66666666667)</f>
        <v>44736.66667</v>
      </c>
      <c r="B22" s="15">
        <f>IFERROR(__xludf.DUMMYFUNCTION("""COMPUTED_VALUE"""),133.42)</f>
        <v>133.42</v>
      </c>
      <c r="C22" s="15">
        <f>IFERROR(__xludf.DUMMYFUNCTION("""COMPUTED_VALUE"""),141.91)</f>
        <v>141.91</v>
      </c>
      <c r="D22" s="15">
        <f>IFERROR(__xludf.DUMMYFUNCTION("""COMPUTED_VALUE"""),133.32)</f>
        <v>133.32</v>
      </c>
      <c r="E22" s="15">
        <f>IFERROR(__xludf.DUMMYFUNCTION("""COMPUTED_VALUE"""),141.66)</f>
        <v>141.66</v>
      </c>
      <c r="F22" s="15">
        <f>IFERROR(__xludf.DUMMYFUNCTION("""COMPUTED_VALUE"""),3.15960327E8)</f>
        <v>315960327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14">
        <f>IFERROR(__xludf.DUMMYFUNCTION("""COMPUTED_VALUE"""),44743.66666666667)</f>
        <v>44743.66667</v>
      </c>
      <c r="B23" s="15">
        <f>IFERROR(__xludf.DUMMYFUNCTION("""COMPUTED_VALUE"""),142.7)</f>
        <v>142.7</v>
      </c>
      <c r="C23" s="15">
        <f>IFERROR(__xludf.DUMMYFUNCTION("""COMPUTED_VALUE"""),143.49)</f>
        <v>143.49</v>
      </c>
      <c r="D23" s="15">
        <f>IFERROR(__xludf.DUMMYFUNCTION("""COMPUTED_VALUE"""),133.77)</f>
        <v>133.77</v>
      </c>
      <c r="E23" s="15">
        <f>IFERROR(__xludf.DUMMYFUNCTION("""COMPUTED_VALUE"""),138.93)</f>
        <v>138.93</v>
      </c>
      <c r="F23" s="15">
        <f>IFERROR(__xludf.DUMMYFUNCTION("""COMPUTED_VALUE"""),3.73781666E8)</f>
        <v>373781666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14">
        <f>IFERROR(__xludf.DUMMYFUNCTION("""COMPUTED_VALUE"""),44750.66666666667)</f>
        <v>44750.66667</v>
      </c>
      <c r="B24" s="15">
        <f>IFERROR(__xludf.DUMMYFUNCTION("""COMPUTED_VALUE"""),137.77)</f>
        <v>137.77</v>
      </c>
      <c r="C24" s="15">
        <f>IFERROR(__xludf.DUMMYFUNCTION("""COMPUTED_VALUE"""),147.55)</f>
        <v>147.55</v>
      </c>
      <c r="D24" s="15">
        <f>IFERROR(__xludf.DUMMYFUNCTION("""COMPUTED_VALUE"""),136.93)</f>
        <v>136.93</v>
      </c>
      <c r="E24" s="15">
        <f>IFERROR(__xludf.DUMMYFUNCTION("""COMPUTED_VALUE"""),147.04)</f>
        <v>147.04</v>
      </c>
      <c r="F24" s="15">
        <f>IFERROR(__xludf.DUMMYFUNCTION("""COMPUTED_VALUE"""),2.78295402E8)</f>
        <v>278295402</v>
      </c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14">
        <f>IFERROR(__xludf.DUMMYFUNCTION("""COMPUTED_VALUE"""),44757.66666666667)</f>
        <v>44757.66667</v>
      </c>
      <c r="B25" s="15">
        <f>IFERROR(__xludf.DUMMYFUNCTION("""COMPUTED_VALUE"""),145.67)</f>
        <v>145.67</v>
      </c>
      <c r="C25" s="15">
        <f>IFERROR(__xludf.DUMMYFUNCTION("""COMPUTED_VALUE"""),150.86)</f>
        <v>150.86</v>
      </c>
      <c r="D25" s="15">
        <f>IFERROR(__xludf.DUMMYFUNCTION("""COMPUTED_VALUE"""),142.12)</f>
        <v>142.12</v>
      </c>
      <c r="E25" s="15">
        <f>IFERROR(__xludf.DUMMYFUNCTION("""COMPUTED_VALUE"""),150.17)</f>
        <v>150.17</v>
      </c>
      <c r="F25" s="15">
        <f>IFERROR(__xludf.DUMMYFUNCTION("""COMPUTED_VALUE"""),3.66480107E8)</f>
        <v>366480107</v>
      </c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14">
        <f>IFERROR(__xludf.DUMMYFUNCTION("""COMPUTED_VALUE"""),44764.66666666667)</f>
        <v>44764.66667</v>
      </c>
      <c r="B26" s="15">
        <f>IFERROR(__xludf.DUMMYFUNCTION("""COMPUTED_VALUE"""),150.74)</f>
        <v>150.74</v>
      </c>
      <c r="C26" s="15">
        <f>IFERROR(__xludf.DUMMYFUNCTION("""COMPUTED_VALUE"""),156.28)</f>
        <v>156.28</v>
      </c>
      <c r="D26" s="15">
        <f>IFERROR(__xludf.DUMMYFUNCTION("""COMPUTED_VALUE"""),146.7)</f>
        <v>146.7</v>
      </c>
      <c r="E26" s="15">
        <f>IFERROR(__xludf.DUMMYFUNCTION("""COMPUTED_VALUE"""),154.09)</f>
        <v>154.09</v>
      </c>
      <c r="F26" s="15">
        <f>IFERROR(__xludf.DUMMYFUNCTION("""COMPUTED_VALUE"""),3.60988692E8)</f>
        <v>360988692</v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14">
        <f>IFERROR(__xludf.DUMMYFUNCTION("""COMPUTED_VALUE"""),44771.66666666667)</f>
        <v>44771.66667</v>
      </c>
      <c r="B27" s="15">
        <f>IFERROR(__xludf.DUMMYFUNCTION("""COMPUTED_VALUE"""),154.01)</f>
        <v>154.01</v>
      </c>
      <c r="C27" s="15">
        <f>IFERROR(__xludf.DUMMYFUNCTION("""COMPUTED_VALUE"""),163.63)</f>
        <v>163.63</v>
      </c>
      <c r="D27" s="15">
        <f>IFERROR(__xludf.DUMMYFUNCTION("""COMPUTED_VALUE"""),150.8)</f>
        <v>150.8</v>
      </c>
      <c r="E27" s="15">
        <f>IFERROR(__xludf.DUMMYFUNCTION("""COMPUTED_VALUE"""),162.51)</f>
        <v>162.51</v>
      </c>
      <c r="F27" s="15">
        <f>IFERROR(__xludf.DUMMYFUNCTION("""COMPUTED_VALUE"""),3.70548915E8)</f>
        <v>370548915</v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14">
        <f>IFERROR(__xludf.DUMMYFUNCTION("""COMPUTED_VALUE"""),44778.66666666667)</f>
        <v>44778.66667</v>
      </c>
      <c r="B28" s="15">
        <f>IFERROR(__xludf.DUMMYFUNCTION("""COMPUTED_VALUE"""),161.01)</f>
        <v>161.01</v>
      </c>
      <c r="C28" s="15">
        <f>IFERROR(__xludf.DUMMYFUNCTION("""COMPUTED_VALUE"""),167.19)</f>
        <v>167.19</v>
      </c>
      <c r="D28" s="15">
        <f>IFERROR(__xludf.DUMMYFUNCTION("""COMPUTED_VALUE"""),159.63)</f>
        <v>159.63</v>
      </c>
      <c r="E28" s="15">
        <f>IFERROR(__xludf.DUMMYFUNCTION("""COMPUTED_VALUE"""),165.35)</f>
        <v>165.35</v>
      </c>
      <c r="F28" s="15">
        <f>IFERROR(__xludf.DUMMYFUNCTION("""COMPUTED_VALUE"""),3.22415021E8)</f>
        <v>322415021</v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14">
        <f>IFERROR(__xludf.DUMMYFUNCTION("""COMPUTED_VALUE"""),44785.66666666667)</f>
        <v>44785.66667</v>
      </c>
      <c r="B29" s="15">
        <f>IFERROR(__xludf.DUMMYFUNCTION("""COMPUTED_VALUE"""),166.37)</f>
        <v>166.37</v>
      </c>
      <c r="C29" s="15">
        <f>IFERROR(__xludf.DUMMYFUNCTION("""COMPUTED_VALUE"""),172.17)</f>
        <v>172.17</v>
      </c>
      <c r="D29" s="15">
        <f>IFERROR(__xludf.DUMMYFUNCTION("""COMPUTED_VALUE"""),163.25)</f>
        <v>163.25</v>
      </c>
      <c r="E29" s="15">
        <f>IFERROR(__xludf.DUMMYFUNCTION("""COMPUTED_VALUE"""),172.1)</f>
        <v>172.1</v>
      </c>
      <c r="F29" s="15">
        <f>IFERROR(__xludf.DUMMYFUNCTION("""COMPUTED_VALUE"""),3.18856922E8)</f>
        <v>318856922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14">
        <f>IFERROR(__xludf.DUMMYFUNCTION("""COMPUTED_VALUE"""),44792.66666666667)</f>
        <v>44792.66667</v>
      </c>
      <c r="B30" s="15">
        <f>IFERROR(__xludf.DUMMYFUNCTION("""COMPUTED_VALUE"""),171.52)</f>
        <v>171.52</v>
      </c>
      <c r="C30" s="15">
        <f>IFERROR(__xludf.DUMMYFUNCTION("""COMPUTED_VALUE"""),176.15)</f>
        <v>176.15</v>
      </c>
      <c r="D30" s="15">
        <f>IFERROR(__xludf.DUMMYFUNCTION("""COMPUTED_VALUE"""),171.31)</f>
        <v>171.31</v>
      </c>
      <c r="E30" s="15">
        <f>IFERROR(__xludf.DUMMYFUNCTION("""COMPUTED_VALUE"""),171.52)</f>
        <v>171.52</v>
      </c>
      <c r="F30" s="15">
        <f>IFERROR(__xludf.DUMMYFUNCTION("""COMPUTED_VALUE"""),3.22647151E8)</f>
        <v>322647151</v>
      </c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14">
        <f>IFERROR(__xludf.DUMMYFUNCTION("""COMPUTED_VALUE"""),44799.66666666667)</f>
        <v>44799.66667</v>
      </c>
      <c r="B31" s="15">
        <f>IFERROR(__xludf.DUMMYFUNCTION("""COMPUTED_VALUE"""),169.69)</f>
        <v>169.69</v>
      </c>
      <c r="C31" s="15">
        <f>IFERROR(__xludf.DUMMYFUNCTION("""COMPUTED_VALUE"""),171.05)</f>
        <v>171.05</v>
      </c>
      <c r="D31" s="15">
        <f>IFERROR(__xludf.DUMMYFUNCTION("""COMPUTED_VALUE"""),163.56)</f>
        <v>163.56</v>
      </c>
      <c r="E31" s="15">
        <f>IFERROR(__xludf.DUMMYFUNCTION("""COMPUTED_VALUE"""),163.62)</f>
        <v>163.62</v>
      </c>
      <c r="F31" s="15">
        <f>IFERROR(__xludf.DUMMYFUNCTION("""COMPUTED_VALUE"""),3.07194601E8)</f>
        <v>307194601</v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14">
        <f>IFERROR(__xludf.DUMMYFUNCTION("""COMPUTED_VALUE"""),44806.66666666667)</f>
        <v>44806.66667</v>
      </c>
      <c r="B32" s="15">
        <f>IFERROR(__xludf.DUMMYFUNCTION("""COMPUTED_VALUE"""),161.15)</f>
        <v>161.15</v>
      </c>
      <c r="C32" s="15">
        <f>IFERROR(__xludf.DUMMYFUNCTION("""COMPUTED_VALUE"""),162.9)</f>
        <v>162.9</v>
      </c>
      <c r="D32" s="15">
        <f>IFERROR(__xludf.DUMMYFUNCTION("""COMPUTED_VALUE"""),154.67)</f>
        <v>154.67</v>
      </c>
      <c r="E32" s="15">
        <f>IFERROR(__xludf.DUMMYFUNCTION("""COMPUTED_VALUE"""),155.81)</f>
        <v>155.81</v>
      </c>
      <c r="F32" s="15">
        <f>IFERROR(__xludf.DUMMYFUNCTION("""COMPUTED_VALUE"""),3.90398905E8)</f>
        <v>390398905</v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14">
        <f>IFERROR(__xludf.DUMMYFUNCTION("""COMPUTED_VALUE"""),44813.66666666667)</f>
        <v>44813.66667</v>
      </c>
      <c r="B33" s="15">
        <f>IFERROR(__xludf.DUMMYFUNCTION("""COMPUTED_VALUE"""),156.47)</f>
        <v>156.47</v>
      </c>
      <c r="C33" s="15">
        <f>IFERROR(__xludf.DUMMYFUNCTION("""COMPUTED_VALUE"""),157.82)</f>
        <v>157.82</v>
      </c>
      <c r="D33" s="15">
        <f>IFERROR(__xludf.DUMMYFUNCTION("""COMPUTED_VALUE"""),152.68)</f>
        <v>152.68</v>
      </c>
      <c r="E33" s="15">
        <f>IFERROR(__xludf.DUMMYFUNCTION("""COMPUTED_VALUE"""),157.37)</f>
        <v>157.37</v>
      </c>
      <c r="F33" s="15">
        <f>IFERROR(__xludf.DUMMYFUNCTION("""COMPUTED_VALUE"""),3.1416927E8)</f>
        <v>314169270</v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14">
        <f>IFERROR(__xludf.DUMMYFUNCTION("""COMPUTED_VALUE"""),44820.66666666667)</f>
        <v>44820.66667</v>
      </c>
      <c r="B34" s="15">
        <f>IFERROR(__xludf.DUMMYFUNCTION("""COMPUTED_VALUE"""),159.59)</f>
        <v>159.59</v>
      </c>
      <c r="C34" s="15">
        <f>IFERROR(__xludf.DUMMYFUNCTION("""COMPUTED_VALUE"""),164.26)</f>
        <v>164.26</v>
      </c>
      <c r="D34" s="15">
        <f>IFERROR(__xludf.DUMMYFUNCTION("""COMPUTED_VALUE"""),148.37)</f>
        <v>148.37</v>
      </c>
      <c r="E34" s="15">
        <f>IFERROR(__xludf.DUMMYFUNCTION("""COMPUTED_VALUE"""),150.7)</f>
        <v>150.7</v>
      </c>
      <c r="F34" s="15">
        <f>IFERROR(__xludf.DUMMYFUNCTION("""COMPUTED_VALUE"""),5.68337936E8)</f>
        <v>568337936</v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14">
        <f>IFERROR(__xludf.DUMMYFUNCTION("""COMPUTED_VALUE"""),44827.66666666667)</f>
        <v>44827.66667</v>
      </c>
      <c r="B35" s="15">
        <f>IFERROR(__xludf.DUMMYFUNCTION("""COMPUTED_VALUE"""),149.31)</f>
        <v>149.31</v>
      </c>
      <c r="C35" s="15">
        <f>IFERROR(__xludf.DUMMYFUNCTION("""COMPUTED_VALUE"""),158.74)</f>
        <v>158.74</v>
      </c>
      <c r="D35" s="15">
        <f>IFERROR(__xludf.DUMMYFUNCTION("""COMPUTED_VALUE"""),148.56)</f>
        <v>148.56</v>
      </c>
      <c r="E35" s="15">
        <f>IFERROR(__xludf.DUMMYFUNCTION("""COMPUTED_VALUE"""),150.43)</f>
        <v>150.43</v>
      </c>
      <c r="F35" s="15">
        <f>IFERROR(__xludf.DUMMYFUNCTION("""COMPUTED_VALUE"""),4.73543283E8)</f>
        <v>473543283</v>
      </c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14">
        <f>IFERROR(__xludf.DUMMYFUNCTION("""COMPUTED_VALUE"""),44834.66666666667)</f>
        <v>44834.66667</v>
      </c>
      <c r="B36" s="15">
        <f>IFERROR(__xludf.DUMMYFUNCTION("""COMPUTED_VALUE"""),149.66)</f>
        <v>149.66</v>
      </c>
      <c r="C36" s="15">
        <f>IFERROR(__xludf.DUMMYFUNCTION("""COMPUTED_VALUE"""),154.72)</f>
        <v>154.72</v>
      </c>
      <c r="D36" s="15">
        <f>IFERROR(__xludf.DUMMYFUNCTION("""COMPUTED_VALUE"""),138.0)</f>
        <v>138</v>
      </c>
      <c r="E36" s="15">
        <f>IFERROR(__xludf.DUMMYFUNCTION("""COMPUTED_VALUE"""),138.2)</f>
        <v>138.2</v>
      </c>
      <c r="F36" s="15">
        <f>IFERROR(__xludf.DUMMYFUNCTION("""COMPUTED_VALUE"""),5.77537048E8)</f>
        <v>577537048</v>
      </c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14">
        <f>IFERROR(__xludf.DUMMYFUNCTION("""COMPUTED_VALUE"""),44841.66666666667)</f>
        <v>44841.66667</v>
      </c>
      <c r="B37" s="15">
        <f>IFERROR(__xludf.DUMMYFUNCTION("""COMPUTED_VALUE"""),138.21)</f>
        <v>138.21</v>
      </c>
      <c r="C37" s="15">
        <f>IFERROR(__xludf.DUMMYFUNCTION("""COMPUTED_VALUE"""),147.54)</f>
        <v>147.54</v>
      </c>
      <c r="D37" s="15">
        <f>IFERROR(__xludf.DUMMYFUNCTION("""COMPUTED_VALUE"""),137.69)</f>
        <v>137.69</v>
      </c>
      <c r="E37" s="15">
        <f>IFERROR(__xludf.DUMMYFUNCTION("""COMPUTED_VALUE"""),140.09)</f>
        <v>140.09</v>
      </c>
      <c r="F37" s="15">
        <f>IFERROR(__xludf.DUMMYFUNCTION("""COMPUTED_VALUE"""),4.35940423E8)</f>
        <v>435940423</v>
      </c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14">
        <f>IFERROR(__xludf.DUMMYFUNCTION("""COMPUTED_VALUE"""),44848.66666666667)</f>
        <v>44848.66667</v>
      </c>
      <c r="B38" s="15">
        <f>IFERROR(__xludf.DUMMYFUNCTION("""COMPUTED_VALUE"""),140.42)</f>
        <v>140.42</v>
      </c>
      <c r="C38" s="15">
        <f>IFERROR(__xludf.DUMMYFUNCTION("""COMPUTED_VALUE"""),144.52)</f>
        <v>144.52</v>
      </c>
      <c r="D38" s="15">
        <f>IFERROR(__xludf.DUMMYFUNCTION("""COMPUTED_VALUE"""),134.37)</f>
        <v>134.37</v>
      </c>
      <c r="E38" s="15">
        <f>IFERROR(__xludf.DUMMYFUNCTION("""COMPUTED_VALUE"""),138.38)</f>
        <v>138.38</v>
      </c>
      <c r="F38" s="15">
        <f>IFERROR(__xludf.DUMMYFUNCTION("""COMPUTED_VALUE"""),4.24188362E8)</f>
        <v>424188362</v>
      </c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14">
        <f>IFERROR(__xludf.DUMMYFUNCTION("""COMPUTED_VALUE"""),44855.66666666667)</f>
        <v>44855.66667</v>
      </c>
      <c r="B39" s="15">
        <f>IFERROR(__xludf.DUMMYFUNCTION("""COMPUTED_VALUE"""),141.07)</f>
        <v>141.07</v>
      </c>
      <c r="C39" s="15">
        <f>IFERROR(__xludf.DUMMYFUNCTION("""COMPUTED_VALUE"""),147.85)</f>
        <v>147.85</v>
      </c>
      <c r="D39" s="15">
        <f>IFERROR(__xludf.DUMMYFUNCTION("""COMPUTED_VALUE"""),140.27)</f>
        <v>140.27</v>
      </c>
      <c r="E39" s="15">
        <f>IFERROR(__xludf.DUMMYFUNCTION("""COMPUTED_VALUE"""),147.27)</f>
        <v>147.27</v>
      </c>
      <c r="F39" s="15">
        <f>IFERROR(__xludf.DUMMYFUNCTION("""COMPUTED_VALUE"""),3.97216487E8)</f>
        <v>397216487</v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14">
        <f>IFERROR(__xludf.DUMMYFUNCTION("""COMPUTED_VALUE"""),44862.66666666667)</f>
        <v>44862.66667</v>
      </c>
      <c r="B40" s="15">
        <f>IFERROR(__xludf.DUMMYFUNCTION("""COMPUTED_VALUE"""),147.19)</f>
        <v>147.19</v>
      </c>
      <c r="C40" s="15">
        <f>IFERROR(__xludf.DUMMYFUNCTION("""COMPUTED_VALUE"""),157.5)</f>
        <v>157.5</v>
      </c>
      <c r="D40" s="15">
        <f>IFERROR(__xludf.DUMMYFUNCTION("""COMPUTED_VALUE"""),144.13)</f>
        <v>144.13</v>
      </c>
      <c r="E40" s="15">
        <f>IFERROR(__xludf.DUMMYFUNCTION("""COMPUTED_VALUE"""),155.74)</f>
        <v>155.74</v>
      </c>
      <c r="F40" s="15">
        <f>IFERROR(__xludf.DUMMYFUNCTION("""COMPUTED_VALUE"""),5.13092901E8)</f>
        <v>513092901</v>
      </c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14">
        <f>IFERROR(__xludf.DUMMYFUNCTION("""COMPUTED_VALUE"""),44869.66666666667)</f>
        <v>44869.66667</v>
      </c>
      <c r="B41" s="15">
        <f>IFERROR(__xludf.DUMMYFUNCTION("""COMPUTED_VALUE"""),153.16)</f>
        <v>153.16</v>
      </c>
      <c r="C41" s="15">
        <f>IFERROR(__xludf.DUMMYFUNCTION("""COMPUTED_VALUE"""),155.45)</f>
        <v>155.45</v>
      </c>
      <c r="D41" s="15">
        <f>IFERROR(__xludf.DUMMYFUNCTION("""COMPUTED_VALUE"""),134.38)</f>
        <v>134.38</v>
      </c>
      <c r="E41" s="15">
        <f>IFERROR(__xludf.DUMMYFUNCTION("""COMPUTED_VALUE"""),138.38)</f>
        <v>138.38</v>
      </c>
      <c r="F41" s="15">
        <f>IFERROR(__xludf.DUMMYFUNCTION("""COMPUTED_VALUE"""),5.10660451E8)</f>
        <v>510660451</v>
      </c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14">
        <f>IFERROR(__xludf.DUMMYFUNCTION("""COMPUTED_VALUE"""),44876.66666666667)</f>
        <v>44876.66667</v>
      </c>
      <c r="B42" s="15">
        <f>IFERROR(__xludf.DUMMYFUNCTION("""COMPUTED_VALUE"""),137.11)</f>
        <v>137.11</v>
      </c>
      <c r="C42" s="15">
        <f>IFERROR(__xludf.DUMMYFUNCTION("""COMPUTED_VALUE"""),150.01)</f>
        <v>150.01</v>
      </c>
      <c r="D42" s="15">
        <f>IFERROR(__xludf.DUMMYFUNCTION("""COMPUTED_VALUE"""),134.59)</f>
        <v>134.59</v>
      </c>
      <c r="E42" s="15">
        <f>IFERROR(__xludf.DUMMYFUNCTION("""COMPUTED_VALUE"""),149.7)</f>
        <v>149.7</v>
      </c>
      <c r="F42" s="15">
        <f>IFERROR(__xludf.DUMMYFUNCTION("""COMPUTED_VALUE"""),4.61034592E8)</f>
        <v>461034592</v>
      </c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14">
        <f>IFERROR(__xludf.DUMMYFUNCTION("""COMPUTED_VALUE"""),44883.66666666667)</f>
        <v>44883.66667</v>
      </c>
      <c r="B43" s="15">
        <f>IFERROR(__xludf.DUMMYFUNCTION("""COMPUTED_VALUE"""),148.97)</f>
        <v>148.97</v>
      </c>
      <c r="C43" s="15">
        <f>IFERROR(__xludf.DUMMYFUNCTION("""COMPUTED_VALUE"""),153.59)</f>
        <v>153.59</v>
      </c>
      <c r="D43" s="15">
        <f>IFERROR(__xludf.DUMMYFUNCTION("""COMPUTED_VALUE"""),146.15)</f>
        <v>146.15</v>
      </c>
      <c r="E43" s="15">
        <f>IFERROR(__xludf.DUMMYFUNCTION("""COMPUTED_VALUE"""),151.29)</f>
        <v>151.29</v>
      </c>
      <c r="F43" s="15">
        <f>IFERROR(__xludf.DUMMYFUNCTION("""COMPUTED_VALUE"""),3.82679685E8)</f>
        <v>382679685</v>
      </c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14">
        <f>IFERROR(__xludf.DUMMYFUNCTION("""COMPUTED_VALUE"""),44890.54513888889)</f>
        <v>44890.54514</v>
      </c>
      <c r="B44" s="15">
        <f>IFERROR(__xludf.DUMMYFUNCTION("""COMPUTED_VALUE"""),150.16)</f>
        <v>150.16</v>
      </c>
      <c r="C44" s="15">
        <f>IFERROR(__xludf.DUMMYFUNCTION("""COMPUTED_VALUE"""),151.83)</f>
        <v>151.83</v>
      </c>
      <c r="D44" s="15">
        <f>IFERROR(__xludf.DUMMYFUNCTION("""COMPUTED_VALUE"""),146.93)</f>
        <v>146.93</v>
      </c>
      <c r="E44" s="15">
        <f>IFERROR(__xludf.DUMMYFUNCTION("""COMPUTED_VALUE"""),148.11)</f>
        <v>148.11</v>
      </c>
      <c r="F44" s="15">
        <f>IFERROR(__xludf.DUMMYFUNCTION("""COMPUTED_VALUE"""),2.04025457E8)</f>
        <v>204025457</v>
      </c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14">
        <f>IFERROR(__xludf.DUMMYFUNCTION("""COMPUTED_VALUE"""),44897.66666666667)</f>
        <v>44897.66667</v>
      </c>
      <c r="B45" s="15">
        <f>IFERROR(__xludf.DUMMYFUNCTION("""COMPUTED_VALUE"""),145.14)</f>
        <v>145.14</v>
      </c>
      <c r="C45" s="15">
        <f>IFERROR(__xludf.DUMMYFUNCTION("""COMPUTED_VALUE"""),149.13)</f>
        <v>149.13</v>
      </c>
      <c r="D45" s="15">
        <f>IFERROR(__xludf.DUMMYFUNCTION("""COMPUTED_VALUE"""),140.35)</f>
        <v>140.35</v>
      </c>
      <c r="E45" s="15">
        <f>IFERROR(__xludf.DUMMYFUNCTION("""COMPUTED_VALUE"""),147.81)</f>
        <v>147.81</v>
      </c>
      <c r="F45" s="15">
        <f>IFERROR(__xludf.DUMMYFUNCTION("""COMPUTED_VALUE"""),4.01189067E8)</f>
        <v>401189067</v>
      </c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14">
        <f>IFERROR(__xludf.DUMMYFUNCTION("""COMPUTED_VALUE"""),44904.66666666667)</f>
        <v>44904.66667</v>
      </c>
      <c r="B46" s="15">
        <f>IFERROR(__xludf.DUMMYFUNCTION("""COMPUTED_VALUE"""),147.77)</f>
        <v>147.77</v>
      </c>
      <c r="C46" s="15">
        <f>IFERROR(__xludf.DUMMYFUNCTION("""COMPUTED_VALUE"""),150.92)</f>
        <v>150.92</v>
      </c>
      <c r="D46" s="15">
        <f>IFERROR(__xludf.DUMMYFUNCTION("""COMPUTED_VALUE"""),140.0)</f>
        <v>140</v>
      </c>
      <c r="E46" s="15">
        <f>IFERROR(__xludf.DUMMYFUNCTION("""COMPUTED_VALUE"""),142.16)</f>
        <v>142.16</v>
      </c>
      <c r="F46" s="15">
        <f>IFERROR(__xludf.DUMMYFUNCTION("""COMPUTED_VALUE"""),3.41500071E8)</f>
        <v>341500071</v>
      </c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14">
        <f>IFERROR(__xludf.DUMMYFUNCTION("""COMPUTED_VALUE"""),44911.66666666667)</f>
        <v>44911.66667</v>
      </c>
      <c r="B47" s="15">
        <f>IFERROR(__xludf.DUMMYFUNCTION("""COMPUTED_VALUE"""),142.7)</f>
        <v>142.7</v>
      </c>
      <c r="C47" s="15">
        <f>IFERROR(__xludf.DUMMYFUNCTION("""COMPUTED_VALUE"""),149.97)</f>
        <v>149.97</v>
      </c>
      <c r="D47" s="15">
        <f>IFERROR(__xludf.DUMMYFUNCTION("""COMPUTED_VALUE"""),133.73)</f>
        <v>133.73</v>
      </c>
      <c r="E47" s="15">
        <f>IFERROR(__xludf.DUMMYFUNCTION("""COMPUTED_VALUE"""),134.51)</f>
        <v>134.51</v>
      </c>
      <c r="F47" s="15">
        <f>IFERROR(__xludf.DUMMYFUNCTION("""COMPUTED_VALUE"""),5.05728804E8)</f>
        <v>505728804</v>
      </c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14">
        <f>IFERROR(__xludf.DUMMYFUNCTION("""COMPUTED_VALUE"""),44918.66666666667)</f>
        <v>44918.66667</v>
      </c>
      <c r="B48" s="15">
        <f>IFERROR(__xludf.DUMMYFUNCTION("""COMPUTED_VALUE"""),135.11)</f>
        <v>135.11</v>
      </c>
      <c r="C48" s="15">
        <f>IFERROR(__xludf.DUMMYFUNCTION("""COMPUTED_VALUE"""),136.81)</f>
        <v>136.81</v>
      </c>
      <c r="D48" s="15">
        <f>IFERROR(__xludf.DUMMYFUNCTION("""COMPUTED_VALUE"""),129.64)</f>
        <v>129.64</v>
      </c>
      <c r="E48" s="15">
        <f>IFERROR(__xludf.DUMMYFUNCTION("""COMPUTED_VALUE"""),131.86)</f>
        <v>131.86</v>
      </c>
      <c r="F48" s="15">
        <f>IFERROR(__xludf.DUMMYFUNCTION("""COMPUTED_VALUE"""),3.84620427E8)</f>
        <v>384620427</v>
      </c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14">
        <f>IFERROR(__xludf.DUMMYFUNCTION("""COMPUTED_VALUE"""),44925.66666666667)</f>
        <v>44925.66667</v>
      </c>
      <c r="B49" s="15">
        <f>IFERROR(__xludf.DUMMYFUNCTION("""COMPUTED_VALUE"""),131.38)</f>
        <v>131.38</v>
      </c>
      <c r="C49" s="15">
        <f>IFERROR(__xludf.DUMMYFUNCTION("""COMPUTED_VALUE"""),131.41)</f>
        <v>131.41</v>
      </c>
      <c r="D49" s="15">
        <f>IFERROR(__xludf.DUMMYFUNCTION("""COMPUTED_VALUE"""),125.87)</f>
        <v>125.87</v>
      </c>
      <c r="E49" s="15">
        <f>IFERROR(__xludf.DUMMYFUNCTION("""COMPUTED_VALUE"""),129.93)</f>
        <v>129.93</v>
      </c>
      <c r="F49" s="15">
        <f>IFERROR(__xludf.DUMMYFUNCTION("""COMPUTED_VALUE"""),3.0718414E8)</f>
        <v>307184140</v>
      </c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14">
        <f>IFERROR(__xludf.DUMMYFUNCTION("""COMPUTED_VALUE"""),44932.66666666667)</f>
        <v>44932.66667</v>
      </c>
      <c r="B50" s="15">
        <f>IFERROR(__xludf.DUMMYFUNCTION("""COMPUTED_VALUE"""),130.28)</f>
        <v>130.28</v>
      </c>
      <c r="C50" s="15">
        <f>IFERROR(__xludf.DUMMYFUNCTION("""COMPUTED_VALUE"""),130.9)</f>
        <v>130.9</v>
      </c>
      <c r="D50" s="15">
        <f>IFERROR(__xludf.DUMMYFUNCTION("""COMPUTED_VALUE"""),124.17)</f>
        <v>124.17</v>
      </c>
      <c r="E50" s="15">
        <f>IFERROR(__xludf.DUMMYFUNCTION("""COMPUTED_VALUE"""),129.62)</f>
        <v>129.62</v>
      </c>
      <c r="F50" s="15">
        <f>IFERROR(__xludf.DUMMYFUNCTION("""COMPUTED_VALUE"""),3.69948527E8)</f>
        <v>369948527</v>
      </c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14">
        <f>IFERROR(__xludf.DUMMYFUNCTION("""COMPUTED_VALUE"""),44939.66666666667)</f>
        <v>44939.66667</v>
      </c>
      <c r="B51" s="15">
        <f>IFERROR(__xludf.DUMMYFUNCTION("""COMPUTED_VALUE"""),130.47)</f>
        <v>130.47</v>
      </c>
      <c r="C51" s="15">
        <f>IFERROR(__xludf.DUMMYFUNCTION("""COMPUTED_VALUE"""),134.92)</f>
        <v>134.92</v>
      </c>
      <c r="D51" s="15">
        <f>IFERROR(__xludf.DUMMYFUNCTION("""COMPUTED_VALUE"""),128.12)</f>
        <v>128.12</v>
      </c>
      <c r="E51" s="15">
        <f>IFERROR(__xludf.DUMMYFUNCTION("""COMPUTED_VALUE"""),134.76)</f>
        <v>134.76</v>
      </c>
      <c r="F51" s="15">
        <f>IFERROR(__xludf.DUMMYFUNCTION("""COMPUTED_VALUE"""),3.33335284E8)</f>
        <v>333335284</v>
      </c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14">
        <f>IFERROR(__xludf.DUMMYFUNCTION("""COMPUTED_VALUE"""),44946.66666666667)</f>
        <v>44946.66667</v>
      </c>
      <c r="B52" s="15">
        <f>IFERROR(__xludf.DUMMYFUNCTION("""COMPUTED_VALUE"""),134.83)</f>
        <v>134.83</v>
      </c>
      <c r="C52" s="15">
        <f>IFERROR(__xludf.DUMMYFUNCTION("""COMPUTED_VALUE"""),138.61)</f>
        <v>138.61</v>
      </c>
      <c r="D52" s="15">
        <f>IFERROR(__xludf.DUMMYFUNCTION("""COMPUTED_VALUE"""),133.77)</f>
        <v>133.77</v>
      </c>
      <c r="E52" s="15">
        <f>IFERROR(__xludf.DUMMYFUNCTION("""COMPUTED_VALUE"""),137.87)</f>
        <v>137.87</v>
      </c>
      <c r="F52" s="15">
        <f>IFERROR(__xludf.DUMMYFUNCTION("""COMPUTED_VALUE"""),2.71823466E8)</f>
        <v>271823466</v>
      </c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14">
        <f>IFERROR(__xludf.DUMMYFUNCTION("""COMPUTED_VALUE"""),44953.66666666667)</f>
        <v>44953.66667</v>
      </c>
      <c r="B53" s="15">
        <f>IFERROR(__xludf.DUMMYFUNCTION("""COMPUTED_VALUE"""),138.12)</f>
        <v>138.12</v>
      </c>
      <c r="C53" s="15">
        <f>IFERROR(__xludf.DUMMYFUNCTION("""COMPUTED_VALUE"""),147.23)</f>
        <v>147.23</v>
      </c>
      <c r="D53" s="15">
        <f>IFERROR(__xludf.DUMMYFUNCTION("""COMPUTED_VALUE"""),137.9)</f>
        <v>137.9</v>
      </c>
      <c r="E53" s="15">
        <f>IFERROR(__xludf.DUMMYFUNCTION("""COMPUTED_VALUE"""),145.93)</f>
        <v>145.93</v>
      </c>
      <c r="F53" s="15">
        <f>IFERROR(__xludf.DUMMYFUNCTION("""COMPUTED_VALUE"""),3.38655715E8)</f>
        <v>338655715</v>
      </c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14">
        <f>IFERROR(__xludf.DUMMYFUNCTION("""COMPUTED_VALUE"""),44960.66666666667)</f>
        <v>44960.66667</v>
      </c>
      <c r="B54" s="15">
        <f>IFERROR(__xludf.DUMMYFUNCTION("""COMPUTED_VALUE"""),144.96)</f>
        <v>144.96</v>
      </c>
      <c r="C54" s="15">
        <f>IFERROR(__xludf.DUMMYFUNCTION("""COMPUTED_VALUE"""),157.38)</f>
        <v>157.38</v>
      </c>
      <c r="D54" s="15">
        <f>IFERROR(__xludf.DUMMYFUNCTION("""COMPUTED_VALUE"""),141.32)</f>
        <v>141.32</v>
      </c>
      <c r="E54" s="15">
        <f>IFERROR(__xludf.DUMMYFUNCTION("""COMPUTED_VALUE"""),154.5)</f>
        <v>154.5</v>
      </c>
      <c r="F54" s="15">
        <f>IFERROR(__xludf.DUMMYFUNCTION("""COMPUTED_VALUE"""),4.80249683E8)</f>
        <v>480249683</v>
      </c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14">
        <f>IFERROR(__xludf.DUMMYFUNCTION("""COMPUTED_VALUE"""),44967.66666666667)</f>
        <v>44967.66667</v>
      </c>
      <c r="B55" s="15">
        <f>IFERROR(__xludf.DUMMYFUNCTION("""COMPUTED_VALUE"""),152.57)</f>
        <v>152.57</v>
      </c>
      <c r="C55" s="15">
        <f>IFERROR(__xludf.DUMMYFUNCTION("""COMPUTED_VALUE"""),155.23)</f>
        <v>155.23</v>
      </c>
      <c r="D55" s="15">
        <f>IFERROR(__xludf.DUMMYFUNCTION("""COMPUTED_VALUE"""),149.22)</f>
        <v>149.22</v>
      </c>
      <c r="E55" s="15">
        <f>IFERROR(__xludf.DUMMYFUNCTION("""COMPUTED_VALUE"""),151.01)</f>
        <v>151.01</v>
      </c>
      <c r="F55" s="15">
        <f>IFERROR(__xludf.DUMMYFUNCTION("""COMPUTED_VALUE"""),3.30758787E8)</f>
        <v>330758787</v>
      </c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14">
        <f>IFERROR(__xludf.DUMMYFUNCTION("""COMPUTED_VALUE"""),44974.66666666667)</f>
        <v>44974.66667</v>
      </c>
      <c r="B56" s="15">
        <f>IFERROR(__xludf.DUMMYFUNCTION("""COMPUTED_VALUE"""),150.95)</f>
        <v>150.95</v>
      </c>
      <c r="C56" s="15">
        <f>IFERROR(__xludf.DUMMYFUNCTION("""COMPUTED_VALUE"""),156.33)</f>
        <v>156.33</v>
      </c>
      <c r="D56" s="15">
        <f>IFERROR(__xludf.DUMMYFUNCTION("""COMPUTED_VALUE"""),150.85)</f>
        <v>150.85</v>
      </c>
      <c r="E56" s="15">
        <f>IFERROR(__xludf.DUMMYFUNCTION("""COMPUTED_VALUE"""),152.55)</f>
        <v>152.55</v>
      </c>
      <c r="F56" s="15">
        <f>IFERROR(__xludf.DUMMYFUNCTION("""COMPUTED_VALUE"""),3.16887898E8)</f>
        <v>316887898</v>
      </c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14">
        <f>IFERROR(__xludf.DUMMYFUNCTION("""COMPUTED_VALUE"""),44981.66666666667)</f>
        <v>44981.66667</v>
      </c>
      <c r="B57" s="15">
        <f>IFERROR(__xludf.DUMMYFUNCTION("""COMPUTED_VALUE"""),150.2)</f>
        <v>150.2</v>
      </c>
      <c r="C57" s="15">
        <f>IFERROR(__xludf.DUMMYFUNCTION("""COMPUTED_VALUE"""),151.3)</f>
        <v>151.3</v>
      </c>
      <c r="D57" s="15">
        <f>IFERROR(__xludf.DUMMYFUNCTION("""COMPUTED_VALUE"""),145.72)</f>
        <v>145.72</v>
      </c>
      <c r="E57" s="15">
        <f>IFERROR(__xludf.DUMMYFUNCTION("""COMPUTED_VALUE"""),146.71)</f>
        <v>146.71</v>
      </c>
      <c r="F57" s="15">
        <f>IFERROR(__xludf.DUMMYFUNCTION("""COMPUTED_VALUE"""),2.1374239E8)</f>
        <v>213742390</v>
      </c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14">
        <f>IFERROR(__xludf.DUMMYFUNCTION("""COMPUTED_VALUE"""),44988.66666666667)</f>
        <v>44988.66667</v>
      </c>
      <c r="B58" s="15">
        <f>IFERROR(__xludf.DUMMYFUNCTION("""COMPUTED_VALUE"""),147.71)</f>
        <v>147.71</v>
      </c>
      <c r="C58" s="15">
        <f>IFERROR(__xludf.DUMMYFUNCTION("""COMPUTED_VALUE"""),151.11)</f>
        <v>151.11</v>
      </c>
      <c r="D58" s="15">
        <f>IFERROR(__xludf.DUMMYFUNCTION("""COMPUTED_VALUE"""),143.9)</f>
        <v>143.9</v>
      </c>
      <c r="E58" s="15">
        <f>IFERROR(__xludf.DUMMYFUNCTION("""COMPUTED_VALUE"""),151.03)</f>
        <v>151.03</v>
      </c>
      <c r="F58" s="15">
        <f>IFERROR(__xludf.DUMMYFUNCTION("""COMPUTED_VALUE"""),2.74036517E8)</f>
        <v>274036517</v>
      </c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14">
        <f>IFERROR(__xludf.DUMMYFUNCTION("""COMPUTED_VALUE"""),44995.66666666667)</f>
        <v>44995.66667</v>
      </c>
      <c r="B59" s="15">
        <f>IFERROR(__xludf.DUMMYFUNCTION("""COMPUTED_VALUE"""),153.79)</f>
        <v>153.79</v>
      </c>
      <c r="C59" s="15">
        <f>IFERROR(__xludf.DUMMYFUNCTION("""COMPUTED_VALUE"""),156.3)</f>
        <v>156.3</v>
      </c>
      <c r="D59" s="15">
        <f>IFERROR(__xludf.DUMMYFUNCTION("""COMPUTED_VALUE"""),147.61)</f>
        <v>147.61</v>
      </c>
      <c r="E59" s="15">
        <f>IFERROR(__xludf.DUMMYFUNCTION("""COMPUTED_VALUE"""),148.5)</f>
        <v>148.5</v>
      </c>
      <c r="F59" s="15">
        <f>IFERROR(__xludf.DUMMYFUNCTION("""COMPUTED_VALUE"""),3.13350829E8)</f>
        <v>313350829</v>
      </c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14">
        <f>IFERROR(__xludf.DUMMYFUNCTION("""COMPUTED_VALUE"""),45002.66666666667)</f>
        <v>45002.66667</v>
      </c>
      <c r="B60" s="15">
        <f>IFERROR(__xludf.DUMMYFUNCTION("""COMPUTED_VALUE"""),147.81)</f>
        <v>147.81</v>
      </c>
      <c r="C60" s="15">
        <f>IFERROR(__xludf.DUMMYFUNCTION("""COMPUTED_VALUE"""),156.74)</f>
        <v>156.74</v>
      </c>
      <c r="D60" s="15">
        <f>IFERROR(__xludf.DUMMYFUNCTION("""COMPUTED_VALUE"""),147.7)</f>
        <v>147.7</v>
      </c>
      <c r="E60" s="15">
        <f>IFERROR(__xludf.DUMMYFUNCTION("""COMPUTED_VALUE"""),155.0)</f>
        <v>155</v>
      </c>
      <c r="F60" s="15">
        <f>IFERROR(__xludf.DUMMYFUNCTION("""COMPUTED_VALUE"""),4.10519933E8)</f>
        <v>410519933</v>
      </c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14">
        <f>IFERROR(__xludf.DUMMYFUNCTION("""COMPUTED_VALUE"""),45009.66666666667)</f>
        <v>45009.66667</v>
      </c>
      <c r="B61" s="15">
        <f>IFERROR(__xludf.DUMMYFUNCTION("""COMPUTED_VALUE"""),155.07)</f>
        <v>155.07</v>
      </c>
      <c r="C61" s="15">
        <f>IFERROR(__xludf.DUMMYFUNCTION("""COMPUTED_VALUE"""),162.14)</f>
        <v>162.14</v>
      </c>
      <c r="D61" s="15">
        <f>IFERROR(__xludf.DUMMYFUNCTION("""COMPUTED_VALUE"""),154.15)</f>
        <v>154.15</v>
      </c>
      <c r="E61" s="15">
        <f>IFERROR(__xludf.DUMMYFUNCTION("""COMPUTED_VALUE"""),160.25)</f>
        <v>160.25</v>
      </c>
      <c r="F61" s="15">
        <f>IFERROR(__xludf.DUMMYFUNCTION("""COMPUTED_VALUE"""),3.50159914E8)</f>
        <v>350159914</v>
      </c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14">
        <f>IFERROR(__xludf.DUMMYFUNCTION("""COMPUTED_VALUE"""),45016.66666666667)</f>
        <v>45016.66667</v>
      </c>
      <c r="B62" s="15">
        <f>IFERROR(__xludf.DUMMYFUNCTION("""COMPUTED_VALUE"""),159.94)</f>
        <v>159.94</v>
      </c>
      <c r="C62" s="15">
        <f>IFERROR(__xludf.DUMMYFUNCTION("""COMPUTED_VALUE"""),165.0)</f>
        <v>165</v>
      </c>
      <c r="D62" s="15">
        <f>IFERROR(__xludf.DUMMYFUNCTION("""COMPUTED_VALUE"""),155.98)</f>
        <v>155.98</v>
      </c>
      <c r="E62" s="15">
        <f>IFERROR(__xludf.DUMMYFUNCTION("""COMPUTED_VALUE"""),164.9)</f>
        <v>164.9</v>
      </c>
      <c r="F62" s="15">
        <f>IFERROR(__xludf.DUMMYFUNCTION("""COMPUTED_VALUE"""),2.6793959E8)</f>
        <v>267939590</v>
      </c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14">
        <f>IFERROR(__xludf.DUMMYFUNCTION("""COMPUTED_VALUE"""),45022.66666666667)</f>
        <v>45022.66667</v>
      </c>
      <c r="B63" s="15">
        <f>IFERROR(__xludf.DUMMYFUNCTION("""COMPUTED_VALUE"""),164.27)</f>
        <v>164.27</v>
      </c>
      <c r="C63" s="15">
        <f>IFERROR(__xludf.DUMMYFUNCTION("""COMPUTED_VALUE"""),166.84)</f>
        <v>166.84</v>
      </c>
      <c r="D63" s="15">
        <f>IFERROR(__xludf.DUMMYFUNCTION("""COMPUTED_VALUE"""),161.8)</f>
        <v>161.8</v>
      </c>
      <c r="E63" s="15">
        <f>IFERROR(__xludf.DUMMYFUNCTION("""COMPUTED_VALUE"""),164.66)</f>
        <v>164.66</v>
      </c>
      <c r="F63" s="15">
        <f>IFERROR(__xludf.DUMMYFUNCTION("""COMPUTED_VALUE"""),2.00156349E8)</f>
        <v>200156349</v>
      </c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14">
        <f>IFERROR(__xludf.DUMMYFUNCTION("""COMPUTED_VALUE"""),45030.66666666667)</f>
        <v>45030.66667</v>
      </c>
      <c r="B64" s="15">
        <f>IFERROR(__xludf.DUMMYFUNCTION("""COMPUTED_VALUE"""),161.42)</f>
        <v>161.42</v>
      </c>
      <c r="C64" s="15">
        <f>IFERROR(__xludf.DUMMYFUNCTION("""COMPUTED_VALUE"""),166.32)</f>
        <v>166.32</v>
      </c>
      <c r="D64" s="15">
        <f>IFERROR(__xludf.DUMMYFUNCTION("""COMPUTED_VALUE"""),159.78)</f>
        <v>159.78</v>
      </c>
      <c r="E64" s="15">
        <f>IFERROR(__xludf.DUMMYFUNCTION("""COMPUTED_VALUE"""),165.21)</f>
        <v>165.21</v>
      </c>
      <c r="F64" s="15">
        <f>IFERROR(__xludf.DUMMYFUNCTION("""COMPUTED_VALUE"""),2.6332629E8)</f>
        <v>263326290</v>
      </c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14">
        <f>IFERROR(__xludf.DUMMYFUNCTION("""COMPUTED_VALUE"""),45037.66666666667)</f>
        <v>45037.66667</v>
      </c>
      <c r="B65" s="15">
        <f>IFERROR(__xludf.DUMMYFUNCTION("""COMPUTED_VALUE"""),165.09)</f>
        <v>165.09</v>
      </c>
      <c r="C65" s="15">
        <f>IFERROR(__xludf.DUMMYFUNCTION("""COMPUTED_VALUE"""),168.16)</f>
        <v>168.16</v>
      </c>
      <c r="D65" s="15">
        <f>IFERROR(__xludf.DUMMYFUNCTION("""COMPUTED_VALUE"""),164.03)</f>
        <v>164.03</v>
      </c>
      <c r="E65" s="15">
        <f>IFERROR(__xludf.DUMMYFUNCTION("""COMPUTED_VALUE"""),165.02)</f>
        <v>165.02</v>
      </c>
      <c r="F65" s="15">
        <f>IFERROR(__xludf.DUMMYFUNCTION("""COMPUTED_VALUE"""),2.49953109E8)</f>
        <v>249953109</v>
      </c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14">
        <f>IFERROR(__xludf.DUMMYFUNCTION("""COMPUTED_VALUE"""),45044.66666666667)</f>
        <v>45044.66667</v>
      </c>
      <c r="B66" s="15">
        <f>IFERROR(__xludf.DUMMYFUNCTION("""COMPUTED_VALUE"""),165.0)</f>
        <v>165</v>
      </c>
      <c r="C66" s="15">
        <f>IFERROR(__xludf.DUMMYFUNCTION("""COMPUTED_VALUE"""),169.85)</f>
        <v>169.85</v>
      </c>
      <c r="D66" s="15">
        <f>IFERROR(__xludf.DUMMYFUNCTION("""COMPUTED_VALUE"""),162.8)</f>
        <v>162.8</v>
      </c>
      <c r="E66" s="15">
        <f>IFERROR(__xludf.DUMMYFUNCTION("""COMPUTED_VALUE"""),169.68)</f>
        <v>169.68</v>
      </c>
      <c r="F66" s="15">
        <f>IFERROR(__xludf.DUMMYFUNCTION("""COMPUTED_VALUE"""),2.5634062E8)</f>
        <v>256340620</v>
      </c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14">
        <f>IFERROR(__xludf.DUMMYFUNCTION("""COMPUTED_VALUE"""),45051.66666666667)</f>
        <v>45051.66667</v>
      </c>
      <c r="B67" s="15">
        <f>IFERROR(__xludf.DUMMYFUNCTION("""COMPUTED_VALUE"""),169.28)</f>
        <v>169.28</v>
      </c>
      <c r="C67" s="15">
        <f>IFERROR(__xludf.DUMMYFUNCTION("""COMPUTED_VALUE"""),174.3)</f>
        <v>174.3</v>
      </c>
      <c r="D67" s="15">
        <f>IFERROR(__xludf.DUMMYFUNCTION("""COMPUTED_VALUE"""),164.31)</f>
        <v>164.31</v>
      </c>
      <c r="E67" s="15">
        <f>IFERROR(__xludf.DUMMYFUNCTION("""COMPUTED_VALUE"""),173.57)</f>
        <v>173.57</v>
      </c>
      <c r="F67" s="15">
        <f>IFERROR(__xludf.DUMMYFUNCTION("""COMPUTED_VALUE"""),3.60723248E8)</f>
        <v>360723248</v>
      </c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14">
        <f>IFERROR(__xludf.DUMMYFUNCTION("""COMPUTED_VALUE"""),45058.66666666667)</f>
        <v>45058.66667</v>
      </c>
      <c r="B68" s="15">
        <f>IFERROR(__xludf.DUMMYFUNCTION("""COMPUTED_VALUE"""),172.48)</f>
        <v>172.48</v>
      </c>
      <c r="C68" s="15">
        <f>IFERROR(__xludf.DUMMYFUNCTION("""COMPUTED_VALUE"""),174.59)</f>
        <v>174.59</v>
      </c>
      <c r="D68" s="15">
        <f>IFERROR(__xludf.DUMMYFUNCTION("""COMPUTED_VALUE"""),171.0)</f>
        <v>171</v>
      </c>
      <c r="E68" s="15">
        <f>IFERROR(__xludf.DUMMYFUNCTION("""COMPUTED_VALUE"""),172.57)</f>
        <v>172.57</v>
      </c>
      <c r="F68" s="15">
        <f>IFERROR(__xludf.DUMMYFUNCTION("""COMPUTED_VALUE"""),2.50061982E8)</f>
        <v>250061982</v>
      </c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14">
        <f>IFERROR(__xludf.DUMMYFUNCTION("""COMPUTED_VALUE"""),45065.66666666667)</f>
        <v>45065.66667</v>
      </c>
      <c r="B69" s="15">
        <f>IFERROR(__xludf.DUMMYFUNCTION("""COMPUTED_VALUE"""),173.16)</f>
        <v>173.16</v>
      </c>
      <c r="C69" s="15">
        <f>IFERROR(__xludf.DUMMYFUNCTION("""COMPUTED_VALUE"""),176.39)</f>
        <v>176.39</v>
      </c>
      <c r="D69" s="15">
        <f>IFERROR(__xludf.DUMMYFUNCTION("""COMPUTED_VALUE"""),170.42)</f>
        <v>170.42</v>
      </c>
      <c r="E69" s="15">
        <f>IFERROR(__xludf.DUMMYFUNCTION("""COMPUTED_VALUE"""),175.16)</f>
        <v>175.16</v>
      </c>
      <c r="F69" s="15">
        <f>IFERROR(__xludf.DUMMYFUNCTION("""COMPUTED_VALUE"""),2.58634688E8)</f>
        <v>258634688</v>
      </c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14">
        <f>IFERROR(__xludf.DUMMYFUNCTION("""COMPUTED_VALUE"""),45072.66666666667)</f>
        <v>45072.66667</v>
      </c>
      <c r="B70" s="15">
        <f>IFERROR(__xludf.DUMMYFUNCTION("""COMPUTED_VALUE"""),173.98)</f>
        <v>173.98</v>
      </c>
      <c r="C70" s="15">
        <f>IFERROR(__xludf.DUMMYFUNCTION("""COMPUTED_VALUE"""),175.77)</f>
        <v>175.77</v>
      </c>
      <c r="D70" s="15">
        <f>IFERROR(__xludf.DUMMYFUNCTION("""COMPUTED_VALUE"""),170.52)</f>
        <v>170.52</v>
      </c>
      <c r="E70" s="15">
        <f>IFERROR(__xludf.DUMMYFUNCTION("""COMPUTED_VALUE"""),175.43)</f>
        <v>175.43</v>
      </c>
      <c r="F70" s="15">
        <f>IFERROR(__xludf.DUMMYFUNCTION("""COMPUTED_VALUE"""),2.50354916E8)</f>
        <v>250354916</v>
      </c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14">
        <f>IFERROR(__xludf.DUMMYFUNCTION("""COMPUTED_VALUE"""),45079.66666666667)</f>
        <v>45079.66667</v>
      </c>
      <c r="B71" s="15">
        <f>IFERROR(__xludf.DUMMYFUNCTION("""COMPUTED_VALUE"""),176.96)</f>
        <v>176.96</v>
      </c>
      <c r="C71" s="15">
        <f>IFERROR(__xludf.DUMMYFUNCTION("""COMPUTED_VALUE"""),181.78)</f>
        <v>181.78</v>
      </c>
      <c r="D71" s="15">
        <f>IFERROR(__xludf.DUMMYFUNCTION("""COMPUTED_VALUE"""),176.57)</f>
        <v>176.57</v>
      </c>
      <c r="E71" s="15">
        <f>IFERROR(__xludf.DUMMYFUNCTION("""COMPUTED_VALUE"""),180.95)</f>
        <v>180.95</v>
      </c>
      <c r="F71" s="15">
        <f>IFERROR(__xludf.DUMMYFUNCTION("""COMPUTED_VALUE"""),2.86488411E8)</f>
        <v>286488411</v>
      </c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14">
        <f>IFERROR(__xludf.DUMMYFUNCTION("""COMPUTED_VALUE"""),45086.66666666667)</f>
        <v>45086.66667</v>
      </c>
      <c r="B72" s="15">
        <f>IFERROR(__xludf.DUMMYFUNCTION("""COMPUTED_VALUE"""),182.63)</f>
        <v>182.63</v>
      </c>
      <c r="C72" s="15">
        <f>IFERROR(__xludf.DUMMYFUNCTION("""COMPUTED_VALUE"""),184.95)</f>
        <v>184.95</v>
      </c>
      <c r="D72" s="15">
        <f>IFERROR(__xludf.DUMMYFUNCTION("""COMPUTED_VALUE"""),177.32)</f>
        <v>177.32</v>
      </c>
      <c r="E72" s="15">
        <f>IFERROR(__xludf.DUMMYFUNCTION("""COMPUTED_VALUE"""),180.96)</f>
        <v>180.96</v>
      </c>
      <c r="F72" s="15">
        <f>IFERROR(__xludf.DUMMYFUNCTION("""COMPUTED_VALUE"""),3.4785434E8)</f>
        <v>347854340</v>
      </c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14">
        <f>IFERROR(__xludf.DUMMYFUNCTION("""COMPUTED_VALUE"""),45093.66666666667)</f>
        <v>45093.66667</v>
      </c>
      <c r="B73" s="15">
        <f>IFERROR(__xludf.DUMMYFUNCTION("""COMPUTED_VALUE"""),181.27)</f>
        <v>181.27</v>
      </c>
      <c r="C73" s="15">
        <f>IFERROR(__xludf.DUMMYFUNCTION("""COMPUTED_VALUE"""),186.99)</f>
        <v>186.99</v>
      </c>
      <c r="D73" s="15">
        <f>IFERROR(__xludf.DUMMYFUNCTION("""COMPUTED_VALUE"""),180.97)</f>
        <v>180.97</v>
      </c>
      <c r="E73" s="15">
        <f>IFERROR(__xludf.DUMMYFUNCTION("""COMPUTED_VALUE"""),184.92)</f>
        <v>184.92</v>
      </c>
      <c r="F73" s="15">
        <f>IFERROR(__xludf.DUMMYFUNCTION("""COMPUTED_VALUE"""),3.33836397E8)</f>
        <v>333836397</v>
      </c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14">
        <f>IFERROR(__xludf.DUMMYFUNCTION("""COMPUTED_VALUE"""),45100.66666666667)</f>
        <v>45100.66667</v>
      </c>
      <c r="B74" s="15">
        <f>IFERROR(__xludf.DUMMYFUNCTION("""COMPUTED_VALUE"""),184.41)</f>
        <v>184.41</v>
      </c>
      <c r="C74" s="15">
        <f>IFERROR(__xludf.DUMMYFUNCTION("""COMPUTED_VALUE"""),187.56)</f>
        <v>187.56</v>
      </c>
      <c r="D74" s="15">
        <f>IFERROR(__xludf.DUMMYFUNCTION("""COMPUTED_VALUE"""),182.59)</f>
        <v>182.59</v>
      </c>
      <c r="E74" s="15">
        <f>IFERROR(__xludf.DUMMYFUNCTION("""COMPUTED_VALUE"""),186.68)</f>
        <v>186.68</v>
      </c>
      <c r="F74" s="15">
        <f>IFERROR(__xludf.DUMMYFUNCTION("""COMPUTED_VALUE"""),2.03677112E8)</f>
        <v>203677112</v>
      </c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14">
        <f>IFERROR(__xludf.DUMMYFUNCTION("""COMPUTED_VALUE"""),45107.66666666667)</f>
        <v>45107.66667</v>
      </c>
      <c r="B75" s="15">
        <f>IFERROR(__xludf.DUMMYFUNCTION("""COMPUTED_VALUE"""),186.83)</f>
        <v>186.83</v>
      </c>
      <c r="C75" s="15">
        <f>IFERROR(__xludf.DUMMYFUNCTION("""COMPUTED_VALUE"""),194.48)</f>
        <v>194.48</v>
      </c>
      <c r="D75" s="15">
        <f>IFERROR(__xludf.DUMMYFUNCTION("""COMPUTED_VALUE"""),185.23)</f>
        <v>185.23</v>
      </c>
      <c r="E75" s="15">
        <f>IFERROR(__xludf.DUMMYFUNCTION("""COMPUTED_VALUE"""),193.97)</f>
        <v>193.97</v>
      </c>
      <c r="F75" s="15">
        <f>IFERROR(__xludf.DUMMYFUNCTION("""COMPUTED_VALUE"""),2.81596832E8)</f>
        <v>281596832</v>
      </c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14">
        <f>IFERROR(__xludf.DUMMYFUNCTION("""COMPUTED_VALUE"""),45114.66666666667)</f>
        <v>45114.66667</v>
      </c>
      <c r="B76" s="15">
        <f>IFERROR(__xludf.DUMMYFUNCTION("""COMPUTED_VALUE"""),193.78)</f>
        <v>193.78</v>
      </c>
      <c r="C76" s="15">
        <f>IFERROR(__xludf.DUMMYFUNCTION("""COMPUTED_VALUE"""),193.88)</f>
        <v>193.88</v>
      </c>
      <c r="D76" s="15">
        <f>IFERROR(__xludf.DUMMYFUNCTION("""COMPUTED_VALUE"""),189.2)</f>
        <v>189.2</v>
      </c>
      <c r="E76" s="15">
        <f>IFERROR(__xludf.DUMMYFUNCTION("""COMPUTED_VALUE"""),190.68)</f>
        <v>190.68</v>
      </c>
      <c r="F76" s="15">
        <f>IFERROR(__xludf.DUMMYFUNCTION("""COMPUTED_VALUE"""),1.70349466E8)</f>
        <v>170349466</v>
      </c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14">
        <f>IFERROR(__xludf.DUMMYFUNCTION("""COMPUTED_VALUE"""),45121.66666666667)</f>
        <v>45121.66667</v>
      </c>
      <c r="B77" s="15">
        <f>IFERROR(__xludf.DUMMYFUNCTION("""COMPUTED_VALUE"""),189.26)</f>
        <v>189.26</v>
      </c>
      <c r="C77" s="15">
        <f>IFERROR(__xludf.DUMMYFUNCTION("""COMPUTED_VALUE"""),191.7)</f>
        <v>191.7</v>
      </c>
      <c r="D77" s="15">
        <f>IFERROR(__xludf.DUMMYFUNCTION("""COMPUTED_VALUE"""),186.6)</f>
        <v>186.6</v>
      </c>
      <c r="E77" s="15">
        <f>IFERROR(__xludf.DUMMYFUNCTION("""COMPUTED_VALUE"""),190.69)</f>
        <v>190.69</v>
      </c>
      <c r="F77" s="15">
        <f>IFERROR(__xludf.DUMMYFUNCTION("""COMPUTED_VALUE"""),2.5026911E8)</f>
        <v>250269110</v>
      </c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14">
        <f>IFERROR(__xludf.DUMMYFUNCTION("""COMPUTED_VALUE"""),45128.66666666667)</f>
        <v>45128.66667</v>
      </c>
      <c r="B78" s="15">
        <f>IFERROR(__xludf.DUMMYFUNCTION("""COMPUTED_VALUE"""),191.9)</f>
        <v>191.9</v>
      </c>
      <c r="C78" s="15">
        <f>IFERROR(__xludf.DUMMYFUNCTION("""COMPUTED_VALUE"""),198.23)</f>
        <v>198.23</v>
      </c>
      <c r="D78" s="15">
        <f>IFERROR(__xludf.DUMMYFUNCTION("""COMPUTED_VALUE"""),191.23)</f>
        <v>191.23</v>
      </c>
      <c r="E78" s="15">
        <f>IFERROR(__xludf.DUMMYFUNCTION("""COMPUTED_VALUE"""),191.94)</f>
        <v>191.94</v>
      </c>
      <c r="F78" s="15">
        <f>IFERROR(__xludf.DUMMYFUNCTION("""COMPUTED_VALUE"""),3.10914135E8)</f>
        <v>310914135</v>
      </c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14">
        <f>IFERROR(__xludf.DUMMYFUNCTION("""COMPUTED_VALUE"""),45135.66666666667)</f>
        <v>45135.66667</v>
      </c>
      <c r="B79" s="15">
        <f>IFERROR(__xludf.DUMMYFUNCTION("""COMPUTED_VALUE"""),193.41)</f>
        <v>193.41</v>
      </c>
      <c r="C79" s="15">
        <f>IFERROR(__xludf.DUMMYFUNCTION("""COMPUTED_VALUE"""),197.2)</f>
        <v>197.2</v>
      </c>
      <c r="D79" s="15">
        <f>IFERROR(__xludf.DUMMYFUNCTION("""COMPUTED_VALUE"""),192.25)</f>
        <v>192.25</v>
      </c>
      <c r="E79" s="15">
        <f>IFERROR(__xludf.DUMMYFUNCTION("""COMPUTED_VALUE"""),195.83)</f>
        <v>195.83</v>
      </c>
      <c r="F79" s="15">
        <f>IFERROR(__xludf.DUMMYFUNCTION("""COMPUTED_VALUE"""),2.26011789E8)</f>
        <v>226011789</v>
      </c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16">
        <f>IFERROR(__xludf.DUMMYFUNCTION("""COMPUTED_VALUE"""),45142.66666666667)</f>
        <v>45142.66667</v>
      </c>
      <c r="B80" s="3">
        <f>IFERROR(__xludf.DUMMYFUNCTION("""COMPUTED_VALUE"""),196.06)</f>
        <v>196.06</v>
      </c>
      <c r="C80" s="3">
        <f>IFERROR(__xludf.DUMMYFUNCTION("""COMPUTED_VALUE"""),196.73)</f>
        <v>196.73</v>
      </c>
      <c r="D80" s="3">
        <f>IFERROR(__xludf.DUMMYFUNCTION("""COMPUTED_VALUE"""),181.92)</f>
        <v>181.92</v>
      </c>
      <c r="E80" s="3">
        <f>IFERROR(__xludf.DUMMYFUNCTION("""COMPUTED_VALUE"""),181.99)</f>
        <v>181.99</v>
      </c>
      <c r="F80" s="3">
        <f>IFERROR(__xludf.DUMMYFUNCTION("""COMPUTED_VALUE"""),3.02694989E8)</f>
        <v>302694989</v>
      </c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" t="str">
        <f>IFERROR(__xludf.DUMMYFUNCTION("GOOGLEFINANCE(""MSFT"",""All"",""01/31/2022"",today(),""weekly"")"),"Date")</f>
        <v>Date</v>
      </c>
      <c r="B1" s="3" t="str">
        <f>IFERROR(__xludf.DUMMYFUNCTION("""COMPUTED_VALUE"""),"Open")</f>
        <v>Open</v>
      </c>
      <c r="C1" s="3" t="str">
        <f>IFERROR(__xludf.DUMMYFUNCTION("""COMPUTED_VALUE"""),"High")</f>
        <v>High</v>
      </c>
      <c r="D1" s="3" t="str">
        <f>IFERROR(__xludf.DUMMYFUNCTION("""COMPUTED_VALUE"""),"Low")</f>
        <v>Low</v>
      </c>
      <c r="E1" s="3" t="str">
        <f>IFERROR(__xludf.DUMMYFUNCTION("""COMPUTED_VALUE"""),"Close")</f>
        <v>Close</v>
      </c>
      <c r="F1" s="3" t="str">
        <f>IFERROR(__xludf.DUMMYFUNCTION("""COMPUTED_VALUE"""),"Volume")</f>
        <v>Volume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14">
        <f>IFERROR(__xludf.DUMMYFUNCTION("""COMPUTED_VALUE"""),44596.66666666667)</f>
        <v>44596.66667</v>
      </c>
      <c r="B2" s="15">
        <f>IFERROR(__xludf.DUMMYFUNCTION("""COMPUTED_VALUE"""),308.95)</f>
        <v>308.95</v>
      </c>
      <c r="C2" s="15">
        <f>IFERROR(__xludf.DUMMYFUNCTION("""COMPUTED_VALUE"""),315.12)</f>
        <v>315.12</v>
      </c>
      <c r="D2" s="15">
        <f>IFERROR(__xludf.DUMMYFUNCTION("""COMPUTED_VALUE"""),299.96)</f>
        <v>299.96</v>
      </c>
      <c r="E2" s="15">
        <f>IFERROR(__xludf.DUMMYFUNCTION("""COMPUTED_VALUE"""),305.94)</f>
        <v>305.94</v>
      </c>
      <c r="F2" s="15">
        <f>IFERROR(__xludf.DUMMYFUNCTION("""COMPUTED_VALUE"""),2.02857381E8)</f>
        <v>202857381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14">
        <f>IFERROR(__xludf.DUMMYFUNCTION("""COMPUTED_VALUE"""),44603.66666666667)</f>
        <v>44603.66667</v>
      </c>
      <c r="B3" s="15">
        <f>IFERROR(__xludf.DUMMYFUNCTION("""COMPUTED_VALUE"""),306.17)</f>
        <v>306.17</v>
      </c>
      <c r="C3" s="15">
        <f>IFERROR(__xludf.DUMMYFUNCTION("""COMPUTED_VALUE"""),311.93)</f>
        <v>311.93</v>
      </c>
      <c r="D3" s="15">
        <f>IFERROR(__xludf.DUMMYFUNCTION("""COMPUTED_VALUE"""),294.22)</f>
        <v>294.22</v>
      </c>
      <c r="E3" s="15">
        <f>IFERROR(__xludf.DUMMYFUNCTION("""COMPUTED_VALUE"""),295.04)</f>
        <v>295.04</v>
      </c>
      <c r="F3" s="15">
        <f>IFERROR(__xludf.DUMMYFUNCTION("""COMPUTED_VALUE"""),1.76800964E8)</f>
        <v>176800964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14">
        <f>IFERROR(__xludf.DUMMYFUNCTION("""COMPUTED_VALUE"""),44610.66666666667)</f>
        <v>44610.66667</v>
      </c>
      <c r="B4" s="15">
        <f>IFERROR(__xludf.DUMMYFUNCTION("""COMPUTED_VALUE"""),293.77)</f>
        <v>293.77</v>
      </c>
      <c r="C4" s="15">
        <f>IFERROR(__xludf.DUMMYFUNCTION("""COMPUTED_VALUE"""),300.87)</f>
        <v>300.87</v>
      </c>
      <c r="D4" s="15">
        <f>IFERROR(__xludf.DUMMYFUNCTION("""COMPUTED_VALUE"""),286.31)</f>
        <v>286.31</v>
      </c>
      <c r="E4" s="15">
        <f>IFERROR(__xludf.DUMMYFUNCTION("""COMPUTED_VALUE"""),287.93)</f>
        <v>287.93</v>
      </c>
      <c r="F4" s="15">
        <f>IFERROR(__xludf.DUMMYFUNCTION("""COMPUTED_VALUE"""),1.60446684E8)</f>
        <v>160446684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14">
        <f>IFERROR(__xludf.DUMMYFUNCTION("""COMPUTED_VALUE"""),44617.66666666667)</f>
        <v>44617.66667</v>
      </c>
      <c r="B5" s="15">
        <f>IFERROR(__xludf.DUMMYFUNCTION("""COMPUTED_VALUE"""),285.0)</f>
        <v>285</v>
      </c>
      <c r="C5" s="15">
        <f>IFERROR(__xludf.DUMMYFUNCTION("""COMPUTED_VALUE"""),297.63)</f>
        <v>297.63</v>
      </c>
      <c r="D5" s="15">
        <f>IFERROR(__xludf.DUMMYFUNCTION("""COMPUTED_VALUE"""),271.52)</f>
        <v>271.52</v>
      </c>
      <c r="E5" s="15">
        <f>IFERROR(__xludf.DUMMYFUNCTION("""COMPUTED_VALUE"""),297.31)</f>
        <v>297.31</v>
      </c>
      <c r="F5" s="15">
        <f>IFERROR(__xludf.DUMMYFUNCTION("""COMPUTED_VALUE"""),1.69083691E8)</f>
        <v>169083691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14">
        <f>IFERROR(__xludf.DUMMYFUNCTION("""COMPUTED_VALUE"""),44624.66666666667)</f>
        <v>44624.66667</v>
      </c>
      <c r="B6" s="15">
        <f>IFERROR(__xludf.DUMMYFUNCTION("""COMPUTED_VALUE"""),294.31)</f>
        <v>294.31</v>
      </c>
      <c r="C6" s="15">
        <f>IFERROR(__xludf.DUMMYFUNCTION("""COMPUTED_VALUE"""),303.13)</f>
        <v>303.13</v>
      </c>
      <c r="D6" s="15">
        <f>IFERROR(__xludf.DUMMYFUNCTION("""COMPUTED_VALUE"""),287.17)</f>
        <v>287.17</v>
      </c>
      <c r="E6" s="15">
        <f>IFERROR(__xludf.DUMMYFUNCTION("""COMPUTED_VALUE"""),289.86)</f>
        <v>289.86</v>
      </c>
      <c r="F6" s="15">
        <f>IFERROR(__xludf.DUMMYFUNCTION("""COMPUTED_VALUE"""),1.57402366E8)</f>
        <v>157402366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14">
        <f>IFERROR(__xludf.DUMMYFUNCTION("""COMPUTED_VALUE"""),44631.66666666667)</f>
        <v>44631.66667</v>
      </c>
      <c r="B7" s="15">
        <f>IFERROR(__xludf.DUMMYFUNCTION("""COMPUTED_VALUE"""),288.53)</f>
        <v>288.53</v>
      </c>
      <c r="C7" s="15">
        <f>IFERROR(__xludf.DUMMYFUNCTION("""COMPUTED_VALUE"""),289.69)</f>
        <v>289.69</v>
      </c>
      <c r="D7" s="15">
        <f>IFERROR(__xludf.DUMMYFUNCTION("""COMPUTED_VALUE"""),270.0)</f>
        <v>270</v>
      </c>
      <c r="E7" s="15">
        <f>IFERROR(__xludf.DUMMYFUNCTION("""COMPUTED_VALUE"""),280.07)</f>
        <v>280.07</v>
      </c>
      <c r="F7" s="15">
        <f>IFERROR(__xludf.DUMMYFUNCTION("""COMPUTED_VALUE"""),1.84358475E8)</f>
        <v>184358475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14">
        <f>IFERROR(__xludf.DUMMYFUNCTION("""COMPUTED_VALUE"""),44638.66666666667)</f>
        <v>44638.66667</v>
      </c>
      <c r="B8" s="15">
        <f>IFERROR(__xludf.DUMMYFUNCTION("""COMPUTED_VALUE"""),280.34)</f>
        <v>280.34</v>
      </c>
      <c r="C8" s="15">
        <f>IFERROR(__xludf.DUMMYFUNCTION("""COMPUTED_VALUE"""),301.0)</f>
        <v>301</v>
      </c>
      <c r="D8" s="15">
        <f>IFERROR(__xludf.DUMMYFUNCTION("""COMPUTED_VALUE"""),275.82)</f>
        <v>275.82</v>
      </c>
      <c r="E8" s="15">
        <f>IFERROR(__xludf.DUMMYFUNCTION("""COMPUTED_VALUE"""),300.43)</f>
        <v>300.43</v>
      </c>
      <c r="F8" s="15">
        <f>IFERROR(__xludf.DUMMYFUNCTION("""COMPUTED_VALUE"""),1.76939419E8)</f>
        <v>176939419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14">
        <f>IFERROR(__xludf.DUMMYFUNCTION("""COMPUTED_VALUE"""),44645.66666666667)</f>
        <v>44645.66667</v>
      </c>
      <c r="B9" s="15">
        <f>IFERROR(__xludf.DUMMYFUNCTION("""COMPUTED_VALUE"""),298.89)</f>
        <v>298.89</v>
      </c>
      <c r="C9" s="15">
        <f>IFERROR(__xludf.DUMMYFUNCTION("""COMPUTED_VALUE"""),305.5)</f>
        <v>305.5</v>
      </c>
      <c r="D9" s="15">
        <f>IFERROR(__xludf.DUMMYFUNCTION("""COMPUTED_VALUE"""),294.9)</f>
        <v>294.9</v>
      </c>
      <c r="E9" s="15">
        <f>IFERROR(__xludf.DUMMYFUNCTION("""COMPUTED_VALUE"""),303.68)</f>
        <v>303.68</v>
      </c>
      <c r="F9" s="15">
        <f>IFERROR(__xludf.DUMMYFUNCTION("""COMPUTED_VALUE"""),1.2871722E8)</f>
        <v>128717220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14">
        <f>IFERROR(__xludf.DUMMYFUNCTION("""COMPUTED_VALUE"""),44652.66666666667)</f>
        <v>44652.66667</v>
      </c>
      <c r="B10" s="15">
        <f>IFERROR(__xludf.DUMMYFUNCTION("""COMPUTED_VALUE"""),304.33)</f>
        <v>304.33</v>
      </c>
      <c r="C10" s="15">
        <f>IFERROR(__xludf.DUMMYFUNCTION("""COMPUTED_VALUE"""),315.95)</f>
        <v>315.95</v>
      </c>
      <c r="D10" s="15">
        <f>IFERROR(__xludf.DUMMYFUNCTION("""COMPUTED_VALUE"""),304.33)</f>
        <v>304.33</v>
      </c>
      <c r="E10" s="15">
        <f>IFERROR(__xludf.DUMMYFUNCTION("""COMPUTED_VALUE"""),309.42)</f>
        <v>309.42</v>
      </c>
      <c r="F10" s="15">
        <f>IFERROR(__xludf.DUMMYFUNCTION("""COMPUTED_VALUE"""),1.48667745E8)</f>
        <v>148667745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14">
        <f>IFERROR(__xludf.DUMMYFUNCTION("""COMPUTED_VALUE"""),44659.66666666667)</f>
        <v>44659.66667</v>
      </c>
      <c r="B11" s="15">
        <f>IFERROR(__xludf.DUMMYFUNCTION("""COMPUTED_VALUE"""),310.09)</f>
        <v>310.09</v>
      </c>
      <c r="C11" s="15">
        <f>IFERROR(__xludf.DUMMYFUNCTION("""COMPUTED_VALUE"""),315.11)</f>
        <v>315.11</v>
      </c>
      <c r="D11" s="15">
        <f>IFERROR(__xludf.DUMMYFUNCTION("""COMPUTED_VALUE"""),296.28)</f>
        <v>296.28</v>
      </c>
      <c r="E11" s="15">
        <f>IFERROR(__xludf.DUMMYFUNCTION("""COMPUTED_VALUE"""),296.97)</f>
        <v>296.97</v>
      </c>
      <c r="F11" s="15">
        <f>IFERROR(__xludf.DUMMYFUNCTION("""COMPUTED_VALUE"""),1.43376031E8)</f>
        <v>143376031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14">
        <f>IFERROR(__xludf.DUMMYFUNCTION("""COMPUTED_VALUE"""),44665.66666666667)</f>
        <v>44665.66667</v>
      </c>
      <c r="B12" s="15">
        <f>IFERROR(__xludf.DUMMYFUNCTION("""COMPUTED_VALUE"""),291.79)</f>
        <v>291.79</v>
      </c>
      <c r="C12" s="15">
        <f>IFERROR(__xludf.DUMMYFUNCTION("""COMPUTED_VALUE"""),292.61)</f>
        <v>292.61</v>
      </c>
      <c r="D12" s="15">
        <f>IFERROR(__xludf.DUMMYFUNCTION("""COMPUTED_VALUE"""),279.32)</f>
        <v>279.32</v>
      </c>
      <c r="E12" s="15">
        <f>IFERROR(__xludf.DUMMYFUNCTION("""COMPUTED_VALUE"""),279.83)</f>
        <v>279.83</v>
      </c>
      <c r="F12" s="15">
        <f>IFERROR(__xludf.DUMMYFUNCTION("""COMPUTED_VALUE"""),1.15664768E8)</f>
        <v>115664768</v>
      </c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14">
        <f>IFERROR(__xludf.DUMMYFUNCTION("""COMPUTED_VALUE"""),44673.66666666667)</f>
        <v>44673.66667</v>
      </c>
      <c r="B13" s="15">
        <f>IFERROR(__xludf.DUMMYFUNCTION("""COMPUTED_VALUE"""),278.91)</f>
        <v>278.91</v>
      </c>
      <c r="C13" s="15">
        <f>IFERROR(__xludf.DUMMYFUNCTION("""COMPUTED_VALUE"""),293.3)</f>
        <v>293.3</v>
      </c>
      <c r="D13" s="15">
        <f>IFERROR(__xludf.DUMMYFUNCTION("""COMPUTED_VALUE"""),273.38)</f>
        <v>273.38</v>
      </c>
      <c r="E13" s="15">
        <f>IFERROR(__xludf.DUMMYFUNCTION("""COMPUTED_VALUE"""),274.03)</f>
        <v>274.03</v>
      </c>
      <c r="F13" s="15">
        <f>IFERROR(__xludf.DUMMYFUNCTION("""COMPUTED_VALUE"""),1.24842772E8)</f>
        <v>124842772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14">
        <f>IFERROR(__xludf.DUMMYFUNCTION("""COMPUTED_VALUE"""),44680.66666666667)</f>
        <v>44680.66667</v>
      </c>
      <c r="B14" s="15">
        <f>IFERROR(__xludf.DUMMYFUNCTION("""COMPUTED_VALUE"""),273.29)</f>
        <v>273.29</v>
      </c>
      <c r="C14" s="15">
        <f>IFERROR(__xludf.DUMMYFUNCTION("""COMPUTED_VALUE"""),290.98)</f>
        <v>290.98</v>
      </c>
      <c r="D14" s="15">
        <f>IFERROR(__xludf.DUMMYFUNCTION("""COMPUTED_VALUE"""),270.0)</f>
        <v>270</v>
      </c>
      <c r="E14" s="15">
        <f>IFERROR(__xludf.DUMMYFUNCTION("""COMPUTED_VALUE"""),277.52)</f>
        <v>277.52</v>
      </c>
      <c r="F14" s="15">
        <f>IFERROR(__xludf.DUMMYFUNCTION("""COMPUTED_VALUE"""),2.16395484E8)</f>
        <v>216395484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14">
        <f>IFERROR(__xludf.DUMMYFUNCTION("""COMPUTED_VALUE"""),44687.66666666667)</f>
        <v>44687.66667</v>
      </c>
      <c r="B15" s="15">
        <f>IFERROR(__xludf.DUMMYFUNCTION("""COMPUTED_VALUE"""),277.71)</f>
        <v>277.71</v>
      </c>
      <c r="C15" s="15">
        <f>IFERROR(__xludf.DUMMYFUNCTION("""COMPUTED_VALUE"""),290.88)</f>
        <v>290.88</v>
      </c>
      <c r="D15" s="15">
        <f>IFERROR(__xludf.DUMMYFUNCTION("""COMPUTED_VALUE"""),271.27)</f>
        <v>271.27</v>
      </c>
      <c r="E15" s="15">
        <f>IFERROR(__xludf.DUMMYFUNCTION("""COMPUTED_VALUE"""),274.73)</f>
        <v>274.73</v>
      </c>
      <c r="F15" s="15">
        <f>IFERROR(__xludf.DUMMYFUNCTION("""COMPUTED_VALUE"""),1.75769738E8)</f>
        <v>175769738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14">
        <f>IFERROR(__xludf.DUMMYFUNCTION("""COMPUTED_VALUE"""),44694.66666666667)</f>
        <v>44694.66667</v>
      </c>
      <c r="B16" s="15">
        <f>IFERROR(__xludf.DUMMYFUNCTION("""COMPUTED_VALUE"""),270.06)</f>
        <v>270.06</v>
      </c>
      <c r="C16" s="15">
        <f>IFERROR(__xludf.DUMMYFUNCTION("""COMPUTED_VALUE"""),273.75)</f>
        <v>273.75</v>
      </c>
      <c r="D16" s="15">
        <f>IFERROR(__xludf.DUMMYFUNCTION("""COMPUTED_VALUE"""),250.02)</f>
        <v>250.02</v>
      </c>
      <c r="E16" s="15">
        <f>IFERROR(__xludf.DUMMYFUNCTION("""COMPUTED_VALUE"""),261.12)</f>
        <v>261.12</v>
      </c>
      <c r="F16" s="15">
        <f>IFERROR(__xludf.DUMMYFUNCTION("""COMPUTED_VALUE"""),2.21997169E8)</f>
        <v>221997169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14">
        <f>IFERROR(__xludf.DUMMYFUNCTION("""COMPUTED_VALUE"""),44701.66666666667)</f>
        <v>44701.66667</v>
      </c>
      <c r="B17" s="15">
        <f>IFERROR(__xludf.DUMMYFUNCTION("""COMPUTED_VALUE"""),259.96)</f>
        <v>259.96</v>
      </c>
      <c r="C17" s="15">
        <f>IFERROR(__xludf.DUMMYFUNCTION("""COMPUTED_VALUE"""),268.33)</f>
        <v>268.33</v>
      </c>
      <c r="D17" s="15">
        <f>IFERROR(__xludf.DUMMYFUNCTION("""COMPUTED_VALUE"""),246.44)</f>
        <v>246.44</v>
      </c>
      <c r="E17" s="15">
        <f>IFERROR(__xludf.DUMMYFUNCTION("""COMPUTED_VALUE"""),252.56)</f>
        <v>252.56</v>
      </c>
      <c r="F17" s="15">
        <f>IFERROR(__xludf.DUMMYFUNCTION("""COMPUTED_VALUE"""),1.64627282E8)</f>
        <v>164627282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14">
        <f>IFERROR(__xludf.DUMMYFUNCTION("""COMPUTED_VALUE"""),44708.66666666667)</f>
        <v>44708.66667</v>
      </c>
      <c r="B18" s="15">
        <f>IFERROR(__xludf.DUMMYFUNCTION("""COMPUTED_VALUE"""),255.49)</f>
        <v>255.49</v>
      </c>
      <c r="C18" s="15">
        <f>IFERROR(__xludf.DUMMYFUNCTION("""COMPUTED_VALUE"""),273.34)</f>
        <v>273.34</v>
      </c>
      <c r="D18" s="15">
        <f>IFERROR(__xludf.DUMMYFUNCTION("""COMPUTED_VALUE"""),253.43)</f>
        <v>253.43</v>
      </c>
      <c r="E18" s="15">
        <f>IFERROR(__xludf.DUMMYFUNCTION("""COMPUTED_VALUE"""),273.24)</f>
        <v>273.24</v>
      </c>
      <c r="F18" s="15">
        <f>IFERROR(__xludf.DUMMYFUNCTION("""COMPUTED_VALUE"""),1.42680141E8)</f>
        <v>142680141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14">
        <f>IFERROR(__xludf.DUMMYFUNCTION("""COMPUTED_VALUE"""),44715.66666666667)</f>
        <v>44715.66667</v>
      </c>
      <c r="B19" s="15">
        <f>IFERROR(__xludf.DUMMYFUNCTION("""COMPUTED_VALUE"""),272.53)</f>
        <v>272.53</v>
      </c>
      <c r="C19" s="15">
        <f>IFERROR(__xludf.DUMMYFUNCTION("""COMPUTED_VALUE"""),277.69)</f>
        <v>277.69</v>
      </c>
      <c r="D19" s="15">
        <f>IFERROR(__xludf.DUMMYFUNCTION("""COMPUTED_VALUE"""),261.6)</f>
        <v>261.6</v>
      </c>
      <c r="E19" s="15">
        <f>IFERROR(__xludf.DUMMYFUNCTION("""COMPUTED_VALUE"""),270.02)</f>
        <v>270.02</v>
      </c>
      <c r="F19" s="15">
        <f>IFERROR(__xludf.DUMMYFUNCTION("""COMPUTED_VALUE"""),1.35187036E8)</f>
        <v>135187036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14">
        <f>IFERROR(__xludf.DUMMYFUNCTION("""COMPUTED_VALUE"""),44722.66666666667)</f>
        <v>44722.66667</v>
      </c>
      <c r="B20" s="15">
        <f>IFERROR(__xludf.DUMMYFUNCTION("""COMPUTED_VALUE"""),272.06)</f>
        <v>272.06</v>
      </c>
      <c r="C20" s="15">
        <f>IFERROR(__xludf.DUMMYFUNCTION("""COMPUTED_VALUE"""),274.18)</f>
        <v>274.18</v>
      </c>
      <c r="D20" s="15">
        <f>IFERROR(__xludf.DUMMYFUNCTION("""COMPUTED_VALUE"""),252.53)</f>
        <v>252.53</v>
      </c>
      <c r="E20" s="15">
        <f>IFERROR(__xludf.DUMMYFUNCTION("""COMPUTED_VALUE"""),252.99)</f>
        <v>252.99</v>
      </c>
      <c r="F20" s="15">
        <f>IFERROR(__xludf.DUMMYFUNCTION("""COMPUTED_VALUE"""),1.20518929E8)</f>
        <v>120518929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14">
        <f>IFERROR(__xludf.DUMMYFUNCTION("""COMPUTED_VALUE"""),44729.66666666667)</f>
        <v>44729.66667</v>
      </c>
      <c r="B21" s="15">
        <f>IFERROR(__xludf.DUMMYFUNCTION("""COMPUTED_VALUE"""),245.11)</f>
        <v>245.11</v>
      </c>
      <c r="C21" s="15">
        <f>IFERROR(__xludf.DUMMYFUNCTION("""COMPUTED_VALUE"""),255.3)</f>
        <v>255.3</v>
      </c>
      <c r="D21" s="15">
        <f>IFERROR(__xludf.DUMMYFUNCTION("""COMPUTED_VALUE"""),241.51)</f>
        <v>241.51</v>
      </c>
      <c r="E21" s="15">
        <f>IFERROR(__xludf.DUMMYFUNCTION("""COMPUTED_VALUE"""),247.65)</f>
        <v>247.65</v>
      </c>
      <c r="F21" s="15">
        <f>IFERROR(__xludf.DUMMYFUNCTION("""COMPUTED_VALUE"""),1.84152944E8)</f>
        <v>184152944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14">
        <f>IFERROR(__xludf.DUMMYFUNCTION("""COMPUTED_VALUE"""),44736.66666666667)</f>
        <v>44736.66667</v>
      </c>
      <c r="B22" s="15">
        <f>IFERROR(__xludf.DUMMYFUNCTION("""COMPUTED_VALUE"""),250.26)</f>
        <v>250.26</v>
      </c>
      <c r="C22" s="15">
        <f>IFERROR(__xludf.DUMMYFUNCTION("""COMPUTED_VALUE"""),267.98)</f>
        <v>267.98</v>
      </c>
      <c r="D22" s="15">
        <f>IFERROR(__xludf.DUMMYFUNCTION("""COMPUTED_VALUE"""),249.51)</f>
        <v>249.51</v>
      </c>
      <c r="E22" s="15">
        <f>IFERROR(__xludf.DUMMYFUNCTION("""COMPUTED_VALUE"""),267.7)</f>
        <v>267.7</v>
      </c>
      <c r="F22" s="15">
        <f>IFERROR(__xludf.DUMMYFUNCTION("""COMPUTED_VALUE"""),1.15674192E8)</f>
        <v>115674192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14">
        <f>IFERROR(__xludf.DUMMYFUNCTION("""COMPUTED_VALUE"""),44743.66666666667)</f>
        <v>44743.66667</v>
      </c>
      <c r="B23" s="15">
        <f>IFERROR(__xludf.DUMMYFUNCTION("""COMPUTED_VALUE"""),268.21)</f>
        <v>268.21</v>
      </c>
      <c r="C23" s="15">
        <f>IFERROR(__xludf.DUMMYFUNCTION("""COMPUTED_VALUE"""),268.3)</f>
        <v>268.3</v>
      </c>
      <c r="D23" s="15">
        <f>IFERROR(__xludf.DUMMYFUNCTION("""COMPUTED_VALUE"""),252.9)</f>
        <v>252.9</v>
      </c>
      <c r="E23" s="15">
        <f>IFERROR(__xludf.DUMMYFUNCTION("""COMPUTED_VALUE"""),259.58)</f>
        <v>259.58</v>
      </c>
      <c r="F23" s="15">
        <f>IFERROR(__xludf.DUMMYFUNCTION("""COMPUTED_VALUE"""),1.2663376E8)</f>
        <v>126633760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14">
        <f>IFERROR(__xludf.DUMMYFUNCTION("""COMPUTED_VALUE"""),44750.66666666667)</f>
        <v>44750.66667</v>
      </c>
      <c r="B24" s="15">
        <f>IFERROR(__xludf.DUMMYFUNCTION("""COMPUTED_VALUE"""),256.16)</f>
        <v>256.16</v>
      </c>
      <c r="C24" s="15">
        <f>IFERROR(__xludf.DUMMYFUNCTION("""COMPUTED_VALUE"""),269.06)</f>
        <v>269.06</v>
      </c>
      <c r="D24" s="15">
        <f>IFERROR(__xludf.DUMMYFUNCTION("""COMPUTED_VALUE"""),254.74)</f>
        <v>254.74</v>
      </c>
      <c r="E24" s="15">
        <f>IFERROR(__xludf.DUMMYFUNCTION("""COMPUTED_VALUE"""),267.66)</f>
        <v>267.66</v>
      </c>
      <c r="F24" s="15">
        <f>IFERROR(__xludf.DUMMYFUNCTION("""COMPUTED_VALUE"""),8.7314678E7)</f>
        <v>87314678</v>
      </c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14">
        <f>IFERROR(__xludf.DUMMYFUNCTION("""COMPUTED_VALUE"""),44757.66666666667)</f>
        <v>44757.66667</v>
      </c>
      <c r="B25" s="15">
        <f>IFERROR(__xludf.DUMMYFUNCTION("""COMPUTED_VALUE"""),265.65)</f>
        <v>265.65</v>
      </c>
      <c r="C25" s="15">
        <f>IFERROR(__xludf.DUMMYFUNCTION("""COMPUTED_VALUE"""),266.53)</f>
        <v>266.53</v>
      </c>
      <c r="D25" s="15">
        <f>IFERROR(__xludf.DUMMYFUNCTION("""COMPUTED_VALUE"""),245.94)</f>
        <v>245.94</v>
      </c>
      <c r="E25" s="15">
        <f>IFERROR(__xludf.DUMMYFUNCTION("""COMPUTED_VALUE"""),256.72)</f>
        <v>256.72</v>
      </c>
      <c r="F25" s="15">
        <f>IFERROR(__xludf.DUMMYFUNCTION("""COMPUTED_VALUE"""),1.39761854E8)</f>
        <v>139761854</v>
      </c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14">
        <f>IFERROR(__xludf.DUMMYFUNCTION("""COMPUTED_VALUE"""),44764.66666666667)</f>
        <v>44764.66667</v>
      </c>
      <c r="B26" s="15">
        <f>IFERROR(__xludf.DUMMYFUNCTION("""COMPUTED_VALUE"""),259.75)</f>
        <v>259.75</v>
      </c>
      <c r="C26" s="15">
        <f>IFERROR(__xludf.DUMMYFUNCTION("""COMPUTED_VALUE"""),265.33)</f>
        <v>265.33</v>
      </c>
      <c r="D26" s="15">
        <f>IFERROR(__xludf.DUMMYFUNCTION("""COMPUTED_VALUE"""),253.3)</f>
        <v>253.3</v>
      </c>
      <c r="E26" s="15">
        <f>IFERROR(__xludf.DUMMYFUNCTION("""COMPUTED_VALUE"""),260.36)</f>
        <v>260.36</v>
      </c>
      <c r="F26" s="15">
        <f>IFERROR(__xludf.DUMMYFUNCTION("""COMPUTED_VALUE"""),1.13061843E8)</f>
        <v>113061843</v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14">
        <f>IFERROR(__xludf.DUMMYFUNCTION("""COMPUTED_VALUE"""),44771.66666666667)</f>
        <v>44771.66667</v>
      </c>
      <c r="B27" s="15">
        <f>IFERROR(__xludf.DUMMYFUNCTION("""COMPUTED_VALUE"""),261.0)</f>
        <v>261</v>
      </c>
      <c r="C27" s="15">
        <f>IFERROR(__xludf.DUMMYFUNCTION("""COMPUTED_VALUE"""),282.0)</f>
        <v>282</v>
      </c>
      <c r="D27" s="15">
        <f>IFERROR(__xludf.DUMMYFUNCTION("""COMPUTED_VALUE"""),249.57)</f>
        <v>249.57</v>
      </c>
      <c r="E27" s="15">
        <f>IFERROR(__xludf.DUMMYFUNCTION("""COMPUTED_VALUE"""),280.74)</f>
        <v>280.74</v>
      </c>
      <c r="F27" s="15">
        <f>IFERROR(__xludf.DUMMYFUNCTION("""COMPUTED_VALUE"""),1.72010083E8)</f>
        <v>172010083</v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14">
        <f>IFERROR(__xludf.DUMMYFUNCTION("""COMPUTED_VALUE"""),44778.66666666667)</f>
        <v>44778.66667</v>
      </c>
      <c r="B28" s="15">
        <f>IFERROR(__xludf.DUMMYFUNCTION("""COMPUTED_VALUE"""),277.82)</f>
        <v>277.82</v>
      </c>
      <c r="C28" s="15">
        <f>IFERROR(__xludf.DUMMYFUNCTION("""COMPUTED_VALUE"""),283.8)</f>
        <v>283.8</v>
      </c>
      <c r="D28" s="15">
        <f>IFERROR(__xludf.DUMMYFUNCTION("""COMPUTED_VALUE"""),272.38)</f>
        <v>272.38</v>
      </c>
      <c r="E28" s="15">
        <f>IFERROR(__xludf.DUMMYFUNCTION("""COMPUTED_VALUE"""),282.91)</f>
        <v>282.91</v>
      </c>
      <c r="F28" s="15">
        <f>IFERROR(__xludf.DUMMYFUNCTION("""COMPUTED_VALUE"""),1.02685912E8)</f>
        <v>102685912</v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14">
        <f>IFERROR(__xludf.DUMMYFUNCTION("""COMPUTED_VALUE"""),44785.66666666667)</f>
        <v>44785.66667</v>
      </c>
      <c r="B29" s="15">
        <f>IFERROR(__xludf.DUMMYFUNCTION("""COMPUTED_VALUE"""),284.05)</f>
        <v>284.05</v>
      </c>
      <c r="C29" s="15">
        <f>IFERROR(__xludf.DUMMYFUNCTION("""COMPUTED_VALUE"""),291.91)</f>
        <v>291.91</v>
      </c>
      <c r="D29" s="15">
        <f>IFERROR(__xludf.DUMMYFUNCTION("""COMPUTED_VALUE"""),277.61)</f>
        <v>277.61</v>
      </c>
      <c r="E29" s="15">
        <f>IFERROR(__xludf.DUMMYFUNCTION("""COMPUTED_VALUE"""),291.91)</f>
        <v>291.91</v>
      </c>
      <c r="F29" s="15">
        <f>IFERROR(__xludf.DUMMYFUNCTION("""COMPUTED_VALUE"""),1.09536514E8)</f>
        <v>109536514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14">
        <f>IFERROR(__xludf.DUMMYFUNCTION("""COMPUTED_VALUE"""),44792.66666666667)</f>
        <v>44792.66667</v>
      </c>
      <c r="B30" s="15">
        <f>IFERROR(__xludf.DUMMYFUNCTION("""COMPUTED_VALUE"""),291.0)</f>
        <v>291</v>
      </c>
      <c r="C30" s="15">
        <f>IFERROR(__xludf.DUMMYFUNCTION("""COMPUTED_VALUE"""),294.18)</f>
        <v>294.18</v>
      </c>
      <c r="D30" s="15">
        <f>IFERROR(__xludf.DUMMYFUNCTION("""COMPUTED_VALUE"""),285.56)</f>
        <v>285.56</v>
      </c>
      <c r="E30" s="15">
        <f>IFERROR(__xludf.DUMMYFUNCTION("""COMPUTED_VALUE"""),286.15)</f>
        <v>286.15</v>
      </c>
      <c r="F30" s="15">
        <f>IFERROR(__xludf.DUMMYFUNCTION("""COMPUTED_VALUE"""),9.2198119E7)</f>
        <v>92198119</v>
      </c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14">
        <f>IFERROR(__xludf.DUMMYFUNCTION("""COMPUTED_VALUE"""),44799.66666666667)</f>
        <v>44799.66667</v>
      </c>
      <c r="B31" s="15">
        <f>IFERROR(__xludf.DUMMYFUNCTION("""COMPUTED_VALUE"""),282.08)</f>
        <v>282.08</v>
      </c>
      <c r="C31" s="15">
        <f>IFERROR(__xludf.DUMMYFUNCTION("""COMPUTED_VALUE"""),282.46)</f>
        <v>282.46</v>
      </c>
      <c r="D31" s="15">
        <f>IFERROR(__xludf.DUMMYFUNCTION("""COMPUTED_VALUE"""),267.98)</f>
        <v>267.98</v>
      </c>
      <c r="E31" s="15">
        <f>IFERROR(__xludf.DUMMYFUNCTION("""COMPUTED_VALUE"""),268.09)</f>
        <v>268.09</v>
      </c>
      <c r="F31" s="15">
        <f>IFERROR(__xludf.DUMMYFUNCTION("""COMPUTED_VALUE"""),1.04858212E8)</f>
        <v>104858212</v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14">
        <f>IFERROR(__xludf.DUMMYFUNCTION("""COMPUTED_VALUE"""),44806.66666666667)</f>
        <v>44806.66667</v>
      </c>
      <c r="B32" s="15">
        <f>IFERROR(__xludf.DUMMYFUNCTION("""COMPUTED_VALUE"""),265.85)</f>
        <v>265.85</v>
      </c>
      <c r="C32" s="15">
        <f>IFERROR(__xludf.DUMMYFUNCTION("""COMPUTED_VALUE"""),267.4)</f>
        <v>267.4</v>
      </c>
      <c r="D32" s="15">
        <f>IFERROR(__xludf.DUMMYFUNCTION("""COMPUTED_VALUE"""),254.47)</f>
        <v>254.47</v>
      </c>
      <c r="E32" s="15">
        <f>IFERROR(__xludf.DUMMYFUNCTION("""COMPUTED_VALUE"""),256.06)</f>
        <v>256.06</v>
      </c>
      <c r="F32" s="15">
        <f>IFERROR(__xludf.DUMMYFUNCTION("""COMPUTED_VALUE"""),1.1401626E8)</f>
        <v>114016260</v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14">
        <f>IFERROR(__xludf.DUMMYFUNCTION("""COMPUTED_VALUE"""),44813.66666666667)</f>
        <v>44813.66667</v>
      </c>
      <c r="B33" s="15">
        <f>IFERROR(__xludf.DUMMYFUNCTION("""COMPUTED_VALUE"""),256.2)</f>
        <v>256.2</v>
      </c>
      <c r="C33" s="15">
        <f>IFERROR(__xludf.DUMMYFUNCTION("""COMPUTED_VALUE"""),265.23)</f>
        <v>265.23</v>
      </c>
      <c r="D33" s="15">
        <f>IFERROR(__xludf.DUMMYFUNCTION("""COMPUTED_VALUE"""),251.94)</f>
        <v>251.94</v>
      </c>
      <c r="E33" s="15">
        <f>IFERROR(__xludf.DUMMYFUNCTION("""COMPUTED_VALUE"""),264.46)</f>
        <v>264.46</v>
      </c>
      <c r="F33" s="15">
        <f>IFERROR(__xludf.DUMMYFUNCTION("""COMPUTED_VALUE"""),8.7868043E7)</f>
        <v>87868043</v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14">
        <f>IFERROR(__xludf.DUMMYFUNCTION("""COMPUTED_VALUE"""),44820.66666666667)</f>
        <v>44820.66667</v>
      </c>
      <c r="B34" s="15">
        <f>IFERROR(__xludf.DUMMYFUNCTION("""COMPUTED_VALUE"""),265.78)</f>
        <v>265.78</v>
      </c>
      <c r="C34" s="15">
        <f>IFERROR(__xludf.DUMMYFUNCTION("""COMPUTED_VALUE"""),267.45)</f>
        <v>267.45</v>
      </c>
      <c r="D34" s="15">
        <f>IFERROR(__xludf.DUMMYFUNCTION("""COMPUTED_VALUE"""),242.06)</f>
        <v>242.06</v>
      </c>
      <c r="E34" s="15">
        <f>IFERROR(__xludf.DUMMYFUNCTION("""COMPUTED_VALUE"""),244.74)</f>
        <v>244.74</v>
      </c>
      <c r="F34" s="15">
        <f>IFERROR(__xludf.DUMMYFUNCTION("""COMPUTED_VALUE"""),1.47336678E8)</f>
        <v>147336678</v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14">
        <f>IFERROR(__xludf.DUMMYFUNCTION("""COMPUTED_VALUE"""),44827.66666666667)</f>
        <v>44827.66667</v>
      </c>
      <c r="B35" s="15">
        <f>IFERROR(__xludf.DUMMYFUNCTION("""COMPUTED_VALUE"""),242.47)</f>
        <v>242.47</v>
      </c>
      <c r="C35" s="15">
        <f>IFERROR(__xludf.DUMMYFUNCTION("""COMPUTED_VALUE"""),247.66)</f>
        <v>247.66</v>
      </c>
      <c r="D35" s="15">
        <f>IFERROR(__xludf.DUMMYFUNCTION("""COMPUTED_VALUE"""),235.2)</f>
        <v>235.2</v>
      </c>
      <c r="E35" s="15">
        <f>IFERROR(__xludf.DUMMYFUNCTION("""COMPUTED_VALUE"""),237.92)</f>
        <v>237.92</v>
      </c>
      <c r="F35" s="15">
        <f>IFERROR(__xludf.DUMMYFUNCTION("""COMPUTED_VALUE"""),1.47349997E8)</f>
        <v>147349997</v>
      </c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14">
        <f>IFERROR(__xludf.DUMMYFUNCTION("""COMPUTED_VALUE"""),44834.66666666667)</f>
        <v>44834.66667</v>
      </c>
      <c r="B36" s="15">
        <f>IFERROR(__xludf.DUMMYFUNCTION("""COMPUTED_VALUE"""),237.05)</f>
        <v>237.05</v>
      </c>
      <c r="C36" s="15">
        <f>IFERROR(__xludf.DUMMYFUNCTION("""COMPUTED_VALUE"""),242.33)</f>
        <v>242.33</v>
      </c>
      <c r="D36" s="15">
        <f>IFERROR(__xludf.DUMMYFUNCTION("""COMPUTED_VALUE"""),232.73)</f>
        <v>232.73</v>
      </c>
      <c r="E36" s="15">
        <f>IFERROR(__xludf.DUMMYFUNCTION("""COMPUTED_VALUE"""),232.9)</f>
        <v>232.9</v>
      </c>
      <c r="F36" s="15">
        <f>IFERROR(__xludf.DUMMYFUNCTION("""COMPUTED_VALUE"""),1.46921666E8)</f>
        <v>146921666</v>
      </c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14">
        <f>IFERROR(__xludf.DUMMYFUNCTION("""COMPUTED_VALUE"""),44841.66666666667)</f>
        <v>44841.66667</v>
      </c>
      <c r="B37" s="15">
        <f>IFERROR(__xludf.DUMMYFUNCTION("""COMPUTED_VALUE"""),235.41)</f>
        <v>235.41</v>
      </c>
      <c r="C37" s="15">
        <f>IFERROR(__xludf.DUMMYFUNCTION("""COMPUTED_VALUE"""),250.58)</f>
        <v>250.58</v>
      </c>
      <c r="D37" s="15">
        <f>IFERROR(__xludf.DUMMYFUNCTION("""COMPUTED_VALUE"""),233.17)</f>
        <v>233.17</v>
      </c>
      <c r="E37" s="15">
        <f>IFERROR(__xludf.DUMMYFUNCTION("""COMPUTED_VALUE"""),234.24)</f>
        <v>234.24</v>
      </c>
      <c r="F37" s="15">
        <f>IFERROR(__xludf.DUMMYFUNCTION("""COMPUTED_VALUE"""),1.42125397E8)</f>
        <v>142125397</v>
      </c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14">
        <f>IFERROR(__xludf.DUMMYFUNCTION("""COMPUTED_VALUE"""),44848.66666666667)</f>
        <v>44848.66667</v>
      </c>
      <c r="B38" s="15">
        <f>IFERROR(__xludf.DUMMYFUNCTION("""COMPUTED_VALUE"""),233.05)</f>
        <v>233.05</v>
      </c>
      <c r="C38" s="15">
        <f>IFERROR(__xludf.DUMMYFUNCTION("""COMPUTED_VALUE"""),237.24)</f>
        <v>237.24</v>
      </c>
      <c r="D38" s="15">
        <f>IFERROR(__xludf.DUMMYFUNCTION("""COMPUTED_VALUE"""),219.13)</f>
        <v>219.13</v>
      </c>
      <c r="E38" s="15">
        <f>IFERROR(__xludf.DUMMYFUNCTION("""COMPUTED_VALUE"""),228.56)</f>
        <v>228.56</v>
      </c>
      <c r="F38" s="15">
        <f>IFERROR(__xludf.DUMMYFUNCTION("""COMPUTED_VALUE"""),1.54871905E8)</f>
        <v>154871905</v>
      </c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14">
        <f>IFERROR(__xludf.DUMMYFUNCTION("""COMPUTED_VALUE"""),44855.66666666667)</f>
        <v>44855.66667</v>
      </c>
      <c r="B39" s="15">
        <f>IFERROR(__xludf.DUMMYFUNCTION("""COMPUTED_VALUE"""),235.82)</f>
        <v>235.82</v>
      </c>
      <c r="C39" s="15">
        <f>IFERROR(__xludf.DUMMYFUNCTION("""COMPUTED_VALUE"""),243.93)</f>
        <v>243.93</v>
      </c>
      <c r="D39" s="15">
        <f>IFERROR(__xludf.DUMMYFUNCTION("""COMPUTED_VALUE"""),234.29)</f>
        <v>234.29</v>
      </c>
      <c r="E39" s="15">
        <f>IFERROR(__xludf.DUMMYFUNCTION("""COMPUTED_VALUE"""),242.12)</f>
        <v>242.12</v>
      </c>
      <c r="F39" s="15">
        <f>IFERROR(__xludf.DUMMYFUNCTION("""COMPUTED_VALUE"""),1.22568305E8)</f>
        <v>122568305</v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14">
        <f>IFERROR(__xludf.DUMMYFUNCTION("""COMPUTED_VALUE"""),44862.66666666667)</f>
        <v>44862.66667</v>
      </c>
      <c r="B40" s="15">
        <f>IFERROR(__xludf.DUMMYFUNCTION("""COMPUTED_VALUE"""),243.76)</f>
        <v>243.76</v>
      </c>
      <c r="C40" s="15">
        <f>IFERROR(__xludf.DUMMYFUNCTION("""COMPUTED_VALUE"""),251.04)</f>
        <v>251.04</v>
      </c>
      <c r="D40" s="15">
        <f>IFERROR(__xludf.DUMMYFUNCTION("""COMPUTED_VALUE"""),225.78)</f>
        <v>225.78</v>
      </c>
      <c r="E40" s="15">
        <f>IFERROR(__xludf.DUMMYFUNCTION("""COMPUTED_VALUE"""),235.87)</f>
        <v>235.87</v>
      </c>
      <c r="F40" s="15">
        <f>IFERROR(__xludf.DUMMYFUNCTION("""COMPUTED_VALUE"""),2.23443932E8)</f>
        <v>223443932</v>
      </c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14">
        <f>IFERROR(__xludf.DUMMYFUNCTION("""COMPUTED_VALUE"""),44869.66666666667)</f>
        <v>44869.66667</v>
      </c>
      <c r="B41" s="15">
        <f>IFERROR(__xludf.DUMMYFUNCTION("""COMPUTED_VALUE"""),233.76)</f>
        <v>233.76</v>
      </c>
      <c r="C41" s="15">
        <f>IFERROR(__xludf.DUMMYFUNCTION("""COMPUTED_VALUE"""),235.74)</f>
        <v>235.74</v>
      </c>
      <c r="D41" s="15">
        <f>IFERROR(__xludf.DUMMYFUNCTION("""COMPUTED_VALUE"""),213.43)</f>
        <v>213.43</v>
      </c>
      <c r="E41" s="15">
        <f>IFERROR(__xludf.DUMMYFUNCTION("""COMPUTED_VALUE"""),221.39)</f>
        <v>221.39</v>
      </c>
      <c r="F41" s="15">
        <f>IFERROR(__xludf.DUMMYFUNCTION("""COMPUTED_VALUE"""),1.70779529E8)</f>
        <v>170779529</v>
      </c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14">
        <f>IFERROR(__xludf.DUMMYFUNCTION("""COMPUTED_VALUE"""),44876.66666666667)</f>
        <v>44876.66667</v>
      </c>
      <c r="B42" s="15">
        <f>IFERROR(__xludf.DUMMYFUNCTION("""COMPUTED_VALUE"""),221.99)</f>
        <v>221.99</v>
      </c>
      <c r="C42" s="15">
        <f>IFERROR(__xludf.DUMMYFUNCTION("""COMPUTED_VALUE"""),247.99)</f>
        <v>247.99</v>
      </c>
      <c r="D42" s="15">
        <f>IFERROR(__xludf.DUMMYFUNCTION("""COMPUTED_VALUE"""),221.28)</f>
        <v>221.28</v>
      </c>
      <c r="E42" s="15">
        <f>IFERROR(__xludf.DUMMYFUNCTION("""COMPUTED_VALUE"""),247.11)</f>
        <v>247.11</v>
      </c>
      <c r="F42" s="15">
        <f>IFERROR(__xludf.DUMMYFUNCTION("""COMPUTED_VALUE"""),1.70431704E8)</f>
        <v>170431704</v>
      </c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14">
        <f>IFERROR(__xludf.DUMMYFUNCTION("""COMPUTED_VALUE"""),44883.66666666667)</f>
        <v>44883.66667</v>
      </c>
      <c r="B43" s="15">
        <f>IFERROR(__xludf.DUMMYFUNCTION("""COMPUTED_VALUE"""),241.99)</f>
        <v>241.99</v>
      </c>
      <c r="C43" s="15">
        <f>IFERROR(__xludf.DUMMYFUNCTION("""COMPUTED_VALUE"""),247.0)</f>
        <v>247</v>
      </c>
      <c r="D43" s="15">
        <f>IFERROR(__xludf.DUMMYFUNCTION("""COMPUTED_VALUE"""),237.63)</f>
        <v>237.63</v>
      </c>
      <c r="E43" s="15">
        <f>IFERROR(__xludf.DUMMYFUNCTION("""COMPUTED_VALUE"""),241.22)</f>
        <v>241.22</v>
      </c>
      <c r="F43" s="15">
        <f>IFERROR(__xludf.DUMMYFUNCTION("""COMPUTED_VALUE"""),1.37343796E8)</f>
        <v>137343796</v>
      </c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14">
        <f>IFERROR(__xludf.DUMMYFUNCTION("""COMPUTED_VALUE"""),44890.54513888889)</f>
        <v>44890.54514</v>
      </c>
      <c r="B44" s="15">
        <f>IFERROR(__xludf.DUMMYFUNCTION("""COMPUTED_VALUE"""),241.43)</f>
        <v>241.43</v>
      </c>
      <c r="C44" s="15">
        <f>IFERROR(__xludf.DUMMYFUNCTION("""COMPUTED_VALUE"""),248.7)</f>
        <v>248.7</v>
      </c>
      <c r="D44" s="15">
        <f>IFERROR(__xludf.DUMMYFUNCTION("""COMPUTED_VALUE"""),240.71)</f>
        <v>240.71</v>
      </c>
      <c r="E44" s="15">
        <f>IFERROR(__xludf.DUMMYFUNCTION("""COMPUTED_VALUE"""),247.49)</f>
        <v>247.49</v>
      </c>
      <c r="F44" s="15">
        <f>IFERROR(__xludf.DUMMYFUNCTION("""COMPUTED_VALUE"""),7.4769633E7)</f>
        <v>74769633</v>
      </c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14">
        <f>IFERROR(__xludf.DUMMYFUNCTION("""COMPUTED_VALUE"""),44897.66666666667)</f>
        <v>44897.66667</v>
      </c>
      <c r="B45" s="15">
        <f>IFERROR(__xludf.DUMMYFUNCTION("""COMPUTED_VALUE"""),246.08)</f>
        <v>246.08</v>
      </c>
      <c r="C45" s="15">
        <f>IFERROR(__xludf.DUMMYFUNCTION("""COMPUTED_VALUE"""),256.12)</f>
        <v>256.12</v>
      </c>
      <c r="D45" s="15">
        <f>IFERROR(__xludf.DUMMYFUNCTION("""COMPUTED_VALUE"""),238.21)</f>
        <v>238.21</v>
      </c>
      <c r="E45" s="15">
        <f>IFERROR(__xludf.DUMMYFUNCTION("""COMPUTED_VALUE"""),255.02)</f>
        <v>255.02</v>
      </c>
      <c r="F45" s="15">
        <f>IFERROR(__xludf.DUMMYFUNCTION("""COMPUTED_VALUE"""),1.37930867E8)</f>
        <v>137930867</v>
      </c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14">
        <f>IFERROR(__xludf.DUMMYFUNCTION("""COMPUTED_VALUE"""),44904.66666666667)</f>
        <v>44904.66667</v>
      </c>
      <c r="B46" s="15">
        <f>IFERROR(__xludf.DUMMYFUNCTION("""COMPUTED_VALUE"""),252.01)</f>
        <v>252.01</v>
      </c>
      <c r="C46" s="15">
        <f>IFERROR(__xludf.DUMMYFUNCTION("""COMPUTED_VALUE"""),253.82)</f>
        <v>253.82</v>
      </c>
      <c r="D46" s="15">
        <f>IFERROR(__xludf.DUMMYFUNCTION("""COMPUTED_VALUE"""),242.21)</f>
        <v>242.21</v>
      </c>
      <c r="E46" s="15">
        <f>IFERROR(__xludf.DUMMYFUNCTION("""COMPUTED_VALUE"""),245.42)</f>
        <v>245.42</v>
      </c>
      <c r="F46" s="15">
        <f>IFERROR(__xludf.DUMMYFUNCTION("""COMPUTED_VALUE"""),1.09602043E8)</f>
        <v>109602043</v>
      </c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14">
        <f>IFERROR(__xludf.DUMMYFUNCTION("""COMPUTED_VALUE"""),44911.66666666667)</f>
        <v>44911.66667</v>
      </c>
      <c r="B47" s="15">
        <f>IFERROR(__xludf.DUMMYFUNCTION("""COMPUTED_VALUE"""),247.45)</f>
        <v>247.45</v>
      </c>
      <c r="C47" s="15">
        <f>IFERROR(__xludf.DUMMYFUNCTION("""COMPUTED_VALUE"""),263.92)</f>
        <v>263.92</v>
      </c>
      <c r="D47" s="15">
        <f>IFERROR(__xludf.DUMMYFUNCTION("""COMPUTED_VALUE"""),243.51)</f>
        <v>243.51</v>
      </c>
      <c r="E47" s="15">
        <f>IFERROR(__xludf.DUMMYFUNCTION("""COMPUTED_VALUE"""),244.69)</f>
        <v>244.69</v>
      </c>
      <c r="F47" s="15">
        <f>IFERROR(__xludf.DUMMYFUNCTION("""COMPUTED_VALUE"""),2.29942973E8)</f>
        <v>229942973</v>
      </c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14">
        <f>IFERROR(__xludf.DUMMYFUNCTION("""COMPUTED_VALUE"""),44918.66666666667)</f>
        <v>44918.66667</v>
      </c>
      <c r="B48" s="15">
        <f>IFERROR(__xludf.DUMMYFUNCTION("""COMPUTED_VALUE"""),244.86)</f>
        <v>244.86</v>
      </c>
      <c r="C48" s="15">
        <f>IFERROR(__xludf.DUMMYFUNCTION("""COMPUTED_VALUE"""),245.62)</f>
        <v>245.62</v>
      </c>
      <c r="D48" s="15">
        <f>IFERROR(__xludf.DUMMYFUNCTION("""COMPUTED_VALUE"""),233.87)</f>
        <v>233.87</v>
      </c>
      <c r="E48" s="15">
        <f>IFERROR(__xludf.DUMMYFUNCTION("""COMPUTED_VALUE"""),238.73)</f>
        <v>238.73</v>
      </c>
      <c r="F48" s="15">
        <f>IFERROR(__xludf.DUMMYFUNCTION("""COMPUTED_VALUE"""),1.28396491E8)</f>
        <v>128396491</v>
      </c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14">
        <f>IFERROR(__xludf.DUMMYFUNCTION("""COMPUTED_VALUE"""),44925.66666666667)</f>
        <v>44925.66667</v>
      </c>
      <c r="B49" s="15">
        <f>IFERROR(__xludf.DUMMYFUNCTION("""COMPUTED_VALUE"""),238.7)</f>
        <v>238.7</v>
      </c>
      <c r="C49" s="15">
        <f>IFERROR(__xludf.DUMMYFUNCTION("""COMPUTED_VALUE"""),241.92)</f>
        <v>241.92</v>
      </c>
      <c r="D49" s="15">
        <f>IFERROR(__xludf.DUMMYFUNCTION("""COMPUTED_VALUE"""),234.17)</f>
        <v>234.17</v>
      </c>
      <c r="E49" s="15">
        <f>IFERROR(__xludf.DUMMYFUNCTION("""COMPUTED_VALUE"""),239.82)</f>
        <v>239.82</v>
      </c>
      <c r="F49" s="15">
        <f>IFERROR(__xludf.DUMMYFUNCTION("""COMPUTED_VALUE"""),7.5854917E7)</f>
        <v>75854917</v>
      </c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14">
        <f>IFERROR(__xludf.DUMMYFUNCTION("""COMPUTED_VALUE"""),44932.66666666667)</f>
        <v>44932.66667</v>
      </c>
      <c r="B50" s="15">
        <f>IFERROR(__xludf.DUMMYFUNCTION("""COMPUTED_VALUE"""),243.08)</f>
        <v>243.08</v>
      </c>
      <c r="C50" s="15">
        <f>IFERROR(__xludf.DUMMYFUNCTION("""COMPUTED_VALUE"""),245.75)</f>
        <v>245.75</v>
      </c>
      <c r="D50" s="15">
        <f>IFERROR(__xludf.DUMMYFUNCTION("""COMPUTED_VALUE"""),219.35)</f>
        <v>219.35</v>
      </c>
      <c r="E50" s="15">
        <f>IFERROR(__xludf.DUMMYFUNCTION("""COMPUTED_VALUE"""),224.93)</f>
        <v>224.93</v>
      </c>
      <c r="F50" s="15">
        <f>IFERROR(__xludf.DUMMYFUNCTION("""COMPUTED_VALUE"""),1.59562627E8)</f>
        <v>159562627</v>
      </c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14">
        <f>IFERROR(__xludf.DUMMYFUNCTION("""COMPUTED_VALUE"""),44939.66666666667)</f>
        <v>44939.66667</v>
      </c>
      <c r="B51" s="15">
        <f>IFERROR(__xludf.DUMMYFUNCTION("""COMPUTED_VALUE"""),226.45)</f>
        <v>226.45</v>
      </c>
      <c r="C51" s="15">
        <f>IFERROR(__xludf.DUMMYFUNCTION("""COMPUTED_VALUE"""),239.9)</f>
        <v>239.9</v>
      </c>
      <c r="D51" s="15">
        <f>IFERROR(__xludf.DUMMYFUNCTION("""COMPUTED_VALUE"""),226.41)</f>
        <v>226.41</v>
      </c>
      <c r="E51" s="15">
        <f>IFERROR(__xludf.DUMMYFUNCTION("""COMPUTED_VALUE"""),239.23)</f>
        <v>239.23</v>
      </c>
      <c r="F51" s="15">
        <f>IFERROR(__xludf.DUMMYFUNCTION("""COMPUTED_VALUE"""),1.31675747E8)</f>
        <v>131675747</v>
      </c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14">
        <f>IFERROR(__xludf.DUMMYFUNCTION("""COMPUTED_VALUE"""),44946.66666666667)</f>
        <v>44946.66667</v>
      </c>
      <c r="B52" s="15">
        <f>IFERROR(__xludf.DUMMYFUNCTION("""COMPUTED_VALUE"""),237.97)</f>
        <v>237.97</v>
      </c>
      <c r="C52" s="15">
        <f>IFERROR(__xludf.DUMMYFUNCTION("""COMPUTED_VALUE"""),242.38)</f>
        <v>242.38</v>
      </c>
      <c r="D52" s="15">
        <f>IFERROR(__xludf.DUMMYFUNCTION("""COMPUTED_VALUE"""),230.68)</f>
        <v>230.68</v>
      </c>
      <c r="E52" s="15">
        <f>IFERROR(__xludf.DUMMYFUNCTION("""COMPUTED_VALUE"""),240.22)</f>
        <v>240.22</v>
      </c>
      <c r="F52" s="15">
        <f>IFERROR(__xludf.DUMMYFUNCTION("""COMPUTED_VALUE"""),1.23872791E8)</f>
        <v>123872791</v>
      </c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14">
        <f>IFERROR(__xludf.DUMMYFUNCTION("""COMPUTED_VALUE"""),44953.66666666667)</f>
        <v>44953.66667</v>
      </c>
      <c r="B53" s="15">
        <f>IFERROR(__xludf.DUMMYFUNCTION("""COMPUTED_VALUE"""),241.1)</f>
        <v>241.1</v>
      </c>
      <c r="C53" s="15">
        <f>IFERROR(__xludf.DUMMYFUNCTION("""COMPUTED_VALUE"""),249.83)</f>
        <v>249.83</v>
      </c>
      <c r="D53" s="15">
        <f>IFERROR(__xludf.DUMMYFUNCTION("""COMPUTED_VALUE"""),230.9)</f>
        <v>230.9</v>
      </c>
      <c r="E53" s="15">
        <f>IFERROR(__xludf.DUMMYFUNCTION("""COMPUTED_VALUE"""),248.16)</f>
        <v>248.16</v>
      </c>
      <c r="F53" s="15">
        <f>IFERROR(__xludf.DUMMYFUNCTION("""COMPUTED_VALUE"""),1.98648466E8)</f>
        <v>198648466</v>
      </c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14">
        <f>IFERROR(__xludf.DUMMYFUNCTION("""COMPUTED_VALUE"""),44960.66666666667)</f>
        <v>44960.66667</v>
      </c>
      <c r="B54" s="15">
        <f>IFERROR(__xludf.DUMMYFUNCTION("""COMPUTED_VALUE"""),244.51)</f>
        <v>244.51</v>
      </c>
      <c r="C54" s="15">
        <f>IFERROR(__xludf.DUMMYFUNCTION("""COMPUTED_VALUE"""),264.69)</f>
        <v>264.69</v>
      </c>
      <c r="D54" s="15">
        <f>IFERROR(__xludf.DUMMYFUNCTION("""COMPUTED_VALUE"""),242.2)</f>
        <v>242.2</v>
      </c>
      <c r="E54" s="15">
        <f>IFERROR(__xludf.DUMMYFUNCTION("""COMPUTED_VALUE"""),258.35)</f>
        <v>258.35</v>
      </c>
      <c r="F54" s="15">
        <f>IFERROR(__xludf.DUMMYFUNCTION("""COMPUTED_VALUE"""),1.52686042E8)</f>
        <v>152686042</v>
      </c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14">
        <f>IFERROR(__xludf.DUMMYFUNCTION("""COMPUTED_VALUE"""),44967.66666666667)</f>
        <v>44967.66667</v>
      </c>
      <c r="B55" s="15">
        <f>IFERROR(__xludf.DUMMYFUNCTION("""COMPUTED_VALUE"""),257.44)</f>
        <v>257.44</v>
      </c>
      <c r="C55" s="15">
        <f>IFERROR(__xludf.DUMMYFUNCTION("""COMPUTED_VALUE"""),276.76)</f>
        <v>276.76</v>
      </c>
      <c r="D55" s="15">
        <f>IFERROR(__xludf.DUMMYFUNCTION("""COMPUTED_VALUE"""),254.78)</f>
        <v>254.78</v>
      </c>
      <c r="E55" s="15">
        <f>IFERROR(__xludf.DUMMYFUNCTION("""COMPUTED_VALUE"""),263.1)</f>
        <v>263.1</v>
      </c>
      <c r="F55" s="15">
        <f>IFERROR(__xludf.DUMMYFUNCTION("""COMPUTED_VALUE"""),1.96239002E8)</f>
        <v>196239002</v>
      </c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14">
        <f>IFERROR(__xludf.DUMMYFUNCTION("""COMPUTED_VALUE"""),44974.66666666667)</f>
        <v>44974.66667</v>
      </c>
      <c r="B56" s="15">
        <f>IFERROR(__xludf.DUMMYFUNCTION("""COMPUTED_VALUE"""),267.64)</f>
        <v>267.64</v>
      </c>
      <c r="C56" s="15">
        <f>IFERROR(__xludf.DUMMYFUNCTION("""COMPUTED_VALUE"""),274.97)</f>
        <v>274.97</v>
      </c>
      <c r="D56" s="15">
        <f>IFERROR(__xludf.DUMMYFUNCTION("""COMPUTED_VALUE"""),256.0)</f>
        <v>256</v>
      </c>
      <c r="E56" s="15">
        <f>IFERROR(__xludf.DUMMYFUNCTION("""COMPUTED_VALUE"""),258.06)</f>
        <v>258.06</v>
      </c>
      <c r="F56" s="15">
        <f>IFERROR(__xludf.DUMMYFUNCTION("""COMPUTED_VALUE"""),1.70244679E8)</f>
        <v>170244679</v>
      </c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14">
        <f>IFERROR(__xludf.DUMMYFUNCTION("""COMPUTED_VALUE"""),44981.66666666667)</f>
        <v>44981.66667</v>
      </c>
      <c r="B57" s="15">
        <f>IFERROR(__xludf.DUMMYFUNCTION("""COMPUTED_VALUE"""),254.48)</f>
        <v>254.48</v>
      </c>
      <c r="C57" s="15">
        <f>IFERROR(__xludf.DUMMYFUNCTION("""COMPUTED_VALUE"""),256.84)</f>
        <v>256.84</v>
      </c>
      <c r="D57" s="15">
        <f>IFERROR(__xludf.DUMMYFUNCTION("""COMPUTED_VALUE"""),248.1)</f>
        <v>248.1</v>
      </c>
      <c r="E57" s="15">
        <f>IFERROR(__xludf.DUMMYFUNCTION("""COMPUTED_VALUE"""),249.22)</f>
        <v>249.22</v>
      </c>
      <c r="F57" s="15">
        <f>IFERROR(__xludf.DUMMYFUNCTION("""COMPUTED_VALUE"""),1.050985E8)</f>
        <v>105098500</v>
      </c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14">
        <f>IFERROR(__xludf.DUMMYFUNCTION("""COMPUTED_VALUE"""),44988.66666666667)</f>
        <v>44988.66667</v>
      </c>
      <c r="B58" s="15">
        <f>IFERROR(__xludf.DUMMYFUNCTION("""COMPUTED_VALUE"""),252.46)</f>
        <v>252.46</v>
      </c>
      <c r="C58" s="15">
        <f>IFERROR(__xludf.DUMMYFUNCTION("""COMPUTED_VALUE"""),255.62)</f>
        <v>255.62</v>
      </c>
      <c r="D58" s="15">
        <f>IFERROR(__xludf.DUMMYFUNCTION("""COMPUTED_VALUE"""),245.61)</f>
        <v>245.61</v>
      </c>
      <c r="E58" s="15">
        <f>IFERROR(__xludf.DUMMYFUNCTION("""COMPUTED_VALUE"""),255.29)</f>
        <v>255.29</v>
      </c>
      <c r="F58" s="15">
        <f>IFERROR(__xludf.DUMMYFUNCTION("""COMPUTED_VALUE"""),1.26840033E8)</f>
        <v>126840033</v>
      </c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14">
        <f>IFERROR(__xludf.DUMMYFUNCTION("""COMPUTED_VALUE"""),44995.66666666667)</f>
        <v>44995.66667</v>
      </c>
      <c r="B59" s="15">
        <f>IFERROR(__xludf.DUMMYFUNCTION("""COMPUTED_VALUE"""),256.43)</f>
        <v>256.43</v>
      </c>
      <c r="C59" s="15">
        <f>IFERROR(__xludf.DUMMYFUNCTION("""COMPUTED_VALUE"""),260.12)</f>
        <v>260.12</v>
      </c>
      <c r="D59" s="15">
        <f>IFERROR(__xludf.DUMMYFUNCTION("""COMPUTED_VALUE"""),247.6)</f>
        <v>247.6</v>
      </c>
      <c r="E59" s="15">
        <f>IFERROR(__xludf.DUMMYFUNCTION("""COMPUTED_VALUE"""),248.59)</f>
        <v>248.59</v>
      </c>
      <c r="F59" s="15">
        <f>IFERROR(__xludf.DUMMYFUNCTION("""COMPUTED_VALUE"""),1.17910562E8)</f>
        <v>117910562</v>
      </c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14">
        <f>IFERROR(__xludf.DUMMYFUNCTION("""COMPUTED_VALUE"""),45002.66666666667)</f>
        <v>45002.66667</v>
      </c>
      <c r="B60" s="15">
        <f>IFERROR(__xludf.DUMMYFUNCTION("""COMPUTED_VALUE"""),247.4)</f>
        <v>247.4</v>
      </c>
      <c r="C60" s="15">
        <f>IFERROR(__xludf.DUMMYFUNCTION("""COMPUTED_VALUE"""),283.33)</f>
        <v>283.33</v>
      </c>
      <c r="D60" s="15">
        <f>IFERROR(__xludf.DUMMYFUNCTION("""COMPUTED_VALUE"""),245.73)</f>
        <v>245.73</v>
      </c>
      <c r="E60" s="15">
        <f>IFERROR(__xludf.DUMMYFUNCTION("""COMPUTED_VALUE"""),279.43)</f>
        <v>279.43</v>
      </c>
      <c r="F60" s="15">
        <f>IFERROR(__xludf.DUMMYFUNCTION("""COMPUTED_VALUE"""),2.37347572E8)</f>
        <v>237347572</v>
      </c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14">
        <f>IFERROR(__xludf.DUMMYFUNCTION("""COMPUTED_VALUE"""),45009.66666666667)</f>
        <v>45009.66667</v>
      </c>
      <c r="B61" s="15">
        <f>IFERROR(__xludf.DUMMYFUNCTION("""COMPUTED_VALUE"""),276.98)</f>
        <v>276.98</v>
      </c>
      <c r="C61" s="15">
        <f>IFERROR(__xludf.DUMMYFUNCTION("""COMPUTED_VALUE"""),281.06)</f>
        <v>281.06</v>
      </c>
      <c r="D61" s="15">
        <f>IFERROR(__xludf.DUMMYFUNCTION("""COMPUTED_VALUE"""),269.52)</f>
        <v>269.52</v>
      </c>
      <c r="E61" s="15">
        <f>IFERROR(__xludf.DUMMYFUNCTION("""COMPUTED_VALUE"""),280.57)</f>
        <v>280.57</v>
      </c>
      <c r="F61" s="15">
        <f>IFERROR(__xludf.DUMMYFUNCTION("""COMPUTED_VALUE"""),1.77709524E8)</f>
        <v>177709524</v>
      </c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14">
        <f>IFERROR(__xludf.DUMMYFUNCTION("""COMPUTED_VALUE"""),45016.66666666667)</f>
        <v>45016.66667</v>
      </c>
      <c r="B62" s="15">
        <f>IFERROR(__xludf.DUMMYFUNCTION("""COMPUTED_VALUE"""),280.5)</f>
        <v>280.5</v>
      </c>
      <c r="C62" s="15">
        <f>IFERROR(__xludf.DUMMYFUNCTION("""COMPUTED_VALUE"""),289.27)</f>
        <v>289.27</v>
      </c>
      <c r="D62" s="15">
        <f>IFERROR(__xludf.DUMMYFUNCTION("""COMPUTED_VALUE"""),272.05)</f>
        <v>272.05</v>
      </c>
      <c r="E62" s="15">
        <f>IFERROR(__xludf.DUMMYFUNCTION("""COMPUTED_VALUE"""),288.3)</f>
        <v>288.3</v>
      </c>
      <c r="F62" s="15">
        <f>IFERROR(__xludf.DUMMYFUNCTION("""COMPUTED_VALUE"""),1.31625277E8)</f>
        <v>131625277</v>
      </c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14">
        <f>IFERROR(__xludf.DUMMYFUNCTION("""COMPUTED_VALUE"""),45022.66666666667)</f>
        <v>45022.66667</v>
      </c>
      <c r="B63" s="15">
        <f>IFERROR(__xludf.DUMMYFUNCTION("""COMPUTED_VALUE"""),286.52)</f>
        <v>286.52</v>
      </c>
      <c r="C63" s="15">
        <f>IFERROR(__xludf.DUMMYFUNCTION("""COMPUTED_VALUE"""),292.08)</f>
        <v>292.08</v>
      </c>
      <c r="D63" s="15">
        <f>IFERROR(__xludf.DUMMYFUNCTION("""COMPUTED_VALUE"""),282.03)</f>
        <v>282.03</v>
      </c>
      <c r="E63" s="15">
        <f>IFERROR(__xludf.DUMMYFUNCTION("""COMPUTED_VALUE"""),291.6)</f>
        <v>291.6</v>
      </c>
      <c r="F63" s="15">
        <f>IFERROR(__xludf.DUMMYFUNCTION("""COMPUTED_VALUE"""),1.02542745E8)</f>
        <v>102542745</v>
      </c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14">
        <f>IFERROR(__xludf.DUMMYFUNCTION("""COMPUTED_VALUE"""),45030.66666666667)</f>
        <v>45030.66667</v>
      </c>
      <c r="B64" s="15">
        <f>IFERROR(__xludf.DUMMYFUNCTION("""COMPUTED_VALUE"""),289.21)</f>
        <v>289.21</v>
      </c>
      <c r="C64" s="15">
        <f>IFERROR(__xludf.DUMMYFUNCTION("""COMPUTED_VALUE"""),289.9)</f>
        <v>289.9</v>
      </c>
      <c r="D64" s="15">
        <f>IFERROR(__xludf.DUMMYFUNCTION("""COMPUTED_VALUE"""),281.64)</f>
        <v>281.64</v>
      </c>
      <c r="E64" s="15">
        <f>IFERROR(__xludf.DUMMYFUNCTION("""COMPUTED_VALUE"""),286.14)</f>
        <v>286.14</v>
      </c>
      <c r="F64" s="15">
        <f>IFERROR(__xludf.DUMMYFUNCTION("""COMPUTED_VALUE"""),1.2299361E8)</f>
        <v>122993610</v>
      </c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14">
        <f>IFERROR(__xludf.DUMMYFUNCTION("""COMPUTED_VALUE"""),45037.66666666667)</f>
        <v>45037.66667</v>
      </c>
      <c r="B65" s="15">
        <f>IFERROR(__xludf.DUMMYFUNCTION("""COMPUTED_VALUE"""),289.93)</f>
        <v>289.93</v>
      </c>
      <c r="C65" s="15">
        <f>IFERROR(__xludf.DUMMYFUNCTION("""COMPUTED_VALUE"""),291.76)</f>
        <v>291.76</v>
      </c>
      <c r="D65" s="15">
        <f>IFERROR(__xludf.DUMMYFUNCTION("""COMPUTED_VALUE"""),283.06)</f>
        <v>283.06</v>
      </c>
      <c r="E65" s="15">
        <f>IFERROR(__xludf.DUMMYFUNCTION("""COMPUTED_VALUE"""),285.76)</f>
        <v>285.76</v>
      </c>
      <c r="F65" s="15">
        <f>IFERROR(__xludf.DUMMYFUNCTION("""COMPUTED_VALUE"""),1.06069089E8)</f>
        <v>106069089</v>
      </c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14">
        <f>IFERROR(__xludf.DUMMYFUNCTION("""COMPUTED_VALUE"""),45044.66666666667)</f>
        <v>45044.66667</v>
      </c>
      <c r="B66" s="15">
        <f>IFERROR(__xludf.DUMMYFUNCTION("""COMPUTED_VALUE"""),282.09)</f>
        <v>282.09</v>
      </c>
      <c r="C66" s="15">
        <f>IFERROR(__xludf.DUMMYFUNCTION("""COMPUTED_VALUE"""),308.93)</f>
        <v>308.93</v>
      </c>
      <c r="D66" s="15">
        <f>IFERROR(__xludf.DUMMYFUNCTION("""COMPUTED_VALUE"""),275.37)</f>
        <v>275.37</v>
      </c>
      <c r="E66" s="15">
        <f>IFERROR(__xludf.DUMMYFUNCTION("""COMPUTED_VALUE"""),307.26)</f>
        <v>307.26</v>
      </c>
      <c r="F66" s="15">
        <f>IFERROR(__xludf.DUMMYFUNCTION("""COMPUTED_VALUE"""),2.19914683E8)</f>
        <v>219914683</v>
      </c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14">
        <f>IFERROR(__xludf.DUMMYFUNCTION("""COMPUTED_VALUE"""),45051.66666666667)</f>
        <v>45051.66667</v>
      </c>
      <c r="B67" s="15">
        <f>IFERROR(__xludf.DUMMYFUNCTION("""COMPUTED_VALUE"""),306.97)</f>
        <v>306.97</v>
      </c>
      <c r="C67" s="15">
        <f>IFERROR(__xludf.DUMMYFUNCTION("""COMPUTED_VALUE"""),311.97)</f>
        <v>311.97</v>
      </c>
      <c r="D67" s="15">
        <f>IFERROR(__xludf.DUMMYFUNCTION("""COMPUTED_VALUE"""),303.4)</f>
        <v>303.4</v>
      </c>
      <c r="E67" s="15">
        <f>IFERROR(__xludf.DUMMYFUNCTION("""COMPUTED_VALUE"""),310.65)</f>
        <v>310.65</v>
      </c>
      <c r="F67" s="15">
        <f>IFERROR(__xludf.DUMMYFUNCTION("""COMPUTED_VALUE"""),1.20776259E8)</f>
        <v>120776259</v>
      </c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14">
        <f>IFERROR(__xludf.DUMMYFUNCTION("""COMPUTED_VALUE"""),45058.66666666667)</f>
        <v>45058.66667</v>
      </c>
      <c r="B68" s="15">
        <f>IFERROR(__xludf.DUMMYFUNCTION("""COMPUTED_VALUE"""),310.13)</f>
        <v>310.13</v>
      </c>
      <c r="C68" s="15">
        <f>IFERROR(__xludf.DUMMYFUNCTION("""COMPUTED_VALUE"""),313.0)</f>
        <v>313</v>
      </c>
      <c r="D68" s="15">
        <f>IFERROR(__xludf.DUMMYFUNCTION("""COMPUTED_VALUE"""),306.09)</f>
        <v>306.09</v>
      </c>
      <c r="E68" s="15">
        <f>IFERROR(__xludf.DUMMYFUNCTION("""COMPUTED_VALUE"""),308.97)</f>
        <v>308.97</v>
      </c>
      <c r="F68" s="15">
        <f>IFERROR(__xludf.DUMMYFUNCTION("""COMPUTED_VALUE"""),1.24192361E8)</f>
        <v>124192361</v>
      </c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14">
        <f>IFERROR(__xludf.DUMMYFUNCTION("""COMPUTED_VALUE"""),45065.66666666667)</f>
        <v>45065.66667</v>
      </c>
      <c r="B69" s="15">
        <f>IFERROR(__xludf.DUMMYFUNCTION("""COMPUTED_VALUE"""),309.1)</f>
        <v>309.1</v>
      </c>
      <c r="C69" s="15">
        <f>IFERROR(__xludf.DUMMYFUNCTION("""COMPUTED_VALUE"""),319.04)</f>
        <v>319.04</v>
      </c>
      <c r="D69" s="15">
        <f>IFERROR(__xludf.DUMMYFUNCTION("""COMPUTED_VALUE"""),307.59)</f>
        <v>307.59</v>
      </c>
      <c r="E69" s="15">
        <f>IFERROR(__xludf.DUMMYFUNCTION("""COMPUTED_VALUE"""),318.34)</f>
        <v>318.34</v>
      </c>
      <c r="F69" s="15">
        <f>IFERROR(__xludf.DUMMYFUNCTION("""COMPUTED_VALUE"""),1.22204598E8)</f>
        <v>122204598</v>
      </c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14">
        <f>IFERROR(__xludf.DUMMYFUNCTION("""COMPUTED_VALUE"""),45072.66666666667)</f>
        <v>45072.66667</v>
      </c>
      <c r="B70" s="15">
        <f>IFERROR(__xludf.DUMMYFUNCTION("""COMPUTED_VALUE"""),318.6)</f>
        <v>318.6</v>
      </c>
      <c r="C70" s="15">
        <f>IFERROR(__xludf.DUMMYFUNCTION("""COMPUTED_VALUE"""),333.4)</f>
        <v>333.4</v>
      </c>
      <c r="D70" s="15">
        <f>IFERROR(__xludf.DUMMYFUNCTION("""COMPUTED_VALUE"""),312.61)</f>
        <v>312.61</v>
      </c>
      <c r="E70" s="15">
        <f>IFERROR(__xludf.DUMMYFUNCTION("""COMPUTED_VALUE"""),332.89)</f>
        <v>332.89</v>
      </c>
      <c r="F70" s="15">
        <f>IFERROR(__xludf.DUMMYFUNCTION("""COMPUTED_VALUE"""),1.582301E8)</f>
        <v>158230100</v>
      </c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14">
        <f>IFERROR(__xludf.DUMMYFUNCTION("""COMPUTED_VALUE"""),45079.66666666667)</f>
        <v>45079.66667</v>
      </c>
      <c r="B71" s="15">
        <f>IFERROR(__xludf.DUMMYFUNCTION("""COMPUTED_VALUE"""),335.23)</f>
        <v>335.23</v>
      </c>
      <c r="C71" s="15">
        <f>IFERROR(__xludf.DUMMYFUNCTION("""COMPUTED_VALUE"""),337.5)</f>
        <v>337.5</v>
      </c>
      <c r="D71" s="15">
        <f>IFERROR(__xludf.DUMMYFUNCTION("""COMPUTED_VALUE"""),324.72)</f>
        <v>324.72</v>
      </c>
      <c r="E71" s="15">
        <f>IFERROR(__xludf.DUMMYFUNCTION("""COMPUTED_VALUE"""),335.4)</f>
        <v>335.4</v>
      </c>
      <c r="F71" s="15">
        <f>IFERROR(__xludf.DUMMYFUNCTION("""COMPUTED_VALUE"""),1.28101243E8)</f>
        <v>128101243</v>
      </c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14">
        <f>IFERROR(__xludf.DUMMYFUNCTION("""COMPUTED_VALUE"""),45086.66666666667)</f>
        <v>45086.66667</v>
      </c>
      <c r="B72" s="15">
        <f>IFERROR(__xludf.DUMMYFUNCTION("""COMPUTED_VALUE"""),335.22)</f>
        <v>335.22</v>
      </c>
      <c r="C72" s="15">
        <f>IFERROR(__xludf.DUMMYFUNCTION("""COMPUTED_VALUE"""),338.56)</f>
        <v>338.56</v>
      </c>
      <c r="D72" s="15">
        <f>IFERROR(__xludf.DUMMYFUNCTION("""COMPUTED_VALUE"""),322.5)</f>
        <v>322.5</v>
      </c>
      <c r="E72" s="15">
        <f>IFERROR(__xludf.DUMMYFUNCTION("""COMPUTED_VALUE"""),326.79)</f>
        <v>326.79</v>
      </c>
      <c r="F72" s="15">
        <f>IFERROR(__xludf.DUMMYFUNCTION("""COMPUTED_VALUE"""),1.28227063E8)</f>
        <v>128227063</v>
      </c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14">
        <f>IFERROR(__xludf.DUMMYFUNCTION("""COMPUTED_VALUE"""),45093.66666666667)</f>
        <v>45093.66667</v>
      </c>
      <c r="B73" s="15">
        <f>IFERROR(__xludf.DUMMYFUNCTION("""COMPUTED_VALUE"""),328.58)</f>
        <v>328.58</v>
      </c>
      <c r="C73" s="15">
        <f>IFERROR(__xludf.DUMMYFUNCTION("""COMPUTED_VALUE"""),351.47)</f>
        <v>351.47</v>
      </c>
      <c r="D73" s="15">
        <f>IFERROR(__xludf.DUMMYFUNCTION("""COMPUTED_VALUE"""),325.16)</f>
        <v>325.16</v>
      </c>
      <c r="E73" s="15">
        <f>IFERROR(__xludf.DUMMYFUNCTION("""COMPUTED_VALUE"""),342.33)</f>
        <v>342.33</v>
      </c>
      <c r="F73" s="15">
        <f>IFERROR(__xludf.DUMMYFUNCTION("""COMPUTED_VALUE"""),1.58712883E8)</f>
        <v>158712883</v>
      </c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14">
        <f>IFERROR(__xludf.DUMMYFUNCTION("""COMPUTED_VALUE"""),45100.66666666667)</f>
        <v>45100.66667</v>
      </c>
      <c r="B74" s="15">
        <f>IFERROR(__xludf.DUMMYFUNCTION("""COMPUTED_VALUE"""),339.31)</f>
        <v>339.31</v>
      </c>
      <c r="C74" s="15">
        <f>IFERROR(__xludf.DUMMYFUNCTION("""COMPUTED_VALUE"""),342.08)</f>
        <v>342.08</v>
      </c>
      <c r="D74" s="15">
        <f>IFERROR(__xludf.DUMMYFUNCTION("""COMPUTED_VALUE"""),332.07)</f>
        <v>332.07</v>
      </c>
      <c r="E74" s="15">
        <f>IFERROR(__xludf.DUMMYFUNCTION("""COMPUTED_VALUE"""),335.02)</f>
        <v>335.02</v>
      </c>
      <c r="F74" s="15">
        <f>IFERROR(__xludf.DUMMYFUNCTION("""COMPUTED_VALUE"""),9.8196871E7)</f>
        <v>98196871</v>
      </c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14">
        <f>IFERROR(__xludf.DUMMYFUNCTION("""COMPUTED_VALUE"""),45107.66666666667)</f>
        <v>45107.66667</v>
      </c>
      <c r="B75" s="15">
        <f>IFERROR(__xludf.DUMMYFUNCTION("""COMPUTED_VALUE"""),333.72)</f>
        <v>333.72</v>
      </c>
      <c r="C75" s="15">
        <f>IFERROR(__xludf.DUMMYFUNCTION("""COMPUTED_VALUE"""),342.73)</f>
        <v>342.73</v>
      </c>
      <c r="D75" s="15">
        <f>IFERROR(__xludf.DUMMYFUNCTION("""COMPUTED_VALUE"""),328.49)</f>
        <v>328.49</v>
      </c>
      <c r="E75" s="15">
        <f>IFERROR(__xludf.DUMMYFUNCTION("""COMPUTED_VALUE"""),340.54)</f>
        <v>340.54</v>
      </c>
      <c r="F75" s="15">
        <f>IFERROR(__xludf.DUMMYFUNCTION("""COMPUTED_VALUE"""),1.09964013E8)</f>
        <v>109964013</v>
      </c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14">
        <f>IFERROR(__xludf.DUMMYFUNCTION("""COMPUTED_VALUE"""),45114.66666666667)</f>
        <v>45114.66667</v>
      </c>
      <c r="B76" s="15">
        <f>IFERROR(__xludf.DUMMYFUNCTION("""COMPUTED_VALUE"""),339.19)</f>
        <v>339.19</v>
      </c>
      <c r="C76" s="15">
        <f>IFERROR(__xludf.DUMMYFUNCTION("""COMPUTED_VALUE"""),342.99)</f>
        <v>342.99</v>
      </c>
      <c r="D76" s="15">
        <f>IFERROR(__xludf.DUMMYFUNCTION("""COMPUTED_VALUE"""),334.73)</f>
        <v>334.73</v>
      </c>
      <c r="E76" s="15">
        <f>IFERROR(__xludf.DUMMYFUNCTION("""COMPUTED_VALUE"""),337.22)</f>
        <v>337.22</v>
      </c>
      <c r="F76" s="15">
        <f>IFERROR(__xludf.DUMMYFUNCTION("""COMPUTED_VALUE"""),8.0091428E7)</f>
        <v>80091428</v>
      </c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14">
        <f>IFERROR(__xludf.DUMMYFUNCTION("""COMPUTED_VALUE"""),45121.66666666667)</f>
        <v>45121.66667</v>
      </c>
      <c r="B77" s="15">
        <f>IFERROR(__xludf.DUMMYFUNCTION("""COMPUTED_VALUE"""),334.6)</f>
        <v>334.6</v>
      </c>
      <c r="C77" s="15">
        <f>IFERROR(__xludf.DUMMYFUNCTION("""COMPUTED_VALUE"""),351.43)</f>
        <v>351.43</v>
      </c>
      <c r="D77" s="15">
        <f>IFERROR(__xludf.DUMMYFUNCTION("""COMPUTED_VALUE"""),327.0)</f>
        <v>327</v>
      </c>
      <c r="E77" s="15">
        <f>IFERROR(__xludf.DUMMYFUNCTION("""COMPUTED_VALUE"""),345.24)</f>
        <v>345.24</v>
      </c>
      <c r="F77" s="15">
        <f>IFERROR(__xludf.DUMMYFUNCTION("""COMPUTED_VALUE"""),1.38404817E8)</f>
        <v>138404817</v>
      </c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14">
        <f>IFERROR(__xludf.DUMMYFUNCTION("""COMPUTED_VALUE"""),45128.66666666667)</f>
        <v>45128.66667</v>
      </c>
      <c r="B78" s="15">
        <f>IFERROR(__xludf.DUMMYFUNCTION("""COMPUTED_VALUE"""),345.68)</f>
        <v>345.68</v>
      </c>
      <c r="C78" s="15">
        <f>IFERROR(__xludf.DUMMYFUNCTION("""COMPUTED_VALUE"""),366.78)</f>
        <v>366.78</v>
      </c>
      <c r="D78" s="15">
        <f>IFERROR(__xludf.DUMMYFUNCTION("""COMPUTED_VALUE"""),339.83)</f>
        <v>339.83</v>
      </c>
      <c r="E78" s="15">
        <f>IFERROR(__xludf.DUMMYFUNCTION("""COMPUTED_VALUE"""),343.77)</f>
        <v>343.77</v>
      </c>
      <c r="F78" s="15">
        <f>IFERROR(__xludf.DUMMYFUNCTION("""COMPUTED_VALUE"""),2.2815331E8)</f>
        <v>228153310</v>
      </c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14">
        <f>IFERROR(__xludf.DUMMYFUNCTION("""COMPUTED_VALUE"""),45135.66666666667)</f>
        <v>45135.66667</v>
      </c>
      <c r="B79" s="15">
        <f>IFERROR(__xludf.DUMMYFUNCTION("""COMPUTED_VALUE"""),345.85)</f>
        <v>345.85</v>
      </c>
      <c r="C79" s="15">
        <f>IFERROR(__xludf.DUMMYFUNCTION("""COMPUTED_VALUE"""),351.89)</f>
        <v>351.89</v>
      </c>
      <c r="D79" s="15">
        <f>IFERROR(__xludf.DUMMYFUNCTION("""COMPUTED_VALUE"""),329.05)</f>
        <v>329.05</v>
      </c>
      <c r="E79" s="15">
        <f>IFERROR(__xludf.DUMMYFUNCTION("""COMPUTED_VALUE"""),338.37)</f>
        <v>338.37</v>
      </c>
      <c r="F79" s="15">
        <f>IFERROR(__xludf.DUMMYFUNCTION("""COMPUTED_VALUE"""),1.94860778E8)</f>
        <v>194860778</v>
      </c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16">
        <f>IFERROR(__xludf.DUMMYFUNCTION("""COMPUTED_VALUE"""),45142.66666666667)</f>
        <v>45142.66667</v>
      </c>
      <c r="B80" s="3">
        <f>IFERROR(__xludf.DUMMYFUNCTION("""COMPUTED_VALUE"""),336.92)</f>
        <v>336.92</v>
      </c>
      <c r="C80" s="3">
        <f>IFERROR(__xludf.DUMMYFUNCTION("""COMPUTED_VALUE"""),338.54)</f>
        <v>338.54</v>
      </c>
      <c r="D80" s="3">
        <f>IFERROR(__xludf.DUMMYFUNCTION("""COMPUTED_VALUE"""),325.95)</f>
        <v>325.95</v>
      </c>
      <c r="E80" s="3">
        <f>IFERROR(__xludf.DUMMYFUNCTION("""COMPUTED_VALUE"""),327.78)</f>
        <v>327.78</v>
      </c>
      <c r="F80" s="3">
        <f>IFERROR(__xludf.DUMMYFUNCTION("""COMPUTED_VALUE"""),1.13690368E8)</f>
        <v>113690368</v>
      </c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" t="str">
        <f>IFERROR(__xludf.DUMMYFUNCTION("GOOGLEFINANCE(""AMZN"",""All"",""01/31/2022"",today(),""weekly"")"),"Date")</f>
        <v>Date</v>
      </c>
      <c r="B1" s="3" t="str">
        <f>IFERROR(__xludf.DUMMYFUNCTION("""COMPUTED_VALUE"""),"Open")</f>
        <v>Open</v>
      </c>
      <c r="C1" s="3" t="str">
        <f>IFERROR(__xludf.DUMMYFUNCTION("""COMPUTED_VALUE"""),"High")</f>
        <v>High</v>
      </c>
      <c r="D1" s="3" t="str">
        <f>IFERROR(__xludf.DUMMYFUNCTION("""COMPUTED_VALUE"""),"Low")</f>
        <v>Low</v>
      </c>
      <c r="E1" s="3" t="str">
        <f>IFERROR(__xludf.DUMMYFUNCTION("""COMPUTED_VALUE"""),"Close")</f>
        <v>Close</v>
      </c>
      <c r="F1" s="3" t="str">
        <f>IFERROR(__xludf.DUMMYFUNCTION("""COMPUTED_VALUE"""),"Volume")</f>
        <v>Volume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14">
        <f>IFERROR(__xludf.DUMMYFUNCTION("""COMPUTED_VALUE"""),44596.66666666667)</f>
        <v>44596.66667</v>
      </c>
      <c r="B2" s="15">
        <f>IFERROR(__xludf.DUMMYFUNCTION("""COMPUTED_VALUE"""),144.75)</f>
        <v>144.75</v>
      </c>
      <c r="C2" s="15">
        <f>IFERROR(__xludf.DUMMYFUNCTION("""COMPUTED_VALUE"""),161.2)</f>
        <v>161.2</v>
      </c>
      <c r="D2" s="15">
        <f>IFERROR(__xludf.DUMMYFUNCTION("""COMPUTED_VALUE"""),138.33)</f>
        <v>138.33</v>
      </c>
      <c r="E2" s="15">
        <f>IFERROR(__xludf.DUMMYFUNCTION("""COMPUTED_VALUE"""),157.64)</f>
        <v>157.64</v>
      </c>
      <c r="F2" s="15">
        <f>IFERROR(__xludf.DUMMYFUNCTION("""COMPUTED_VALUE"""),3.5192213E7)</f>
        <v>35192213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14">
        <f>IFERROR(__xludf.DUMMYFUNCTION("""COMPUTED_VALUE"""),44603.66666666667)</f>
        <v>44603.66667</v>
      </c>
      <c r="B3" s="15">
        <f>IFERROR(__xludf.DUMMYFUNCTION("""COMPUTED_VALUE"""),158.52)</f>
        <v>158.52</v>
      </c>
      <c r="C3" s="15">
        <f>IFERROR(__xludf.DUMMYFUNCTION("""COMPUTED_VALUE"""),163.83)</f>
        <v>163.83</v>
      </c>
      <c r="D3" s="15">
        <f>IFERROR(__xludf.DUMMYFUNCTION("""COMPUTED_VALUE"""),152.73)</f>
        <v>152.73</v>
      </c>
      <c r="E3" s="15">
        <f>IFERROR(__xludf.DUMMYFUNCTION("""COMPUTED_VALUE"""),153.29)</f>
        <v>153.29</v>
      </c>
      <c r="F3" s="15">
        <f>IFERROR(__xludf.DUMMYFUNCTION("""COMPUTED_VALUE"""),1.9640945E7)</f>
        <v>19640945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14">
        <f>IFERROR(__xludf.DUMMYFUNCTION("""COMPUTED_VALUE"""),44610.66666666667)</f>
        <v>44610.66667</v>
      </c>
      <c r="B4" s="15">
        <f>IFERROR(__xludf.DUMMYFUNCTION("""COMPUTED_VALUE"""),151.75)</f>
        <v>151.75</v>
      </c>
      <c r="C4" s="15">
        <f>IFERROR(__xludf.DUMMYFUNCTION("""COMPUTED_VALUE"""),160.35)</f>
        <v>160.35</v>
      </c>
      <c r="D4" s="15">
        <f>IFERROR(__xludf.DUMMYFUNCTION("""COMPUTED_VALUE"""),150.89)</f>
        <v>150.89</v>
      </c>
      <c r="E4" s="15">
        <f>IFERROR(__xludf.DUMMYFUNCTION("""COMPUTED_VALUE"""),152.6)</f>
        <v>152.6</v>
      </c>
      <c r="F4" s="15">
        <f>IFERROR(__xludf.DUMMYFUNCTION("""COMPUTED_VALUE"""),1.6027112E7)</f>
        <v>16027112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14">
        <f>IFERROR(__xludf.DUMMYFUNCTION("""COMPUTED_VALUE"""),44617.66666666667)</f>
        <v>44617.66667</v>
      </c>
      <c r="B5" s="15">
        <f>IFERROR(__xludf.DUMMYFUNCTION("""COMPUTED_VALUE"""),150.48)</f>
        <v>150.48</v>
      </c>
      <c r="C5" s="15">
        <f>IFERROR(__xludf.DUMMYFUNCTION("""COMPUTED_VALUE"""),153.99)</f>
        <v>153.99</v>
      </c>
      <c r="D5" s="15">
        <f>IFERROR(__xludf.DUMMYFUNCTION("""COMPUTED_VALUE"""),139.5)</f>
        <v>139.5</v>
      </c>
      <c r="E5" s="15">
        <f>IFERROR(__xludf.DUMMYFUNCTION("""COMPUTED_VALUE"""),153.79)</f>
        <v>153.79</v>
      </c>
      <c r="F5" s="15">
        <f>IFERROR(__xludf.DUMMYFUNCTION("""COMPUTED_VALUE"""),1.4677646E7)</f>
        <v>14677646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14">
        <f>IFERROR(__xludf.DUMMYFUNCTION("""COMPUTED_VALUE"""),44624.66666666667)</f>
        <v>44624.66667</v>
      </c>
      <c r="B6" s="15">
        <f>IFERROR(__xludf.DUMMYFUNCTION("""COMPUTED_VALUE"""),152.43)</f>
        <v>152.43</v>
      </c>
      <c r="C6" s="15">
        <f>IFERROR(__xludf.DUMMYFUNCTION("""COMPUTED_VALUE"""),154.45)</f>
        <v>154.45</v>
      </c>
      <c r="D6" s="15">
        <f>IFERROR(__xludf.DUMMYFUNCTION("""COMPUTED_VALUE"""),143.81)</f>
        <v>143.81</v>
      </c>
      <c r="E6" s="15">
        <f>IFERROR(__xludf.DUMMYFUNCTION("""COMPUTED_VALUE"""),145.64)</f>
        <v>145.64</v>
      </c>
      <c r="F6" s="15">
        <f>IFERROR(__xludf.DUMMYFUNCTION("""COMPUTED_VALUE"""),1.3803602E7)</f>
        <v>13803602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14">
        <f>IFERROR(__xludf.DUMMYFUNCTION("""COMPUTED_VALUE"""),44631.66666666667)</f>
        <v>44631.66667</v>
      </c>
      <c r="B7" s="15">
        <f>IFERROR(__xludf.DUMMYFUNCTION("""COMPUTED_VALUE"""),145.44)</f>
        <v>145.44</v>
      </c>
      <c r="C7" s="15">
        <f>IFERROR(__xludf.DUMMYFUNCTION("""COMPUTED_VALUE"""),149.68)</f>
        <v>149.68</v>
      </c>
      <c r="D7" s="15">
        <f>IFERROR(__xludf.DUMMYFUNCTION("""COMPUTED_VALUE"""),133.57)</f>
        <v>133.57</v>
      </c>
      <c r="E7" s="15">
        <f>IFERROR(__xludf.DUMMYFUNCTION("""COMPUTED_VALUE"""),145.52)</f>
        <v>145.52</v>
      </c>
      <c r="F7" s="15">
        <f>IFERROR(__xludf.DUMMYFUNCTION("""COMPUTED_VALUE"""),2.3260828E7)</f>
        <v>23260828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14">
        <f>IFERROR(__xludf.DUMMYFUNCTION("""COMPUTED_VALUE"""),44638.66666666667)</f>
        <v>44638.66667</v>
      </c>
      <c r="B8" s="15">
        <f>IFERROR(__xludf.DUMMYFUNCTION("""COMPUTED_VALUE"""),145.98)</f>
        <v>145.98</v>
      </c>
      <c r="C8" s="15">
        <f>IFERROR(__xludf.DUMMYFUNCTION("""COMPUTED_VALUE"""),161.59)</f>
        <v>161.59</v>
      </c>
      <c r="D8" s="15">
        <f>IFERROR(__xludf.DUMMYFUNCTION("""COMPUTED_VALUE"""),140.88)</f>
        <v>140.88</v>
      </c>
      <c r="E8" s="15">
        <f>IFERROR(__xludf.DUMMYFUNCTION("""COMPUTED_VALUE"""),161.25)</f>
        <v>161.25</v>
      </c>
      <c r="F8" s="15">
        <f>IFERROR(__xludf.DUMMYFUNCTION("""COMPUTED_VALUE"""),2.0526299E7)</f>
        <v>20526299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14">
        <f>IFERROR(__xludf.DUMMYFUNCTION("""COMPUTED_VALUE"""),44645.66666666667)</f>
        <v>44645.66667</v>
      </c>
      <c r="B9" s="15">
        <f>IFERROR(__xludf.DUMMYFUNCTION("""COMPUTED_VALUE"""),161.12)</f>
        <v>161.12</v>
      </c>
      <c r="C9" s="15">
        <f>IFERROR(__xludf.DUMMYFUNCTION("""COMPUTED_VALUE"""),166.37)</f>
        <v>166.37</v>
      </c>
      <c r="D9" s="15">
        <f>IFERROR(__xludf.DUMMYFUNCTION("""COMPUTED_VALUE"""),159.55)</f>
        <v>159.55</v>
      </c>
      <c r="E9" s="15">
        <f>IFERROR(__xludf.DUMMYFUNCTION("""COMPUTED_VALUE"""),164.77)</f>
        <v>164.77</v>
      </c>
      <c r="F9" s="15">
        <f>IFERROR(__xludf.DUMMYFUNCTION("""COMPUTED_VALUE"""),1.4615953E7)</f>
        <v>14615953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14">
        <f>IFERROR(__xludf.DUMMYFUNCTION("""COMPUTED_VALUE"""),44652.66666666667)</f>
        <v>44652.66667</v>
      </c>
      <c r="B10" s="15">
        <f>IFERROR(__xludf.DUMMYFUNCTION("""COMPUTED_VALUE"""),164.98)</f>
        <v>164.98</v>
      </c>
      <c r="C10" s="15">
        <f>IFERROR(__xludf.DUMMYFUNCTION("""COMPUTED_VALUE"""),170.83)</f>
        <v>170.83</v>
      </c>
      <c r="D10" s="15">
        <f>IFERROR(__xludf.DUMMYFUNCTION("""COMPUTED_VALUE"""),162.32)</f>
        <v>162.32</v>
      </c>
      <c r="E10" s="15">
        <f>IFERROR(__xludf.DUMMYFUNCTION("""COMPUTED_VALUE"""),163.56)</f>
        <v>163.56</v>
      </c>
      <c r="F10" s="15">
        <f>IFERROR(__xludf.DUMMYFUNCTION("""COMPUTED_VALUE"""),1.4961498E7)</f>
        <v>14961498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14">
        <f>IFERROR(__xludf.DUMMYFUNCTION("""COMPUTED_VALUE"""),44659.66666666667)</f>
        <v>44659.66667</v>
      </c>
      <c r="B11" s="15">
        <f>IFERROR(__xludf.DUMMYFUNCTION("""COMPUTED_VALUE"""),164.13)</f>
        <v>164.13</v>
      </c>
      <c r="C11" s="15">
        <f>IFERROR(__xludf.DUMMYFUNCTION("""COMPUTED_VALUE"""),168.39)</f>
        <v>168.39</v>
      </c>
      <c r="D11" s="15">
        <f>IFERROR(__xludf.DUMMYFUNCTION("""COMPUTED_VALUE"""),154.23)</f>
        <v>154.23</v>
      </c>
      <c r="E11" s="15">
        <f>IFERROR(__xludf.DUMMYFUNCTION("""COMPUTED_VALUE"""),154.46)</f>
        <v>154.46</v>
      </c>
      <c r="F11" s="15">
        <f>IFERROR(__xludf.DUMMYFUNCTION("""COMPUTED_VALUE"""),1.4846536E7)</f>
        <v>14846536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14">
        <f>IFERROR(__xludf.DUMMYFUNCTION("""COMPUTED_VALUE"""),44665.66666666667)</f>
        <v>44665.66667</v>
      </c>
      <c r="B12" s="15">
        <f>IFERROR(__xludf.DUMMYFUNCTION("""COMPUTED_VALUE"""),152.71)</f>
        <v>152.71</v>
      </c>
      <c r="C12" s="15">
        <f>IFERROR(__xludf.DUMMYFUNCTION("""COMPUTED_VALUE"""),156.03)</f>
        <v>156.03</v>
      </c>
      <c r="D12" s="15">
        <f>IFERROR(__xludf.DUMMYFUNCTION("""COMPUTED_VALUE"""),149.6)</f>
        <v>149.6</v>
      </c>
      <c r="E12" s="15">
        <f>IFERROR(__xludf.DUMMYFUNCTION("""COMPUTED_VALUE"""),151.71)</f>
        <v>151.71</v>
      </c>
      <c r="F12" s="15">
        <f>IFERROR(__xludf.DUMMYFUNCTION("""COMPUTED_VALUE"""),1.061394E7)</f>
        <v>10613940</v>
      </c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14">
        <f>IFERROR(__xludf.DUMMYFUNCTION("""COMPUTED_VALUE"""),44673.66666666667)</f>
        <v>44673.66667</v>
      </c>
      <c r="B13" s="15">
        <f>IFERROR(__xludf.DUMMYFUNCTION("""COMPUTED_VALUE"""),151.52)</f>
        <v>151.52</v>
      </c>
      <c r="C13" s="15">
        <f>IFERROR(__xludf.DUMMYFUNCTION("""COMPUTED_VALUE"""),158.65)</f>
        <v>158.65</v>
      </c>
      <c r="D13" s="15">
        <f>IFERROR(__xludf.DUMMYFUNCTION("""COMPUTED_VALUE"""),143.7)</f>
        <v>143.7</v>
      </c>
      <c r="E13" s="15">
        <f>IFERROR(__xludf.DUMMYFUNCTION("""COMPUTED_VALUE"""),144.35)</f>
        <v>144.35</v>
      </c>
      <c r="F13" s="15">
        <f>IFERROR(__xludf.DUMMYFUNCTION("""COMPUTED_VALUE"""),1.4905893E7)</f>
        <v>14905893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14">
        <f>IFERROR(__xludf.DUMMYFUNCTION("""COMPUTED_VALUE"""),44680.66666666667)</f>
        <v>44680.66667</v>
      </c>
      <c r="B14" s="15">
        <f>IFERROR(__xludf.DUMMYFUNCTION("""COMPUTED_VALUE"""),144.02)</f>
        <v>144.02</v>
      </c>
      <c r="C14" s="15">
        <f>IFERROR(__xludf.DUMMYFUNCTION("""COMPUTED_VALUE"""),146.22)</f>
        <v>146.22</v>
      </c>
      <c r="D14" s="15">
        <f>IFERROR(__xludf.DUMMYFUNCTION("""COMPUTED_VALUE"""),121.63)</f>
        <v>121.63</v>
      </c>
      <c r="E14" s="15">
        <f>IFERROR(__xludf.DUMMYFUNCTION("""COMPUTED_VALUE"""),124.28)</f>
        <v>124.28</v>
      </c>
      <c r="F14" s="15">
        <f>IFERROR(__xludf.DUMMYFUNCTION("""COMPUTED_VALUE"""),3.0035955E7)</f>
        <v>30035955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14">
        <f>IFERROR(__xludf.DUMMYFUNCTION("""COMPUTED_VALUE"""),44687.66666666667)</f>
        <v>44687.66667</v>
      </c>
      <c r="B15" s="15">
        <f>IFERROR(__xludf.DUMMYFUNCTION("""COMPUTED_VALUE"""),122.4)</f>
        <v>122.4</v>
      </c>
      <c r="C15" s="15">
        <f>IFERROR(__xludf.DUMMYFUNCTION("""COMPUTED_VALUE"""),126.22)</f>
        <v>126.22</v>
      </c>
      <c r="D15" s="15">
        <f>IFERROR(__xludf.DUMMYFUNCTION("""COMPUTED_VALUE"""),113.08)</f>
        <v>113.08</v>
      </c>
      <c r="E15" s="15">
        <f>IFERROR(__xludf.DUMMYFUNCTION("""COMPUTED_VALUE"""),114.77)</f>
        <v>114.77</v>
      </c>
      <c r="F15" s="15">
        <f>IFERROR(__xludf.DUMMYFUNCTION("""COMPUTED_VALUE"""),3.0365941E7)</f>
        <v>30365941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14">
        <f>IFERROR(__xludf.DUMMYFUNCTION("""COMPUTED_VALUE"""),44694.66666666667)</f>
        <v>44694.66667</v>
      </c>
      <c r="B16" s="15">
        <f>IFERROR(__xludf.DUMMYFUNCTION("""COMPUTED_VALUE"""),111.31)</f>
        <v>111.31</v>
      </c>
      <c r="C16" s="15">
        <f>IFERROR(__xludf.DUMMYFUNCTION("""COMPUTED_VALUE"""),114.0)</f>
        <v>114</v>
      </c>
      <c r="D16" s="15">
        <f>IFERROR(__xludf.DUMMYFUNCTION("""COMPUTED_VALUE"""),102.41)</f>
        <v>102.41</v>
      </c>
      <c r="E16" s="15">
        <f>IFERROR(__xludf.DUMMYFUNCTION("""COMPUTED_VALUE"""),113.06)</f>
        <v>113.06</v>
      </c>
      <c r="F16" s="15">
        <f>IFERROR(__xludf.DUMMYFUNCTION("""COMPUTED_VALUE"""),2.8448577E7)</f>
        <v>28448577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14">
        <f>IFERROR(__xludf.DUMMYFUNCTION("""COMPUTED_VALUE"""),44701.66666666667)</f>
        <v>44701.66667</v>
      </c>
      <c r="B17" s="15">
        <f>IFERROR(__xludf.DUMMYFUNCTION("""COMPUTED_VALUE"""),113.1)</f>
        <v>113.1</v>
      </c>
      <c r="C17" s="15">
        <f>IFERROR(__xludf.DUMMYFUNCTION("""COMPUTED_VALUE"""),115.8)</f>
        <v>115.8</v>
      </c>
      <c r="D17" s="15">
        <f>IFERROR(__xludf.DUMMYFUNCTION("""COMPUTED_VALUE"""),105.01)</f>
        <v>105.01</v>
      </c>
      <c r="E17" s="15">
        <f>IFERROR(__xludf.DUMMYFUNCTION("""COMPUTED_VALUE"""),107.59)</f>
        <v>107.59</v>
      </c>
      <c r="F17" s="15">
        <f>IFERROR(__xludf.DUMMYFUNCTION("""COMPUTED_VALUE"""),2.2351792E7)</f>
        <v>22351792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14">
        <f>IFERROR(__xludf.DUMMYFUNCTION("""COMPUTED_VALUE"""),44708.66666666667)</f>
        <v>44708.66667</v>
      </c>
      <c r="B18" s="15">
        <f>IFERROR(__xludf.DUMMYFUNCTION("""COMPUTED_VALUE"""),108.46)</f>
        <v>108.46</v>
      </c>
      <c r="C18" s="15">
        <f>IFERROR(__xludf.DUMMYFUNCTION("""COMPUTED_VALUE"""),115.19)</f>
        <v>115.19</v>
      </c>
      <c r="D18" s="15">
        <f>IFERROR(__xludf.DUMMYFUNCTION("""COMPUTED_VALUE"""),101.26)</f>
        <v>101.26</v>
      </c>
      <c r="E18" s="15">
        <f>IFERROR(__xludf.DUMMYFUNCTION("""COMPUTED_VALUE"""),115.15)</f>
        <v>115.15</v>
      </c>
      <c r="F18" s="15">
        <f>IFERROR(__xludf.DUMMYFUNCTION("""COMPUTED_VALUE"""),2.4525745E7)</f>
        <v>24525745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14">
        <f>IFERROR(__xludf.DUMMYFUNCTION("""COMPUTED_VALUE"""),44715.66666666667)</f>
        <v>44715.66667</v>
      </c>
      <c r="B19" s="15">
        <f>IFERROR(__xludf.DUMMYFUNCTION("""COMPUTED_VALUE"""),116.28)</f>
        <v>116.28</v>
      </c>
      <c r="C19" s="15">
        <f>IFERROR(__xludf.DUMMYFUNCTION("""COMPUTED_VALUE"""),125.61)</f>
        <v>125.61</v>
      </c>
      <c r="D19" s="15">
        <f>IFERROR(__xludf.DUMMYFUNCTION("""COMPUTED_VALUE"""),115.68)</f>
        <v>115.68</v>
      </c>
      <c r="E19" s="15">
        <f>IFERROR(__xludf.DUMMYFUNCTION("""COMPUTED_VALUE"""),122.35)</f>
        <v>122.35</v>
      </c>
      <c r="F19" s="15">
        <f>IFERROR(__xludf.DUMMYFUNCTION("""COMPUTED_VALUE"""),2.3516357E7)</f>
        <v>23516357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14">
        <f>IFERROR(__xludf.DUMMYFUNCTION("""COMPUTED_VALUE"""),44722.66666666667)</f>
        <v>44722.66667</v>
      </c>
      <c r="B20" s="15">
        <f>IFERROR(__xludf.DUMMYFUNCTION("""COMPUTED_VALUE"""),125.25)</f>
        <v>125.25</v>
      </c>
      <c r="C20" s="15">
        <f>IFERROR(__xludf.DUMMYFUNCTION("""COMPUTED_VALUE"""),128.99)</f>
        <v>128.99</v>
      </c>
      <c r="D20" s="15">
        <f>IFERROR(__xludf.DUMMYFUNCTION("""COMPUTED_VALUE"""),109.05)</f>
        <v>109.05</v>
      </c>
      <c r="E20" s="15">
        <f>IFERROR(__xludf.DUMMYFUNCTION("""COMPUTED_VALUE"""),109.65)</f>
        <v>109.65</v>
      </c>
      <c r="F20" s="15">
        <f>IFERROR(__xludf.DUMMYFUNCTION("""COMPUTED_VALUE"""),4.39794417E8)</f>
        <v>439794417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14">
        <f>IFERROR(__xludf.DUMMYFUNCTION("""COMPUTED_VALUE"""),44729.66666666667)</f>
        <v>44729.66667</v>
      </c>
      <c r="B21" s="15">
        <f>IFERROR(__xludf.DUMMYFUNCTION("""COMPUTED_VALUE"""),104.19)</f>
        <v>104.19</v>
      </c>
      <c r="C21" s="15">
        <f>IFERROR(__xludf.DUMMYFUNCTION("""COMPUTED_VALUE"""),109.06)</f>
        <v>109.06</v>
      </c>
      <c r="D21" s="15">
        <f>IFERROR(__xludf.DUMMYFUNCTION("""COMPUTED_VALUE"""),101.43)</f>
        <v>101.43</v>
      </c>
      <c r="E21" s="15">
        <f>IFERROR(__xludf.DUMMYFUNCTION("""COMPUTED_VALUE"""),106.22)</f>
        <v>106.22</v>
      </c>
      <c r="F21" s="15">
        <f>IFERROR(__xludf.DUMMYFUNCTION("""COMPUTED_VALUE"""),4.35976011E8)</f>
        <v>435976011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14">
        <f>IFERROR(__xludf.DUMMYFUNCTION("""COMPUTED_VALUE"""),44736.66666666667)</f>
        <v>44736.66667</v>
      </c>
      <c r="B22" s="15">
        <f>IFERROR(__xludf.DUMMYFUNCTION("""COMPUTED_VALUE"""),108.2)</f>
        <v>108.2</v>
      </c>
      <c r="C22" s="15">
        <f>IFERROR(__xludf.DUMMYFUNCTION("""COMPUTED_VALUE"""),116.71)</f>
        <v>116.71</v>
      </c>
      <c r="D22" s="15">
        <f>IFERROR(__xludf.DUMMYFUNCTION("""COMPUTED_VALUE"""),103.56)</f>
        <v>103.56</v>
      </c>
      <c r="E22" s="15">
        <f>IFERROR(__xludf.DUMMYFUNCTION("""COMPUTED_VALUE"""),116.46)</f>
        <v>116.46</v>
      </c>
      <c r="F22" s="15">
        <f>IFERROR(__xludf.DUMMYFUNCTION("""COMPUTED_VALUE"""),2.65154294E8)</f>
        <v>265154294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14">
        <f>IFERROR(__xludf.DUMMYFUNCTION("""COMPUTED_VALUE"""),44743.66666666667)</f>
        <v>44743.66667</v>
      </c>
      <c r="B23" s="15">
        <f>IFERROR(__xludf.DUMMYFUNCTION("""COMPUTED_VALUE"""),117.09)</f>
        <v>117.09</v>
      </c>
      <c r="C23" s="15">
        <f>IFERROR(__xludf.DUMMYFUNCTION("""COMPUTED_VALUE"""),117.98)</f>
        <v>117.98</v>
      </c>
      <c r="D23" s="15">
        <f>IFERROR(__xludf.DUMMYFUNCTION("""COMPUTED_VALUE"""),102.52)</f>
        <v>102.52</v>
      </c>
      <c r="E23" s="15">
        <f>IFERROR(__xludf.DUMMYFUNCTION("""COMPUTED_VALUE"""),109.56)</f>
        <v>109.56</v>
      </c>
      <c r="F23" s="15">
        <f>IFERROR(__xludf.DUMMYFUNCTION("""COMPUTED_VALUE"""),3.74381181E8)</f>
        <v>374381181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14">
        <f>IFERROR(__xludf.DUMMYFUNCTION("""COMPUTED_VALUE"""),44750.66666666667)</f>
        <v>44750.66667</v>
      </c>
      <c r="B24" s="15">
        <f>IFERROR(__xludf.DUMMYFUNCTION("""COMPUTED_VALUE"""),107.6)</f>
        <v>107.6</v>
      </c>
      <c r="C24" s="15">
        <f>IFERROR(__xludf.DUMMYFUNCTION("""COMPUTED_VALUE"""),116.99)</f>
        <v>116.99</v>
      </c>
      <c r="D24" s="15">
        <f>IFERROR(__xludf.DUMMYFUNCTION("""COMPUTED_VALUE"""),106.32)</f>
        <v>106.32</v>
      </c>
      <c r="E24" s="15">
        <f>IFERROR(__xludf.DUMMYFUNCTION("""COMPUTED_VALUE"""),115.54)</f>
        <v>115.54</v>
      </c>
      <c r="F24" s="15">
        <f>IFERROR(__xludf.DUMMYFUNCTION("""COMPUTED_VALUE"""),2.47235315E8)</f>
        <v>247235315</v>
      </c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14">
        <f>IFERROR(__xludf.DUMMYFUNCTION("""COMPUTED_VALUE"""),44757.66666666667)</f>
        <v>44757.66667</v>
      </c>
      <c r="B25" s="15">
        <f>IFERROR(__xludf.DUMMYFUNCTION("""COMPUTED_VALUE"""),114.08)</f>
        <v>114.08</v>
      </c>
      <c r="C25" s="15">
        <f>IFERROR(__xludf.DUMMYFUNCTION("""COMPUTED_VALUE"""),115.59)</f>
        <v>115.59</v>
      </c>
      <c r="D25" s="15">
        <f>IFERROR(__xludf.DUMMYFUNCTION("""COMPUTED_VALUE"""),106.01)</f>
        <v>106.01</v>
      </c>
      <c r="E25" s="15">
        <f>IFERROR(__xludf.DUMMYFUNCTION("""COMPUTED_VALUE"""),113.55)</f>
        <v>113.55</v>
      </c>
      <c r="F25" s="15">
        <f>IFERROR(__xludf.DUMMYFUNCTION("""COMPUTED_VALUE"""),3.04655044E8)</f>
        <v>304655044</v>
      </c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14">
        <f>IFERROR(__xludf.DUMMYFUNCTION("""COMPUTED_VALUE"""),44764.66666666667)</f>
        <v>44764.66667</v>
      </c>
      <c r="B26" s="15">
        <f>IFERROR(__xludf.DUMMYFUNCTION("""COMPUTED_VALUE"""),115.0)</f>
        <v>115</v>
      </c>
      <c r="C26" s="15">
        <f>IFERROR(__xludf.DUMMYFUNCTION("""COMPUTED_VALUE"""),125.5)</f>
        <v>125.5</v>
      </c>
      <c r="D26" s="15">
        <f>IFERROR(__xludf.DUMMYFUNCTION("""COMPUTED_VALUE"""),113.15)</f>
        <v>113.15</v>
      </c>
      <c r="E26" s="15">
        <f>IFERROR(__xludf.DUMMYFUNCTION("""COMPUTED_VALUE"""),122.42)</f>
        <v>122.42</v>
      </c>
      <c r="F26" s="15">
        <f>IFERROR(__xludf.DUMMYFUNCTION("""COMPUTED_VALUE"""),3.03077473E8)</f>
        <v>303077473</v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14">
        <f>IFERROR(__xludf.DUMMYFUNCTION("""COMPUTED_VALUE"""),44771.66666666667)</f>
        <v>44771.66667</v>
      </c>
      <c r="B27" s="15">
        <f>IFERROR(__xludf.DUMMYFUNCTION("""COMPUTED_VALUE"""),122.7)</f>
        <v>122.7</v>
      </c>
      <c r="C27" s="15">
        <f>IFERROR(__xludf.DUMMYFUNCTION("""COMPUTED_VALUE"""),137.65)</f>
        <v>137.65</v>
      </c>
      <c r="D27" s="15">
        <f>IFERROR(__xludf.DUMMYFUNCTION("""COMPUTED_VALUE"""),114.53)</f>
        <v>114.53</v>
      </c>
      <c r="E27" s="15">
        <f>IFERROR(__xludf.DUMMYFUNCTION("""COMPUTED_VALUE"""),134.95)</f>
        <v>134.95</v>
      </c>
      <c r="F27" s="15">
        <f>IFERROR(__xludf.DUMMYFUNCTION("""COMPUTED_VALUE"""),4.1001677E8)</f>
        <v>410016770</v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14">
        <f>IFERROR(__xludf.DUMMYFUNCTION("""COMPUTED_VALUE"""),44778.66666666667)</f>
        <v>44778.66667</v>
      </c>
      <c r="B28" s="15">
        <f>IFERROR(__xludf.DUMMYFUNCTION("""COMPUTED_VALUE"""),134.96)</f>
        <v>134.96</v>
      </c>
      <c r="C28" s="15">
        <f>IFERROR(__xludf.DUMMYFUNCTION("""COMPUTED_VALUE"""),143.56)</f>
        <v>143.56</v>
      </c>
      <c r="D28" s="15">
        <f>IFERROR(__xludf.DUMMYFUNCTION("""COMPUTED_VALUE"""),133.51)</f>
        <v>133.51</v>
      </c>
      <c r="E28" s="15">
        <f>IFERROR(__xludf.DUMMYFUNCTION("""COMPUTED_VALUE"""),140.8)</f>
        <v>140.8</v>
      </c>
      <c r="F28" s="15">
        <f>IFERROR(__xludf.DUMMYFUNCTION("""COMPUTED_VALUE"""),3.31869002E8)</f>
        <v>331869002</v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14">
        <f>IFERROR(__xludf.DUMMYFUNCTION("""COMPUTED_VALUE"""),44785.66666666667)</f>
        <v>44785.66667</v>
      </c>
      <c r="B29" s="15">
        <f>IFERROR(__xludf.DUMMYFUNCTION("""COMPUTED_VALUE"""),142.05)</f>
        <v>142.05</v>
      </c>
      <c r="C29" s="15">
        <f>IFERROR(__xludf.DUMMYFUNCTION("""COMPUTED_VALUE"""),144.6)</f>
        <v>144.6</v>
      </c>
      <c r="D29" s="15">
        <f>IFERROR(__xludf.DUMMYFUNCTION("""COMPUTED_VALUE"""),136.21)</f>
        <v>136.21</v>
      </c>
      <c r="E29" s="15">
        <f>IFERROR(__xludf.DUMMYFUNCTION("""COMPUTED_VALUE"""),143.55)</f>
        <v>143.55</v>
      </c>
      <c r="F29" s="15">
        <f>IFERROR(__xludf.DUMMYFUNCTION("""COMPUTED_VALUE"""),2.40022829E8)</f>
        <v>240022829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14">
        <f>IFERROR(__xludf.DUMMYFUNCTION("""COMPUTED_VALUE"""),44792.66666666667)</f>
        <v>44792.66667</v>
      </c>
      <c r="B30" s="15">
        <f>IFERROR(__xludf.DUMMYFUNCTION("""COMPUTED_VALUE"""),142.8)</f>
        <v>142.8</v>
      </c>
      <c r="C30" s="15">
        <f>IFERROR(__xludf.DUMMYFUNCTION("""COMPUTED_VALUE"""),146.57)</f>
        <v>146.57</v>
      </c>
      <c r="D30" s="15">
        <f>IFERROR(__xludf.DUMMYFUNCTION("""COMPUTED_VALUE"""),137.91)</f>
        <v>137.91</v>
      </c>
      <c r="E30" s="15">
        <f>IFERROR(__xludf.DUMMYFUNCTION("""COMPUTED_VALUE"""),138.23)</f>
        <v>138.23</v>
      </c>
      <c r="F30" s="15">
        <f>IFERROR(__xludf.DUMMYFUNCTION("""COMPUTED_VALUE"""),2.315188E8)</f>
        <v>231518800</v>
      </c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14">
        <f>IFERROR(__xludf.DUMMYFUNCTION("""COMPUTED_VALUE"""),44799.66666666667)</f>
        <v>44799.66667</v>
      </c>
      <c r="B31" s="15">
        <f>IFERROR(__xludf.DUMMYFUNCTION("""COMPUTED_VALUE"""),135.72)</f>
        <v>135.72</v>
      </c>
      <c r="C31" s="15">
        <f>IFERROR(__xludf.DUMMYFUNCTION("""COMPUTED_VALUE"""),137.83)</f>
        <v>137.83</v>
      </c>
      <c r="D31" s="15">
        <f>IFERROR(__xludf.DUMMYFUNCTION("""COMPUTED_VALUE"""),130.5)</f>
        <v>130.5</v>
      </c>
      <c r="E31" s="15">
        <f>IFERROR(__xludf.DUMMYFUNCTION("""COMPUTED_VALUE"""),130.75)</f>
        <v>130.75</v>
      </c>
      <c r="F31" s="15">
        <f>IFERROR(__xludf.DUMMYFUNCTION("""COMPUTED_VALUE"""),2.16159531E8)</f>
        <v>216159531</v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14">
        <f>IFERROR(__xludf.DUMMYFUNCTION("""COMPUTED_VALUE"""),44806.66666666667)</f>
        <v>44806.66667</v>
      </c>
      <c r="B32" s="15">
        <f>IFERROR(__xludf.DUMMYFUNCTION("""COMPUTED_VALUE"""),129.9)</f>
        <v>129.9</v>
      </c>
      <c r="C32" s="15">
        <f>IFERROR(__xludf.DUMMYFUNCTION("""COMPUTED_VALUE"""),132.07)</f>
        <v>132.07</v>
      </c>
      <c r="D32" s="15">
        <f>IFERROR(__xludf.DUMMYFUNCTION("""COMPUTED_VALUE"""),123.66)</f>
        <v>123.66</v>
      </c>
      <c r="E32" s="15">
        <f>IFERROR(__xludf.DUMMYFUNCTION("""COMPUTED_VALUE"""),127.51)</f>
        <v>127.51</v>
      </c>
      <c r="F32" s="15">
        <f>IFERROR(__xludf.DUMMYFUNCTION("""COMPUTED_VALUE"""),2.65019304E8)</f>
        <v>265019304</v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14">
        <f>IFERROR(__xludf.DUMMYFUNCTION("""COMPUTED_VALUE"""),44813.66666666667)</f>
        <v>44813.66667</v>
      </c>
      <c r="B33" s="15">
        <f>IFERROR(__xludf.DUMMYFUNCTION("""COMPUTED_VALUE"""),127.92)</f>
        <v>127.92</v>
      </c>
      <c r="C33" s="15">
        <f>IFERROR(__xludf.DUMMYFUNCTION("""COMPUTED_VALUE"""),133.69)</f>
        <v>133.69</v>
      </c>
      <c r="D33" s="15">
        <f>IFERROR(__xludf.DUMMYFUNCTION("""COMPUTED_VALUE"""),124.74)</f>
        <v>124.74</v>
      </c>
      <c r="E33" s="15">
        <f>IFERROR(__xludf.DUMMYFUNCTION("""COMPUTED_VALUE"""),133.27)</f>
        <v>133.27</v>
      </c>
      <c r="F33" s="15">
        <f>IFERROR(__xludf.DUMMYFUNCTION("""COMPUTED_VALUE"""),1.85133842E8)</f>
        <v>185133842</v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14">
        <f>IFERROR(__xludf.DUMMYFUNCTION("""COMPUTED_VALUE"""),44820.66666666667)</f>
        <v>44820.66667</v>
      </c>
      <c r="B34" s="15">
        <f>IFERROR(__xludf.DUMMYFUNCTION("""COMPUTED_VALUE"""),134.1)</f>
        <v>134.1</v>
      </c>
      <c r="C34" s="15">
        <f>IFERROR(__xludf.DUMMYFUNCTION("""COMPUTED_VALUE"""),136.49)</f>
        <v>136.49</v>
      </c>
      <c r="D34" s="15">
        <f>IFERROR(__xludf.DUMMYFUNCTION("""COMPUTED_VALUE"""),120.7)</f>
        <v>120.7</v>
      </c>
      <c r="E34" s="15">
        <f>IFERROR(__xludf.DUMMYFUNCTION("""COMPUTED_VALUE"""),123.53)</f>
        <v>123.53</v>
      </c>
      <c r="F34" s="15">
        <f>IFERROR(__xludf.DUMMYFUNCTION("""COMPUTED_VALUE"""),3.40392641E8)</f>
        <v>340392641</v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14">
        <f>IFERROR(__xludf.DUMMYFUNCTION("""COMPUTED_VALUE"""),44827.66666666667)</f>
        <v>44827.66667</v>
      </c>
      <c r="B35" s="15">
        <f>IFERROR(__xludf.DUMMYFUNCTION("""COMPUTED_VALUE"""),122.16)</f>
        <v>122.16</v>
      </c>
      <c r="C35" s="15">
        <f>IFERROR(__xludf.DUMMYFUNCTION("""COMPUTED_VALUE"""),124.71)</f>
        <v>124.71</v>
      </c>
      <c r="D35" s="15">
        <f>IFERROR(__xludf.DUMMYFUNCTION("""COMPUTED_VALUE"""),112.06)</f>
        <v>112.06</v>
      </c>
      <c r="E35" s="15">
        <f>IFERROR(__xludf.DUMMYFUNCTION("""COMPUTED_VALUE"""),113.78)</f>
        <v>113.78</v>
      </c>
      <c r="F35" s="15">
        <f>IFERROR(__xludf.DUMMYFUNCTION("""COMPUTED_VALUE"""),2.73832901E8)</f>
        <v>273832901</v>
      </c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14">
        <f>IFERROR(__xludf.DUMMYFUNCTION("""COMPUTED_VALUE"""),44834.66666666667)</f>
        <v>44834.66667</v>
      </c>
      <c r="B36" s="15">
        <f>IFERROR(__xludf.DUMMYFUNCTION("""COMPUTED_VALUE"""),113.3)</f>
        <v>113.3</v>
      </c>
      <c r="C36" s="15">
        <f>IFERROR(__xludf.DUMMYFUNCTION("""COMPUTED_VALUE"""),118.7)</f>
        <v>118.7</v>
      </c>
      <c r="D36" s="15">
        <f>IFERROR(__xludf.DUMMYFUNCTION("""COMPUTED_VALUE"""),112.84)</f>
        <v>112.84</v>
      </c>
      <c r="E36" s="15">
        <f>IFERROR(__xludf.DUMMYFUNCTION("""COMPUTED_VALUE"""),113.0)</f>
        <v>113</v>
      </c>
      <c r="F36" s="15">
        <f>IFERROR(__xludf.DUMMYFUNCTION("""COMPUTED_VALUE"""),2.97031011E8)</f>
        <v>297031011</v>
      </c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14">
        <f>IFERROR(__xludf.DUMMYFUNCTION("""COMPUTED_VALUE"""),44841.66666666667)</f>
        <v>44841.66667</v>
      </c>
      <c r="B37" s="15">
        <f>IFERROR(__xludf.DUMMYFUNCTION("""COMPUTED_VALUE"""),113.58)</f>
        <v>113.58</v>
      </c>
      <c r="C37" s="15">
        <f>IFERROR(__xludf.DUMMYFUNCTION("""COMPUTED_VALUE"""),123.0)</f>
        <v>123</v>
      </c>
      <c r="D37" s="15">
        <f>IFERROR(__xludf.DUMMYFUNCTION("""COMPUTED_VALUE"""),112.45)</f>
        <v>112.45</v>
      </c>
      <c r="E37" s="15">
        <f>IFERROR(__xludf.DUMMYFUNCTION("""COMPUTED_VALUE"""),114.56)</f>
        <v>114.56</v>
      </c>
      <c r="F37" s="15">
        <f>IFERROR(__xludf.DUMMYFUNCTION("""COMPUTED_VALUE"""),2.58903688E8)</f>
        <v>258903688</v>
      </c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14">
        <f>IFERROR(__xludf.DUMMYFUNCTION("""COMPUTED_VALUE"""),44848.66666666667)</f>
        <v>44848.66667</v>
      </c>
      <c r="B38" s="15">
        <f>IFERROR(__xludf.DUMMYFUNCTION("""COMPUTED_VALUE"""),115.1)</f>
        <v>115.1</v>
      </c>
      <c r="C38" s="15">
        <f>IFERROR(__xludf.DUMMYFUNCTION("""COMPUTED_VALUE"""),116.25)</f>
        <v>116.25</v>
      </c>
      <c r="D38" s="15">
        <f>IFERROR(__xludf.DUMMYFUNCTION("""COMPUTED_VALUE"""),105.35)</f>
        <v>105.35</v>
      </c>
      <c r="E38" s="15">
        <f>IFERROR(__xludf.DUMMYFUNCTION("""COMPUTED_VALUE"""),106.9)</f>
        <v>106.9</v>
      </c>
      <c r="F38" s="15">
        <f>IFERROR(__xludf.DUMMYFUNCTION("""COMPUTED_VALUE"""),2.99106015E8)</f>
        <v>299106015</v>
      </c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14">
        <f>IFERROR(__xludf.DUMMYFUNCTION("""COMPUTED_VALUE"""),44855.66666666667)</f>
        <v>44855.66667</v>
      </c>
      <c r="B39" s="15">
        <f>IFERROR(__xludf.DUMMYFUNCTION("""COMPUTED_VALUE"""),110.11)</f>
        <v>110.11</v>
      </c>
      <c r="C39" s="15">
        <f>IFERROR(__xludf.DUMMYFUNCTION("""COMPUTED_VALUE"""),119.59)</f>
        <v>119.59</v>
      </c>
      <c r="D39" s="15">
        <f>IFERROR(__xludf.DUMMYFUNCTION("""COMPUTED_VALUE"""),110.09)</f>
        <v>110.09</v>
      </c>
      <c r="E39" s="15">
        <f>IFERROR(__xludf.DUMMYFUNCTION("""COMPUTED_VALUE"""),119.32)</f>
        <v>119.32</v>
      </c>
      <c r="F39" s="15">
        <f>IFERROR(__xludf.DUMMYFUNCTION("""COMPUTED_VALUE"""),2.80043144E8)</f>
        <v>280043144</v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14">
        <f>IFERROR(__xludf.DUMMYFUNCTION("""COMPUTED_VALUE"""),44862.66666666667)</f>
        <v>44862.66667</v>
      </c>
      <c r="B40" s="15">
        <f>IFERROR(__xludf.DUMMYFUNCTION("""COMPUTED_VALUE"""),119.98)</f>
        <v>119.98</v>
      </c>
      <c r="C40" s="15">
        <f>IFERROR(__xludf.DUMMYFUNCTION("""COMPUTED_VALUE"""),121.32)</f>
        <v>121.32</v>
      </c>
      <c r="D40" s="15">
        <f>IFERROR(__xludf.DUMMYFUNCTION("""COMPUTED_VALUE"""),97.66)</f>
        <v>97.66</v>
      </c>
      <c r="E40" s="15">
        <f>IFERROR(__xludf.DUMMYFUNCTION("""COMPUTED_VALUE"""),103.41)</f>
        <v>103.41</v>
      </c>
      <c r="F40" s="15">
        <f>IFERROR(__xludf.DUMMYFUNCTION("""COMPUTED_VALUE"""),5.22207349E8)</f>
        <v>522207349</v>
      </c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14">
        <f>IFERROR(__xludf.DUMMYFUNCTION("""COMPUTED_VALUE"""),44869.66666666667)</f>
        <v>44869.66667</v>
      </c>
      <c r="B41" s="15">
        <f>IFERROR(__xludf.DUMMYFUNCTION("""COMPUTED_VALUE"""),103.56)</f>
        <v>103.56</v>
      </c>
      <c r="C41" s="15">
        <f>IFERROR(__xludf.DUMMYFUNCTION("""COMPUTED_VALUE"""),104.87)</f>
        <v>104.87</v>
      </c>
      <c r="D41" s="15">
        <f>IFERROR(__xludf.DUMMYFUNCTION("""COMPUTED_VALUE"""),88.04)</f>
        <v>88.04</v>
      </c>
      <c r="E41" s="15">
        <f>IFERROR(__xludf.DUMMYFUNCTION("""COMPUTED_VALUE"""),90.98)</f>
        <v>90.98</v>
      </c>
      <c r="F41" s="15">
        <f>IFERROR(__xludf.DUMMYFUNCTION("""COMPUTED_VALUE"""),6.54167864E8)</f>
        <v>654167864</v>
      </c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14">
        <f>IFERROR(__xludf.DUMMYFUNCTION("""COMPUTED_VALUE"""),44876.66666666667)</f>
        <v>44876.66667</v>
      </c>
      <c r="B42" s="15">
        <f>IFERROR(__xludf.DUMMYFUNCTION("""COMPUTED_VALUE"""),91.95)</f>
        <v>91.95</v>
      </c>
      <c r="C42" s="15">
        <f>IFERROR(__xludf.DUMMYFUNCTION("""COMPUTED_VALUE"""),101.19)</f>
        <v>101.19</v>
      </c>
      <c r="D42" s="15">
        <f>IFERROR(__xludf.DUMMYFUNCTION("""COMPUTED_VALUE"""),85.87)</f>
        <v>85.87</v>
      </c>
      <c r="E42" s="15">
        <f>IFERROR(__xludf.DUMMYFUNCTION("""COMPUTED_VALUE"""),100.79)</f>
        <v>100.79</v>
      </c>
      <c r="F42" s="15">
        <f>IFERROR(__xludf.DUMMYFUNCTION("""COMPUTED_VALUE"""),5.42000753E8)</f>
        <v>542000753</v>
      </c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14">
        <f>IFERROR(__xludf.DUMMYFUNCTION("""COMPUTED_VALUE"""),44883.66666666667)</f>
        <v>44883.66667</v>
      </c>
      <c r="B43" s="15">
        <f>IFERROR(__xludf.DUMMYFUNCTION("""COMPUTED_VALUE"""),98.77)</f>
        <v>98.77</v>
      </c>
      <c r="C43" s="15">
        <f>IFERROR(__xludf.DUMMYFUNCTION("""COMPUTED_VALUE"""),103.79)</f>
        <v>103.79</v>
      </c>
      <c r="D43" s="15">
        <f>IFERROR(__xludf.DUMMYFUNCTION("""COMPUTED_VALUE"""),92.48)</f>
        <v>92.48</v>
      </c>
      <c r="E43" s="15">
        <f>IFERROR(__xludf.DUMMYFUNCTION("""COMPUTED_VALUE"""),94.14)</f>
        <v>94.14</v>
      </c>
      <c r="F43" s="15">
        <f>IFERROR(__xludf.DUMMYFUNCTION("""COMPUTED_VALUE"""),4.53874267E8)</f>
        <v>453874267</v>
      </c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14">
        <f>IFERROR(__xludf.DUMMYFUNCTION("""COMPUTED_VALUE"""),44890.54513888889)</f>
        <v>44890.54514</v>
      </c>
      <c r="B44" s="15">
        <f>IFERROR(__xludf.DUMMYFUNCTION("""COMPUTED_VALUE"""),93.97)</f>
        <v>93.97</v>
      </c>
      <c r="C44" s="15">
        <f>IFERROR(__xludf.DUMMYFUNCTION("""COMPUTED_VALUE"""),95.02)</f>
        <v>95.02</v>
      </c>
      <c r="D44" s="15">
        <f>IFERROR(__xludf.DUMMYFUNCTION("""COMPUTED_VALUE"""),90.59)</f>
        <v>90.59</v>
      </c>
      <c r="E44" s="15">
        <f>IFERROR(__xludf.DUMMYFUNCTION("""COMPUTED_VALUE"""),93.41)</f>
        <v>93.41</v>
      </c>
      <c r="F44" s="15">
        <f>IFERROR(__xludf.DUMMYFUNCTION("""COMPUTED_VALUE"""),2.41025525E8)</f>
        <v>241025525</v>
      </c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14">
        <f>IFERROR(__xludf.DUMMYFUNCTION("""COMPUTED_VALUE"""),44897.66666666667)</f>
        <v>44897.66667</v>
      </c>
      <c r="B45" s="15">
        <f>IFERROR(__xludf.DUMMYFUNCTION("""COMPUTED_VALUE"""),93.93)</f>
        <v>93.93</v>
      </c>
      <c r="C45" s="15">
        <f>IFERROR(__xludf.DUMMYFUNCTION("""COMPUTED_VALUE"""),97.23)</f>
        <v>97.23</v>
      </c>
      <c r="D45" s="15">
        <f>IFERROR(__xludf.DUMMYFUNCTION("""COMPUTED_VALUE"""),91.44)</f>
        <v>91.44</v>
      </c>
      <c r="E45" s="15">
        <f>IFERROR(__xludf.DUMMYFUNCTION("""COMPUTED_VALUE"""),94.13)</f>
        <v>94.13</v>
      </c>
      <c r="F45" s="15">
        <f>IFERROR(__xludf.DUMMYFUNCTION("""COMPUTED_VALUE"""),3.84419765E8)</f>
        <v>384419765</v>
      </c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14">
        <f>IFERROR(__xludf.DUMMYFUNCTION("""COMPUTED_VALUE"""),44904.66666666667)</f>
        <v>44904.66667</v>
      </c>
      <c r="B46" s="15">
        <f>IFERROR(__xludf.DUMMYFUNCTION("""COMPUTED_VALUE"""),93.05)</f>
        <v>93.05</v>
      </c>
      <c r="C46" s="15">
        <f>IFERROR(__xludf.DUMMYFUNCTION("""COMPUTED_VALUE"""),94.06)</f>
        <v>94.06</v>
      </c>
      <c r="D46" s="15">
        <f>IFERROR(__xludf.DUMMYFUNCTION("""COMPUTED_VALUE"""),87.48)</f>
        <v>87.48</v>
      </c>
      <c r="E46" s="15">
        <f>IFERROR(__xludf.DUMMYFUNCTION("""COMPUTED_VALUE"""),89.09)</f>
        <v>89.09</v>
      </c>
      <c r="F46" s="15">
        <f>IFERROR(__xludf.DUMMYFUNCTION("""COMPUTED_VALUE"""),3.55830427E8)</f>
        <v>355830427</v>
      </c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14">
        <f>IFERROR(__xludf.DUMMYFUNCTION("""COMPUTED_VALUE"""),44911.66666666667)</f>
        <v>44911.66667</v>
      </c>
      <c r="B47" s="15">
        <f>IFERROR(__xludf.DUMMYFUNCTION("""COMPUTED_VALUE"""),89.21)</f>
        <v>89.21</v>
      </c>
      <c r="C47" s="15">
        <f>IFERROR(__xludf.DUMMYFUNCTION("""COMPUTED_VALUE"""),96.25)</f>
        <v>96.25</v>
      </c>
      <c r="D47" s="15">
        <f>IFERROR(__xludf.DUMMYFUNCTION("""COMPUTED_VALUE"""),86.73)</f>
        <v>86.73</v>
      </c>
      <c r="E47" s="15">
        <f>IFERROR(__xludf.DUMMYFUNCTION("""COMPUTED_VALUE"""),87.86)</f>
        <v>87.86</v>
      </c>
      <c r="F47" s="15">
        <f>IFERROR(__xludf.DUMMYFUNCTION("""COMPUTED_VALUE"""),4.63456747E8)</f>
        <v>463456747</v>
      </c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14">
        <f>IFERROR(__xludf.DUMMYFUNCTION("""COMPUTED_VALUE"""),44918.66666666667)</f>
        <v>44918.66667</v>
      </c>
      <c r="B48" s="15">
        <f>IFERROR(__xludf.DUMMYFUNCTION("""COMPUTED_VALUE"""),87.51)</f>
        <v>87.51</v>
      </c>
      <c r="C48" s="15">
        <f>IFERROR(__xludf.DUMMYFUNCTION("""COMPUTED_VALUE"""),87.63)</f>
        <v>87.63</v>
      </c>
      <c r="D48" s="15">
        <f>IFERROR(__xludf.DUMMYFUNCTION("""COMPUTED_VALUE"""),82.25)</f>
        <v>82.25</v>
      </c>
      <c r="E48" s="15">
        <f>IFERROR(__xludf.DUMMYFUNCTION("""COMPUTED_VALUE"""),85.25)</f>
        <v>85.25</v>
      </c>
      <c r="F48" s="15">
        <f>IFERROR(__xludf.DUMMYFUNCTION("""COMPUTED_VALUE"""),3.56011886E8)</f>
        <v>356011886</v>
      </c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14">
        <f>IFERROR(__xludf.DUMMYFUNCTION("""COMPUTED_VALUE"""),44925.66666666667)</f>
        <v>44925.66667</v>
      </c>
      <c r="B49" s="15">
        <f>IFERROR(__xludf.DUMMYFUNCTION("""COMPUTED_VALUE"""),84.97)</f>
        <v>84.97</v>
      </c>
      <c r="C49" s="15">
        <f>IFERROR(__xludf.DUMMYFUNCTION("""COMPUTED_VALUE"""),85.35)</f>
        <v>85.35</v>
      </c>
      <c r="D49" s="15">
        <f>IFERROR(__xludf.DUMMYFUNCTION("""COMPUTED_VALUE"""),81.69)</f>
        <v>81.69</v>
      </c>
      <c r="E49" s="15">
        <f>IFERROR(__xludf.DUMMYFUNCTION("""COMPUTED_VALUE"""),84.0)</f>
        <v>84</v>
      </c>
      <c r="F49" s="15">
        <f>IFERROR(__xludf.DUMMYFUNCTION("""COMPUTED_VALUE"""),2.32909699E8)</f>
        <v>232909699</v>
      </c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14">
        <f>IFERROR(__xludf.DUMMYFUNCTION("""COMPUTED_VALUE"""),44932.66666666667)</f>
        <v>44932.66667</v>
      </c>
      <c r="B50" s="15">
        <f>IFERROR(__xludf.DUMMYFUNCTION("""COMPUTED_VALUE"""),85.46)</f>
        <v>85.46</v>
      </c>
      <c r="C50" s="15">
        <f>IFERROR(__xludf.DUMMYFUNCTION("""COMPUTED_VALUE"""),86.98)</f>
        <v>86.98</v>
      </c>
      <c r="D50" s="15">
        <f>IFERROR(__xludf.DUMMYFUNCTION("""COMPUTED_VALUE"""),81.43)</f>
        <v>81.43</v>
      </c>
      <c r="E50" s="15">
        <f>IFERROR(__xludf.DUMMYFUNCTION("""COMPUTED_VALUE"""),86.08)</f>
        <v>86.08</v>
      </c>
      <c r="F50" s="15">
        <f>IFERROR(__xludf.DUMMYFUNCTION("""COMPUTED_VALUE"""),2.96825349E8)</f>
        <v>296825349</v>
      </c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14">
        <f>IFERROR(__xludf.DUMMYFUNCTION("""COMPUTED_VALUE"""),44939.66666666667)</f>
        <v>44939.66667</v>
      </c>
      <c r="B51" s="15">
        <f>IFERROR(__xludf.DUMMYFUNCTION("""COMPUTED_VALUE"""),87.46)</f>
        <v>87.46</v>
      </c>
      <c r="C51" s="15">
        <f>IFERROR(__xludf.DUMMYFUNCTION("""COMPUTED_VALUE"""),98.37)</f>
        <v>98.37</v>
      </c>
      <c r="D51" s="15">
        <f>IFERROR(__xludf.DUMMYFUNCTION("""COMPUTED_VALUE"""),87.08)</f>
        <v>87.08</v>
      </c>
      <c r="E51" s="15">
        <f>IFERROR(__xludf.DUMMYFUNCTION("""COMPUTED_VALUE"""),98.12)</f>
        <v>98.12</v>
      </c>
      <c r="F51" s="15">
        <f>IFERROR(__xludf.DUMMYFUNCTION("""COMPUTED_VALUE"""),4.06953053E8)</f>
        <v>406953053</v>
      </c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14">
        <f>IFERROR(__xludf.DUMMYFUNCTION("""COMPUTED_VALUE"""),44946.66666666667)</f>
        <v>44946.66667</v>
      </c>
      <c r="B52" s="15">
        <f>IFERROR(__xludf.DUMMYFUNCTION("""COMPUTED_VALUE"""),98.68)</f>
        <v>98.68</v>
      </c>
      <c r="C52" s="15">
        <f>IFERROR(__xludf.DUMMYFUNCTION("""COMPUTED_VALUE"""),99.32)</f>
        <v>99.32</v>
      </c>
      <c r="D52" s="15">
        <f>IFERROR(__xludf.DUMMYFUNCTION("""COMPUTED_VALUE"""),92.86)</f>
        <v>92.86</v>
      </c>
      <c r="E52" s="15">
        <f>IFERROR(__xludf.DUMMYFUNCTION("""COMPUTED_VALUE"""),97.25)</f>
        <v>97.25</v>
      </c>
      <c r="F52" s="15">
        <f>IFERROR(__xludf.DUMMYFUNCTION("""COMPUTED_VALUE"""),2.88809573E8)</f>
        <v>288809573</v>
      </c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14">
        <f>IFERROR(__xludf.DUMMYFUNCTION("""COMPUTED_VALUE"""),44953.66666666667)</f>
        <v>44953.66667</v>
      </c>
      <c r="B53" s="15">
        <f>IFERROR(__xludf.DUMMYFUNCTION("""COMPUTED_VALUE"""),97.56)</f>
        <v>97.56</v>
      </c>
      <c r="C53" s="15">
        <f>IFERROR(__xludf.DUMMYFUNCTION("""COMPUTED_VALUE"""),103.49)</f>
        <v>103.49</v>
      </c>
      <c r="D53" s="15">
        <f>IFERROR(__xludf.DUMMYFUNCTION("""COMPUTED_VALUE"""),91.52)</f>
        <v>91.52</v>
      </c>
      <c r="E53" s="15">
        <f>IFERROR(__xludf.DUMMYFUNCTION("""COMPUTED_VALUE"""),102.24)</f>
        <v>102.24</v>
      </c>
      <c r="F53" s="15">
        <f>IFERROR(__xludf.DUMMYFUNCTION("""COMPUTED_VALUE"""),3.93991296E8)</f>
        <v>393991296</v>
      </c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14">
        <f>IFERROR(__xludf.DUMMYFUNCTION("""COMPUTED_VALUE"""),44960.66666666667)</f>
        <v>44960.66667</v>
      </c>
      <c r="B54" s="15">
        <f>IFERROR(__xludf.DUMMYFUNCTION("""COMPUTED_VALUE"""),101.09)</f>
        <v>101.09</v>
      </c>
      <c r="C54" s="15">
        <f>IFERROR(__xludf.DUMMYFUNCTION("""COMPUTED_VALUE"""),114.0)</f>
        <v>114</v>
      </c>
      <c r="D54" s="15">
        <f>IFERROR(__xludf.DUMMYFUNCTION("""COMPUTED_VALUE"""),99.01)</f>
        <v>99.01</v>
      </c>
      <c r="E54" s="15">
        <f>IFERROR(__xludf.DUMMYFUNCTION("""COMPUTED_VALUE"""),103.39)</f>
        <v>103.39</v>
      </c>
      <c r="F54" s="15">
        <f>IFERROR(__xludf.DUMMYFUNCTION("""COMPUTED_VALUE"""),5.20198305E8)</f>
        <v>520198305</v>
      </c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14">
        <f>IFERROR(__xludf.DUMMYFUNCTION("""COMPUTED_VALUE"""),44967.66666666667)</f>
        <v>44967.66667</v>
      </c>
      <c r="B55" s="15">
        <f>IFERROR(__xludf.DUMMYFUNCTION("""COMPUTED_VALUE"""),102.93)</f>
        <v>102.93</v>
      </c>
      <c r="C55" s="15">
        <f>IFERROR(__xludf.DUMMYFUNCTION("""COMPUTED_VALUE"""),103.95)</f>
        <v>103.95</v>
      </c>
      <c r="D55" s="15">
        <f>IFERROR(__xludf.DUMMYFUNCTION("""COMPUTED_VALUE"""),96.23)</f>
        <v>96.23</v>
      </c>
      <c r="E55" s="15">
        <f>IFERROR(__xludf.DUMMYFUNCTION("""COMPUTED_VALUE"""),97.61)</f>
        <v>97.61</v>
      </c>
      <c r="F55" s="15">
        <f>IFERROR(__xludf.DUMMYFUNCTION("""COMPUTED_VALUE"""),3.94687426E8)</f>
        <v>394687426</v>
      </c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14">
        <f>IFERROR(__xludf.DUMMYFUNCTION("""COMPUTED_VALUE"""),44974.66666666667)</f>
        <v>44974.66667</v>
      </c>
      <c r="B56" s="15">
        <f>IFERROR(__xludf.DUMMYFUNCTION("""COMPUTED_VALUE"""),97.85)</f>
        <v>97.85</v>
      </c>
      <c r="C56" s="15">
        <f>IFERROR(__xludf.DUMMYFUNCTION("""COMPUTED_VALUE"""),101.17)</f>
        <v>101.17</v>
      </c>
      <c r="D56" s="15">
        <f>IFERROR(__xludf.DUMMYFUNCTION("""COMPUTED_VALUE"""),95.65)</f>
        <v>95.65</v>
      </c>
      <c r="E56" s="15">
        <f>IFERROR(__xludf.DUMMYFUNCTION("""COMPUTED_VALUE"""),97.2)</f>
        <v>97.2</v>
      </c>
      <c r="F56" s="15">
        <f>IFERROR(__xludf.DUMMYFUNCTION("""COMPUTED_VALUE"""),2.73466819E8)</f>
        <v>273466819</v>
      </c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14">
        <f>IFERROR(__xludf.DUMMYFUNCTION("""COMPUTED_VALUE"""),44981.66666666667)</f>
        <v>44981.66667</v>
      </c>
      <c r="B57" s="15">
        <f>IFERROR(__xludf.DUMMYFUNCTION("""COMPUTED_VALUE"""),95.34)</f>
        <v>95.34</v>
      </c>
      <c r="C57" s="15">
        <f>IFERROR(__xludf.DUMMYFUNCTION("""COMPUTED_VALUE"""),97.01)</f>
        <v>97.01</v>
      </c>
      <c r="D57" s="15">
        <f>IFERROR(__xludf.DUMMYFUNCTION("""COMPUTED_VALUE"""),92.32)</f>
        <v>92.32</v>
      </c>
      <c r="E57" s="15">
        <f>IFERROR(__xludf.DUMMYFUNCTION("""COMPUTED_VALUE"""),93.5)</f>
        <v>93.5</v>
      </c>
      <c r="F57" s="15">
        <f>IFERROR(__xludf.DUMMYFUNCTION("""COMPUTED_VALUE"""),2.2163526E8)</f>
        <v>221635260</v>
      </c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14">
        <f>IFERROR(__xludf.DUMMYFUNCTION("""COMPUTED_VALUE"""),44988.66666666667)</f>
        <v>44988.66667</v>
      </c>
      <c r="B58" s="15">
        <f>IFERROR(__xludf.DUMMYFUNCTION("""COMPUTED_VALUE"""),94.28)</f>
        <v>94.28</v>
      </c>
      <c r="C58" s="15">
        <f>IFERROR(__xludf.DUMMYFUNCTION("""COMPUTED_VALUE"""),94.94)</f>
        <v>94.94</v>
      </c>
      <c r="D58" s="15">
        <f>IFERROR(__xludf.DUMMYFUNCTION("""COMPUTED_VALUE"""),90.39)</f>
        <v>90.39</v>
      </c>
      <c r="E58" s="15">
        <f>IFERROR(__xludf.DUMMYFUNCTION("""COMPUTED_VALUE"""),94.9)</f>
        <v>94.9</v>
      </c>
      <c r="F58" s="15">
        <f>IFERROR(__xludf.DUMMYFUNCTION("""COMPUTED_VALUE"""),2.55063564E8)</f>
        <v>255063564</v>
      </c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14">
        <f>IFERROR(__xludf.DUMMYFUNCTION("""COMPUTED_VALUE"""),44995.66666666667)</f>
        <v>44995.66667</v>
      </c>
      <c r="B59" s="15">
        <f>IFERROR(__xludf.DUMMYFUNCTION("""COMPUTED_VALUE"""),95.19)</f>
        <v>95.19</v>
      </c>
      <c r="C59" s="15">
        <f>IFERROR(__xludf.DUMMYFUNCTION("""COMPUTED_VALUE"""),96.55)</f>
        <v>96.55</v>
      </c>
      <c r="D59" s="15">
        <f>IFERROR(__xludf.DUMMYFUNCTION("""COMPUTED_VALUE"""),90.25)</f>
        <v>90.25</v>
      </c>
      <c r="E59" s="15">
        <f>IFERROR(__xludf.DUMMYFUNCTION("""COMPUTED_VALUE"""),90.73)</f>
        <v>90.73</v>
      </c>
      <c r="F59" s="15">
        <f>IFERROR(__xludf.DUMMYFUNCTION("""COMPUTED_VALUE"""),2.72158346E8)</f>
        <v>272158346</v>
      </c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14">
        <f>IFERROR(__xludf.DUMMYFUNCTION("""COMPUTED_VALUE"""),45002.66666666667)</f>
        <v>45002.66667</v>
      </c>
      <c r="B60" s="15">
        <f>IFERROR(__xludf.DUMMYFUNCTION("""COMPUTED_VALUE"""),89.97)</f>
        <v>89.97</v>
      </c>
      <c r="C60" s="15">
        <f>IFERROR(__xludf.DUMMYFUNCTION("""COMPUTED_VALUE"""),100.99)</f>
        <v>100.99</v>
      </c>
      <c r="D60" s="15">
        <f>IFERROR(__xludf.DUMMYFUNCTION("""COMPUTED_VALUE"""),88.12)</f>
        <v>88.12</v>
      </c>
      <c r="E60" s="15">
        <f>IFERROR(__xludf.DUMMYFUNCTION("""COMPUTED_VALUE"""),98.95)</f>
        <v>98.95</v>
      </c>
      <c r="F60" s="15">
        <f>IFERROR(__xludf.DUMMYFUNCTION("""COMPUTED_VALUE"""),3.75900695E8)</f>
        <v>375900695</v>
      </c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14">
        <f>IFERROR(__xludf.DUMMYFUNCTION("""COMPUTED_VALUE"""),45009.66666666667)</f>
        <v>45009.66667</v>
      </c>
      <c r="B61" s="15">
        <f>IFERROR(__xludf.DUMMYFUNCTION("""COMPUTED_VALUE"""),98.41)</f>
        <v>98.41</v>
      </c>
      <c r="C61" s="15">
        <f>IFERROR(__xludf.DUMMYFUNCTION("""COMPUTED_VALUE"""),102.1)</f>
        <v>102.1</v>
      </c>
      <c r="D61" s="15">
        <f>IFERROR(__xludf.DUMMYFUNCTION("""COMPUTED_VALUE"""),95.7)</f>
        <v>95.7</v>
      </c>
      <c r="E61" s="15">
        <f>IFERROR(__xludf.DUMMYFUNCTION("""COMPUTED_VALUE"""),98.13)</f>
        <v>98.13</v>
      </c>
      <c r="F61" s="15">
        <f>IFERROR(__xludf.DUMMYFUNCTION("""COMPUTED_VALUE"""),2.92165662E8)</f>
        <v>292165662</v>
      </c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14">
        <f>IFERROR(__xludf.DUMMYFUNCTION("""COMPUTED_VALUE"""),45016.66666666667)</f>
        <v>45016.66667</v>
      </c>
      <c r="B62" s="15">
        <f>IFERROR(__xludf.DUMMYFUNCTION("""COMPUTED_VALUE"""),99.07)</f>
        <v>99.07</v>
      </c>
      <c r="C62" s="15">
        <f>IFERROR(__xludf.DUMMYFUNCTION("""COMPUTED_VALUE"""),103.49)</f>
        <v>103.49</v>
      </c>
      <c r="D62" s="15">
        <f>IFERROR(__xludf.DUMMYFUNCTION("""COMPUTED_VALUE"""),96.29)</f>
        <v>96.29</v>
      </c>
      <c r="E62" s="15">
        <f>IFERROR(__xludf.DUMMYFUNCTION("""COMPUTED_VALUE"""),103.29)</f>
        <v>103.29</v>
      </c>
      <c r="F62" s="15">
        <f>IFERROR(__xludf.DUMMYFUNCTION("""COMPUTED_VALUE"""),2.4560834E8)</f>
        <v>245608340</v>
      </c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14">
        <f>IFERROR(__xludf.DUMMYFUNCTION("""COMPUTED_VALUE"""),45022.66666666667)</f>
        <v>45022.66667</v>
      </c>
      <c r="B63" s="15">
        <f>IFERROR(__xludf.DUMMYFUNCTION("""COMPUTED_VALUE"""),102.3)</f>
        <v>102.3</v>
      </c>
      <c r="C63" s="15">
        <f>IFERROR(__xludf.DUMMYFUNCTION("""COMPUTED_VALUE"""),104.2)</f>
        <v>104.2</v>
      </c>
      <c r="D63" s="15">
        <f>IFERROR(__xludf.DUMMYFUNCTION("""COMPUTED_VALUE"""),99.8)</f>
        <v>99.8</v>
      </c>
      <c r="E63" s="15">
        <f>IFERROR(__xludf.DUMMYFUNCTION("""COMPUTED_VALUE"""),102.06)</f>
        <v>102.06</v>
      </c>
      <c r="F63" s="15">
        <f>IFERROR(__xludf.DUMMYFUNCTION("""COMPUTED_VALUE"""),1.78781642E8)</f>
        <v>178781642</v>
      </c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14">
        <f>IFERROR(__xludf.DUMMYFUNCTION("""COMPUTED_VALUE"""),45030.66666666667)</f>
        <v>45030.66667</v>
      </c>
      <c r="B64" s="15">
        <f>IFERROR(__xludf.DUMMYFUNCTION("""COMPUTED_VALUE"""),100.96)</f>
        <v>100.96</v>
      </c>
      <c r="C64" s="15">
        <f>IFERROR(__xludf.DUMMYFUNCTION("""COMPUTED_VALUE"""),103.2)</f>
        <v>103.2</v>
      </c>
      <c r="D64" s="15">
        <f>IFERROR(__xludf.DUMMYFUNCTION("""COMPUTED_VALUE"""),97.71)</f>
        <v>97.71</v>
      </c>
      <c r="E64" s="15">
        <f>IFERROR(__xludf.DUMMYFUNCTION("""COMPUTED_VALUE"""),102.51)</f>
        <v>102.51</v>
      </c>
      <c r="F64" s="15">
        <f>IFERROR(__xludf.DUMMYFUNCTION("""COMPUTED_VALUE"""),2.73789699E8)</f>
        <v>273789699</v>
      </c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14">
        <f>IFERROR(__xludf.DUMMYFUNCTION("""COMPUTED_VALUE"""),45037.66666666667)</f>
        <v>45037.66667</v>
      </c>
      <c r="B65" s="15">
        <f>IFERROR(__xludf.DUMMYFUNCTION("""COMPUTED_VALUE"""),103.16)</f>
        <v>103.16</v>
      </c>
      <c r="C65" s="15">
        <f>IFERROR(__xludf.DUMMYFUNCTION("""COMPUTED_VALUE"""),108.15)</f>
        <v>108.15</v>
      </c>
      <c r="D65" s="15">
        <f>IFERROR(__xludf.DUMMYFUNCTION("""COMPUTED_VALUE"""),101.39)</f>
        <v>101.39</v>
      </c>
      <c r="E65" s="15">
        <f>IFERROR(__xludf.DUMMYFUNCTION("""COMPUTED_VALUE"""),106.96)</f>
        <v>106.96</v>
      </c>
      <c r="F65" s="15">
        <f>IFERROR(__xludf.DUMMYFUNCTION("""COMPUTED_VALUE"""),2.82579916E8)</f>
        <v>282579916</v>
      </c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14">
        <f>IFERROR(__xludf.DUMMYFUNCTION("""COMPUTED_VALUE"""),45044.66666666667)</f>
        <v>45044.66667</v>
      </c>
      <c r="B66" s="15">
        <f>IFERROR(__xludf.DUMMYFUNCTION("""COMPUTED_VALUE"""),107.66)</f>
        <v>107.66</v>
      </c>
      <c r="C66" s="15">
        <f>IFERROR(__xludf.DUMMYFUNCTION("""COMPUTED_VALUE"""),110.86)</f>
        <v>110.86</v>
      </c>
      <c r="D66" s="15">
        <f>IFERROR(__xludf.DUMMYFUNCTION("""COMPUTED_VALUE"""),102.45)</f>
        <v>102.45</v>
      </c>
      <c r="E66" s="15">
        <f>IFERROR(__xludf.DUMMYFUNCTION("""COMPUTED_VALUE"""),105.45)</f>
        <v>105.45</v>
      </c>
      <c r="F66" s="15">
        <f>IFERROR(__xludf.DUMMYFUNCTION("""COMPUTED_VALUE"""),4.89083331E8)</f>
        <v>489083331</v>
      </c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14">
        <f>IFERROR(__xludf.DUMMYFUNCTION("""COMPUTED_VALUE"""),45051.66666666667)</f>
        <v>45051.66667</v>
      </c>
      <c r="B67" s="15">
        <f>IFERROR(__xludf.DUMMYFUNCTION("""COMPUTED_VALUE"""),104.95)</f>
        <v>104.95</v>
      </c>
      <c r="C67" s="15">
        <f>IFERROR(__xludf.DUMMYFUNCTION("""COMPUTED_VALUE"""),105.96)</f>
        <v>105.96</v>
      </c>
      <c r="D67" s="15">
        <f>IFERROR(__xludf.DUMMYFUNCTION("""COMPUTED_VALUE"""),101.15)</f>
        <v>101.15</v>
      </c>
      <c r="E67" s="15">
        <f>IFERROR(__xludf.DUMMYFUNCTION("""COMPUTED_VALUE"""),105.66)</f>
        <v>105.66</v>
      </c>
      <c r="F67" s="15">
        <f>IFERROR(__xludf.DUMMYFUNCTION("""COMPUTED_VALUE"""),3.15546638E8)</f>
        <v>315546638</v>
      </c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14">
        <f>IFERROR(__xludf.DUMMYFUNCTION("""COMPUTED_VALUE"""),45058.66666666667)</f>
        <v>45058.66667</v>
      </c>
      <c r="B68" s="15">
        <f>IFERROR(__xludf.DUMMYFUNCTION("""COMPUTED_VALUE"""),105.04)</f>
        <v>105.04</v>
      </c>
      <c r="C68" s="15">
        <f>IFERROR(__xludf.DUMMYFUNCTION("""COMPUTED_VALUE"""),113.28)</f>
        <v>113.28</v>
      </c>
      <c r="D68" s="15">
        <f>IFERROR(__xludf.DUMMYFUNCTION("""COMPUTED_VALUE"""),104.7)</f>
        <v>104.7</v>
      </c>
      <c r="E68" s="15">
        <f>IFERROR(__xludf.DUMMYFUNCTION("""COMPUTED_VALUE"""),110.26)</f>
        <v>110.26</v>
      </c>
      <c r="F68" s="15">
        <f>IFERROR(__xludf.DUMMYFUNCTION("""COMPUTED_VALUE"""),2.96925396E8)</f>
        <v>296925396</v>
      </c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14">
        <f>IFERROR(__xludf.DUMMYFUNCTION("""COMPUTED_VALUE"""),45065.66666666667)</f>
        <v>45065.66667</v>
      </c>
      <c r="B69" s="15">
        <f>IFERROR(__xludf.DUMMYFUNCTION("""COMPUTED_VALUE"""),111.15)</f>
        <v>111.15</v>
      </c>
      <c r="C69" s="15">
        <f>IFERROR(__xludf.DUMMYFUNCTION("""COMPUTED_VALUE"""),118.6)</f>
        <v>118.6</v>
      </c>
      <c r="D69" s="15">
        <f>IFERROR(__xludf.DUMMYFUNCTION("""COMPUTED_VALUE"""),109.25)</f>
        <v>109.25</v>
      </c>
      <c r="E69" s="15">
        <f>IFERROR(__xludf.DUMMYFUNCTION("""COMPUTED_VALUE"""),116.25)</f>
        <v>116.25</v>
      </c>
      <c r="F69" s="15">
        <f>IFERROR(__xludf.DUMMYFUNCTION("""COMPUTED_VALUE"""),3.18369624E8)</f>
        <v>318369624</v>
      </c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14">
        <f>IFERROR(__xludf.DUMMYFUNCTION("""COMPUTED_VALUE"""),45072.66666666667)</f>
        <v>45072.66667</v>
      </c>
      <c r="B70" s="15">
        <f>IFERROR(__xludf.DUMMYFUNCTION("""COMPUTED_VALUE"""),116.77)</f>
        <v>116.77</v>
      </c>
      <c r="C70" s="15">
        <f>IFERROR(__xludf.DUMMYFUNCTION("""COMPUTED_VALUE"""),121.5)</f>
        <v>121.5</v>
      </c>
      <c r="D70" s="15">
        <f>IFERROR(__xludf.DUMMYFUNCTION("""COMPUTED_VALUE"""),113.78)</f>
        <v>113.78</v>
      </c>
      <c r="E70" s="15">
        <f>IFERROR(__xludf.DUMMYFUNCTION("""COMPUTED_VALUE"""),120.11)</f>
        <v>120.11</v>
      </c>
      <c r="F70" s="15">
        <f>IFERROR(__xludf.DUMMYFUNCTION("""COMPUTED_VALUE"""),3.65081893E8)</f>
        <v>365081893</v>
      </c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14">
        <f>IFERROR(__xludf.DUMMYFUNCTION("""COMPUTED_VALUE"""),45079.66666666667)</f>
        <v>45079.66667</v>
      </c>
      <c r="B71" s="15">
        <f>IFERROR(__xludf.DUMMYFUNCTION("""COMPUTED_VALUE"""),122.37)</f>
        <v>122.37</v>
      </c>
      <c r="C71" s="15">
        <f>IFERROR(__xludf.DUMMYFUNCTION("""COMPUTED_VALUE"""),126.39)</f>
        <v>126.39</v>
      </c>
      <c r="D71" s="15">
        <f>IFERROR(__xludf.DUMMYFUNCTION("""COMPUTED_VALUE"""),119.17)</f>
        <v>119.17</v>
      </c>
      <c r="E71" s="15">
        <f>IFERROR(__xludf.DUMMYFUNCTION("""COMPUTED_VALUE"""),124.25)</f>
        <v>124.25</v>
      </c>
      <c r="F71" s="15">
        <f>IFERROR(__xludf.DUMMYFUNCTION("""COMPUTED_VALUE"""),2.5275514E8)</f>
        <v>252755140</v>
      </c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14">
        <f>IFERROR(__xludf.DUMMYFUNCTION("""COMPUTED_VALUE"""),45086.66666666667)</f>
        <v>45086.66667</v>
      </c>
      <c r="B72" s="15">
        <f>IFERROR(__xludf.DUMMYFUNCTION("""COMPUTED_VALUE"""),123.36)</f>
        <v>123.36</v>
      </c>
      <c r="C72" s="15">
        <f>IFERROR(__xludf.DUMMYFUNCTION("""COMPUTED_VALUE"""),127.4)</f>
        <v>127.4</v>
      </c>
      <c r="D72" s="15">
        <f>IFERROR(__xludf.DUMMYFUNCTION("""COMPUTED_VALUE"""),120.63)</f>
        <v>120.63</v>
      </c>
      <c r="E72" s="15">
        <f>IFERROR(__xludf.DUMMYFUNCTION("""COMPUTED_VALUE"""),123.43)</f>
        <v>123.43</v>
      </c>
      <c r="F72" s="15">
        <f>IFERROR(__xludf.DUMMYFUNCTION("""COMPUTED_VALUE"""),3.02863903E8)</f>
        <v>302863903</v>
      </c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14">
        <f>IFERROR(__xludf.DUMMYFUNCTION("""COMPUTED_VALUE"""),45093.66666666667)</f>
        <v>45093.66667</v>
      </c>
      <c r="B73" s="15">
        <f>IFERROR(__xludf.DUMMYFUNCTION("""COMPUTED_VALUE"""),124.02)</f>
        <v>124.02</v>
      </c>
      <c r="C73" s="15">
        <f>IFERROR(__xludf.DUMMYFUNCTION("""COMPUTED_VALUE"""),128.41)</f>
        <v>128.41</v>
      </c>
      <c r="D73" s="15">
        <f>IFERROR(__xludf.DUMMYFUNCTION("""COMPUTED_VALUE"""),123.53)</f>
        <v>123.53</v>
      </c>
      <c r="E73" s="15">
        <f>IFERROR(__xludf.DUMMYFUNCTION("""COMPUTED_VALUE"""),125.49)</f>
        <v>125.49</v>
      </c>
      <c r="F73" s="15">
        <f>IFERROR(__xludf.DUMMYFUNCTION("""COMPUTED_VALUE"""),2.99166199E8)</f>
        <v>299166199</v>
      </c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14">
        <f>IFERROR(__xludf.DUMMYFUNCTION("""COMPUTED_VALUE"""),45100.66666666667)</f>
        <v>45100.66667</v>
      </c>
      <c r="B74" s="15">
        <f>IFERROR(__xludf.DUMMYFUNCTION("""COMPUTED_VALUE"""),124.97)</f>
        <v>124.97</v>
      </c>
      <c r="C74" s="15">
        <f>IFERROR(__xludf.DUMMYFUNCTION("""COMPUTED_VALUE"""),130.84)</f>
        <v>130.84</v>
      </c>
      <c r="D74" s="15">
        <f>IFERROR(__xludf.DUMMYFUNCTION("""COMPUTED_VALUE"""),123.85)</f>
        <v>123.85</v>
      </c>
      <c r="E74" s="15">
        <f>IFERROR(__xludf.DUMMYFUNCTION("""COMPUTED_VALUE"""),129.33)</f>
        <v>129.33</v>
      </c>
      <c r="F74" s="15">
        <f>IFERROR(__xludf.DUMMYFUNCTION("""COMPUTED_VALUE"""),2.7135014E8)</f>
        <v>271350140</v>
      </c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14">
        <f>IFERROR(__xludf.DUMMYFUNCTION("""COMPUTED_VALUE"""),45107.66666666667)</f>
        <v>45107.66667</v>
      </c>
      <c r="B75" s="15">
        <f>IFERROR(__xludf.DUMMYFUNCTION("""COMPUTED_VALUE"""),129.33)</f>
        <v>129.33</v>
      </c>
      <c r="C75" s="15">
        <f>IFERROR(__xludf.DUMMYFUNCTION("""COMPUTED_VALUE"""),131.49)</f>
        <v>131.49</v>
      </c>
      <c r="D75" s="15">
        <f>IFERROR(__xludf.DUMMYFUNCTION("""COMPUTED_VALUE"""),127.1)</f>
        <v>127.1</v>
      </c>
      <c r="E75" s="15">
        <f>IFERROR(__xludf.DUMMYFUNCTION("""COMPUTED_VALUE"""),130.36)</f>
        <v>130.36</v>
      </c>
      <c r="F75" s="15">
        <f>IFERROR(__xludf.DUMMYFUNCTION("""COMPUTED_VALUE"""),2.5405148E8)</f>
        <v>254051480</v>
      </c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14">
        <f>IFERROR(__xludf.DUMMYFUNCTION("""COMPUTED_VALUE"""),45114.66666666667)</f>
        <v>45114.66667</v>
      </c>
      <c r="B76" s="15">
        <f>IFERROR(__xludf.DUMMYFUNCTION("""COMPUTED_VALUE"""),130.82)</f>
        <v>130.82</v>
      </c>
      <c r="C76" s="15">
        <f>IFERROR(__xludf.DUMMYFUNCTION("""COMPUTED_VALUE"""),131.85)</f>
        <v>131.85</v>
      </c>
      <c r="D76" s="15">
        <f>IFERROR(__xludf.DUMMYFUNCTION("""COMPUTED_VALUE"""),127.37)</f>
        <v>127.37</v>
      </c>
      <c r="E76" s="15">
        <f>IFERROR(__xludf.DUMMYFUNCTION("""COMPUTED_VALUE"""),129.78)</f>
        <v>129.78</v>
      </c>
      <c r="F76" s="15">
        <f>IFERROR(__xludf.DUMMYFUNCTION("""COMPUTED_VALUE"""),1.46850293E8)</f>
        <v>146850293</v>
      </c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14">
        <f>IFERROR(__xludf.DUMMYFUNCTION("""COMPUTED_VALUE"""),45121.66666666667)</f>
        <v>45121.66667</v>
      </c>
      <c r="B77" s="15">
        <f>IFERROR(__xludf.DUMMYFUNCTION("""COMPUTED_VALUE"""),129.07)</f>
        <v>129.07</v>
      </c>
      <c r="C77" s="15">
        <f>IFERROR(__xludf.DUMMYFUNCTION("""COMPUTED_VALUE"""),136.65)</f>
        <v>136.65</v>
      </c>
      <c r="D77" s="15">
        <f>IFERROR(__xludf.DUMMYFUNCTION("""COMPUTED_VALUE"""),125.92)</f>
        <v>125.92</v>
      </c>
      <c r="E77" s="15">
        <f>IFERROR(__xludf.DUMMYFUNCTION("""COMPUTED_VALUE"""),134.68)</f>
        <v>134.68</v>
      </c>
      <c r="F77" s="15">
        <f>IFERROR(__xludf.DUMMYFUNCTION("""COMPUTED_VALUE"""),2.81521569E8)</f>
        <v>281521569</v>
      </c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14">
        <f>IFERROR(__xludf.DUMMYFUNCTION("""COMPUTED_VALUE"""),45128.66666666667)</f>
        <v>45128.66667</v>
      </c>
      <c r="B78" s="15">
        <f>IFERROR(__xludf.DUMMYFUNCTION("""COMPUTED_VALUE"""),134.56)</f>
        <v>134.56</v>
      </c>
      <c r="C78" s="15">
        <f>IFERROR(__xludf.DUMMYFUNCTION("""COMPUTED_VALUE"""),135.99)</f>
        <v>135.99</v>
      </c>
      <c r="D78" s="15">
        <f>IFERROR(__xludf.DUMMYFUNCTION("""COMPUTED_VALUE"""),128.42)</f>
        <v>128.42</v>
      </c>
      <c r="E78" s="15">
        <f>IFERROR(__xludf.DUMMYFUNCTION("""COMPUTED_VALUE"""),130.0)</f>
        <v>130</v>
      </c>
      <c r="F78" s="15">
        <f>IFERROR(__xludf.DUMMYFUNCTION("""COMPUTED_VALUE"""),3.51078241E8)</f>
        <v>351078241</v>
      </c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14">
        <f>IFERROR(__xludf.DUMMYFUNCTION("""COMPUTED_VALUE"""),45135.66666666667)</f>
        <v>45135.66667</v>
      </c>
      <c r="B79" s="15">
        <f>IFERROR(__xludf.DUMMYFUNCTION("""COMPUTED_VALUE"""),130.31)</f>
        <v>130.31</v>
      </c>
      <c r="C79" s="15">
        <f>IFERROR(__xludf.DUMMYFUNCTION("""COMPUTED_VALUE"""),133.01)</f>
        <v>133.01</v>
      </c>
      <c r="D79" s="15">
        <f>IFERROR(__xludf.DUMMYFUNCTION("""COMPUTED_VALUE"""),126.11)</f>
        <v>126.11</v>
      </c>
      <c r="E79" s="15">
        <f>IFERROR(__xludf.DUMMYFUNCTION("""COMPUTED_VALUE"""),132.21)</f>
        <v>132.21</v>
      </c>
      <c r="F79" s="15">
        <f>IFERROR(__xludf.DUMMYFUNCTION("""COMPUTED_VALUE"""),2.37746327E8)</f>
        <v>237746327</v>
      </c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16">
        <f>IFERROR(__xludf.DUMMYFUNCTION("""COMPUTED_VALUE"""),45142.66666666667)</f>
        <v>45142.66667</v>
      </c>
      <c r="B80" s="3">
        <f>IFERROR(__xludf.DUMMYFUNCTION("""COMPUTED_VALUE"""),133.2)</f>
        <v>133.2</v>
      </c>
      <c r="C80" s="3">
        <f>IFERROR(__xludf.DUMMYFUNCTION("""COMPUTED_VALUE"""),143.63)</f>
        <v>143.63</v>
      </c>
      <c r="D80" s="3">
        <f>IFERROR(__xludf.DUMMYFUNCTION("""COMPUTED_VALUE"""),126.41)</f>
        <v>126.41</v>
      </c>
      <c r="E80" s="3">
        <f>IFERROR(__xludf.DUMMYFUNCTION("""COMPUTED_VALUE"""),139.57)</f>
        <v>139.57</v>
      </c>
      <c r="F80" s="3">
        <f>IFERROR(__xludf.DUMMYFUNCTION("""COMPUTED_VALUE"""),3.79520261E8)</f>
        <v>379520261</v>
      </c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" t="str">
        <f>IFERROR(__xludf.DUMMYFUNCTION("GOOGLEFINANCE(""GOOG"",""All"",""01/31/2022"",today(),""weekly"")"),"Date")</f>
        <v>Date</v>
      </c>
      <c r="B1" s="3" t="str">
        <f>IFERROR(__xludf.DUMMYFUNCTION("""COMPUTED_VALUE"""),"Open")</f>
        <v>Open</v>
      </c>
      <c r="C1" s="3" t="str">
        <f>IFERROR(__xludf.DUMMYFUNCTION("""COMPUTED_VALUE"""),"High")</f>
        <v>High</v>
      </c>
      <c r="D1" s="3" t="str">
        <f>IFERROR(__xludf.DUMMYFUNCTION("""COMPUTED_VALUE"""),"Low")</f>
        <v>Low</v>
      </c>
      <c r="E1" s="3" t="str">
        <f>IFERROR(__xludf.DUMMYFUNCTION("""COMPUTED_VALUE"""),"Close")</f>
        <v>Close</v>
      </c>
      <c r="F1" s="3" t="str">
        <f>IFERROR(__xludf.DUMMYFUNCTION("""COMPUTED_VALUE"""),"Volume")</f>
        <v>Volume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14">
        <f>IFERROR(__xludf.DUMMYFUNCTION("""COMPUTED_VALUE"""),44596.66666666667)</f>
        <v>44596.66667</v>
      </c>
      <c r="B2" s="15">
        <f>IFERROR(__xludf.DUMMYFUNCTION("""COMPUTED_VALUE"""),134.2)</f>
        <v>134.2</v>
      </c>
      <c r="C2" s="15">
        <f>IFERROR(__xludf.DUMMYFUNCTION("""COMPUTED_VALUE"""),152.1)</f>
        <v>152.1</v>
      </c>
      <c r="D2" s="15">
        <f>IFERROR(__xludf.DUMMYFUNCTION("""COMPUTED_VALUE"""),132.27)</f>
        <v>132.27</v>
      </c>
      <c r="E2" s="15">
        <f>IFERROR(__xludf.DUMMYFUNCTION("""COMPUTED_VALUE"""),143.02)</f>
        <v>143.02</v>
      </c>
      <c r="F2" s="15">
        <f>IFERROR(__xludf.DUMMYFUNCTION("""COMPUTED_VALUE"""),1.4058203E7)</f>
        <v>14058203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14">
        <f>IFERROR(__xludf.DUMMYFUNCTION("""COMPUTED_VALUE"""),44603.66666666667)</f>
        <v>44603.66667</v>
      </c>
      <c r="B3" s="15">
        <f>IFERROR(__xludf.DUMMYFUNCTION("""COMPUTED_VALUE"""),143.71)</f>
        <v>143.71</v>
      </c>
      <c r="C3" s="15">
        <f>IFERROR(__xludf.DUMMYFUNCTION("""COMPUTED_VALUE"""),143.85)</f>
        <v>143.85</v>
      </c>
      <c r="D3" s="15">
        <f>IFERROR(__xludf.DUMMYFUNCTION("""COMPUTED_VALUE"""),133.29)</f>
        <v>133.29</v>
      </c>
      <c r="E3" s="15">
        <f>IFERROR(__xludf.DUMMYFUNCTION("""COMPUTED_VALUE"""),134.13)</f>
        <v>134.13</v>
      </c>
      <c r="F3" s="15">
        <f>IFERROR(__xludf.DUMMYFUNCTION("""COMPUTED_VALUE"""),8965972.0)</f>
        <v>8965972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14">
        <f>IFERROR(__xludf.DUMMYFUNCTION("""COMPUTED_VALUE"""),44610.66666666667)</f>
        <v>44610.66667</v>
      </c>
      <c r="B4" s="15">
        <f>IFERROR(__xludf.DUMMYFUNCTION("""COMPUTED_VALUE"""),133.37)</f>
        <v>133.37</v>
      </c>
      <c r="C4" s="15">
        <f>IFERROR(__xludf.DUMMYFUNCTION("""COMPUTED_VALUE"""),137.95)</f>
        <v>137.95</v>
      </c>
      <c r="D4" s="15">
        <f>IFERROR(__xludf.DUMMYFUNCTION("""COMPUTED_VALUE"""),130.31)</f>
        <v>130.31</v>
      </c>
      <c r="E4" s="15">
        <f>IFERROR(__xludf.DUMMYFUNCTION("""COMPUTED_VALUE"""),130.47)</f>
        <v>130.47</v>
      </c>
      <c r="F4" s="15">
        <f>IFERROR(__xludf.DUMMYFUNCTION("""COMPUTED_VALUE"""),7090337.0)</f>
        <v>7090337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14">
        <f>IFERROR(__xludf.DUMMYFUNCTION("""COMPUTED_VALUE"""),44617.66666666667)</f>
        <v>44617.66667</v>
      </c>
      <c r="B5" s="15">
        <f>IFERROR(__xludf.DUMMYFUNCTION("""COMPUTED_VALUE"""),129.99)</f>
        <v>129.99</v>
      </c>
      <c r="C5" s="15">
        <f>IFERROR(__xludf.DUMMYFUNCTION("""COMPUTED_VALUE"""),135.39)</f>
        <v>135.39</v>
      </c>
      <c r="D5" s="15">
        <f>IFERROR(__xludf.DUMMYFUNCTION("""COMPUTED_VALUE"""),124.76)</f>
        <v>124.76</v>
      </c>
      <c r="E5" s="15">
        <f>IFERROR(__xludf.DUMMYFUNCTION("""COMPUTED_VALUE"""),134.52)</f>
        <v>134.52</v>
      </c>
      <c r="F5" s="15">
        <f>IFERROR(__xludf.DUMMYFUNCTION("""COMPUTED_VALUE"""),6736940.0)</f>
        <v>6736940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14">
        <f>IFERROR(__xludf.DUMMYFUNCTION("""COMPUTED_VALUE"""),44624.66666666667)</f>
        <v>44624.66667</v>
      </c>
      <c r="B6" s="15">
        <f>IFERROR(__xludf.DUMMYFUNCTION("""COMPUTED_VALUE"""),133.28)</f>
        <v>133.28</v>
      </c>
      <c r="C6" s="15">
        <f>IFERROR(__xludf.DUMMYFUNCTION("""COMPUTED_VALUE"""),136.71)</f>
        <v>136.71</v>
      </c>
      <c r="D6" s="15">
        <f>IFERROR(__xludf.DUMMYFUNCTION("""COMPUTED_VALUE"""),130.41)</f>
        <v>130.41</v>
      </c>
      <c r="E6" s="15">
        <f>IFERROR(__xludf.DUMMYFUNCTION("""COMPUTED_VALUE"""),132.12)</f>
        <v>132.12</v>
      </c>
      <c r="F6" s="15">
        <f>IFERROR(__xludf.DUMMYFUNCTION("""COMPUTED_VALUE"""),6126694.0)</f>
        <v>6126694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14">
        <f>IFERROR(__xludf.DUMMYFUNCTION("""COMPUTED_VALUE"""),44631.66666666667)</f>
        <v>44631.66667</v>
      </c>
      <c r="B7" s="15">
        <f>IFERROR(__xludf.DUMMYFUNCTION("""COMPUTED_VALUE"""),131.9)</f>
        <v>131.9</v>
      </c>
      <c r="C7" s="15">
        <f>IFERROR(__xludf.DUMMYFUNCTION("""COMPUTED_VALUE"""),134.2)</f>
        <v>134.2</v>
      </c>
      <c r="D7" s="15">
        <f>IFERROR(__xludf.DUMMYFUNCTION("""COMPUTED_VALUE"""),125.86)</f>
        <v>125.86</v>
      </c>
      <c r="E7" s="15">
        <f>IFERROR(__xludf.DUMMYFUNCTION("""COMPUTED_VALUE"""),130.48)</f>
        <v>130.48</v>
      </c>
      <c r="F7" s="15">
        <f>IFERROR(__xludf.DUMMYFUNCTION("""COMPUTED_VALUE"""),7877495.0)</f>
        <v>7877495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14">
        <f>IFERROR(__xludf.DUMMYFUNCTION("""COMPUTED_VALUE"""),44638.66666666667)</f>
        <v>44638.66667</v>
      </c>
      <c r="B8" s="15">
        <f>IFERROR(__xludf.DUMMYFUNCTION("""COMPUTED_VALUE"""),130.57)</f>
        <v>130.57</v>
      </c>
      <c r="C8" s="15">
        <f>IFERROR(__xludf.DUMMYFUNCTION("""COMPUTED_VALUE"""),136.91)</f>
        <v>136.91</v>
      </c>
      <c r="D8" s="15">
        <f>IFERROR(__xludf.DUMMYFUNCTION("""COMPUTED_VALUE"""),126.41)</f>
        <v>126.41</v>
      </c>
      <c r="E8" s="15">
        <f>IFERROR(__xludf.DUMMYFUNCTION("""COMPUTED_VALUE"""),136.8)</f>
        <v>136.8</v>
      </c>
      <c r="F8" s="15">
        <f>IFERROR(__xludf.DUMMYFUNCTION("""COMPUTED_VALUE"""),8124937.0)</f>
        <v>8124937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14">
        <f>IFERROR(__xludf.DUMMYFUNCTION("""COMPUTED_VALUE"""),44645.66666666667)</f>
        <v>44645.66667</v>
      </c>
      <c r="B9" s="15">
        <f>IFERROR(__xludf.DUMMYFUNCTION("""COMPUTED_VALUE"""),136.85)</f>
        <v>136.85</v>
      </c>
      <c r="C9" s="15">
        <f>IFERROR(__xludf.DUMMYFUNCTION("""COMPUTED_VALUE"""),141.96)</f>
        <v>141.96</v>
      </c>
      <c r="D9" s="15">
        <f>IFERROR(__xludf.DUMMYFUNCTION("""COMPUTED_VALUE"""),134.61)</f>
        <v>134.61</v>
      </c>
      <c r="E9" s="15">
        <f>IFERROR(__xludf.DUMMYFUNCTION("""COMPUTED_VALUE"""),141.52)</f>
        <v>141.52</v>
      </c>
      <c r="F9" s="15">
        <f>IFERROR(__xludf.DUMMYFUNCTION("""COMPUTED_VALUE"""),6077272.0)</f>
        <v>6077272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14">
        <f>IFERROR(__xludf.DUMMYFUNCTION("""COMPUTED_VALUE"""),44652.66666666667)</f>
        <v>44652.66667</v>
      </c>
      <c r="B10" s="15">
        <f>IFERROR(__xludf.DUMMYFUNCTION("""COMPUTED_VALUE"""),140.68)</f>
        <v>140.68</v>
      </c>
      <c r="C10" s="15">
        <f>IFERROR(__xludf.DUMMYFUNCTION("""COMPUTED_VALUE"""),144.16)</f>
        <v>144.16</v>
      </c>
      <c r="D10" s="15">
        <f>IFERROR(__xludf.DUMMYFUNCTION("""COMPUTED_VALUE"""),138.8)</f>
        <v>138.8</v>
      </c>
      <c r="E10" s="15">
        <f>IFERROR(__xludf.DUMMYFUNCTION("""COMPUTED_VALUE"""),140.7)</f>
        <v>140.7</v>
      </c>
      <c r="F10" s="15">
        <f>IFERROR(__xludf.DUMMYFUNCTION("""COMPUTED_VALUE"""),6324711.0)</f>
        <v>6324711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14">
        <f>IFERROR(__xludf.DUMMYFUNCTION("""COMPUTED_VALUE"""),44659.66666666667)</f>
        <v>44659.66667</v>
      </c>
      <c r="B11" s="15">
        <f>IFERROR(__xludf.DUMMYFUNCTION("""COMPUTED_VALUE"""),140.82)</f>
        <v>140.82</v>
      </c>
      <c r="C11" s="15">
        <f>IFERROR(__xludf.DUMMYFUNCTION("""COMPUTED_VALUE"""),144.04)</f>
        <v>144.04</v>
      </c>
      <c r="D11" s="15">
        <f>IFERROR(__xludf.DUMMYFUNCTION("""COMPUTED_VALUE"""),133.75)</f>
        <v>133.75</v>
      </c>
      <c r="E11" s="15">
        <f>IFERROR(__xludf.DUMMYFUNCTION("""COMPUTED_VALUE"""),134.01)</f>
        <v>134.01</v>
      </c>
      <c r="F11" s="15">
        <f>IFERROR(__xludf.DUMMYFUNCTION("""COMPUTED_VALUE"""),4889904.0)</f>
        <v>4889904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14">
        <f>IFERROR(__xludf.DUMMYFUNCTION("""COMPUTED_VALUE"""),44665.66666666667)</f>
        <v>44665.66667</v>
      </c>
      <c r="B12" s="15">
        <f>IFERROR(__xludf.DUMMYFUNCTION("""COMPUTED_VALUE"""),132.9)</f>
        <v>132.9</v>
      </c>
      <c r="C12" s="15">
        <f>IFERROR(__xludf.DUMMYFUNCTION("""COMPUTED_VALUE"""),132.94)</f>
        <v>132.94</v>
      </c>
      <c r="D12" s="15">
        <f>IFERROR(__xludf.DUMMYFUNCTION("""COMPUTED_VALUE"""),127.11)</f>
        <v>127.11</v>
      </c>
      <c r="E12" s="15">
        <f>IFERROR(__xludf.DUMMYFUNCTION("""COMPUTED_VALUE"""),127.25)</f>
        <v>127.25</v>
      </c>
      <c r="F12" s="15">
        <f>IFERROR(__xludf.DUMMYFUNCTION("""COMPUTED_VALUE"""),4510844.0)</f>
        <v>4510844</v>
      </c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14">
        <f>IFERROR(__xludf.DUMMYFUNCTION("""COMPUTED_VALUE"""),44673.66666666667)</f>
        <v>44673.66667</v>
      </c>
      <c r="B13" s="15">
        <f>IFERROR(__xludf.DUMMYFUNCTION("""COMPUTED_VALUE"""),127.41)</f>
        <v>127.41</v>
      </c>
      <c r="C13" s="15">
        <f>IFERROR(__xludf.DUMMYFUNCTION("""COMPUTED_VALUE"""),131.92)</f>
        <v>131.92</v>
      </c>
      <c r="D13" s="15">
        <f>IFERROR(__xludf.DUMMYFUNCTION("""COMPUTED_VALUE"""),119.14)</f>
        <v>119.14</v>
      </c>
      <c r="E13" s="15">
        <f>IFERROR(__xludf.DUMMYFUNCTION("""COMPUTED_VALUE"""),119.61)</f>
        <v>119.61</v>
      </c>
      <c r="F13" s="15">
        <f>IFERROR(__xludf.DUMMYFUNCTION("""COMPUTED_VALUE"""),6840686.0)</f>
        <v>6840686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14">
        <f>IFERROR(__xludf.DUMMYFUNCTION("""COMPUTED_VALUE"""),44680.66666666667)</f>
        <v>44680.66667</v>
      </c>
      <c r="B14" s="15">
        <f>IFERROR(__xludf.DUMMYFUNCTION("""COMPUTED_VALUE"""),119.43)</f>
        <v>119.43</v>
      </c>
      <c r="C14" s="15">
        <f>IFERROR(__xludf.DUMMYFUNCTION("""COMPUTED_VALUE"""),123.28)</f>
        <v>123.28</v>
      </c>
      <c r="D14" s="15">
        <f>IFERROR(__xludf.DUMMYFUNCTION("""COMPUTED_VALUE"""),113.12)</f>
        <v>113.12</v>
      </c>
      <c r="E14" s="15">
        <f>IFERROR(__xludf.DUMMYFUNCTION("""COMPUTED_VALUE"""),114.97)</f>
        <v>114.97</v>
      </c>
      <c r="F14" s="15">
        <f>IFERROR(__xludf.DUMMYFUNCTION("""COMPUTED_VALUE"""),1.083185E7)</f>
        <v>10831850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14">
        <f>IFERROR(__xludf.DUMMYFUNCTION("""COMPUTED_VALUE"""),44687.66666666667)</f>
        <v>44687.66667</v>
      </c>
      <c r="B15" s="15">
        <f>IFERROR(__xludf.DUMMYFUNCTION("""COMPUTED_VALUE"""),113.91)</f>
        <v>113.91</v>
      </c>
      <c r="C15" s="15">
        <f>IFERROR(__xludf.DUMMYFUNCTION("""COMPUTED_VALUE"""),123.14)</f>
        <v>123.14</v>
      </c>
      <c r="D15" s="15">
        <f>IFERROR(__xludf.DUMMYFUNCTION("""COMPUTED_VALUE"""),113.4)</f>
        <v>113.4</v>
      </c>
      <c r="E15" s="15">
        <f>IFERROR(__xludf.DUMMYFUNCTION("""COMPUTED_VALUE"""),115.66)</f>
        <v>115.66</v>
      </c>
      <c r="F15" s="15">
        <f>IFERROR(__xludf.DUMMYFUNCTION("""COMPUTED_VALUE"""),8156268.0)</f>
        <v>8156268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14">
        <f>IFERROR(__xludf.DUMMYFUNCTION("""COMPUTED_VALUE"""),44694.66666666667)</f>
        <v>44694.66667</v>
      </c>
      <c r="B16" s="15">
        <f>IFERROR(__xludf.DUMMYFUNCTION("""COMPUTED_VALUE"""),113.3)</f>
        <v>113.3</v>
      </c>
      <c r="C16" s="15">
        <f>IFERROR(__xludf.DUMMYFUNCTION("""COMPUTED_VALUE"""),118.09)</f>
        <v>118.09</v>
      </c>
      <c r="D16" s="15">
        <f>IFERROR(__xludf.DUMMYFUNCTION("""COMPUTED_VALUE"""),110.11)</f>
        <v>110.11</v>
      </c>
      <c r="E16" s="15">
        <f>IFERROR(__xludf.DUMMYFUNCTION("""COMPUTED_VALUE"""),116.52)</f>
        <v>116.52</v>
      </c>
      <c r="F16" s="15">
        <f>IFERROR(__xludf.DUMMYFUNCTION("""COMPUTED_VALUE"""),8669141.0)</f>
        <v>8669141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14">
        <f>IFERROR(__xludf.DUMMYFUNCTION("""COMPUTED_VALUE"""),44701.66666666667)</f>
        <v>44701.66667</v>
      </c>
      <c r="B17" s="15">
        <f>IFERROR(__xludf.DUMMYFUNCTION("""COMPUTED_VALUE"""),115.38)</f>
        <v>115.38</v>
      </c>
      <c r="C17" s="15">
        <f>IFERROR(__xludf.DUMMYFUNCTION("""COMPUTED_VALUE"""),117.23)</f>
        <v>117.23</v>
      </c>
      <c r="D17" s="15">
        <f>IFERROR(__xludf.DUMMYFUNCTION("""COMPUTED_VALUE"""),106.37)</f>
        <v>106.37</v>
      </c>
      <c r="E17" s="15">
        <f>IFERROR(__xludf.DUMMYFUNCTION("""COMPUTED_VALUE"""),109.31)</f>
        <v>109.31</v>
      </c>
      <c r="F17" s="15">
        <f>IFERROR(__xludf.DUMMYFUNCTION("""COMPUTED_VALUE"""),6980949.0)</f>
        <v>6980949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14">
        <f>IFERROR(__xludf.DUMMYFUNCTION("""COMPUTED_VALUE"""),44708.66666666667)</f>
        <v>44708.66667</v>
      </c>
      <c r="B18" s="15">
        <f>IFERROR(__xludf.DUMMYFUNCTION("""COMPUTED_VALUE"""),110.1)</f>
        <v>110.1</v>
      </c>
      <c r="C18" s="15">
        <f>IFERROR(__xludf.DUMMYFUNCTION("""COMPUTED_VALUE"""),112.87)</f>
        <v>112.87</v>
      </c>
      <c r="D18" s="15">
        <f>IFERROR(__xludf.DUMMYFUNCTION("""COMPUTED_VALUE"""),102.21)</f>
        <v>102.21</v>
      </c>
      <c r="E18" s="15">
        <f>IFERROR(__xludf.DUMMYFUNCTION("""COMPUTED_VALUE"""),112.8)</f>
        <v>112.8</v>
      </c>
      <c r="F18" s="15">
        <f>IFERROR(__xludf.DUMMYFUNCTION("""COMPUTED_VALUE"""),9502792.0)</f>
        <v>9502792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14">
        <f>IFERROR(__xludf.DUMMYFUNCTION("""COMPUTED_VALUE"""),44715.66666666667)</f>
        <v>44715.66667</v>
      </c>
      <c r="B19" s="15">
        <f>IFERROR(__xludf.DUMMYFUNCTION("""COMPUTED_VALUE"""),113.08)</f>
        <v>113.08</v>
      </c>
      <c r="C19" s="15">
        <f>IFERROR(__xludf.DUMMYFUNCTION("""COMPUTED_VALUE"""),117.9)</f>
        <v>117.9</v>
      </c>
      <c r="D19" s="15">
        <f>IFERROR(__xludf.DUMMYFUNCTION("""COMPUTED_VALUE"""),112.57)</f>
        <v>112.57</v>
      </c>
      <c r="E19" s="15">
        <f>IFERROR(__xludf.DUMMYFUNCTION("""COMPUTED_VALUE"""),114.56)</f>
        <v>114.56</v>
      </c>
      <c r="F19" s="15">
        <f>IFERROR(__xludf.DUMMYFUNCTION("""COMPUTED_VALUE"""),6618934.0)</f>
        <v>6618934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14">
        <f>IFERROR(__xludf.DUMMYFUNCTION("""COMPUTED_VALUE"""),44722.66666666667)</f>
        <v>44722.66667</v>
      </c>
      <c r="B20" s="15">
        <f>IFERROR(__xludf.DUMMYFUNCTION("""COMPUTED_VALUE"""),116.74)</f>
        <v>116.74</v>
      </c>
      <c r="C20" s="15">
        <f>IFERROR(__xludf.DUMMYFUNCTION("""COMPUTED_VALUE"""),119.4)</f>
        <v>119.4</v>
      </c>
      <c r="D20" s="15">
        <f>IFERROR(__xludf.DUMMYFUNCTION("""COMPUTED_VALUE"""),110.86)</f>
        <v>110.86</v>
      </c>
      <c r="E20" s="15">
        <f>IFERROR(__xludf.DUMMYFUNCTION("""COMPUTED_VALUE"""),111.43)</f>
        <v>111.43</v>
      </c>
      <c r="F20" s="15">
        <f>IFERROR(__xludf.DUMMYFUNCTION("""COMPUTED_VALUE"""),6361793.0)</f>
        <v>6361793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14">
        <f>IFERROR(__xludf.DUMMYFUNCTION("""COMPUTED_VALUE"""),44729.66666666667)</f>
        <v>44729.66667</v>
      </c>
      <c r="B21" s="15">
        <f>IFERROR(__xludf.DUMMYFUNCTION("""COMPUTED_VALUE"""),107.45)</f>
        <v>107.45</v>
      </c>
      <c r="C21" s="15">
        <f>IFERROR(__xludf.DUMMYFUNCTION("""COMPUTED_VALUE"""),112.06)</f>
        <v>112.06</v>
      </c>
      <c r="D21" s="15">
        <f>IFERROR(__xludf.DUMMYFUNCTION("""COMPUTED_VALUE"""),105.63)</f>
        <v>105.63</v>
      </c>
      <c r="E21" s="15">
        <f>IFERROR(__xludf.DUMMYFUNCTION("""COMPUTED_VALUE"""),107.87)</f>
        <v>107.87</v>
      </c>
      <c r="F21" s="15">
        <f>IFERROR(__xludf.DUMMYFUNCTION("""COMPUTED_VALUE"""),8712953.0)</f>
        <v>8712953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14">
        <f>IFERROR(__xludf.DUMMYFUNCTION("""COMPUTED_VALUE"""),44736.66666666667)</f>
        <v>44736.66667</v>
      </c>
      <c r="B22" s="15">
        <f>IFERROR(__xludf.DUMMYFUNCTION("""COMPUTED_VALUE"""),109.7)</f>
        <v>109.7</v>
      </c>
      <c r="C22" s="15">
        <f>IFERROR(__xludf.DUMMYFUNCTION("""COMPUTED_VALUE"""),118.64)</f>
        <v>118.64</v>
      </c>
      <c r="D22" s="15">
        <f>IFERROR(__xludf.DUMMYFUNCTION("""COMPUTED_VALUE"""),109.29)</f>
        <v>109.29</v>
      </c>
      <c r="E22" s="15">
        <f>IFERROR(__xludf.DUMMYFUNCTION("""COMPUTED_VALUE"""),118.54)</f>
        <v>118.54</v>
      </c>
      <c r="F22" s="15">
        <f>IFERROR(__xludf.DUMMYFUNCTION("""COMPUTED_VALUE"""),6338224.0)</f>
        <v>6338224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14">
        <f>IFERROR(__xludf.DUMMYFUNCTION("""COMPUTED_VALUE"""),44743.66666666667)</f>
        <v>44743.66667</v>
      </c>
      <c r="B23" s="15">
        <f>IFERROR(__xludf.DUMMYFUNCTION("""COMPUTED_VALUE"""),118.94)</f>
        <v>118.94</v>
      </c>
      <c r="C23" s="15">
        <f>IFERROR(__xludf.DUMMYFUNCTION("""COMPUTED_VALUE"""),119.25)</f>
        <v>119.25</v>
      </c>
      <c r="D23" s="15">
        <f>IFERROR(__xludf.DUMMYFUNCTION("""COMPUTED_VALUE"""),107.11)</f>
        <v>107.11</v>
      </c>
      <c r="E23" s="15">
        <f>IFERROR(__xludf.DUMMYFUNCTION("""COMPUTED_VALUE"""),109.08)</f>
        <v>109.08</v>
      </c>
      <c r="F23" s="15">
        <f>IFERROR(__xludf.DUMMYFUNCTION("""COMPUTED_VALUE"""),7442865.0)</f>
        <v>7442865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14">
        <f>IFERROR(__xludf.DUMMYFUNCTION("""COMPUTED_VALUE"""),44750.66666666667)</f>
        <v>44750.66667</v>
      </c>
      <c r="B24" s="15">
        <f>IFERROR(__xludf.DUMMYFUNCTION("""COMPUTED_VALUE"""),107.51)</f>
        <v>107.51</v>
      </c>
      <c r="C24" s="15">
        <f>IFERROR(__xludf.DUMMYFUNCTION("""COMPUTED_VALUE"""),120.44)</f>
        <v>120.44</v>
      </c>
      <c r="D24" s="15">
        <f>IFERROR(__xludf.DUMMYFUNCTION("""COMPUTED_VALUE"""),106.25)</f>
        <v>106.25</v>
      </c>
      <c r="E24" s="15">
        <f>IFERROR(__xludf.DUMMYFUNCTION("""COMPUTED_VALUE"""),120.17)</f>
        <v>120.17</v>
      </c>
      <c r="F24" s="15">
        <f>IFERROR(__xludf.DUMMYFUNCTION("""COMPUTED_VALUE"""),6327410.0)</f>
        <v>6327410</v>
      </c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14">
        <f>IFERROR(__xludf.DUMMYFUNCTION("""COMPUTED_VALUE"""),44757.66666666667)</f>
        <v>44757.66667</v>
      </c>
      <c r="B25" s="15">
        <f>IFERROR(__xludf.DUMMYFUNCTION("""COMPUTED_VALUE"""),118.65)</f>
        <v>118.65</v>
      </c>
      <c r="C25" s="15">
        <f>IFERROR(__xludf.DUMMYFUNCTION("""COMPUTED_VALUE"""),118.79)</f>
        <v>118.79</v>
      </c>
      <c r="D25" s="15">
        <f>IFERROR(__xludf.DUMMYFUNCTION("""COMPUTED_VALUE"""),109.33)</f>
        <v>109.33</v>
      </c>
      <c r="E25" s="15">
        <f>IFERROR(__xludf.DUMMYFUNCTION("""COMPUTED_VALUE"""),112.77)</f>
        <v>112.77</v>
      </c>
      <c r="F25" s="15">
        <f>IFERROR(__xludf.DUMMYFUNCTION("""COMPUTED_VALUE"""),7872789.0)</f>
        <v>7872789</v>
      </c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14">
        <f>IFERROR(__xludf.DUMMYFUNCTION("""COMPUTED_VALUE"""),44764.66666666667)</f>
        <v>44764.66667</v>
      </c>
      <c r="B26" s="15">
        <f>IFERROR(__xludf.DUMMYFUNCTION("""COMPUTED_VALUE"""),113.44)</f>
        <v>113.44</v>
      </c>
      <c r="C26" s="15">
        <f>IFERROR(__xludf.DUMMYFUNCTION("""COMPUTED_VALUE"""),116.33)</f>
        <v>116.33</v>
      </c>
      <c r="D26" s="15">
        <f>IFERROR(__xludf.DUMMYFUNCTION("""COMPUTED_VALUE"""),107.6)</f>
        <v>107.6</v>
      </c>
      <c r="E26" s="15">
        <f>IFERROR(__xludf.DUMMYFUNCTION("""COMPUTED_VALUE"""),108.36)</f>
        <v>108.36</v>
      </c>
      <c r="F26" s="15">
        <f>IFERROR(__xludf.DUMMYFUNCTION("""COMPUTED_VALUE"""),1.62849556E8)</f>
        <v>162849556</v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14">
        <f>IFERROR(__xludf.DUMMYFUNCTION("""COMPUTED_VALUE"""),44771.66666666667)</f>
        <v>44771.66667</v>
      </c>
      <c r="B27" s="15">
        <f>IFERROR(__xludf.DUMMYFUNCTION("""COMPUTED_VALUE"""),108.88)</f>
        <v>108.88</v>
      </c>
      <c r="C27" s="15">
        <f>IFERROR(__xludf.DUMMYFUNCTION("""COMPUTED_VALUE"""),116.9)</f>
        <v>116.9</v>
      </c>
      <c r="D27" s="15">
        <f>IFERROR(__xludf.DUMMYFUNCTION("""COMPUTED_VALUE"""),104.76)</f>
        <v>104.76</v>
      </c>
      <c r="E27" s="15">
        <f>IFERROR(__xludf.DUMMYFUNCTION("""COMPUTED_VALUE"""),116.64)</f>
        <v>116.64</v>
      </c>
      <c r="F27" s="15">
        <f>IFERROR(__xludf.DUMMYFUNCTION("""COMPUTED_VALUE"""),1.61031217E8)</f>
        <v>161031217</v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14">
        <f>IFERROR(__xludf.DUMMYFUNCTION("""COMPUTED_VALUE"""),44778.66666666667)</f>
        <v>44778.66667</v>
      </c>
      <c r="B28" s="15">
        <f>IFERROR(__xludf.DUMMYFUNCTION("""COMPUTED_VALUE"""),115.53)</f>
        <v>115.53</v>
      </c>
      <c r="C28" s="15">
        <f>IFERROR(__xludf.DUMMYFUNCTION("""COMPUTED_VALUE"""),119.5)</f>
        <v>119.5</v>
      </c>
      <c r="D28" s="15">
        <f>IFERROR(__xludf.DUMMYFUNCTION("""COMPUTED_VALUE"""),114.26)</f>
        <v>114.26</v>
      </c>
      <c r="E28" s="15">
        <f>IFERROR(__xludf.DUMMYFUNCTION("""COMPUTED_VALUE"""),118.22)</f>
        <v>118.22</v>
      </c>
      <c r="F28" s="15">
        <f>IFERROR(__xludf.DUMMYFUNCTION("""COMPUTED_VALUE"""),9.7443418E7)</f>
        <v>97443418</v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14">
        <f>IFERROR(__xludf.DUMMYFUNCTION("""COMPUTED_VALUE"""),44785.66666666667)</f>
        <v>44785.66667</v>
      </c>
      <c r="B29" s="15">
        <f>IFERROR(__xludf.DUMMYFUNCTION("""COMPUTED_VALUE"""),119.12)</f>
        <v>119.12</v>
      </c>
      <c r="C29" s="15">
        <f>IFERROR(__xludf.DUMMYFUNCTION("""COMPUTED_VALUE"""),122.65)</f>
        <v>122.65</v>
      </c>
      <c r="D29" s="15">
        <f>IFERROR(__xludf.DUMMYFUNCTION("""COMPUTED_VALUE"""),116.56)</f>
        <v>116.56</v>
      </c>
      <c r="E29" s="15">
        <f>IFERROR(__xludf.DUMMYFUNCTION("""COMPUTED_VALUE"""),122.65)</f>
        <v>122.65</v>
      </c>
      <c r="F29" s="15">
        <f>IFERROR(__xludf.DUMMYFUNCTION("""COMPUTED_VALUE"""),8.5775104E7)</f>
        <v>85775104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14">
        <f>IFERROR(__xludf.DUMMYFUNCTION("""COMPUTED_VALUE"""),44792.66666666667)</f>
        <v>44792.66667</v>
      </c>
      <c r="B30" s="15">
        <f>IFERROR(__xludf.DUMMYFUNCTION("""COMPUTED_VALUE"""),122.21)</f>
        <v>122.21</v>
      </c>
      <c r="C30" s="15">
        <f>IFERROR(__xludf.DUMMYFUNCTION("""COMPUTED_VALUE"""),123.26)</f>
        <v>123.26</v>
      </c>
      <c r="D30" s="15">
        <f>IFERROR(__xludf.DUMMYFUNCTION("""COMPUTED_VALUE"""),117.67)</f>
        <v>117.67</v>
      </c>
      <c r="E30" s="15">
        <f>IFERROR(__xludf.DUMMYFUNCTION("""COMPUTED_VALUE"""),118.12)</f>
        <v>118.12</v>
      </c>
      <c r="F30" s="15">
        <f>IFERROR(__xludf.DUMMYFUNCTION("""COMPUTED_VALUE"""),8.4579291E7)</f>
        <v>84579291</v>
      </c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14">
        <f>IFERROR(__xludf.DUMMYFUNCTION("""COMPUTED_VALUE"""),44799.66666666667)</f>
        <v>44799.66667</v>
      </c>
      <c r="B31" s="15">
        <f>IFERROR(__xludf.DUMMYFUNCTION("""COMPUTED_VALUE"""),116.1)</f>
        <v>116.1</v>
      </c>
      <c r="C31" s="15">
        <f>IFERROR(__xludf.DUMMYFUNCTION("""COMPUTED_VALUE"""),117.78)</f>
        <v>117.78</v>
      </c>
      <c r="D31" s="15">
        <f>IFERROR(__xludf.DUMMYFUNCTION("""COMPUTED_VALUE"""),111.22)</f>
        <v>111.22</v>
      </c>
      <c r="E31" s="15">
        <f>IFERROR(__xludf.DUMMYFUNCTION("""COMPUTED_VALUE"""),111.3)</f>
        <v>111.3</v>
      </c>
      <c r="F31" s="15">
        <f>IFERROR(__xludf.DUMMYFUNCTION("""COMPUTED_VALUE"""),9.6331223E7)</f>
        <v>96331223</v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14">
        <f>IFERROR(__xludf.DUMMYFUNCTION("""COMPUTED_VALUE"""),44806.66666666667)</f>
        <v>44806.66667</v>
      </c>
      <c r="B32" s="15">
        <f>IFERROR(__xludf.DUMMYFUNCTION("""COMPUTED_VALUE"""),110.78)</f>
        <v>110.78</v>
      </c>
      <c r="C32" s="15">
        <f>IFERROR(__xludf.DUMMYFUNCTION("""COMPUTED_VALUE"""),111.96)</f>
        <v>111.96</v>
      </c>
      <c r="D32" s="15">
        <f>IFERROR(__xludf.DUMMYFUNCTION("""COMPUTED_VALUE"""),108.13)</f>
        <v>108.13</v>
      </c>
      <c r="E32" s="15">
        <f>IFERROR(__xludf.DUMMYFUNCTION("""COMPUTED_VALUE"""),108.68)</f>
        <v>108.68</v>
      </c>
      <c r="F32" s="15">
        <f>IFERROR(__xludf.DUMMYFUNCTION("""COMPUTED_VALUE"""),1.10234787E8)</f>
        <v>110234787</v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14">
        <f>IFERROR(__xludf.DUMMYFUNCTION("""COMPUTED_VALUE"""),44813.66666666667)</f>
        <v>44813.66667</v>
      </c>
      <c r="B33" s="15">
        <f>IFERROR(__xludf.DUMMYFUNCTION("""COMPUTED_VALUE"""),108.14)</f>
        <v>108.14</v>
      </c>
      <c r="C33" s="15">
        <f>IFERROR(__xludf.DUMMYFUNCTION("""COMPUTED_VALUE"""),112.0)</f>
        <v>112</v>
      </c>
      <c r="D33" s="15">
        <f>IFERROR(__xludf.DUMMYFUNCTION("""COMPUTED_VALUE"""),106.51)</f>
        <v>106.51</v>
      </c>
      <c r="E33" s="15">
        <f>IFERROR(__xludf.DUMMYFUNCTION("""COMPUTED_VALUE"""),111.78)</f>
        <v>111.78</v>
      </c>
      <c r="F33" s="15">
        <f>IFERROR(__xludf.DUMMYFUNCTION("""COMPUTED_VALUE"""),8.6957916E7)</f>
        <v>86957916</v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14">
        <f>IFERROR(__xludf.DUMMYFUNCTION("""COMPUTED_VALUE"""),44820.66666666667)</f>
        <v>44820.66667</v>
      </c>
      <c r="B34" s="15">
        <f>IFERROR(__xludf.DUMMYFUNCTION("""COMPUTED_VALUE"""),111.99)</f>
        <v>111.99</v>
      </c>
      <c r="C34" s="15">
        <f>IFERROR(__xludf.DUMMYFUNCTION("""COMPUTED_VALUE"""),112.64)</f>
        <v>112.64</v>
      </c>
      <c r="D34" s="15">
        <f>IFERROR(__xludf.DUMMYFUNCTION("""COMPUTED_VALUE"""),101.86)</f>
        <v>101.86</v>
      </c>
      <c r="E34" s="15">
        <f>IFERROR(__xludf.DUMMYFUNCTION("""COMPUTED_VALUE"""),103.63)</f>
        <v>103.63</v>
      </c>
      <c r="F34" s="15">
        <f>IFERROR(__xludf.DUMMYFUNCTION("""COMPUTED_VALUE"""),1.65898749E8)</f>
        <v>165898749</v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14">
        <f>IFERROR(__xludf.DUMMYFUNCTION("""COMPUTED_VALUE"""),44827.66666666667)</f>
        <v>44827.66667</v>
      </c>
      <c r="B35" s="15">
        <f>IFERROR(__xludf.DUMMYFUNCTION("""COMPUTED_VALUE"""),102.54)</f>
        <v>102.54</v>
      </c>
      <c r="C35" s="15">
        <f>IFERROR(__xludf.DUMMYFUNCTION("""COMPUTED_VALUE"""),104.02)</f>
        <v>104.02</v>
      </c>
      <c r="D35" s="15">
        <f>IFERROR(__xludf.DUMMYFUNCTION("""COMPUTED_VALUE"""),98.01)</f>
        <v>98.01</v>
      </c>
      <c r="E35" s="15">
        <f>IFERROR(__xludf.DUMMYFUNCTION("""COMPUTED_VALUE"""),99.17)</f>
        <v>99.17</v>
      </c>
      <c r="F35" s="15">
        <f>IFERROR(__xludf.DUMMYFUNCTION("""COMPUTED_VALUE"""),1.17266662E8)</f>
        <v>117266662</v>
      </c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14">
        <f>IFERROR(__xludf.DUMMYFUNCTION("""COMPUTED_VALUE"""),44834.66666666667)</f>
        <v>44834.66667</v>
      </c>
      <c r="B36" s="15">
        <f>IFERROR(__xludf.DUMMYFUNCTION("""COMPUTED_VALUE"""),98.61)</f>
        <v>98.61</v>
      </c>
      <c r="C36" s="15">
        <f>IFERROR(__xludf.DUMMYFUNCTION("""COMPUTED_VALUE"""),101.4)</f>
        <v>101.4</v>
      </c>
      <c r="D36" s="15">
        <f>IFERROR(__xludf.DUMMYFUNCTION("""COMPUTED_VALUE"""),96.03)</f>
        <v>96.03</v>
      </c>
      <c r="E36" s="15">
        <f>IFERROR(__xludf.DUMMYFUNCTION("""COMPUTED_VALUE"""),96.15)</f>
        <v>96.15</v>
      </c>
      <c r="F36" s="15">
        <f>IFERROR(__xludf.DUMMYFUNCTION("""COMPUTED_VALUE"""),1.19479277E8)</f>
        <v>119479277</v>
      </c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14">
        <f>IFERROR(__xludf.DUMMYFUNCTION("""COMPUTED_VALUE"""),44841.66666666667)</f>
        <v>44841.66667</v>
      </c>
      <c r="B37" s="15">
        <f>IFERROR(__xludf.DUMMYFUNCTION("""COMPUTED_VALUE"""),97.22)</f>
        <v>97.22</v>
      </c>
      <c r="C37" s="15">
        <f>IFERROR(__xludf.DUMMYFUNCTION("""COMPUTED_VALUE"""),103.73)</f>
        <v>103.73</v>
      </c>
      <c r="D37" s="15">
        <f>IFERROR(__xludf.DUMMYFUNCTION("""COMPUTED_VALUE"""),97.02)</f>
        <v>97.02</v>
      </c>
      <c r="E37" s="15">
        <f>IFERROR(__xludf.DUMMYFUNCTION("""COMPUTED_VALUE"""),99.57)</f>
        <v>99.57</v>
      </c>
      <c r="F37" s="15">
        <f>IFERROR(__xludf.DUMMYFUNCTION("""COMPUTED_VALUE"""),1.07302624E8)</f>
        <v>107302624</v>
      </c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14">
        <f>IFERROR(__xludf.DUMMYFUNCTION("""COMPUTED_VALUE"""),44848.66666666667)</f>
        <v>44848.66667</v>
      </c>
      <c r="B38" s="15">
        <f>IFERROR(__xludf.DUMMYFUNCTION("""COMPUTED_VALUE"""),99.85)</f>
        <v>99.85</v>
      </c>
      <c r="C38" s="15">
        <f>IFERROR(__xludf.DUMMYFUNCTION("""COMPUTED_VALUE"""),101.29)</f>
        <v>101.29</v>
      </c>
      <c r="D38" s="15">
        <f>IFERROR(__xludf.DUMMYFUNCTION("""COMPUTED_VALUE"""),95.27)</f>
        <v>95.27</v>
      </c>
      <c r="E38" s="15">
        <f>IFERROR(__xludf.DUMMYFUNCTION("""COMPUTED_VALUE"""),97.18)</f>
        <v>97.18</v>
      </c>
      <c r="F38" s="15">
        <f>IFERROR(__xludf.DUMMYFUNCTION("""COMPUTED_VALUE"""),1.10928107E8)</f>
        <v>110928107</v>
      </c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14">
        <f>IFERROR(__xludf.DUMMYFUNCTION("""COMPUTED_VALUE"""),44855.66666666667)</f>
        <v>44855.66667</v>
      </c>
      <c r="B39" s="15">
        <f>IFERROR(__xludf.DUMMYFUNCTION("""COMPUTED_VALUE"""),99.52)</f>
        <v>99.52</v>
      </c>
      <c r="C39" s="15">
        <f>IFERROR(__xludf.DUMMYFUNCTION("""COMPUTED_VALUE"""),104.22)</f>
        <v>104.22</v>
      </c>
      <c r="D39" s="15">
        <f>IFERROR(__xludf.DUMMYFUNCTION("""COMPUTED_VALUE"""),98.23)</f>
        <v>98.23</v>
      </c>
      <c r="E39" s="15">
        <f>IFERROR(__xludf.DUMMYFUNCTION("""COMPUTED_VALUE"""),101.48)</f>
        <v>101.48</v>
      </c>
      <c r="F39" s="15">
        <f>IFERROR(__xludf.DUMMYFUNCTION("""COMPUTED_VALUE"""),1.2060964E8)</f>
        <v>120609640</v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14">
        <f>IFERROR(__xludf.DUMMYFUNCTION("""COMPUTED_VALUE"""),44862.66666666667)</f>
        <v>44862.66667</v>
      </c>
      <c r="B40" s="15">
        <f>IFERROR(__xludf.DUMMYFUNCTION("""COMPUTED_VALUE"""),102.09)</f>
        <v>102.09</v>
      </c>
      <c r="C40" s="15">
        <f>IFERROR(__xludf.DUMMYFUNCTION("""COMPUTED_VALUE"""),105.1)</f>
        <v>105.1</v>
      </c>
      <c r="D40" s="15">
        <f>IFERROR(__xludf.DUMMYFUNCTION("""COMPUTED_VALUE"""),91.9)</f>
        <v>91.9</v>
      </c>
      <c r="E40" s="15">
        <f>IFERROR(__xludf.DUMMYFUNCTION("""COMPUTED_VALUE"""),96.58)</f>
        <v>96.58</v>
      </c>
      <c r="F40" s="15">
        <f>IFERROR(__xludf.DUMMYFUNCTION("""COMPUTED_VALUE"""),2.15996225E8)</f>
        <v>215996225</v>
      </c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14">
        <f>IFERROR(__xludf.DUMMYFUNCTION("""COMPUTED_VALUE"""),44869.66666666667)</f>
        <v>44869.66667</v>
      </c>
      <c r="B41" s="15">
        <f>IFERROR(__xludf.DUMMYFUNCTION("""COMPUTED_VALUE"""),95.78)</f>
        <v>95.78</v>
      </c>
      <c r="C41" s="15">
        <f>IFERROR(__xludf.DUMMYFUNCTION("""COMPUTED_VALUE"""),96.35)</f>
        <v>96.35</v>
      </c>
      <c r="D41" s="15">
        <f>IFERROR(__xludf.DUMMYFUNCTION("""COMPUTED_VALUE"""),83.45)</f>
        <v>83.45</v>
      </c>
      <c r="E41" s="15">
        <f>IFERROR(__xludf.DUMMYFUNCTION("""COMPUTED_VALUE"""),86.7)</f>
        <v>86.7</v>
      </c>
      <c r="F41" s="15">
        <f>IFERROR(__xludf.DUMMYFUNCTION("""COMPUTED_VALUE"""),2.05326512E8)</f>
        <v>205326512</v>
      </c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14">
        <f>IFERROR(__xludf.DUMMYFUNCTION("""COMPUTED_VALUE"""),44876.66666666667)</f>
        <v>44876.66667</v>
      </c>
      <c r="B42" s="15">
        <f>IFERROR(__xludf.DUMMYFUNCTION("""COMPUTED_VALUE"""),87.34)</f>
        <v>87.34</v>
      </c>
      <c r="C42" s="15">
        <f>IFERROR(__xludf.DUMMYFUNCTION("""COMPUTED_VALUE"""),97.36)</f>
        <v>97.36</v>
      </c>
      <c r="D42" s="15">
        <f>IFERROR(__xludf.DUMMYFUNCTION("""COMPUTED_VALUE"""),86.96)</f>
        <v>86.96</v>
      </c>
      <c r="E42" s="15">
        <f>IFERROR(__xludf.DUMMYFUNCTION("""COMPUTED_VALUE"""),96.73)</f>
        <v>96.73</v>
      </c>
      <c r="F42" s="15">
        <f>IFERROR(__xludf.DUMMYFUNCTION("""COMPUTED_VALUE"""),1.56756091E8)</f>
        <v>156756091</v>
      </c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14">
        <f>IFERROR(__xludf.DUMMYFUNCTION("""COMPUTED_VALUE"""),44883.66666666667)</f>
        <v>44883.66667</v>
      </c>
      <c r="B43" s="15">
        <f>IFERROR(__xludf.DUMMYFUNCTION("""COMPUTED_VALUE"""),95.5)</f>
        <v>95.5</v>
      </c>
      <c r="C43" s="15">
        <f>IFERROR(__xludf.DUMMYFUNCTION("""COMPUTED_VALUE"""),100.42)</f>
        <v>100.42</v>
      </c>
      <c r="D43" s="15">
        <f>IFERROR(__xludf.DUMMYFUNCTION("""COMPUTED_VALUE"""),95.11)</f>
        <v>95.11</v>
      </c>
      <c r="E43" s="15">
        <f>IFERROR(__xludf.DUMMYFUNCTION("""COMPUTED_VALUE"""),97.8)</f>
        <v>97.8</v>
      </c>
      <c r="F43" s="15">
        <f>IFERROR(__xludf.DUMMYFUNCTION("""COMPUTED_VALUE"""),1.27449852E8)</f>
        <v>127449852</v>
      </c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14">
        <f>IFERROR(__xludf.DUMMYFUNCTION("""COMPUTED_VALUE"""),44890.54513888889)</f>
        <v>44890.54514</v>
      </c>
      <c r="B44" s="15">
        <f>IFERROR(__xludf.DUMMYFUNCTION("""COMPUTED_VALUE"""),97.56)</f>
        <v>97.56</v>
      </c>
      <c r="C44" s="15">
        <f>IFERROR(__xludf.DUMMYFUNCTION("""COMPUTED_VALUE"""),99.07)</f>
        <v>99.07</v>
      </c>
      <c r="D44" s="15">
        <f>IFERROR(__xludf.DUMMYFUNCTION("""COMPUTED_VALUE"""),94.41)</f>
        <v>94.41</v>
      </c>
      <c r="E44" s="15">
        <f>IFERROR(__xludf.DUMMYFUNCTION("""COMPUTED_VALUE"""),97.6)</f>
        <v>97.6</v>
      </c>
      <c r="F44" s="15">
        <f>IFERROR(__xludf.DUMMYFUNCTION("""COMPUTED_VALUE"""),6.3702402E7)</f>
        <v>63702402</v>
      </c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14">
        <f>IFERROR(__xludf.DUMMYFUNCTION("""COMPUTED_VALUE"""),44897.66666666667)</f>
        <v>44897.66667</v>
      </c>
      <c r="B45" s="15">
        <f>IFERROR(__xludf.DUMMYFUNCTION("""COMPUTED_VALUE"""),97.2)</f>
        <v>97.2</v>
      </c>
      <c r="C45" s="15">
        <f>IFERROR(__xludf.DUMMYFUNCTION("""COMPUTED_VALUE"""),102.59)</f>
        <v>102.59</v>
      </c>
      <c r="D45" s="15">
        <f>IFERROR(__xludf.DUMMYFUNCTION("""COMPUTED_VALUE"""),94.39)</f>
        <v>94.39</v>
      </c>
      <c r="E45" s="15">
        <f>IFERROR(__xludf.DUMMYFUNCTION("""COMPUTED_VALUE"""),100.83)</f>
        <v>100.83</v>
      </c>
      <c r="F45" s="15">
        <f>IFERROR(__xludf.DUMMYFUNCTION("""COMPUTED_VALUE"""),1.20683118E8)</f>
        <v>120683118</v>
      </c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14">
        <f>IFERROR(__xludf.DUMMYFUNCTION("""COMPUTED_VALUE"""),44904.66666666667)</f>
        <v>44904.66667</v>
      </c>
      <c r="B46" s="15">
        <f>IFERROR(__xludf.DUMMYFUNCTION("""COMPUTED_VALUE"""),99.82)</f>
        <v>99.82</v>
      </c>
      <c r="C46" s="15">
        <f>IFERROR(__xludf.DUMMYFUNCTION("""COMPUTED_VALUE"""),101.75)</f>
        <v>101.75</v>
      </c>
      <c r="D46" s="15">
        <f>IFERROR(__xludf.DUMMYFUNCTION("""COMPUTED_VALUE"""),93.02)</f>
        <v>93.02</v>
      </c>
      <c r="E46" s="15">
        <f>IFERROR(__xludf.DUMMYFUNCTION("""COMPUTED_VALUE"""),93.07)</f>
        <v>93.07</v>
      </c>
      <c r="F46" s="15">
        <f>IFERROR(__xludf.DUMMYFUNCTION("""COMPUTED_VALUE"""),1.14959586E8)</f>
        <v>114959586</v>
      </c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14">
        <f>IFERROR(__xludf.DUMMYFUNCTION("""COMPUTED_VALUE"""),44911.66666666667)</f>
        <v>44911.66667</v>
      </c>
      <c r="B47" s="15">
        <f>IFERROR(__xludf.DUMMYFUNCTION("""COMPUTED_VALUE"""),93.09)</f>
        <v>93.09</v>
      </c>
      <c r="C47" s="15">
        <f>IFERROR(__xludf.DUMMYFUNCTION("""COMPUTED_VALUE"""),99.8)</f>
        <v>99.8</v>
      </c>
      <c r="D47" s="15">
        <f>IFERROR(__xludf.DUMMYFUNCTION("""COMPUTED_VALUE"""),90.01)</f>
        <v>90.01</v>
      </c>
      <c r="E47" s="15">
        <f>IFERROR(__xludf.DUMMYFUNCTION("""COMPUTED_VALUE"""),90.86)</f>
        <v>90.86</v>
      </c>
      <c r="F47" s="15">
        <f>IFERROR(__xludf.DUMMYFUNCTION("""COMPUTED_VALUE"""),1.65406672E8)</f>
        <v>165406672</v>
      </c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14">
        <f>IFERROR(__xludf.DUMMYFUNCTION("""COMPUTED_VALUE"""),44918.66666666667)</f>
        <v>44918.66667</v>
      </c>
      <c r="B48" s="15">
        <f>IFERROR(__xludf.DUMMYFUNCTION("""COMPUTED_VALUE"""),90.88)</f>
        <v>90.88</v>
      </c>
      <c r="C48" s="15">
        <f>IFERROR(__xludf.DUMMYFUNCTION("""COMPUTED_VALUE"""),91.2)</f>
        <v>91.2</v>
      </c>
      <c r="D48" s="15">
        <f>IFERROR(__xludf.DUMMYFUNCTION("""COMPUTED_VALUE"""),86.94)</f>
        <v>86.94</v>
      </c>
      <c r="E48" s="15">
        <f>IFERROR(__xludf.DUMMYFUNCTION("""COMPUTED_VALUE"""),89.81)</f>
        <v>89.81</v>
      </c>
      <c r="F48" s="15">
        <f>IFERROR(__xludf.DUMMYFUNCTION("""COMPUTED_VALUE"""),1.06804846E8)</f>
        <v>106804846</v>
      </c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14">
        <f>IFERROR(__xludf.DUMMYFUNCTION("""COMPUTED_VALUE"""),44925.66666666667)</f>
        <v>44925.66667</v>
      </c>
      <c r="B49" s="15">
        <f>IFERROR(__xludf.DUMMYFUNCTION("""COMPUTED_VALUE"""),89.31)</f>
        <v>89.31</v>
      </c>
      <c r="C49" s="15">
        <f>IFERROR(__xludf.DUMMYFUNCTION("""COMPUTED_VALUE"""),89.5)</f>
        <v>89.5</v>
      </c>
      <c r="D49" s="15">
        <f>IFERROR(__xludf.DUMMYFUNCTION("""COMPUTED_VALUE"""),86.37)</f>
        <v>86.37</v>
      </c>
      <c r="E49" s="15">
        <f>IFERROR(__xludf.DUMMYFUNCTION("""COMPUTED_VALUE"""),88.73)</f>
        <v>88.73</v>
      </c>
      <c r="F49" s="15">
        <f>IFERROR(__xludf.DUMMYFUNCTION("""COMPUTED_VALUE"""),7.0821393E7)</f>
        <v>70821393</v>
      </c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14">
        <f>IFERROR(__xludf.DUMMYFUNCTION("""COMPUTED_VALUE"""),44932.66666666667)</f>
        <v>44932.66667</v>
      </c>
      <c r="B50" s="15">
        <f>IFERROR(__xludf.DUMMYFUNCTION("""COMPUTED_VALUE"""),89.83)</f>
        <v>89.83</v>
      </c>
      <c r="C50" s="15">
        <f>IFERROR(__xludf.DUMMYFUNCTION("""COMPUTED_VALUE"""),91.55)</f>
        <v>91.55</v>
      </c>
      <c r="D50" s="15">
        <f>IFERROR(__xludf.DUMMYFUNCTION("""COMPUTED_VALUE"""),85.57)</f>
        <v>85.57</v>
      </c>
      <c r="E50" s="15">
        <f>IFERROR(__xludf.DUMMYFUNCTION("""COMPUTED_VALUE"""),88.16)</f>
        <v>88.16</v>
      </c>
      <c r="F50" s="15">
        <f>IFERROR(__xludf.DUMMYFUNCTION("""COMPUTED_VALUE"""),9.7533652E7)</f>
        <v>97533652</v>
      </c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14">
        <f>IFERROR(__xludf.DUMMYFUNCTION("""COMPUTED_VALUE"""),44939.66666666667)</f>
        <v>44939.66667</v>
      </c>
      <c r="B51" s="15">
        <f>IFERROR(__xludf.DUMMYFUNCTION("""COMPUTED_VALUE"""),89.2)</f>
        <v>89.2</v>
      </c>
      <c r="C51" s="15">
        <f>IFERROR(__xludf.DUMMYFUNCTION("""COMPUTED_VALUE"""),92.98)</f>
        <v>92.98</v>
      </c>
      <c r="D51" s="15">
        <f>IFERROR(__xludf.DUMMYFUNCTION("""COMPUTED_VALUE"""),86.7)</f>
        <v>86.7</v>
      </c>
      <c r="E51" s="15">
        <f>IFERROR(__xludf.DUMMYFUNCTION("""COMPUTED_VALUE"""),92.8)</f>
        <v>92.8</v>
      </c>
      <c r="F51" s="15">
        <f>IFERROR(__xludf.DUMMYFUNCTION("""COMPUTED_VALUE"""),1.1323604E8)</f>
        <v>113236040</v>
      </c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14">
        <f>IFERROR(__xludf.DUMMYFUNCTION("""COMPUTED_VALUE"""),44946.66666666667)</f>
        <v>44946.66667</v>
      </c>
      <c r="B52" s="15">
        <f>IFERROR(__xludf.DUMMYFUNCTION("""COMPUTED_VALUE"""),92.78)</f>
        <v>92.78</v>
      </c>
      <c r="C52" s="15">
        <f>IFERROR(__xludf.DUMMYFUNCTION("""COMPUTED_VALUE"""),99.42)</f>
        <v>99.42</v>
      </c>
      <c r="D52" s="15">
        <f>IFERROR(__xludf.DUMMYFUNCTION("""COMPUTED_VALUE"""),90.84)</f>
        <v>90.84</v>
      </c>
      <c r="E52" s="15">
        <f>IFERROR(__xludf.DUMMYFUNCTION("""COMPUTED_VALUE"""),99.28)</f>
        <v>99.28</v>
      </c>
      <c r="F52" s="15">
        <f>IFERROR(__xludf.DUMMYFUNCTION("""COMPUTED_VALUE"""),1.24989861E8)</f>
        <v>124989861</v>
      </c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14">
        <f>IFERROR(__xludf.DUMMYFUNCTION("""COMPUTED_VALUE"""),44953.66666666667)</f>
        <v>44953.66667</v>
      </c>
      <c r="B53" s="15">
        <f>IFERROR(__xludf.DUMMYFUNCTION("""COMPUTED_VALUE"""),99.13)</f>
        <v>99.13</v>
      </c>
      <c r="C53" s="15">
        <f>IFERROR(__xludf.DUMMYFUNCTION("""COMPUTED_VALUE"""),101.58)</f>
        <v>101.58</v>
      </c>
      <c r="D53" s="15">
        <f>IFERROR(__xludf.DUMMYFUNCTION("""COMPUTED_VALUE"""),95.26)</f>
        <v>95.26</v>
      </c>
      <c r="E53" s="15">
        <f>IFERROR(__xludf.DUMMYFUNCTION("""COMPUTED_VALUE"""),100.71)</f>
        <v>100.71</v>
      </c>
      <c r="F53" s="15">
        <f>IFERROR(__xludf.DUMMYFUNCTION("""COMPUTED_VALUE"""),1.43746418E8)</f>
        <v>143746418</v>
      </c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14">
        <f>IFERROR(__xludf.DUMMYFUNCTION("""COMPUTED_VALUE"""),44960.66666666667)</f>
        <v>44960.66667</v>
      </c>
      <c r="B54" s="15">
        <f>IFERROR(__xludf.DUMMYFUNCTION("""COMPUTED_VALUE"""),98.75)</f>
        <v>98.75</v>
      </c>
      <c r="C54" s="15">
        <f>IFERROR(__xludf.DUMMYFUNCTION("""COMPUTED_VALUE"""),108.82)</f>
        <v>108.82</v>
      </c>
      <c r="D54" s="15">
        <f>IFERROR(__xludf.DUMMYFUNCTION("""COMPUTED_VALUE"""),97.52)</f>
        <v>97.52</v>
      </c>
      <c r="E54" s="15">
        <f>IFERROR(__xludf.DUMMYFUNCTION("""COMPUTED_VALUE"""),105.22)</f>
        <v>105.22</v>
      </c>
      <c r="F54" s="15">
        <f>IFERROR(__xludf.DUMMYFUNCTION("""COMPUTED_VALUE"""),1.56510536E8)</f>
        <v>156510536</v>
      </c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14">
        <f>IFERROR(__xludf.DUMMYFUNCTION("""COMPUTED_VALUE"""),44967.66666666667)</f>
        <v>44967.66667</v>
      </c>
      <c r="B55" s="15">
        <f>IFERROR(__xludf.DUMMYFUNCTION("""COMPUTED_VALUE"""),102.69)</f>
        <v>102.69</v>
      </c>
      <c r="C55" s="15">
        <f>IFERROR(__xludf.DUMMYFUNCTION("""COMPUTED_VALUE"""),108.67)</f>
        <v>108.67</v>
      </c>
      <c r="D55" s="15">
        <f>IFERROR(__xludf.DUMMYFUNCTION("""COMPUTED_VALUE"""),93.86)</f>
        <v>93.86</v>
      </c>
      <c r="E55" s="15">
        <f>IFERROR(__xludf.DUMMYFUNCTION("""COMPUTED_VALUE"""),94.86)</f>
        <v>94.86</v>
      </c>
      <c r="F55" s="15">
        <f>IFERROR(__xludf.DUMMYFUNCTION("""COMPUTED_VALUE"""),2.79981751E8)</f>
        <v>279981751</v>
      </c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14">
        <f>IFERROR(__xludf.DUMMYFUNCTION("""COMPUTED_VALUE"""),44974.66666666667)</f>
        <v>44974.66667</v>
      </c>
      <c r="B56" s="15">
        <f>IFERROR(__xludf.DUMMYFUNCTION("""COMPUTED_VALUE"""),95.01)</f>
        <v>95.01</v>
      </c>
      <c r="C56" s="15">
        <f>IFERROR(__xludf.DUMMYFUNCTION("""COMPUTED_VALUE"""),97.88)</f>
        <v>97.88</v>
      </c>
      <c r="D56" s="15">
        <f>IFERROR(__xludf.DUMMYFUNCTION("""COMPUTED_VALUE"""),92.65)</f>
        <v>92.65</v>
      </c>
      <c r="E56" s="15">
        <f>IFERROR(__xludf.DUMMYFUNCTION("""COMPUTED_VALUE"""),94.59)</f>
        <v>94.59</v>
      </c>
      <c r="F56" s="15">
        <f>IFERROR(__xludf.DUMMYFUNCTION("""COMPUTED_VALUE"""),1.89396696E8)</f>
        <v>189396696</v>
      </c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14">
        <f>IFERROR(__xludf.DUMMYFUNCTION("""COMPUTED_VALUE"""),44981.66666666667)</f>
        <v>44981.66667</v>
      </c>
      <c r="B57" s="15">
        <f>IFERROR(__xludf.DUMMYFUNCTION("""COMPUTED_VALUE"""),93.24)</f>
        <v>93.24</v>
      </c>
      <c r="C57" s="15">
        <f>IFERROR(__xludf.DUMMYFUNCTION("""COMPUTED_VALUE"""),93.41)</f>
        <v>93.41</v>
      </c>
      <c r="D57" s="15">
        <f>IFERROR(__xludf.DUMMYFUNCTION("""COMPUTED_VALUE"""),88.86)</f>
        <v>88.86</v>
      </c>
      <c r="E57" s="15">
        <f>IFERROR(__xludf.DUMMYFUNCTION("""COMPUTED_VALUE"""),89.35)</f>
        <v>89.35</v>
      </c>
      <c r="F57" s="15">
        <f>IFERROR(__xludf.DUMMYFUNCTION("""COMPUTED_VALUE"""),1.21977672E8)</f>
        <v>121977672</v>
      </c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14">
        <f>IFERROR(__xludf.DUMMYFUNCTION("""COMPUTED_VALUE"""),44988.66666666667)</f>
        <v>44988.66667</v>
      </c>
      <c r="B58" s="15">
        <f>IFERROR(__xludf.DUMMYFUNCTION("""COMPUTED_VALUE"""),90.09)</f>
        <v>90.09</v>
      </c>
      <c r="C58" s="15">
        <f>IFERROR(__xludf.DUMMYFUNCTION("""COMPUTED_VALUE"""),94.11)</f>
        <v>94.11</v>
      </c>
      <c r="D58" s="15">
        <f>IFERROR(__xludf.DUMMYFUNCTION("""COMPUTED_VALUE"""),89.52)</f>
        <v>89.52</v>
      </c>
      <c r="E58" s="15">
        <f>IFERROR(__xludf.DUMMYFUNCTION("""COMPUTED_VALUE"""),94.02)</f>
        <v>94.02</v>
      </c>
      <c r="F58" s="15">
        <f>IFERROR(__xludf.DUMMYFUNCTION("""COMPUTED_VALUE"""),1.3318215E8)</f>
        <v>133182150</v>
      </c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14">
        <f>IFERROR(__xludf.DUMMYFUNCTION("""COMPUTED_VALUE"""),44995.66666666667)</f>
        <v>44995.66667</v>
      </c>
      <c r="B59" s="15">
        <f>IFERROR(__xludf.DUMMYFUNCTION("""COMPUTED_VALUE"""),94.36)</f>
        <v>94.36</v>
      </c>
      <c r="C59" s="15">
        <f>IFERROR(__xludf.DUMMYFUNCTION("""COMPUTED_VALUE"""),96.3)</f>
        <v>96.3</v>
      </c>
      <c r="D59" s="15">
        <f>IFERROR(__xludf.DUMMYFUNCTION("""COMPUTED_VALUE"""),90.8)</f>
        <v>90.8</v>
      </c>
      <c r="E59" s="15">
        <f>IFERROR(__xludf.DUMMYFUNCTION("""COMPUTED_VALUE"""),91.01)</f>
        <v>91.01</v>
      </c>
      <c r="F59" s="15">
        <f>IFERROR(__xludf.DUMMYFUNCTION("""COMPUTED_VALUE"""),1.35073924E8)</f>
        <v>135073924</v>
      </c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14">
        <f>IFERROR(__xludf.DUMMYFUNCTION("""COMPUTED_VALUE"""),45002.66666666667)</f>
        <v>45002.66667</v>
      </c>
      <c r="B60" s="15">
        <f>IFERROR(__xludf.DUMMYFUNCTION("""COMPUTED_VALUE"""),90.57)</f>
        <v>90.57</v>
      </c>
      <c r="C60" s="15">
        <f>IFERROR(__xludf.DUMMYFUNCTION("""COMPUTED_VALUE"""),103.49)</f>
        <v>103.49</v>
      </c>
      <c r="D60" s="15">
        <f>IFERROR(__xludf.DUMMYFUNCTION("""COMPUTED_VALUE"""),89.94)</f>
        <v>89.94</v>
      </c>
      <c r="E60" s="15">
        <f>IFERROR(__xludf.DUMMYFUNCTION("""COMPUTED_VALUE"""),102.46)</f>
        <v>102.46</v>
      </c>
      <c r="F60" s="15">
        <f>IFERROR(__xludf.DUMMYFUNCTION("""COMPUTED_VALUE"""),2.32908295E8)</f>
        <v>232908295</v>
      </c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14">
        <f>IFERROR(__xludf.DUMMYFUNCTION("""COMPUTED_VALUE"""),45009.66666666667)</f>
        <v>45009.66667</v>
      </c>
      <c r="B61" s="15">
        <f>IFERROR(__xludf.DUMMYFUNCTION("""COMPUTED_VALUE"""),101.06)</f>
        <v>101.06</v>
      </c>
      <c r="C61" s="15">
        <f>IFERROR(__xludf.DUMMYFUNCTION("""COMPUTED_VALUE"""),107.51)</f>
        <v>107.51</v>
      </c>
      <c r="D61" s="15">
        <f>IFERROR(__xludf.DUMMYFUNCTION("""COMPUTED_VALUE"""),100.79)</f>
        <v>100.79</v>
      </c>
      <c r="E61" s="15">
        <f>IFERROR(__xludf.DUMMYFUNCTION("""COMPUTED_VALUE"""),106.06)</f>
        <v>106.06</v>
      </c>
      <c r="F61" s="15">
        <f>IFERROR(__xludf.DUMMYFUNCTION("""COMPUTED_VALUE"""),1.4812442E8)</f>
        <v>148124420</v>
      </c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14">
        <f>IFERROR(__xludf.DUMMYFUNCTION("""COMPUTED_VALUE"""),45016.66666666667)</f>
        <v>45016.66667</v>
      </c>
      <c r="B62" s="15">
        <f>IFERROR(__xludf.DUMMYFUNCTION("""COMPUTED_VALUE"""),105.32)</f>
        <v>105.32</v>
      </c>
      <c r="C62" s="15">
        <f>IFERROR(__xludf.DUMMYFUNCTION("""COMPUTED_VALUE"""),105.4)</f>
        <v>105.4</v>
      </c>
      <c r="D62" s="15">
        <f>IFERROR(__xludf.DUMMYFUNCTION("""COMPUTED_VALUE"""),100.28)</f>
        <v>100.28</v>
      </c>
      <c r="E62" s="15">
        <f>IFERROR(__xludf.DUMMYFUNCTION("""COMPUTED_VALUE"""),104.0)</f>
        <v>104</v>
      </c>
      <c r="F62" s="15">
        <f>IFERROR(__xludf.DUMMYFUNCTION("""COMPUTED_VALUE"""),1.29572979E8)</f>
        <v>129572979</v>
      </c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14">
        <f>IFERROR(__xludf.DUMMYFUNCTION("""COMPUTED_VALUE"""),45022.66666666667)</f>
        <v>45022.66667</v>
      </c>
      <c r="B63" s="15">
        <f>IFERROR(__xludf.DUMMYFUNCTION("""COMPUTED_VALUE"""),102.67)</f>
        <v>102.67</v>
      </c>
      <c r="C63" s="15">
        <f>IFERROR(__xludf.DUMMYFUNCTION("""COMPUTED_VALUE"""),109.63)</f>
        <v>109.63</v>
      </c>
      <c r="D63" s="15">
        <f>IFERROR(__xludf.DUMMYFUNCTION("""COMPUTED_VALUE"""),102.38)</f>
        <v>102.38</v>
      </c>
      <c r="E63" s="15">
        <f>IFERROR(__xludf.DUMMYFUNCTION("""COMPUTED_VALUE"""),108.9)</f>
        <v>108.9</v>
      </c>
      <c r="F63" s="15">
        <f>IFERROR(__xludf.DUMMYFUNCTION("""COMPUTED_VALUE"""),9.7645442E7)</f>
        <v>97645442</v>
      </c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14">
        <f>IFERROR(__xludf.DUMMYFUNCTION("""COMPUTED_VALUE"""),45030.66666666667)</f>
        <v>45030.66667</v>
      </c>
      <c r="B64" s="15">
        <f>IFERROR(__xludf.DUMMYFUNCTION("""COMPUTED_VALUE"""),107.39)</f>
        <v>107.39</v>
      </c>
      <c r="C64" s="15">
        <f>IFERROR(__xludf.DUMMYFUNCTION("""COMPUTED_VALUE"""),109.58)</f>
        <v>109.58</v>
      </c>
      <c r="D64" s="15">
        <f>IFERROR(__xludf.DUMMYFUNCTION("""COMPUTED_VALUE"""),104.97)</f>
        <v>104.97</v>
      </c>
      <c r="E64" s="15">
        <f>IFERROR(__xludf.DUMMYFUNCTION("""COMPUTED_VALUE"""),109.46)</f>
        <v>109.46</v>
      </c>
      <c r="F64" s="15">
        <f>IFERROR(__xludf.DUMMYFUNCTION("""COMPUTED_VALUE"""),1.03633797E8)</f>
        <v>103633797</v>
      </c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14">
        <f>IFERROR(__xludf.DUMMYFUNCTION("""COMPUTED_VALUE"""),45037.66666666667)</f>
        <v>45037.66667</v>
      </c>
      <c r="B65" s="15">
        <f>IFERROR(__xludf.DUMMYFUNCTION("""COMPUTED_VALUE"""),105.43)</f>
        <v>105.43</v>
      </c>
      <c r="C65" s="15">
        <f>IFERROR(__xludf.DUMMYFUNCTION("""COMPUTED_VALUE"""),107.05)</f>
        <v>107.05</v>
      </c>
      <c r="D65" s="15">
        <f>IFERROR(__xludf.DUMMYFUNCTION("""COMPUTED_VALUE"""),103.8)</f>
        <v>103.8</v>
      </c>
      <c r="E65" s="15">
        <f>IFERROR(__xludf.DUMMYFUNCTION("""COMPUTED_VALUE"""),105.91)</f>
        <v>105.91</v>
      </c>
      <c r="F65" s="15">
        <f>IFERROR(__xludf.DUMMYFUNCTION("""COMPUTED_VALUE"""),1.08311177E8)</f>
        <v>108311177</v>
      </c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14">
        <f>IFERROR(__xludf.DUMMYFUNCTION("""COMPUTED_VALUE"""),45044.66666666667)</f>
        <v>45044.66667</v>
      </c>
      <c r="B66" s="15">
        <f>IFERROR(__xludf.DUMMYFUNCTION("""COMPUTED_VALUE"""),106.05)</f>
        <v>106.05</v>
      </c>
      <c r="C66" s="15">
        <f>IFERROR(__xludf.DUMMYFUNCTION("""COMPUTED_VALUE"""),109.15)</f>
        <v>109.15</v>
      </c>
      <c r="D66" s="15">
        <f>IFERROR(__xludf.DUMMYFUNCTION("""COMPUTED_VALUE"""),103.27)</f>
        <v>103.27</v>
      </c>
      <c r="E66" s="15">
        <f>IFERROR(__xludf.DUMMYFUNCTION("""COMPUTED_VALUE"""),108.22)</f>
        <v>108.22</v>
      </c>
      <c r="F66" s="15">
        <f>IFERROR(__xludf.DUMMYFUNCTION("""COMPUTED_VALUE"""),1.52080287E8)</f>
        <v>152080287</v>
      </c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14">
        <f>IFERROR(__xludf.DUMMYFUNCTION("""COMPUTED_VALUE"""),45051.66666666667)</f>
        <v>45051.66667</v>
      </c>
      <c r="B67" s="15">
        <f>IFERROR(__xludf.DUMMYFUNCTION("""COMPUTED_VALUE"""),107.72)</f>
        <v>107.72</v>
      </c>
      <c r="C67" s="15">
        <f>IFERROR(__xludf.DUMMYFUNCTION("""COMPUTED_VALUE"""),108.68)</f>
        <v>108.68</v>
      </c>
      <c r="D67" s="15">
        <f>IFERROR(__xludf.DUMMYFUNCTION("""COMPUTED_VALUE"""),104.5)</f>
        <v>104.5</v>
      </c>
      <c r="E67" s="15">
        <f>IFERROR(__xludf.DUMMYFUNCTION("""COMPUTED_VALUE"""),106.22)</f>
        <v>106.22</v>
      </c>
      <c r="F67" s="15">
        <f>IFERROR(__xludf.DUMMYFUNCTION("""COMPUTED_VALUE"""),9.8876972E7)</f>
        <v>98876972</v>
      </c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14">
        <f>IFERROR(__xludf.DUMMYFUNCTION("""COMPUTED_VALUE"""),45058.66666666667)</f>
        <v>45058.66667</v>
      </c>
      <c r="B68" s="15">
        <f>IFERROR(__xludf.DUMMYFUNCTION("""COMPUTED_VALUE"""),105.8)</f>
        <v>105.8</v>
      </c>
      <c r="C68" s="15">
        <f>IFERROR(__xludf.DUMMYFUNCTION("""COMPUTED_VALUE"""),118.44)</f>
        <v>118.44</v>
      </c>
      <c r="D68" s="15">
        <f>IFERROR(__xludf.DUMMYFUNCTION("""COMPUTED_VALUE"""),105.79)</f>
        <v>105.79</v>
      </c>
      <c r="E68" s="15">
        <f>IFERROR(__xludf.DUMMYFUNCTION("""COMPUTED_VALUE"""),117.92)</f>
        <v>117.92</v>
      </c>
      <c r="F68" s="15">
        <f>IFERROR(__xludf.DUMMYFUNCTION("""COMPUTED_VALUE"""),1.77990779E8)</f>
        <v>177990779</v>
      </c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14">
        <f>IFERROR(__xludf.DUMMYFUNCTION("""COMPUTED_VALUE"""),45065.66666666667)</f>
        <v>45065.66667</v>
      </c>
      <c r="B69" s="15">
        <f>IFERROR(__xludf.DUMMYFUNCTION("""COMPUTED_VALUE"""),116.49)</f>
        <v>116.49</v>
      </c>
      <c r="C69" s="15">
        <f>IFERROR(__xludf.DUMMYFUNCTION("""COMPUTED_VALUE"""),126.48)</f>
        <v>126.48</v>
      </c>
      <c r="D69" s="15">
        <f>IFERROR(__xludf.DUMMYFUNCTION("""COMPUTED_VALUE"""),116.48)</f>
        <v>116.48</v>
      </c>
      <c r="E69" s="15">
        <f>IFERROR(__xludf.DUMMYFUNCTION("""COMPUTED_VALUE"""),123.25)</f>
        <v>123.25</v>
      </c>
      <c r="F69" s="15">
        <f>IFERROR(__xludf.DUMMYFUNCTION("""COMPUTED_VALUE"""),1.38420874E8)</f>
        <v>138420874</v>
      </c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14">
        <f>IFERROR(__xludf.DUMMYFUNCTION("""COMPUTED_VALUE"""),45072.66666666667)</f>
        <v>45072.66667</v>
      </c>
      <c r="B70" s="15">
        <f>IFERROR(__xludf.DUMMYFUNCTION("""COMPUTED_VALUE"""),123.51)</f>
        <v>123.51</v>
      </c>
      <c r="C70" s="15">
        <f>IFERROR(__xludf.DUMMYFUNCTION("""COMPUTED_VALUE"""),127.05)</f>
        <v>127.05</v>
      </c>
      <c r="D70" s="15">
        <f>IFERROR(__xludf.DUMMYFUNCTION("""COMPUTED_VALUE"""),120.75)</f>
        <v>120.75</v>
      </c>
      <c r="E70" s="15">
        <f>IFERROR(__xludf.DUMMYFUNCTION("""COMPUTED_VALUE"""),125.43)</f>
        <v>125.43</v>
      </c>
      <c r="F70" s="15">
        <f>IFERROR(__xludf.DUMMYFUNCTION("""COMPUTED_VALUE"""),1.36307872E8)</f>
        <v>136307872</v>
      </c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14">
        <f>IFERROR(__xludf.DUMMYFUNCTION("""COMPUTED_VALUE"""),45079.66666666667)</f>
        <v>45079.66667</v>
      </c>
      <c r="B71" s="15">
        <f>IFERROR(__xludf.DUMMYFUNCTION("""COMPUTED_VALUE"""),126.29)</f>
        <v>126.29</v>
      </c>
      <c r="C71" s="15">
        <f>IFERROR(__xludf.DUMMYFUNCTION("""COMPUTED_VALUE"""),126.75)</f>
        <v>126.75</v>
      </c>
      <c r="D71" s="15">
        <f>IFERROR(__xludf.DUMMYFUNCTION("""COMPUTED_VALUE"""),122.89)</f>
        <v>122.89</v>
      </c>
      <c r="E71" s="15">
        <f>IFERROR(__xludf.DUMMYFUNCTION("""COMPUTED_VALUE"""),125.23)</f>
        <v>125.23</v>
      </c>
      <c r="F71" s="15">
        <f>IFERROR(__xludf.DUMMYFUNCTION("""COMPUTED_VALUE"""),1.13164612E8)</f>
        <v>113164612</v>
      </c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14">
        <f>IFERROR(__xludf.DUMMYFUNCTION("""COMPUTED_VALUE"""),45086.66666666667)</f>
        <v>45086.66667</v>
      </c>
      <c r="B72" s="15">
        <f>IFERROR(__xludf.DUMMYFUNCTION("""COMPUTED_VALUE"""),124.61)</f>
        <v>124.61</v>
      </c>
      <c r="C72" s="15">
        <f>IFERROR(__xludf.DUMMYFUNCTION("""COMPUTED_VALUE"""),129.55)</f>
        <v>129.55</v>
      </c>
      <c r="D72" s="15">
        <f>IFERROR(__xludf.DUMMYFUNCTION("""COMPUTED_VALUE"""),122.01)</f>
        <v>122.01</v>
      </c>
      <c r="E72" s="15">
        <f>IFERROR(__xludf.DUMMYFUNCTION("""COMPUTED_VALUE"""),122.87)</f>
        <v>122.87</v>
      </c>
      <c r="F72" s="15">
        <f>IFERROR(__xludf.DUMMYFUNCTION("""COMPUTED_VALUE"""),1.21430664E8)</f>
        <v>121430664</v>
      </c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14">
        <f>IFERROR(__xludf.DUMMYFUNCTION("""COMPUTED_VALUE"""),45093.66666666667)</f>
        <v>45093.66667</v>
      </c>
      <c r="B73" s="15">
        <f>IFERROR(__xludf.DUMMYFUNCTION("""COMPUTED_VALUE"""),123.4)</f>
        <v>123.4</v>
      </c>
      <c r="C73" s="15">
        <f>IFERROR(__xludf.DUMMYFUNCTION("""COMPUTED_VALUE"""),126.7)</f>
        <v>126.7</v>
      </c>
      <c r="D73" s="15">
        <f>IFERROR(__xludf.DUMMYFUNCTION("""COMPUTED_VALUE"""),122.16)</f>
        <v>122.16</v>
      </c>
      <c r="E73" s="15">
        <f>IFERROR(__xludf.DUMMYFUNCTION("""COMPUTED_VALUE"""),124.06)</f>
        <v>124.06</v>
      </c>
      <c r="F73" s="15">
        <f>IFERROR(__xludf.DUMMYFUNCTION("""COMPUTED_VALUE"""),1.47453173E8)</f>
        <v>147453173</v>
      </c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14">
        <f>IFERROR(__xludf.DUMMYFUNCTION("""COMPUTED_VALUE"""),45100.66666666667)</f>
        <v>45100.66667</v>
      </c>
      <c r="B74" s="15">
        <f>IFERROR(__xludf.DUMMYFUNCTION("""COMPUTED_VALUE"""),123.54)</f>
        <v>123.54</v>
      </c>
      <c r="C74" s="15">
        <f>IFERROR(__xludf.DUMMYFUNCTION("""COMPUTED_VALUE"""),125.18)</f>
        <v>125.18</v>
      </c>
      <c r="D74" s="15">
        <f>IFERROR(__xludf.DUMMYFUNCTION("""COMPUTED_VALUE"""),119.6)</f>
        <v>119.6</v>
      </c>
      <c r="E74" s="15">
        <f>IFERROR(__xludf.DUMMYFUNCTION("""COMPUTED_VALUE"""),123.02)</f>
        <v>123.02</v>
      </c>
      <c r="F74" s="15">
        <f>IFERROR(__xludf.DUMMYFUNCTION("""COMPUTED_VALUE"""),9.5665041E7)</f>
        <v>95665041</v>
      </c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14">
        <f>IFERROR(__xludf.DUMMYFUNCTION("""COMPUTED_VALUE"""),45107.66666666667)</f>
        <v>45107.66667</v>
      </c>
      <c r="B75" s="15">
        <f>IFERROR(__xludf.DUMMYFUNCTION("""COMPUTED_VALUE"""),121.47)</f>
        <v>121.47</v>
      </c>
      <c r="C75" s="15">
        <f>IFERROR(__xludf.DUMMYFUNCTION("""COMPUTED_VALUE"""),122.72)</f>
        <v>122.72</v>
      </c>
      <c r="D75" s="15">
        <f>IFERROR(__xludf.DUMMYFUNCTION("""COMPUTED_VALUE"""),116.91)</f>
        <v>116.91</v>
      </c>
      <c r="E75" s="15">
        <f>IFERROR(__xludf.DUMMYFUNCTION("""COMPUTED_VALUE"""),120.97)</f>
        <v>120.97</v>
      </c>
      <c r="F75" s="15">
        <f>IFERROR(__xludf.DUMMYFUNCTION("""COMPUTED_VALUE"""),1.12549042E8)</f>
        <v>112549042</v>
      </c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14">
        <f>IFERROR(__xludf.DUMMYFUNCTION("""COMPUTED_VALUE"""),45114.66666666667)</f>
        <v>45114.66667</v>
      </c>
      <c r="B76" s="15">
        <f>IFERROR(__xludf.DUMMYFUNCTION("""COMPUTED_VALUE"""),120.32)</f>
        <v>120.32</v>
      </c>
      <c r="C76" s="15">
        <f>IFERROR(__xludf.DUMMYFUNCTION("""COMPUTED_VALUE"""),123.37)</f>
        <v>123.37</v>
      </c>
      <c r="D76" s="15">
        <f>IFERROR(__xludf.DUMMYFUNCTION("""COMPUTED_VALUE"""),119.25)</f>
        <v>119.25</v>
      </c>
      <c r="E76" s="15">
        <f>IFERROR(__xludf.DUMMYFUNCTION("""COMPUTED_VALUE"""),120.14)</f>
        <v>120.14</v>
      </c>
      <c r="F76" s="15">
        <f>IFERROR(__xludf.DUMMYFUNCTION("""COMPUTED_VALUE"""),7.0466455E7)</f>
        <v>70466455</v>
      </c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14">
        <f>IFERROR(__xludf.DUMMYFUNCTION("""COMPUTED_VALUE"""),45121.66666666667)</f>
        <v>45121.66667</v>
      </c>
      <c r="B77" s="15">
        <f>IFERROR(__xludf.DUMMYFUNCTION("""COMPUTED_VALUE"""),119.07)</f>
        <v>119.07</v>
      </c>
      <c r="C77" s="15">
        <f>IFERROR(__xludf.DUMMYFUNCTION("""COMPUTED_VALUE"""),127.09)</f>
        <v>127.09</v>
      </c>
      <c r="D77" s="15">
        <f>IFERROR(__xludf.DUMMYFUNCTION("""COMPUTED_VALUE"""),115.83)</f>
        <v>115.83</v>
      </c>
      <c r="E77" s="15">
        <f>IFERROR(__xludf.DUMMYFUNCTION("""COMPUTED_VALUE"""),125.7)</f>
        <v>125.7</v>
      </c>
      <c r="F77" s="15">
        <f>IFERROR(__xludf.DUMMYFUNCTION("""COMPUTED_VALUE"""),1.25341893E8)</f>
        <v>125341893</v>
      </c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14">
        <f>IFERROR(__xludf.DUMMYFUNCTION("""COMPUTED_VALUE"""),45128.66666666667)</f>
        <v>45128.66667</v>
      </c>
      <c r="B78" s="15">
        <f>IFERROR(__xludf.DUMMYFUNCTION("""COMPUTED_VALUE"""),126.06)</f>
        <v>126.06</v>
      </c>
      <c r="C78" s="15">
        <f>IFERROR(__xludf.DUMMYFUNCTION("""COMPUTED_VALUE"""),127.28)</f>
        <v>127.28</v>
      </c>
      <c r="D78" s="15">
        <f>IFERROR(__xludf.DUMMYFUNCTION("""COMPUTED_VALUE"""),118.69)</f>
        <v>118.69</v>
      </c>
      <c r="E78" s="15">
        <f>IFERROR(__xludf.DUMMYFUNCTION("""COMPUTED_VALUE"""),120.31)</f>
        <v>120.31</v>
      </c>
      <c r="F78" s="15">
        <f>IFERROR(__xludf.DUMMYFUNCTION("""COMPUTED_VALUE"""),1.48116704E8)</f>
        <v>148116704</v>
      </c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14">
        <f>IFERROR(__xludf.DUMMYFUNCTION("""COMPUTED_VALUE"""),45135.66666666667)</f>
        <v>45135.66667</v>
      </c>
      <c r="B79" s="15">
        <f>IFERROR(__xludf.DUMMYFUNCTION("""COMPUTED_VALUE"""),121.93)</f>
        <v>121.93</v>
      </c>
      <c r="C79" s="15">
        <f>IFERROR(__xludf.DUMMYFUNCTION("""COMPUTED_VALUE"""),134.07)</f>
        <v>134.07</v>
      </c>
      <c r="D79" s="15">
        <f>IFERROR(__xludf.DUMMYFUNCTION("""COMPUTED_VALUE"""),121.38)</f>
        <v>121.38</v>
      </c>
      <c r="E79" s="15">
        <f>IFERROR(__xludf.DUMMYFUNCTION("""COMPUTED_VALUE"""),133.01)</f>
        <v>133.01</v>
      </c>
      <c r="F79" s="15">
        <f>IFERROR(__xludf.DUMMYFUNCTION("""COMPUTED_VALUE"""),1.63252584E8)</f>
        <v>163252584</v>
      </c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16">
        <f>IFERROR(__xludf.DUMMYFUNCTION("""COMPUTED_VALUE"""),45142.66666666667)</f>
        <v>45142.66667</v>
      </c>
      <c r="B80" s="3">
        <f>IFERROR(__xludf.DUMMYFUNCTION("""COMPUTED_VALUE"""),133.01)</f>
        <v>133.01</v>
      </c>
      <c r="C80" s="3">
        <f>IFERROR(__xludf.DUMMYFUNCTION("""COMPUTED_VALUE"""),133.83)</f>
        <v>133.83</v>
      </c>
      <c r="D80" s="3">
        <f>IFERROR(__xludf.DUMMYFUNCTION("""COMPUTED_VALUE"""),127.78)</f>
        <v>127.78</v>
      </c>
      <c r="E80" s="3">
        <f>IFERROR(__xludf.DUMMYFUNCTION("""COMPUTED_VALUE"""),128.54)</f>
        <v>128.54</v>
      </c>
      <c r="F80" s="3">
        <f>IFERROR(__xludf.DUMMYFUNCTION("""COMPUTED_VALUE"""),9.8914665E7)</f>
        <v>98914665</v>
      </c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drawing r:id="rId1"/>
</worksheet>
</file>