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gonzalez/Desktop/Class Folder/Excel-Challenge/"/>
    </mc:Choice>
  </mc:AlternateContent>
  <xr:revisionPtr revIDLastSave="0" documentId="13_ncr:1_{F3737DF7-6A49-604F-95D5-06C5C14A3D71}" xr6:coauthVersionLast="47" xr6:coauthVersionMax="47" xr10:uidLastSave="{00000000-0000-0000-0000-000000000000}"/>
  <bookViews>
    <workbookView xWindow="0" yWindow="0" windowWidth="25560" windowHeight="28800" xr2:uid="{00000000-000D-0000-FFFF-FFFF00000000}"/>
  </bookViews>
  <sheets>
    <sheet name="Crowdfunding" sheetId="1" r:id="rId1"/>
    <sheet name="Stacked-Column Pivot Chart1" sheetId="2" r:id="rId2"/>
    <sheet name="Stacked-Column Pivot Chart2" sheetId="3" r:id="rId3"/>
    <sheet name="Outcomes Pivot" sheetId="4" r:id="rId4"/>
    <sheet name="Crowdfunding Gola Analysis" sheetId="5" r:id="rId5"/>
    <sheet name="Statistical Analysis" sheetId="6" r:id="rId6"/>
  </sheets>
  <definedNames>
    <definedName name="_xlnm._FilterDatabase" localSheetId="0" hidden="1">Crowdfunding!$A$1:$T$1001</definedName>
    <definedName name="_xlchart.v1.0" hidden="1">'Statistical Analysis'!$I$3:$I$366</definedName>
    <definedName name="_xlchart.v1.1" hidden="1">'Statistical Analysis'!$I$3:$I$366</definedName>
    <definedName name="_xlchart.v1.2" hidden="1">'Statistical Analysis'!$I$3:$I$366</definedName>
    <definedName name="_xlchart.v1.3" hidden="1">'Statistical Analysis'!$I$3:$I$366</definedName>
    <definedName name="_xlchart.v1.4" hidden="1">'Statistical Analysis'!$C$2</definedName>
    <definedName name="_xlchart.v1.5" hidden="1">'Statistical Analysis'!$C$3:$C$567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6" l="1"/>
  <c r="L10" i="6"/>
  <c r="L9" i="6"/>
  <c r="F11" i="6"/>
  <c r="F10" i="6"/>
  <c r="F9" i="6"/>
  <c r="L8" i="6" l="1"/>
  <c r="L7" i="6"/>
  <c r="L6" i="6"/>
  <c r="L5" i="6"/>
  <c r="L4" i="6"/>
  <c r="L3" i="6"/>
  <c r="F8" i="6"/>
  <c r="F7" i="6"/>
  <c r="F6" i="6" l="1"/>
  <c r="F5" i="6"/>
  <c r="F4" i="6"/>
  <c r="F3" i="6"/>
  <c r="D16" i="5"/>
  <c r="D15" i="5"/>
  <c r="D14" i="5"/>
  <c r="D13" i="5"/>
  <c r="D12" i="5"/>
  <c r="D11" i="5"/>
  <c r="D10" i="5"/>
  <c r="D9" i="5"/>
  <c r="D8" i="5"/>
  <c r="D7" i="5"/>
  <c r="D6" i="5"/>
  <c r="D5" i="5"/>
  <c r="C16" i="5"/>
  <c r="C15" i="5"/>
  <c r="C14" i="5"/>
  <c r="C13" i="5"/>
  <c r="C12" i="5"/>
  <c r="C11" i="5"/>
  <c r="C10" i="5"/>
  <c r="C9" i="5"/>
  <c r="C8" i="5"/>
  <c r="C7" i="5"/>
  <c r="C6" i="5"/>
  <c r="C5" i="5"/>
  <c r="B16" i="5"/>
  <c r="B15" i="5"/>
  <c r="B14" i="5"/>
  <c r="B13" i="5"/>
  <c r="B12" i="5"/>
  <c r="B11" i="5"/>
  <c r="B10" i="5"/>
  <c r="B9" i="5"/>
  <c r="B8" i="5"/>
  <c r="B7" i="5"/>
  <c r="B6" i="5"/>
  <c r="B5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2" i="1"/>
  <c r="I2" i="1" s="1"/>
  <c r="E5" i="5" l="1"/>
  <c r="F5" i="5" s="1"/>
  <c r="E11" i="5"/>
  <c r="F11" i="5" s="1"/>
  <c r="E16" i="5"/>
  <c r="F16" i="5" s="1"/>
  <c r="E10" i="5"/>
  <c r="F10" i="5" s="1"/>
  <c r="E15" i="5"/>
  <c r="F15" i="5" s="1"/>
  <c r="E9" i="5"/>
  <c r="F9" i="5" s="1"/>
  <c r="E14" i="5"/>
  <c r="H14" i="5" s="1"/>
  <c r="E8" i="5"/>
  <c r="F8" i="5" s="1"/>
  <c r="E13" i="5"/>
  <c r="F13" i="5" s="1"/>
  <c r="E7" i="5"/>
  <c r="F7" i="5" s="1"/>
  <c r="E12" i="5"/>
  <c r="F12" i="5" s="1"/>
  <c r="E6" i="5"/>
  <c r="F6" i="5" s="1"/>
  <c r="G16" i="5" l="1"/>
  <c r="H8" i="5"/>
  <c r="H12" i="5"/>
  <c r="G8" i="5"/>
  <c r="G13" i="5"/>
  <c r="H16" i="5"/>
  <c r="H10" i="5"/>
  <c r="H11" i="5"/>
  <c r="G14" i="5"/>
  <c r="H5" i="5"/>
  <c r="H15" i="5"/>
  <c r="H13" i="5"/>
  <c r="G11" i="5"/>
  <c r="F14" i="5"/>
  <c r="H7" i="5"/>
  <c r="G5" i="5"/>
  <c r="H9" i="5"/>
  <c r="H6" i="5"/>
  <c r="G15" i="5"/>
  <c r="G12" i="5"/>
  <c r="G10" i="5"/>
  <c r="G9" i="5"/>
  <c r="G7" i="5"/>
  <c r="G6" i="5"/>
</calcChain>
</file>

<file path=xl/sharedStrings.xml><?xml version="1.0" encoding="utf-8"?>
<sst xmlns="http://schemas.openxmlformats.org/spreadsheetml/2006/main" count="9074" uniqueCount="2117">
  <si>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</si>
  <si>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</si>
  <si>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</si>
  <si>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</si>
  <si>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</si>
  <si>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</si>
  <si>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</si>
  <si>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</si>
  <si>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</si>
  <si>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</si>
  <si>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</si>
  <si>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</si>
  <si>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</si>
  <si>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</si>
  <si>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</si>
  <si>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</si>
  <si>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</si>
  <si>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</si>
  <si>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</si>
  <si>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</si>
  <si>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</si>
  <si>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</si>
  <si>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</si>
  <si>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</si>
  <si>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</si>
  <si>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</si>
  <si>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</si>
  <si>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</si>
  <si>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</si>
  <si>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</si>
  <si>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</si>
  <si>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</si>
  <si>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</si>
  <si>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</si>
  <si>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</si>
  <si>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</si>
  <si>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</si>
  <si>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</si>
  <si>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</si>
  <si>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</si>
  <si>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</si>
  <si>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</si>
  <si>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</si>
  <si>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</si>
  <si>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</si>
  <si>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</si>
  <si>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</si>
  <si>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</si>
  <si>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</si>
  <si>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</si>
  <si>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</si>
  <si>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</si>
  <si>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</si>
  <si>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</si>
  <si>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</si>
  <si>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</si>
  <si>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</si>
  <si>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</si>
  <si>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</si>
  <si>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</si>
  <si>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</si>
  <si>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</si>
  <si>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</si>
  <si>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</si>
  <si>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</si>
  <si>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</si>
  <si>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</si>
  <si>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</si>
  <si>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</si>
  <si>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</si>
  <si>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</si>
  <si>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</si>
  <si>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</si>
  <si>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</si>
  <si>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</si>
  <si>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</si>
  <si>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</si>
  <si>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</si>
  <si>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</si>
  <si>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</si>
  <si>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</si>
  <si>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</si>
  <si>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</si>
  <si>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</si>
  <si>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</si>
  <si>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</si>
  <si>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</si>
  <si>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</si>
  <si>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</si>
  <si>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</si>
  <si>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</si>
  <si>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</si>
  <si>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</si>
  <si>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</si>
  <si>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</si>
  <si>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</si>
  <si>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</si>
  <si>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</si>
  <si>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</si>
  <si>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</si>
  <si>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</si>
  <si>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</si>
  <si>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</si>
  <si>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</si>
  <si>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</si>
  <si>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</si>
  <si>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</si>
  <si>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</si>
  <si>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</si>
  <si>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</si>
  <si>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</si>
  <si>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</si>
  <si>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</si>
  <si>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</si>
  <si>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</si>
  <si>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</si>
  <si>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</si>
  <si>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</si>
  <si>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</si>
  <si>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</si>
  <si>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</si>
  <si>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</si>
  <si>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</si>
  <si>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</si>
  <si>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</si>
  <si>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</si>
  <si>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</si>
  <si>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</si>
  <si>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</si>
  <si>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</si>
  <si>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</si>
  <si>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</si>
  <si>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</si>
  <si>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</si>
  <si>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</si>
  <si>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</si>
  <si>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</si>
  <si>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</si>
  <si>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</si>
  <si>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</si>
  <si>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</si>
  <si>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</si>
  <si>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</si>
  <si>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</si>
  <si>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</si>
  <si>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</si>
  <si>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</si>
  <si>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</si>
  <si>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</si>
  <si>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</si>
  <si>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</si>
  <si>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</si>
  <si>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</si>
  <si>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</si>
  <si>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</si>
  <si>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</si>
  <si>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</si>
  <si>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</si>
  <si>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</si>
  <si>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</si>
  <si>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</si>
  <si>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</si>
  <si>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</si>
  <si>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</si>
  <si>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</si>
  <si>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</si>
  <si>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</si>
  <si>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</si>
  <si>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</si>
  <si>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</si>
  <si>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</si>
  <si>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</si>
  <si>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</si>
  <si>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</si>
  <si>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</si>
  <si>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</si>
  <si>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</si>
  <si>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</si>
  <si>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</si>
  <si>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</si>
  <si>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</si>
  <si>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</si>
  <si>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</si>
  <si>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</si>
  <si>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</si>
  <si>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</si>
  <si>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</si>
  <si>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</si>
  <si>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</si>
  <si>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</si>
  <si>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</si>
  <si>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</si>
  <si>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</si>
  <si>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</si>
  <si>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</si>
  <si>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</si>
  <si>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</si>
  <si>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</si>
  <si>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</si>
  <si>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</si>
  <si>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</si>
  <si>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</si>
  <si>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</si>
  <si>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</si>
  <si>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</si>
  <si>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</si>
  <si>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</si>
  <si>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</si>
  <si>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</si>
  <si>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</si>
  <si>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</si>
  <si>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</si>
  <si>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</si>
  <si>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</si>
  <si>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</si>
  <si>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</si>
  <si>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</si>
  <si>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</si>
  <si>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</si>
  <si>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</si>
  <si>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</si>
  <si>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</si>
  <si>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</si>
  <si>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</si>
  <si>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</si>
  <si>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</si>
  <si>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</si>
  <si>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</si>
  <si>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</si>
  <si>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</si>
  <si>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</si>
  <si>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</si>
  <si>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</si>
  <si>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</si>
  <si>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</si>
  <si>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</si>
  <si>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</si>
  <si>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</si>
  <si>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</si>
  <si>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</si>
  <si>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</si>
  <si>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</si>
  <si>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</si>
  <si>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</si>
  <si>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</si>
  <si>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</si>
  <si>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</si>
  <si>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</si>
  <si>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</si>
  <si>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</si>
  <si>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</si>
  <si>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</si>
  <si>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</si>
  <si>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</si>
  <si>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</si>
  <si>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</si>
  <si>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</si>
  <si>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</si>
  <si>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</si>
  <si>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</si>
  <si>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</si>
  <si>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</si>
  <si>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</si>
  <si>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</si>
  <si>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</si>
  <si>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</si>
  <si>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</si>
  <si>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</si>
  <si>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</si>
  <si>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</si>
  <si>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</si>
  <si>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</si>
  <si>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</si>
  <si>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</si>
  <si>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</si>
  <si>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</si>
  <si>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</si>
  <si>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</si>
  <si>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</si>
  <si>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</si>
  <si>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</si>
  <si>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</si>
  <si>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</si>
  <si>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</si>
  <si>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</si>
  <si>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</si>
  <si>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</si>
  <si>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</si>
  <si>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</si>
  <si>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</si>
  <si>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</si>
  <si>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</si>
  <si>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</si>
  <si>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</si>
  <si>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</si>
  <si>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</si>
  <si>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</si>
  <si>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</si>
  <si>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</si>
  <si>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</si>
  <si>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</si>
  <si>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</si>
  <si>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</si>
  <si>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</si>
  <si>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</si>
  <si>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</si>
  <si>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</si>
  <si>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</si>
  <si>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</si>
  <si>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</si>
  <si>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</si>
  <si>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</si>
  <si>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</si>
  <si>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</si>
  <si>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</si>
  <si>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</si>
  <si>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</si>
  <si>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</si>
  <si>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</si>
  <si>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</si>
  <si>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</si>
  <si>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</si>
  <si>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</si>
  <si>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</si>
  <si>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</si>
  <si>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</si>
  <si>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</si>
  <si>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</si>
  <si>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</si>
  <si>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</si>
  <si>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</si>
  <si>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</si>
  <si>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</si>
  <si>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</si>
  <si>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</si>
  <si>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</si>
  <si>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</si>
  <si>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</si>
  <si>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</si>
  <si>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</si>
  <si>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</si>
  <si>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</si>
  <si>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</si>
  <si>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</si>
  <si>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</si>
  <si>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</si>
  <si>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</si>
  <si>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</si>
  <si>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</si>
  <si>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</si>
  <si>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</si>
  <si>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</si>
  <si>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</si>
  <si>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</si>
  <si>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</si>
  <si>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</si>
  <si>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</si>
  <si>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</si>
  <si>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</si>
  <si>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</si>
  <si>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</si>
  <si>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</si>
  <si>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</si>
  <si>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</si>
  <si>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</si>
  <si>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</si>
  <si>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</si>
  <si>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</si>
  <si>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</si>
  <si>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</si>
  <si>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</si>
  <si>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</si>
  <si>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</si>
  <si>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</si>
  <si>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</si>
  <si>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</si>
  <si>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</si>
  <si>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</si>
  <si>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</si>
  <si>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</si>
  <si>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</si>
  <si>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</si>
  <si>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</si>
  <si>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</si>
  <si>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</si>
  <si>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</si>
  <si>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</si>
  <si>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</si>
  <si>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</si>
  <si>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</si>
  <si>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</si>
  <si>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</si>
  <si>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</si>
  <si>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</si>
  <si>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</si>
  <si>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</si>
  <si>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</si>
  <si>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</si>
  <si>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</si>
  <si>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</si>
  <si>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</si>
  <si>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</si>
  <si>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</si>
  <si>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</si>
  <si>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</si>
  <si>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</si>
  <si>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</si>
  <si>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</si>
  <si>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</si>
  <si>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</si>
  <si>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</si>
  <si>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</si>
  <si>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</si>
  <si>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</si>
  <si>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</si>
  <si>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</si>
  <si>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</si>
  <si>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</si>
  <si>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</si>
  <si>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</si>
  <si>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</si>
  <si>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</si>
  <si>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</si>
  <si>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</si>
  <si>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</si>
  <si>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</si>
  <si>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</si>
  <si>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</si>
  <si>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</si>
  <si>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</si>
  <si>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</si>
  <si>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</si>
  <si>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</si>
  <si>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</si>
  <si>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</si>
  <si>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</si>
  <si>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</si>
  <si>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</si>
  <si>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</si>
  <si>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</si>
  <si>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</si>
  <si>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</si>
  <si>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</si>
  <si>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</si>
  <si>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</si>
  <si>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</si>
  <si>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</si>
  <si>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</si>
  <si>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</si>
  <si>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</si>
  <si>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</si>
  <si>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</si>
  <si>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</si>
  <si>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</si>
  <si>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</si>
  <si>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</si>
  <si>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</si>
  <si>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</si>
  <si>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</si>
  <si>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</si>
  <si>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</si>
  <si>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</si>
  <si>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</si>
  <si>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</si>
  <si>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</si>
  <si>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</si>
  <si>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</si>
  <si>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</si>
  <si>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</si>
  <si>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</si>
  <si>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</si>
  <si>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</si>
  <si>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</si>
  <si>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</si>
  <si>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</si>
  <si>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</si>
  <si>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</si>
  <si>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</si>
  <si>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</si>
  <si>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</si>
  <si>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</si>
  <si>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</si>
  <si>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</si>
  <si>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</si>
  <si>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</si>
  <si>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</si>
  <si>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</si>
  <si>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</si>
  <si>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</si>
  <si>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</si>
  <si>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</si>
  <si>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</si>
  <si>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</si>
  <si>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</si>
  <si>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</si>
  <si>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</si>
  <si>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</si>
  <si>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</si>
  <si>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</si>
  <si>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</si>
  <si>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</si>
  <si>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</si>
  <si>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</si>
  <si>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</si>
  <si>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</si>
  <si>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</si>
  <si>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</si>
  <si>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</si>
  <si>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</si>
  <si>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</si>
  <si>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</si>
  <si>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</si>
  <si>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</si>
  <si>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</si>
  <si>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</si>
  <si>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</si>
  <si>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</si>
  <si>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</si>
  <si>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</si>
  <si>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</si>
  <si>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</si>
  <si>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</si>
  <si>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</si>
  <si>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</si>
  <si>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</si>
  <si>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</si>
  <si>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</si>
  <si>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</si>
  <si>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</si>
  <si>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</si>
  <si>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</si>
  <si>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</si>
  <si>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</si>
  <si>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</si>
  <si>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</si>
  <si>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</si>
  <si>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</si>
  <si>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</si>
  <si>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</si>
  <si>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</si>
  <si>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</si>
  <si>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</si>
  <si>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</si>
  <si>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</si>
  <si>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</si>
  <si>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</si>
  <si>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</si>
  <si>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</si>
  <si>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</si>
  <si>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</si>
  <si>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</si>
  <si>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</si>
  <si>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</si>
  <si>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</si>
  <si>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</si>
  <si>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</si>
  <si>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</si>
  <si>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</si>
  <si>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</si>
  <si>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</si>
  <si>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</si>
  <si>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</si>
  <si>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</si>
  <si>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</si>
  <si>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</si>
  <si>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</si>
  <si>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</si>
  <si>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</si>
  <si>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</si>
  <si>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</si>
  <si>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</si>
  <si>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</si>
  <si>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</si>
  <si>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</si>
  <si>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</si>
  <si>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</si>
  <si>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</si>
  <si>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</si>
  <si>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</si>
  <si>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</si>
  <si>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</si>
  <si>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</si>
  <si>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</si>
  <si>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</si>
  <si>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</si>
  <si>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</si>
  <si>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</si>
  <si>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</si>
  <si>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</si>
  <si>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</si>
  <si>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</si>
  <si>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</si>
  <si>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</si>
  <si>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</si>
  <si>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</si>
  <si>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</si>
  <si>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</si>
  <si>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</si>
  <si>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</si>
  <si>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</si>
  <si>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</si>
  <si>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</si>
  <si>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</si>
  <si>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</si>
  <si>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</si>
  <si>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</si>
  <si>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</si>
  <si>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</si>
  <si>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</si>
  <si>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</si>
  <si>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</si>
  <si>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</si>
  <si>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</si>
  <si>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</si>
  <si>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</si>
  <si>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</si>
  <si>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</si>
  <si>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</si>
  <si>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</si>
  <si>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</si>
  <si>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</si>
  <si>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</si>
  <si>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</si>
  <si>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</si>
  <si>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</si>
  <si>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</si>
  <si>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</si>
  <si>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</si>
  <si>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</si>
  <si>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</si>
  <si>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</si>
  <si>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</si>
  <si>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</si>
  <si>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</si>
  <si>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</si>
  <si>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</si>
  <si>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</si>
  <si>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</si>
  <si>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</si>
  <si>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</si>
  <si>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</si>
  <si>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</si>
  <si>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</si>
  <si>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</si>
  <si>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</si>
  <si>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</si>
  <si>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</si>
  <si>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</si>
  <si>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</si>
  <si>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</si>
  <si>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</si>
  <si>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</si>
  <si>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</si>
  <si>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</si>
  <si>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</si>
  <si>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</si>
  <si>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</si>
  <si>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</si>
  <si>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</si>
  <si>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</si>
  <si>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</si>
  <si>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</si>
  <si>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</si>
  <si>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</si>
  <si>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</si>
  <si>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</si>
  <si>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</si>
  <si>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</si>
  <si>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</si>
  <si>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</si>
  <si>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</si>
  <si>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</si>
  <si>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</si>
  <si>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</si>
  <si>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</si>
  <si>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</si>
  <si>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</si>
  <si>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</si>
  <si>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</si>
  <si>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</si>
  <si>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</si>
  <si>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</si>
  <si>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</si>
  <si>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</si>
  <si>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</si>
  <si>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</si>
  <si>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</si>
  <si>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</si>
  <si>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</si>
  <si>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</si>
  <si>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</si>
  <si>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</si>
  <si>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</si>
  <si>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</si>
  <si>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</si>
  <si>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</si>
  <si>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</si>
  <si>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</si>
  <si>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</si>
  <si>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</si>
  <si>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</si>
  <si>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</si>
  <si>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</si>
  <si>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</si>
  <si>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</si>
  <si>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</si>
  <si>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</si>
  <si>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</si>
  <si>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</si>
  <si>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</si>
  <si>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</si>
  <si>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</si>
  <si>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</si>
  <si>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</si>
  <si>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</si>
  <si>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</si>
  <si>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</si>
  <si>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</si>
  <si>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</si>
  <si>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</si>
  <si>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</si>
  <si>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</si>
  <si>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</si>
  <si>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</si>
  <si>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</si>
  <si>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</si>
  <si>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</si>
  <si>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</si>
  <si>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</si>
  <si>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</si>
  <si>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</si>
  <si>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</si>
  <si>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</si>
  <si>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</si>
  <si>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</si>
  <si>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</si>
  <si>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</si>
  <si>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</si>
  <si>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</si>
  <si>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</si>
  <si>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</si>
  <si>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</si>
  <si>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</si>
  <si>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</si>
  <si>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</si>
  <si>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</si>
  <si>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</si>
  <si>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</si>
  <si>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</si>
  <si>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</si>
  <si>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</si>
  <si>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</si>
  <si>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</si>
  <si>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</si>
  <si>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</si>
  <si>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</si>
  <si>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</si>
  <si>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</si>
  <si>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</si>
  <si>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</si>
  <si>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</si>
  <si>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</si>
  <si>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</si>
  <si>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</si>
  <si>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</si>
  <si>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</si>
  <si>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</si>
  <si>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</si>
  <si>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</si>
  <si>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</si>
  <si>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</si>
  <si>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</si>
  <si>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</si>
  <si>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</si>
  <si>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</si>
  <si>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</si>
  <si>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</si>
  <si>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</si>
  <si>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</si>
  <si>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</si>
  <si>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</si>
  <si>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</si>
  <si>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</si>
  <si>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</si>
  <si>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</si>
  <si>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</si>
  <si>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</si>
  <si>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</si>
  <si>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</si>
  <si>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</si>
  <si>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</si>
  <si>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</si>
  <si>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</si>
  <si>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</si>
  <si>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</si>
  <si>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</si>
  <si>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</si>
  <si>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</si>
  <si>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</si>
  <si>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</si>
  <si>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</si>
  <si>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</si>
  <si>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</si>
  <si>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</si>
  <si>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</si>
  <si>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</si>
  <si>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</si>
  <si>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</si>
  <si>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</si>
  <si>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</si>
  <si>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</si>
  <si>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</si>
  <si>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</si>
  <si>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</si>
  <si>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</si>
  <si>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</si>
  <si>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</si>
  <si>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</si>
  <si>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</si>
  <si>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</si>
  <si>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</si>
  <si>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</si>
  <si>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</si>
  <si>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</si>
  <si>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</si>
  <si>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</si>
  <si>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</si>
  <si>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</si>
  <si>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</si>
  <si>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</si>
  <si>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</si>
  <si>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</si>
  <si>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</si>
  <si>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</si>
  <si>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</si>
  <si>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</si>
  <si>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</si>
  <si>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</si>
  <si>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</si>
  <si>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</si>
  <si>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</si>
  <si>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</si>
  <si>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</si>
  <si>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</si>
  <si>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</si>
  <si>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</si>
  <si>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</si>
  <si>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</si>
  <si>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</si>
  <si>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</si>
  <si>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</si>
  <si>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</si>
  <si>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</si>
  <si>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</si>
  <si>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</si>
  <si>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</si>
  <si>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</si>
  <si>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</si>
  <si>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</si>
  <si>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</si>
  <si>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</si>
  <si>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</si>
  <si>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</si>
  <si>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</si>
  <si>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</si>
  <si>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</si>
  <si>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</si>
  <si>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</si>
  <si>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</si>
  <si>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</si>
  <si>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</si>
  <si>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</si>
  <si>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</si>
  <si>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</si>
  <si>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</si>
  <si>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</si>
  <si>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</si>
  <si>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</si>
  <si>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</si>
  <si>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</si>
  <si>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</si>
  <si>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</si>
  <si>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</si>
  <si>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</si>
  <si>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</si>
  <si>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</si>
  <si>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</si>
  <si>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</si>
  <si>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</si>
  <si>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</si>
  <si>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</si>
  <si>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</si>
  <si>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</si>
  <si>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</si>
  <si>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</si>
  <si>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</si>
  <si>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</si>
  <si>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</si>
  <si>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</si>
  <si>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</si>
  <si>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</si>
  <si>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</si>
  <si>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</si>
  <si>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</si>
  <si>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</si>
  <si>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</si>
  <si>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</si>
  <si>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</si>
  <si>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</si>
  <si>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</si>
  <si>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</si>
  <si>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</si>
  <si>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</si>
  <si>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</si>
  <si>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</si>
  <si>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</si>
  <si>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</si>
  <si>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</si>
  <si>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</si>
  <si>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</si>
  <si>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</si>
  <si>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</si>
  <si>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</si>
  <si>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</si>
  <si>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</si>
  <si>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</si>
  <si>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</si>
  <si>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</si>
  <si>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</si>
  <si>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</si>
  <si>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</si>
  <si>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</si>
  <si>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</si>
  <si>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</si>
  <si>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</si>
  <si>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</si>
  <si>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</si>
  <si>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</si>
  <si>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</si>
  <si>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</si>
  <si>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</si>
  <si>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</si>
  <si>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</si>
  <si>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</si>
  <si>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</si>
  <si>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</si>
  <si>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</si>
  <si>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</si>
  <si>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</si>
  <si>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</si>
  <si>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</si>
  <si>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</si>
  <si>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</si>
  <si>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</si>
  <si>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</si>
  <si>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</si>
  <si>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</si>
  <si>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</si>
  <si>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</si>
  <si>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</si>
  <si>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</si>
  <si>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</si>
  <si>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</si>
  <si>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</si>
  <si>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</si>
  <si>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</si>
  <si>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</si>
  <si>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</si>
  <si>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</si>
  <si>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</si>
  <si>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</si>
  <si>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</si>
  <si>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</si>
  <si>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</si>
  <si>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</si>
  <si>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</si>
  <si>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</si>
  <si>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</si>
  <si>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</si>
  <si>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</si>
  <si>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</si>
  <si>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</si>
  <si>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</si>
  <si>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</si>
  <si>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</si>
  <si>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</si>
  <si>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</si>
  <si>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</si>
  <si>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</si>
  <si>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</si>
  <si>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</si>
  <si>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</si>
  <si>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</si>
  <si>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</si>
  <si>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</si>
  <si>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</si>
  <si>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</si>
  <si>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</si>
  <si>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</si>
  <si>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</si>
  <si>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</si>
  <si>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</si>
  <si>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</si>
  <si>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</si>
  <si>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</si>
  <si>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</si>
  <si>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</si>
  <si>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</si>
  <si>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</si>
  <si>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</si>
  <si>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</si>
  <si>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</si>
  <si>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</si>
  <si>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</si>
  <si>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</si>
  <si>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</si>
  <si>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</si>
  <si>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</si>
  <si>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</si>
  <si>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</si>
  <si>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</si>
  <si>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</si>
  <si>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</si>
  <si>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</si>
  <si>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</si>
  <si>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</si>
  <si>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</si>
  <si>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</si>
  <si>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</si>
  <si>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</si>
  <si>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</si>
  <si>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</si>
  <si>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</si>
  <si>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</si>
  <si>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</si>
  <si>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</si>
  <si>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</si>
  <si>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</si>
  <si>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</si>
  <si>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</si>
  <si>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</si>
  <si>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</si>
  <si>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</si>
  <si>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</si>
  <si>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</si>
  <si>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</si>
  <si>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</si>
  <si>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</si>
  <si>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</si>
  <si>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</si>
  <si>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</si>
  <si>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</si>
  <si>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</si>
  <si>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</si>
  <si>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</si>
  <si>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</si>
  <si>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</si>
  <si>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</si>
  <si>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</si>
  <si>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</si>
  <si>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</si>
  <si>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</si>
  <si>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</si>
  <si>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</si>
  <si>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</si>
  <si>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</si>
  <si>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</si>
  <si>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</si>
  <si>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</si>
  <si>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</si>
  <si>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</si>
  <si>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</si>
  <si>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</si>
  <si>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</si>
  <si>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</si>
  <si>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</si>
  <si>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</si>
  <si>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</si>
  <si>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</si>
  <si>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</si>
  <si>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</si>
  <si>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</si>
  <si>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</si>
  <si>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</si>
  <si>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</si>
  <si>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</si>
  <si>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</si>
  <si>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</si>
  <si>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</si>
  <si>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</si>
  <si>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</si>
  <si>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</si>
  <si>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</si>
  <si>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</si>
  <si>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</si>
  <si>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</si>
  <si>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</si>
  <si>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</si>
  <si>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</si>
  <si>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</si>
  <si>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</si>
  <si>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</si>
  <si>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</si>
  <si>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</si>
  <si>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</si>
  <si>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</si>
  <si>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</si>
  <si>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</si>
  <si>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</si>
  <si>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</si>
  <si>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</si>
  <si>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</si>
  <si>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</si>
  <si>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</si>
  <si>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</si>
  <si>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</si>
  <si>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</si>
  <si>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</si>
  <si>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</si>
  <si>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</si>
  <si>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</si>
  <si>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</si>
  <si>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</si>
  <si>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</si>
  <si>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</si>
  <si>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</si>
  <si>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</si>
  <si>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</si>
  <si>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</si>
  <si>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</si>
  <si>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</si>
  <si>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</si>
  <si>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</si>
  <si>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</si>
  <si>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</si>
  <si>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</si>
  <si>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</si>
  <si>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</si>
  <si>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</si>
  <si>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</si>
  <si>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</si>
  <si>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</si>
  <si>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</si>
  <si>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</si>
  <si>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</si>
  <si>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</si>
  <si>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</si>
  <si>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</si>
  <si>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</si>
  <si>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</si>
  <si>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</si>
  <si>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</si>
  <si>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</si>
  <si>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</si>
  <si>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</si>
  <si>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</si>
  <si>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</si>
  <si>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</si>
  <si>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</si>
  <si>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</si>
  <si>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</si>
  <si>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</si>
  <si>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</si>
  <si>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</si>
  <si>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</si>
  <si>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</si>
  <si>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</si>
  <si>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</si>
  <si>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</si>
  <si>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</si>
  <si>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</si>
  <si>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</si>
  <si>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</si>
  <si>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</si>
  <si>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</si>
  <si>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</si>
  <si>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</si>
  <si>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</si>
  <si>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</si>
  <si>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</si>
  <si>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</si>
  <si>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</si>
  <si>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</si>
  <si>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</si>
  <si>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</si>
  <si>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</si>
  <si>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</si>
  <si>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</si>
  <si>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</si>
  <si>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</si>
  <si>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</si>
  <si>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</si>
  <si>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</si>
  <si>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</si>
  <si>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</si>
  <si>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</si>
  <si>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</si>
  <si>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</si>
  <si>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</si>
  <si>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</si>
  <si>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</si>
  <si>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</si>
  <si>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</si>
  <si>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</si>
  <si>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</si>
  <si>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</si>
  <si>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</si>
  <si>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</si>
  <si>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</si>
  <si>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</si>
  <si>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</si>
  <si>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</si>
  <si>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</si>
  <si>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</si>
  <si>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</si>
  <si>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</si>
  <si>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</si>
  <si>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</si>
  <si>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</si>
  <si>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</si>
  <si>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</si>
  <si>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</si>
  <si>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</si>
  <si>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</si>
  <si>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</si>
  <si>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</si>
  <si>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</si>
  <si>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</si>
  <si>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</si>
  <si>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</si>
  <si>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</si>
  <si>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</si>
  <si>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</si>
  <si>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</si>
  <si>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</si>
  <si>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</si>
  <si>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</si>
  <si>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</si>
  <si>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</si>
  <si>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</si>
  <si>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</si>
  <si>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</si>
  <si>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</si>
  <si>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</si>
  <si>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</si>
  <si>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</si>
  <si>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</si>
  <si>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</si>
  <si>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</si>
  <si>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</si>
  <si>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</si>
  <si>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</si>
  <si>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</si>
  <si>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</si>
  <si>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</si>
  <si>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</si>
  <si>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</si>
  <si>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</si>
  <si>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</si>
  <si>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</si>
  <si>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</si>
  <si>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</si>
  <si>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</si>
  <si>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</si>
  <si>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</si>
  <si>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</si>
  <si>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</si>
  <si>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</si>
  <si>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</si>
  <si>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</si>
  <si>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</si>
  <si>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</si>
  <si>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</si>
  <si>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</si>
  <si>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</si>
  <si>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</si>
  <si>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</si>
  <si>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</si>
  <si>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</si>
  <si>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</si>
  <si>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</si>
  <si>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</si>
  <si>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</si>
  <si>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</si>
  <si>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</si>
  <si>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</si>
  <si>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</si>
  <si>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</si>
  <si>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</si>
  <si>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</si>
  <si>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</si>
  <si>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</si>
  <si>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</si>
  <si>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</si>
  <si>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</si>
  <si>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</si>
  <si>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</si>
  <si>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</si>
  <si>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</si>
  <si>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</si>
  <si>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</si>
  <si>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</si>
  <si>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</si>
  <si>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</si>
  <si>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</si>
  <si>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</si>
  <si>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</si>
  <si>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</si>
  <si>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</si>
  <si>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</si>
  <si>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</si>
  <si>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</si>
  <si>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</si>
  <si>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</si>
  <si>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</si>
  <si>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</si>
  <si>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</si>
  <si>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</si>
  <si>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</si>
  <si>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</si>
  <si>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</si>
  <si>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</si>
  <si>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</si>
  <si>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</si>
  <si>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</si>
  <si>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</si>
  <si>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</si>
  <si>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</si>
  <si>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</si>
  <si>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</si>
  <si>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</si>
  <si>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</si>
  <si>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</si>
  <si>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</si>
  <si>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</si>
  <si>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</si>
  <si>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</si>
  <si>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</si>
  <si>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</si>
  <si>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</si>
  <si>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</si>
  <si>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</si>
  <si>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</si>
  <si>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</si>
  <si>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</si>
  <si>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</si>
  <si>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</si>
  <si>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</si>
  <si>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</si>
  <si>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</si>
  <si>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</si>
  <si>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</si>
  <si>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</si>
  <si>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</si>
  <si>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</si>
  <si>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</si>
  <si>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</si>
  <si>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</si>
  <si>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</si>
  <si>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</si>
  <si>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</si>
  <si>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</si>
  <si>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</si>
  <si>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</si>
  <si>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</si>
  <si>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</si>
  <si>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</si>
  <si>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</si>
  <si>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</si>
  <si>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</si>
  <si>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</si>
  <si>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</si>
  <si>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</si>
  <si>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</si>
  <si>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</si>
  <si>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</si>
  <si>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</si>
  <si>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</si>
  <si>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</si>
  <si>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</si>
  <si>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</si>
  <si>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</si>
  <si>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</si>
  <si>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</si>
  <si>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</si>
  <si>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</si>
  <si>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</si>
  <si>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</si>
  <si>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</si>
  <si>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</si>
  <si>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</si>
  <si>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</si>
  <si>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</si>
  <si>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</si>
  <si>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</si>
  <si>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</si>
  <si>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</si>
  <si>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</si>
  <si>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</si>
  <si>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</si>
  <si>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</si>
  <si>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</si>
  <si>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</si>
  <si>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</si>
  <si>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</si>
  <si>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</si>
  <si>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</si>
  <si>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</si>
  <si>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</si>
  <si>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</si>
  <si>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</si>
  <si>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</si>
  <si>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</si>
  <si>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</si>
  <si>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</si>
  <si>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</si>
  <si>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</si>
  <si>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</si>
  <si>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</si>
  <si>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</si>
  <si>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</si>
  <si>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</si>
  <si>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</si>
  <si>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</si>
  <si>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</si>
  <si>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</si>
  <si>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</si>
  <si>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</si>
  <si>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</si>
  <si>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</si>
  <si>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</si>
  <si>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</si>
  <si>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</si>
  <si>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</si>
  <si>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</si>
  <si>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</si>
  <si>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</si>
  <si>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</si>
  <si>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</si>
  <si>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</si>
  <si>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</si>
  <si>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</si>
  <si>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</si>
  <si>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</si>
  <si>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</si>
  <si>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</si>
  <si>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</si>
  <si>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</si>
  <si>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</si>
  <si>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</si>
  <si>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</si>
  <si>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</si>
  <si>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</si>
  <si>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</si>
  <si>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</si>
  <si>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</si>
  <si>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</si>
  <si>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</si>
  <si>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</si>
  <si>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</si>
  <si>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</si>
  <si>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</si>
  <si>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</si>
  <si>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</si>
  <si>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</si>
  <si>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</si>
  <si>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</si>
  <si>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</si>
  <si>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</si>
  <si>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</si>
  <si>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</si>
  <si>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</si>
  <si>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</si>
  <si>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</si>
  <si>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</si>
  <si>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</si>
  <si>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</si>
  <si>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</si>
  <si>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</si>
  <si>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</si>
  <si>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</si>
  <si>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</si>
  <si>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</si>
  <si>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</si>
  <si>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</si>
  <si>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</si>
  <si>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</si>
  <si>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</si>
  <si>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</si>
  <si>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</si>
  <si>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</si>
  <si>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</si>
  <si>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</si>
  <si>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</si>
  <si>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</si>
  <si>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</si>
  <si>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</si>
  <si>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</si>
  <si>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</si>
  <si>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</si>
  <si>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</si>
  <si>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</si>
  <si>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</si>
  <si>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</si>
  <si>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</si>
  <si>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</si>
  <si>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</si>
  <si>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</si>
  <si>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</si>
  <si>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</si>
  <si>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</si>
  <si>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</si>
  <si>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</si>
  <si>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</si>
  <si>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</si>
  <si>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</si>
  <si>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</si>
  <si>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</si>
  <si>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</si>
  <si>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</si>
  <si>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</si>
  <si>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</si>
  <si>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</si>
  <si>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</si>
  <si>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</si>
  <si>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</si>
  <si>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</si>
  <si>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</si>
  <si>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</si>
  <si>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</si>
  <si>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</si>
  <si>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</si>
  <si>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</si>
  <si>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</si>
  <si>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</si>
  <si>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</si>
  <si>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</si>
  <si>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</si>
  <si>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</si>
  <si>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</si>
  <si>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</si>
  <si>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</si>
  <si>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</si>
  <si>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</si>
  <si>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</si>
  <si>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</si>
  <si>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</si>
  <si>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</si>
  <si>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</si>
  <si>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</si>
  <si>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</si>
  <si>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</si>
  <si>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</si>
  <si>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</si>
  <si>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</si>
  <si>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</si>
  <si>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</si>
  <si>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</si>
  <si>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</si>
  <si>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</si>
  <si>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</si>
  <si>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</si>
  <si>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</si>
  <si>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</si>
  <si>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</si>
  <si>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</si>
  <si>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</si>
  <si>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</si>
  <si>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</si>
  <si>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</si>
  <si>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</si>
  <si>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</si>
  <si>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</si>
  <si>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</si>
  <si>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</si>
  <si>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</si>
  <si>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</si>
  <si>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</si>
  <si>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</si>
  <si>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</si>
  <si>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</si>
  <si>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</si>
  <si>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</si>
  <si>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</si>
  <si>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</si>
  <si>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</si>
  <si>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</si>
  <si>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</si>
  <si>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</si>
  <si>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</si>
  <si>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</si>
  <si>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</si>
  <si>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</si>
  <si>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</si>
  <si>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</si>
  <si>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</si>
  <si>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</si>
  <si>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</si>
  <si>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</si>
  <si>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</si>
  <si>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</si>
  <si>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</si>
  <si>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</si>
  <si>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</si>
  <si>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</si>
  <si>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</si>
  <si>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</si>
  <si>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</si>
  <si>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</si>
  <si>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</si>
  <si>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</si>
  <si>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</si>
  <si>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</si>
  <si>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</si>
  <si>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</si>
  <si>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</si>
  <si>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</si>
  <si>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</si>
  <si>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</si>
  <si>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</si>
  <si>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</si>
  <si>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</si>
  <si>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</si>
  <si>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</si>
  <si>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</si>
  <si>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</si>
  <si>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</si>
  <si>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</si>
  <si>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</si>
  <si>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</si>
  <si>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</si>
  <si>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</si>
  <si>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</si>
  <si>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</si>
  <si>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</si>
  <si>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</si>
  <si>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</si>
  <si>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</si>
  <si>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</si>
  <si>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</si>
  <si>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</si>
  <si>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</si>
  <si>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</si>
  <si>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</si>
  <si>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</si>
  <si>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</si>
  <si>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</si>
  <si>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</si>
  <si>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</si>
  <si>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</si>
  <si>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</si>
  <si>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</si>
  <si>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</si>
  <si>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</si>
  <si>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</si>
  <si>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</si>
  <si>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</si>
  <si>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</si>
  <si>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</si>
  <si>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</si>
  <si>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</si>
  <si>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</si>
  <si>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</si>
  <si>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</si>
  <si>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</si>
  <si>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</si>
  <si>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</si>
  <si>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</si>
  <si>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</si>
  <si>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</si>
  <si>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</si>
  <si>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</si>
  <si>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</si>
  <si>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</si>
  <si>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</si>
  <si>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</si>
  <si>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</si>
  <si>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</si>
  <si>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</si>
  <si>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</si>
  <si>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</si>
  <si>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</si>
  <si>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</si>
  <si>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</si>
  <si>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</si>
  <si>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</si>
  <si>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</si>
  <si>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</si>
  <si>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</si>
  <si>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</si>
  <si>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</si>
  <si>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</si>
  <si>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</si>
  <si>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</si>
  <si>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</si>
  <si>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</si>
  <si>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</si>
  <si>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</si>
  <si>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</si>
  <si>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</si>
  <si>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</si>
  <si>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</si>
  <si>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</si>
  <si>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</si>
  <si>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</si>
  <si>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</si>
  <si>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</si>
  <si>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</si>
  <si>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</si>
  <si>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</si>
  <si>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</si>
  <si>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</si>
  <si>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</si>
  <si>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</si>
  <si>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</si>
  <si>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</si>
  <si>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</si>
  <si>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</si>
  <si>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</si>
  <si>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</si>
  <si>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</si>
  <si>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</si>
  <si>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</si>
  <si>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</si>
  <si>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</si>
  <si>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</si>
  <si>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</si>
  <si>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</si>
  <si>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</si>
  <si>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</si>
  <si>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</si>
  <si>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</si>
  <si>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</si>
  <si>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</si>
  <si>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</si>
  <si>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</si>
  <si>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</si>
  <si>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</si>
  <si>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</si>
  <si>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</si>
  <si>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</si>
  <si>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</si>
  <si>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</si>
  <si>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</si>
  <si>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</si>
  <si>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</si>
  <si>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</si>
  <si>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</si>
  <si>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</si>
  <si>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</si>
  <si>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</si>
  <si>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</si>
  <si>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</si>
  <si>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</si>
  <si>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</si>
  <si>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</si>
  <si>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</si>
  <si>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</si>
  <si>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</si>
  <si>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</si>
  <si>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</si>
  <si>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</si>
  <si>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</si>
  <si>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</si>
  <si>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</si>
  <si>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</si>
  <si>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</si>
  <si>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</si>
  <si>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</si>
  <si>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</si>
  <si>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</si>
  <si>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</si>
  <si>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</si>
  <si>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</si>
  <si>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</si>
  <si>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</si>
  <si>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</si>
  <si>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</si>
  <si>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</si>
  <si>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</si>
  <si>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</si>
  <si>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</si>
  <si>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</si>
  <si>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</si>
  <si>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</si>
  <si>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</si>
  <si>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</si>
  <si>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</si>
  <si>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</si>
  <si>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</si>
  <si>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</si>
  <si>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</si>
  <si>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</si>
  <si>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</si>
  <si>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</si>
  <si>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</si>
  <si>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</si>
  <si>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</si>
  <si>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</si>
  <si>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</si>
  <si>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</si>
  <si>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</si>
  <si>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</si>
  <si>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</si>
  <si>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</si>
  <si>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</si>
  <si>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</si>
  <si>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</si>
  <si>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</si>
  <si>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</si>
  <si>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</si>
  <si>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</si>
  <si>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</si>
  <si>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</si>
  <si>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</si>
  <si>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</si>
  <si>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</si>
  <si>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</si>
  <si>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</si>
  <si>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</si>
  <si>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</si>
  <si>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</si>
  <si>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</si>
  <si>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</si>
  <si>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</si>
  <si>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</si>
  <si>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</si>
  <si>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</si>
  <si>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</si>
  <si>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</si>
  <si>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</si>
  <si>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</si>
  <si>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</si>
  <si>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</si>
  <si>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</si>
  <si>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</si>
  <si>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</si>
  <si>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</si>
  <si>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</si>
  <si>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</si>
  <si>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</si>
  <si>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</si>
  <si>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</si>
  <si>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</si>
  <si>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</si>
  <si>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</si>
  <si>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</si>
  <si>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</si>
  <si>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</si>
  <si>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</si>
  <si>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</si>
  <si>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</si>
  <si>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</si>
  <si>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</si>
  <si>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</si>
  <si>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</si>
  <si>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</si>
  <si>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</si>
  <si>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</si>
  <si>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</si>
  <si>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</si>
  <si>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</si>
  <si>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</si>
  <si>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</si>
  <si>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</si>
  <si>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</si>
  <si>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</si>
  <si>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</si>
  <si>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</si>
  <si>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</si>
  <si>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</si>
  <si>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</si>
  <si>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</si>
  <si>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</si>
  <si>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</si>
  <si>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</si>
  <si>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</si>
  <si>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</si>
  <si>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</si>
  <si>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</si>
  <si>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</si>
  <si>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</si>
  <si>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</si>
  <si>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</si>
  <si>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</si>
  <si>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</si>
  <si>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</si>
  <si>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</si>
  <si>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</si>
  <si>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</si>
  <si>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</si>
  <si>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</si>
  <si>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</si>
  <si>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</si>
  <si>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</si>
  <si>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</si>
  <si>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</si>
  <si>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</si>
  <si>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</si>
  <si>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</si>
  <si>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</si>
  <si>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</si>
  <si>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</si>
  <si>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</si>
  <si>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</si>
  <si>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</si>
  <si>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</si>
  <si>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</si>
  <si>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</si>
  <si>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</si>
  <si>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</si>
  <si>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</si>
  <si>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</si>
  <si>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</si>
  <si>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</si>
  <si>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</si>
  <si>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</si>
  <si>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</si>
  <si>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</si>
  <si>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</si>
  <si>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</si>
  <si>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</si>
  <si>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</si>
  <si>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</si>
  <si>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</si>
  <si>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</si>
  <si>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</si>
  <si>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</si>
  <si>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</si>
  <si>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</si>
  <si>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</si>
  <si>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</si>
  <si>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</si>
  <si>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</si>
  <si>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</si>
  <si>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</si>
  <si>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</si>
  <si>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</si>
  <si>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</si>
  <si>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</si>
  <si>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</si>
  <si>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</si>
  <si>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</si>
  <si>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</si>
  <si>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</si>
  <si>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</si>
  <si>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</si>
  <si>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</si>
  <si>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</si>
  <si>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</si>
  <si>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</si>
  <si>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</si>
  <si>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</si>
  <si>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</si>
  <si>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</si>
  <si>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</si>
  <si>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</si>
  <si>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</si>
  <si>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</si>
  <si>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</si>
  <si>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</si>
  <si>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</si>
  <si>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</si>
  <si>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</si>
  <si>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</si>
  <si>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</si>
  <si>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</si>
  <si>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</si>
  <si>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</si>
  <si>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</si>
  <si>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</si>
  <si>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</si>
  <si>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</si>
  <si>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</si>
  <si>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</si>
  <si>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</si>
  <si>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</si>
  <si>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</si>
  <si>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</si>
  <si>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</si>
  <si>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</si>
  <si>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</si>
  <si>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</si>
  <si>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</si>
  <si>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</si>
  <si>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</si>
  <si>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</si>
  <si>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</si>
  <si>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</si>
  <si>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</si>
  <si>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</si>
  <si>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</si>
  <si>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</si>
  <si>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</si>
  <si>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</si>
  <si>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</si>
  <si>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</si>
  <si>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</si>
  <si>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</si>
  <si>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</si>
  <si>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</si>
  <si>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</si>
  <si>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</si>
  <si>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</si>
  <si>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</si>
  <si>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</si>
  <si>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</si>
  <si>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</si>
  <si>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</si>
  <si>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</si>
  <si>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</si>
  <si>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</si>
  <si>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</si>
  <si>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</si>
  <si>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</si>
  <si>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</si>
  <si>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</si>
  <si>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</si>
  <si>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</si>
  <si>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</si>
  <si>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</si>
  <si>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</si>
  <si>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</si>
  <si>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</si>
  <si>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</si>
  <si>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</si>
  <si>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</si>
  <si>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</si>
  <si>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</si>
  <si>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</si>
  <si>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</si>
  <si>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</si>
  <si>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</si>
  <si>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</si>
  <si>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</si>
  <si>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</si>
  <si>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</si>
  <si>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</si>
  <si>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</si>
  <si>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</si>
  <si>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</si>
  <si>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</si>
  <si>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</si>
  <si>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</si>
  <si>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</si>
  <si>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</si>
  <si>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</si>
  <si>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</si>
  <si>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</si>
  <si>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</si>
  <si>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</si>
  <si>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</si>
  <si>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</si>
  <si>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</si>
  <si>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</si>
  <si>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</si>
  <si>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</si>
  <si>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</si>
  <si>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</si>
  <si>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</si>
  <si>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</si>
  <si>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</si>
  <si>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</si>
  <si>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</si>
  <si>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</si>
  <si>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(All)</t>
  </si>
  <si>
    <t>Grand Total</t>
  </si>
  <si>
    <t>Count of outcome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</si>
  <si>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</si>
  <si>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</si>
  <si>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</si>
  <si>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</si>
  <si>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</si>
  <si>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</si>
  <si>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</si>
  <si>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</si>
  <si>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</si>
  <si>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</si>
  <si>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</si>
  <si>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</si>
  <si>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</si>
  <si>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</si>
  <si>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</si>
  <si>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</si>
  <si>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</si>
  <si>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</si>
  <si>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</si>
  <si>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</si>
  <si>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</si>
  <si>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</si>
  <si>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</si>
  <si>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</si>
  <si>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</si>
  <si>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</si>
  <si>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</si>
  <si>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</si>
  <si>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</si>
  <si>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</si>
  <si>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</si>
  <si>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</si>
  <si>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</si>
  <si>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</si>
  <si>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</si>
  <si>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</si>
  <si>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</si>
  <si>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</si>
  <si>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 Statistical Analysis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</si>
  <si>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</si>
  <si>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</si>
  <si>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</si>
  <si>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</si>
  <si>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</si>
  <si>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</si>
  <si>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 Statistical Analysis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</si>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</sst>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;@"/>
    <numFmt numFmtId="176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2B2B2B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8" fillId="0" borderId="0" xfId="0" applyFont="1"/>
    <xf numFmtId="9" fontId="18" fillId="0" borderId="0" xfId="42" applyFont="1"/>
    <xf numFmtId="10" fontId="18" fillId="0" borderId="0" xfId="42" applyNumberFormat="1" applyFont="1"/>
    <xf numFmtId="0" fontId="19" fillId="0" borderId="0" xfId="0" applyFont="1" applyAlignment="1">
      <alignment horizontal="right"/>
    </xf>
    <xf numFmtId="9" fontId="18" fillId="0" borderId="0" xfId="42" applyNumberFormat="1" applyFont="1"/>
    <xf numFmtId="0" fontId="20" fillId="0" borderId="0" xfId="0" applyFont="1"/>
    <xf numFmtId="176" fontId="0" fillId="0" borderId="0" xfId="0" applyNumberFormat="1"/>
    <xf numFmtId="1" fontId="0" fillId="0" borderId="0" xfId="0" applyNumberFormat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3" xfId="0" applyBorder="1"/>
    <xf numFmtId="49" fontId="0" fillId="0" borderId="19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5" xfId="0" applyBorder="1"/>
    <xf numFmtId="49" fontId="0" fillId="0" borderId="0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7" xfId="0" applyBorder="1"/>
    <xf numFmtId="49" fontId="0" fillId="0" borderId="20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fgColor theme="0" tint="-0.24994659260841701"/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fgColor theme="0" tint="-0.24994659260841701"/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1"/>
      </font>
      <fill>
        <patternFill>
          <fgColor theme="0" tint="-0.24994659260841701"/>
          <bgColor theme="0" tint="-0.14996795556505021"/>
        </patternFill>
      </fill>
    </dxf>
  </dxfs>
  <tableStyles count="0" defaultTableStyle="TableStyleMedium2" defaultPivotStyle="PivotStyleLight16"/>
  <colors>
    <mruColors>
      <color rgb="FFFFF400"/>
      <color rgb="FFC004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[CrowdfundingBook.xlsx]Stacked-Column Pivot Chart1!PivotTable1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Pivot Chart1'!$C$11:$C$12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'Stacked-Column Pivot Chart1'!$B$13:$B$22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Pivot Chart1'!$C$13:$C$22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3-B447-BE5F-1E63A427F0C1}"/>
            </c:ext>
          </c:extLst>
        </c:ser>
        <c:ser>
          <c:idx val="1"/>
          <c:order val="1"/>
          <c:tx>
            <c:strRef>
              <c:f>'Stacked-Column Pivot Chart1'!$D$11:$D$12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'Stacked-Column Pivot Chart1'!$B$13:$B$22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Pivot Chart1'!$D$13:$D$22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D3-B447-BE5F-1E63A427F0C1}"/>
            </c:ext>
          </c:extLst>
        </c:ser>
        <c:ser>
          <c:idx val="2"/>
          <c:order val="2"/>
          <c:tx>
            <c:strRef>
              <c:f>'Stacked-Column Pivot Chart1'!$E$11:$E$12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'Stacked-Column Pivot Chart1'!$B$13:$B$22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Pivot Chart1'!$E$13:$E$22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D3-B447-BE5F-1E63A427F0C1}"/>
            </c:ext>
          </c:extLst>
        </c:ser>
        <c:ser>
          <c:idx val="3"/>
          <c:order val="3"/>
          <c:tx>
            <c:strRef>
              <c:f>'Stacked-Column Pivot Chart1'!$F$11:$F$12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'Stacked-Column Pivot Chart1'!$B$13:$B$22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Pivot Chart1'!$F$13:$F$22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D3-B447-BE5F-1E63A427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0004784"/>
        <c:axId val="1573856128"/>
      </c:barChart>
      <c:catAx>
        <c:axId val="19600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56128"/>
        <c:crosses val="autoZero"/>
        <c:auto val="1"/>
        <c:lblAlgn val="ctr"/>
        <c:lblOffset val="100"/>
        <c:noMultiLvlLbl val="0"/>
      </c:catAx>
      <c:valAx>
        <c:axId val="15738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[CrowdfundingBook.xlsx]Stacked-Column Pivot Chart2!PivotTable1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Pivot Chart2'!$C$11:$C$12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'Stacked-Column Pivot Chart2'!$B$13:$B$37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Chart2'!$C$13:$C$37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8-9A40-8716-BF969BAF6491}"/>
            </c:ext>
          </c:extLst>
        </c:ser>
        <c:ser>
          <c:idx val="1"/>
          <c:order val="1"/>
          <c:tx>
            <c:strRef>
              <c:f>'Stacked-Column Pivot Chart2'!$D$11:$D$12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'Stacked-Column Pivot Chart2'!$B$13:$B$37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Chart2'!$D$13:$D$37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8-9A40-8716-BF969BAF6491}"/>
            </c:ext>
          </c:extLst>
        </c:ser>
        <c:ser>
          <c:idx val="2"/>
          <c:order val="2"/>
          <c:tx>
            <c:strRef>
              <c:f>'Stacked-Column Pivot Chart2'!$E$11:$E$12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 Pivot Chart2'!$B$13:$B$37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Chart2'!$E$13:$E$37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8-9A40-8716-BF969BAF6491}"/>
            </c:ext>
          </c:extLst>
        </c:ser>
        <c:ser>
          <c:idx val="3"/>
          <c:order val="3"/>
          <c:tx>
            <c:strRef>
              <c:f>'Stacked-Column Pivot Chart2'!$F$11:$F$12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'Stacked-Column Pivot Chart2'!$B$13:$B$37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Chart2'!$F$13:$F$37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8-9A40-8716-BF969BAF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0004784"/>
        <c:axId val="1573856128"/>
      </c:barChart>
      <c:catAx>
        <c:axId val="19600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56128"/>
        <c:crosses val="autoZero"/>
        <c:auto val="1"/>
        <c:lblAlgn val="ctr"/>
        <c:lblOffset val="100"/>
        <c:noMultiLvlLbl val="0"/>
      </c:catAx>
      <c:valAx>
        <c:axId val="15738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Pivot!PivotTable2</c:name>
    <c:fmtId val="8"/>
  </c:pivotSource>
  <c:chart>
    <c:autoTitleDeleted val="0"/>
    <c:pivotFmts>
      <c:pivotFmt>
        <c:idx val="0"/>
        <c:spPr>
          <a:ln w="28575" cap="rnd">
            <a:solidFill>
              <a:srgbClr val="FFF4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5"/>
          <c:spPr>
            <a:solidFill>
              <a:schemeClr val="accent2"/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diamond"/>
          <c:size val="5"/>
          <c:spPr>
            <a:solidFill>
              <a:schemeClr val="accent3"/>
            </a:solidFill>
            <a:ln w="9525">
              <a:solidFill>
                <a:srgbClr val="FFC00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diamond"/>
          <c:size val="5"/>
          <c:spPr>
            <a:solidFill>
              <a:schemeClr val="accent3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Pivot'!$C$8:$C$9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4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Pivot'!$B$10:$B$22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Pivot'!$C$10:$C$22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0E42-8E17-3CB5C442C7C3}"/>
            </c:ext>
          </c:extLst>
        </c:ser>
        <c:ser>
          <c:idx val="1"/>
          <c:order val="1"/>
          <c:tx>
            <c:strRef>
              <c:f>'Outcomes Pivot'!$D$8:$D$9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'Outcomes Pivot'!$B$10:$B$22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Pivot'!$D$10:$D$22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0E42-8E17-3CB5C442C7C3}"/>
            </c:ext>
          </c:extLst>
        </c:ser>
        <c:ser>
          <c:idx val="2"/>
          <c:order val="2"/>
          <c:tx>
            <c:strRef>
              <c:f>'Outcomes Pivot'!$E$8:$E$9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'Outcomes Pivot'!$B$10:$B$22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Pivot'!$E$10:$E$22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D-0E42-8E17-3CB5C442C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044608"/>
        <c:axId val="1578822784"/>
      </c:lineChart>
      <c:catAx>
        <c:axId val="15710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22784"/>
        <c:crosses val="autoZero"/>
        <c:auto val="1"/>
        <c:lblAlgn val="ctr"/>
        <c:lblOffset val="100"/>
        <c:noMultiLvlLbl val="0"/>
      </c:catAx>
      <c:valAx>
        <c:axId val="15788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Gola Analysis'!$F$4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Gola Analysis'!$A$5:$A$16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Gola Analysis'!$F$5:$F$16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B-2049-B20E-957056757DD8}"/>
            </c:ext>
          </c:extLst>
        </c:ser>
        <c:ser>
          <c:idx val="1"/>
          <c:order val="1"/>
          <c:tx>
            <c:strRef>
              <c:f>'Crowdfunding Gola Analysis'!$G$4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Gola Analysis'!$A$5:$A$16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Gola Analysis'!$G$5:$G$16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B-2049-B20E-957056757DD8}"/>
            </c:ext>
          </c:extLst>
        </c:ser>
        <c:ser>
          <c:idx val="2"/>
          <c:order val="2"/>
          <c:tx>
            <c:strRef>
              <c:f>'Crowdfunding Gola Analysis'!$H$4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Gola Analysis'!$A$5:$A$16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Gola Analysis'!$H$5:$H$16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B-2049-B20E-95705675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358703"/>
        <c:axId val="1032401679"/>
      </c:lineChart>
      <c:catAx>
        <c:axId val="103235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01679"/>
        <c:crosses val="autoZero"/>
        <c:auto val="1"/>
        <c:lblAlgn val="ctr"/>
        <c:lblOffset val="100"/>
        <c:noMultiLvlLbl val="0"/>
      </c:catAx>
      <c:valAx>
        <c:axId val="10324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5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Successful Analysis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4CAD1E9-B63F-E14F-A487-6117BE2CE483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Analysis</a:t>
          </a:r>
        </a:p>
      </cx:txPr>
    </cx:title>
    <cx:plotArea>
      <cx:plotAreaRegion>
        <cx:series layoutId="boxWhisker" uniqueId="{6555A226-26BC-A148-850F-83C0BB261D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641350</xdr:colOff>
      <xdr:row>7</xdr:row>
      <xdr:rowOff>76200</xdr:rowOff>
    </xdr:from>
    <xdr:to>
      <xdr:col>19</xdr:col>
      <xdr:colOff>101600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04A41-5469-7D13-3BD0-BCC7FD073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8</xdr:row>
      <xdr:rowOff>88900</xdr:rowOff>
    </xdr:from>
    <xdr:to>
      <xdr:col>24</xdr:col>
      <xdr:colOff>12700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0CDD2-05BC-0A4A-BF44-0862F94D2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6</xdr:row>
      <xdr:rowOff>127000</xdr:rowOff>
    </xdr:from>
    <xdr:to>
      <xdr:col>17</xdr:col>
      <xdr:colOff>304800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DB796-B236-5E2D-D31F-4725B7E33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18</xdr:row>
      <xdr:rowOff>76200</xdr:rowOff>
    </xdr:from>
    <xdr:to>
      <xdr:col>8</xdr:col>
      <xdr:colOff>12700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D68FD-9E92-CF40-02D8-CFA670663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28</xdr:row>
      <xdr:rowOff>95250</xdr:rowOff>
    </xdr:from>
    <xdr:to>
      <xdr:col>6</xdr:col>
      <xdr:colOff>2120900</xdr:colOff>
      <xdr:row>49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B7EF06-67C4-25DA-03BE-989B007B28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4450" y="5848350"/>
              <a:ext cx="7372350" cy="431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577850</xdr:colOff>
      <xdr:row>26</xdr:row>
      <xdr:rowOff>12700</xdr:rowOff>
    </xdr:from>
    <xdr:to>
      <xdr:col>16</xdr:col>
      <xdr:colOff>596900</xdr:colOff>
      <xdr:row>49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5C27811-5B26-CAD8-3894-7FD9BB0CFD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03150" y="5359400"/>
              <a:ext cx="8147050" cy="481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114300</xdr:colOff>
      <xdr:row>15</xdr:row>
      <xdr:rowOff>165100</xdr:rowOff>
    </xdr:from>
    <xdr:to>
      <xdr:col>6</xdr:col>
      <xdr:colOff>800100</xdr:colOff>
      <xdr:row>22</xdr:row>
      <xdr:rowOff>127000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E8D9D2-26C1-2C7B-1DBB-325523AFA333}"/>
            </a:ext>
          </a:extLst>
        </xdr:cNvPr>
        <xdr:cNvSpPr txBox="1"/>
      </xdr:nvSpPr>
      <xdr:spPr>
        <a:xfrm>
          <a:off x="3771900" y="3276600"/>
          <a:ext cx="4864100" cy="138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Compelling Justification: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median better summarizes the successful data than the mean because the mean is skewed upwward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the backers high count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 the median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best measure of central tendency. There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significant outliers that distore the mean.</a:t>
          </a:r>
          <a:endParaRPr lang="en-US" sz="1100"/>
        </a:p>
      </xdr:txBody>
    </xdr:sp>
    <xdr:clientData/>
  </xdr:twoCellAnchor>
  <xdr:twoCellAnchor>
    <xdr:from>
      <xdr:col>10</xdr:col>
      <xdr:colOff>127000</xdr:colOff>
      <xdr:row>12</xdr:row>
      <xdr:rowOff>190500</xdr:rowOff>
    </xdr:from>
    <xdr:to>
      <xdr:col>12</xdr:col>
      <xdr:colOff>711200</xdr:colOff>
      <xdr:row>20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B374E45-C0A0-9319-AFB0-131AF4A7AC68}"/>
            </a:ext>
          </a:extLst>
        </xdr:cNvPr>
        <xdr:cNvSpPr txBox="1"/>
      </xdr:nvSpPr>
      <xdr:spPr>
        <a:xfrm>
          <a:off x="12877800" y="2692400"/>
          <a:ext cx="4584700" cy="146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Compelling Justification: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median better summarizes the failed data than the mean because the mean is skewed upwward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the backers high failed count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therefore the median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best measure of central tendency. There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significant outliers that distore the mean.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gonzalez" refreshedDate="45503.959002546297" createdVersion="8" refreshedVersion="8" minRefreshableVersion="3" recordCount="1000" xr:uid="{B2D3F45C-7447-B040-A248-DA5E56580CB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3648.2640031031806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84.2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713.15739391143916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2.294880952380952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26.846381578947369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87.86809210526315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9.104807692307693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115.1378888888889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54.09966394187103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22.25870967741935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111.33057692307692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3.740476190476191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27.946746031746031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50.22559523809523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100.33384751773049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226.236539408867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53.247352941176473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625.29695626477542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67.834560439560434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337.24264799999997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698.5612139605463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279.20496276595742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445.64035532994922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72.660222222222217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1337.0641612554114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82.58218181818182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740.24099534883726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7.8997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1110.5261276758411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804.6444989106753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65.30305555555555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114.55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1153.9340396039604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2711.3891035856573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3.254032258064512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83.2515059760955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8.78642857142857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54.199938271604935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68.6266129032258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44.2538888888888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99.84534090909090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56.564642857142857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113.21972222222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3106.92969512195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52.294062500000003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24.2384210526315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573918918918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76.87633333333333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1217.4348648648649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152.448125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0.5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733.95933902593299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7.670763888888892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105.2020454545454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60.449333333333335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66.38984848484848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82.71831249999999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101.57637931034483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106.6355555555555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65.375357142857141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00.72185244161358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1126.9637299196788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128.113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2.559255319148936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19.48821428571428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119.18073770491803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6.2253448275862073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033.3119283746557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124.27263157894737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8.6203164556962033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1238.1187070312501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38.54033333333333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30.351666666666667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47.304642857142859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43.11230769230769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752886597938144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842.39053295362078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28.2347368421052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166.50399999999999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19.34799307958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66.6872727272727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206.62669642857142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97.48650000000000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500.18795112781953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87.66184713375796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36.156122448979595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102.33817567567567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741.3099244332494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57.803750000000001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49.262941176470591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3.39307692307692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339.7420220349967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250.294375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305.30274356617645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91.5184482758620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14.065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1166.586893830703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61.133461538461539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610.16846114519433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82.98361842105262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0.505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87.107222222222219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169.40837837837839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18.623049999999999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959.21570050335572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48.222720588235298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75.295641025641032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43.932428571428574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44.476333333333336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30.296057692307691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148.07481390449439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338.59978013029314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181.8441489361702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67.384393939393945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66.635789473684213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1652.4360587882425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36.94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138.36969387755101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34.08805555555555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78.07479999999999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891.74748335552601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452.5966997792494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1693.8218384502925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331.09311198649408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48.838846153846156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90.799528301886795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387.19316592674807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336.2571075581395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266.3016713881019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27.5160134680134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67.27734375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1222.004298724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5.08090909090908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1.053888888888892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470.44868341708542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58.856363636363639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29.016431159420289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26.308888888888887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57.98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163.10448425624321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94.115818181818184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536.0079548989114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59.650199999999998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35.677962962962965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68.145499999999998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385.18256000000002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5.58625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100.06246987951808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54.10510752688171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98.599354838709672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0.505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733.82083454810493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1690.11533734939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2840.9649208025344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529.7937828371278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597.3251111111111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189.86969780219781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15.26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21.604761904761904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911.00005753138078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82.81156249999999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37.890909090909091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79.248688524590165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124.2662857142857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698.5008471760797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1253.6099502212389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122.68566326530612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5.077692307692303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77.65654566744729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635.62040772532191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33.51469431153641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2.553163265306122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13.41437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781.3150723888314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28.47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565.1309575055187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391.37417391304348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1371.5823840206185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105.48104166666667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1770.2885955056179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1055.042285714285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68.309011627906983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1662.611623616236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3.34558823529411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171.46527777777777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9.85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443.15967342342344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722.14936877076411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17.660060975609756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220.6176267642446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2.342972972972973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43.189761904761902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121.5999647887323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32.72818181818181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3.613802816901412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263.8087658227848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0.31573170731707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995.99102376599637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84.04779272151898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6.7688888888888892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0.5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81.905952380952385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41.394156626506025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2249.672039610840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20.01686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42.15923076923076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28.69422222222222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23.6284999999999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1027.005611985779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404.10594344473009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113.3371276595744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812.9746168582376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84.759259259259252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2145.475819112628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7.61571428571429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71.519209183673468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908.27535332785533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467.22376738794435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199.57973684210526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771.16063549160674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8.5422151898734171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1089.9931275720164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69.6898958333333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465.96905498281785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1799.018196544276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41.3008702064899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57.833166666666664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472.34360426929391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1234.5995358955765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1276.4684462616822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52.60083333333333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33.883541666666666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46.856323529411767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31.78947368421052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75.04540000000000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46.208662790697673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28.554721518987343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165.29688172043012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50.612083333333331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20.98859375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894.0939455782313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842.5095816023739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125.63863095238095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121.22608695652174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29.348571428571429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109.546724137931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112.62766666666667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46.66308080808085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110.056693548387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3233.8666260162599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0.5150000000000000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50.770422535211267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32.631500000000003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667.94510699588477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44.924456521739131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849.1008385093167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7.616951219512195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46.73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94.34239999999999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1.98749999999999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131.288492063492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227.1560083036773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55.067058823529415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101.3544827586206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2757.8133223684213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43.615408163265307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1591.3838337801608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1385.1681006493507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24.902666666666665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44.76314285714286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945.1358826912018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0.50635328562134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948.5200489236790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141.68615384615384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7.6610416666666667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59.20756410256410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66.983999999999995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46.832142857142856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47.129444444444445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73.8535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199.407199999999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1031.4576048632218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7.0402380952380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14.593641975308643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6.415969387755098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130.53166666666667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92.08723015165031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89.0486507936507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68.988928571428573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176.92124999999999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454.2720106761565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55.783055555555556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5.0491095890410955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16.081923076923076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98.198333333333338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955.17825038880244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19.274754098360656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52.471180555555556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36.719571428571427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24.757105263157897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0.52500000000000002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154.2233333333333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122.6592247043364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16.413088235294119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73.730714285714285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43.9310714285714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3.5395384615384615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330.1606838905775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401.87038917089677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37.87646341463414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8.101666666666666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61.51682539682539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1872.5511421319798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113.476590909090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67.97357142857143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5.669473684210526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4.333385416666665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15.09613636363636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8.57921052631578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32.19351190476190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40.047938388625596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1234.4707218309859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2584.8328117048345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13.120674157303371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154.32028169014083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36.953615384615382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64.230972222222221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16.692692307692308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1221.167811550152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5.6144829424307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693.42477744807127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97.218636363636364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235.99990338164253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127.11979166666667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557.43306646525684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1142.0714269275029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536.48516265912303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548.11409523809527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845.89571633237824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648.89975788701395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196.97121293800538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628.92334645669291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164.3326096033403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73.76961111111111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415.20991649797571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165.5734739847715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2.672375000000001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102.50388888888889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1741.8588517587939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461.76537057522125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0.52500000000000002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1007.138535762483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16.67446428571428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53.5529910714285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40.618688524590162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43.294868421052634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20.184462365591397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21.424565217391304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11.559072164948454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94.99349999999999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1438.6317587939698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44.8678181818181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97.358783783783778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70.300961538461536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101.0816666666666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59.667187499999997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53.460555555555558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37.594444444444441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104.3840384615384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78.365092592592589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83.7968165627781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1088.3393498942917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92.457777777777778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1056.6509111111111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220.56592891278376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12.773888888888889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67.305147058823536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63.55128772635814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177.56981481481481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22.202222222222222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2.80160000000000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78.41971698113206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33.818846153846152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95.626904761904768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2400.3600480769232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69.230835475578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534.38211808118081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212.1963073394495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72.556350174216021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576.6105542168675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25.93270833333333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75.536365894039733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804.32821185617104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1530.644808917197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9.346875000000001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110.6505633802817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802.83527114967467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227.86932098765433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65.088823529411769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470.81925488180883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0.5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157.1511111111111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20.201780821917808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1507.9311031664963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1120.0779243353784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217.94809121621623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323.4107251908396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43.77941176470588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7.659184782608691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357.2315781710914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555.68066363044898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41.523141025641024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70.344285714285718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544.81036411609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748.9234989373008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209.05529515418502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719.71919390787514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7.7773529411764706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999.78699755650575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02.11717486819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47.642299999999999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9.319946808510636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103.13649425287356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81.053190121786201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41.702352941176471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47.438333333333333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112.36472222222223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1263.5645214899714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373.731937869822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1069.4533795811519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42.3387037037037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47.962450980392155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45.9135714285714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396.27081960461283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5.0836111111111109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857.0843832020997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129.7607692307692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96.615370370370371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124.39319277108434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1148.2764084507041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1566.309531707317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16.124571428571429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2.493611111111107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45.173763440860213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148.88209677419354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87.556904761904761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93.410220588235291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219.62163015463918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302.75241379310347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47.835000000000001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0.52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3143.614225067385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15.817187499999999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590.78165844298246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19.72037500000000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1864.0918626609441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803.0206215846994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3.133199999999999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1061.7560059171597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2.950317460317457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25.858125000000001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1040.7052327935223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267.65289724576269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1053.0408227848102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1218.6672752808988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40.939255319148934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22.6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72.376071428571436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8.202500000000000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80.4221428571428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191.92902777777778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98.594999999999999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287.69617035110531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53.890700000000002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72.825749999999999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106.06972972972973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60.1491436031332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56.771352941176474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1379.1817078488373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89.06458333333333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44.0032558139534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769.4067421159715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4.5820238095238093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277.26387308533918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787.30103040540541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324.15366445916112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10.56750000000000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1173.8931278331822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58.600283018867927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43.0075543478260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72.957499999999996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1223.02673415492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297.6199764397905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35.61888888888889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136.73679999999999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99.57250000000000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27.00453482045701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60.170867346938778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289.61974405377458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1036.2403632478633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898.35072591145831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95.649615384615387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230.90162745098038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31.461600000000001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173.56950500556172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1268.6353888888889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9.699285714285714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1829.061146496815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629.3546290801186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66.095448717948713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181.12008795669823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120.19659340659341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17.69638554216867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264.11219538572459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66.77889534883721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423.21261562998404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39.56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5.0353409090909089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887.00872819358472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8.128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185.22769736842105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95.662267326732675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48.001666666666665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989.91952430196488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31.920952380952382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74.279759036144583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040.4980972515855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40.401499999999999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4.556274509803921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892.45870476190476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1820.4776057846814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5.514375000000001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1109.7962197231834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121.5751122334455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103.41019230769231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70.749846938775505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526.5861078199052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648.1884798413747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38.8632653061224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124.82990566037736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97.6210280898876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24.512532467532466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90.08164899882214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43.3825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1345.4440178571429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44.81785714285714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2.844999999999999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1493.8545688350982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382.42106779661015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0.52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1389.7931649083841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46.492555555555555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514.21987690504102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77.75831578947367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68.618174603174609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62.198749999999997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111.49666666666667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686724137931037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511.50484805318138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1592.4708000000001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100.8485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13.064090909090909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43.190135135135137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895.41906639004151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1799.0230031612223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8.721720430107528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123.09301470588235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590.930165745856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295.6866915422885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1364.0282692307692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17.970714285714287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47.271999999999998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150.55940298507463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73.845740740740737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279.3146518607442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32.32463917525773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18.594268292682926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122.58377202072539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44.005564516129034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1559.70751141552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35.82008333333333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21.260402298850575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456.11201058201056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807.09754050925926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68.733988764044938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69.75285714285713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78.364468085106381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684.39504124365487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1.323607594936711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43.410140845070423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56.188333333333333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126.56455038265307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2003.7742105263158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8.535495867768589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15.54263869132285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91.99841772151899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1095.00798780487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1205.310451612903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41.018218104062726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0.52500000000000002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98.03317460317460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570.6411814345991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51.598301886792456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1429.3536527621195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4.4360606060606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80.941911764705878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1115.6564934593023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159.4198717948718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59.1021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3205.0952803738319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.5692682926829269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96.69717741935484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13.87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362.2774528301886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852235294117648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119.94757812500001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28.748571428571427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599.24430261832833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324.14230985196531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65.340116279069761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1075.0990039062499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32.015650793650792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1347.2996076352067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217.39696078431373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31.38686666666666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95.53164062499999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80.471249999999998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48.758947368421055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375.32291036088475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43.814368421052635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1533.051993243243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39.21429958391124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2.91559701492537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829.39265651438245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1133.5704676258993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1302.3226884167932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32.897058823529413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47.057095588235292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22.780930232558141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128.58250834724541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97.599840425531909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65.227282608695646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188.6069127516778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1464.2419834710745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2348.9645575221239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1457.9429989868288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9.2070000000000007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361.81528397565921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301.24241166803614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0.5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1934.4423970513471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205.1341999999999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128.69416666666666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1510.541942857142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132.95739130434782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252.21063766891891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7.0411999999999999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195.30032319391634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375.236164043082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38.90868131868131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376.2709363295880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5.989340659340655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43.886200000000002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531.66732367758186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137.19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12.820161290322581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10.38079710144928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38.101690909090912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812.29323770491806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552.84429012345674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537.1102817622951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214.279658918646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29.218303571428571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609.16769185705914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166.11489690721649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585.94874799357945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55.918113207547172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107.58984422110552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186.68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1477.9870260989012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828.9319310157523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52.25083333333333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75.292173913043484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57.714285714285715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463.3375035714285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67.958733333333328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139.16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89.646379310344827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35.003287671232876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96.133055555555558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119.2119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38.953166666666668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874.31983370288253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39.92065934065934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98.66967391304348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444.79521023765994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3648.2640031031806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1448.7334560570071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28.421959459459458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0.5150000000000000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410.87513461538464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41.770689655172411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1020.5593690851736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58.61390804597701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1012.9951325869181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673.1392343173431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84.793082191780826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72.035294117647055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93.711938775510205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63.239302325581399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7.101612903225806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110.203125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52.309710144927536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894.8641038961038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328.12233050847459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81.08825000000000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78.7382142857142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149.00102409638555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62.265000000000001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19.18545977011494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30.021961974110031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1518.7825360824743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73.35204081632653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61.170297619047616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798.25199016563147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262.44407918968693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91.32500000000000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5.0875000000000004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61.92830357142857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537.5633159722222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109.95125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560.9599230769231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492.6350316455696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69.59571428571428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997.27094339622647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14.66448051948052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90.679459459459466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7.5104216867469882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95.805000000000007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8.1501886792452822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70.895833333333329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66.63041666666666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8.564615384615384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73.56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17.1515217391304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1695.062544802867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141.144285714285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307.17479989738325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183.7864534883721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0.505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136.16152777777779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57.462241379310342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69.783510638297869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1603.3423508522728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144.832888888888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77.86038461538461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59.03428571428571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761.82103040540539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637.3421343283581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105.1717598343685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277272727272731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50.886285714285712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118.06589285714286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77.64090909090909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100.04166666666667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124.15585616438356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256.78483539094651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6.155000000000001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1705.4343391719744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109.3537209302325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3.247232142857143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2570.066798128342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1177.4527777777778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39.677500000000002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5.0514893617021279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1100.8277211191337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338.24513326226014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90.939615384615379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415.9015317387304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82.53147058823529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28.253678160919542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81.57656862745098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69.70614864864865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1654.576687289088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64.465597014925379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107.1486666666666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429.99831699346407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5.940833333333334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22.68616666666666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56.65270037654648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3.128571428571428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3.6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96.429545454545462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55.6269696969696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15.571971830985916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39.27403846153846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93.048157894736846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61.44235294117647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12.9350414201183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0.505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54.014565217391308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71.98516129032258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117.03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110.34365384615384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33.75422680412371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43.90142857142856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22.82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9.652211538461537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1054.31440340909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111.465625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339.8855135135135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1403.6276381909547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35.197031250000002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18.4609375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92.151166666666668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69.576086956521735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1246.3439766081872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39.974285714285713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23.753314606741572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143.5029999999999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106.4564285714285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1051.7498333333333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127.78536585365853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640.63244705882357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0.4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99.28517857142857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42.33347826086956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35.344999999999999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77.256718750000005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11.00585526315789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117.044886714727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650.07587962962964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83.28845588235293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60.269041095890408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879.4486948955916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47.375679012345678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902.76440677966104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131.1945312500000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79.450909090909093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1767.0012166809975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78.213791208791207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8.81566666666667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16.653579545454544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47.496988636363639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677.9877467811159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26.542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56.18872340425532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87.692343750000006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154.16544776119403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0.505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81.039000000000001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15.755612244897959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36.76029239766081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1331.5681549707601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226.5118803418803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80.782916666666665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113.199339622641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17.847249999999999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31.677671232876712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33.75824999999999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82.029375000000002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43.43714285714285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110.4339285714285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76.73535714285714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1636.929104938271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449.21620623632384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150.812187499999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63.924214285714285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263.118517603458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60.94935064935064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1161.36302097902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41.350212765957444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944.44142517814726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2180.7346766169153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33.845886075949366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28.62716867469879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614.88700488997551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6.1874074074074077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29.219000000000001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1208.1426094674557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226.19474169741699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41.85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97.6895588235294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943.32018149882902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26.59138888888889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912.92412018592302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15.64673076923077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146.0494827586206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61.848928571428573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735.5797953869047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83.79300000000000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92.15291666666667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100.1410714285714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28.943529411764708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53.534755944931163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733.8721717171716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13.638465909090909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610.76239810161917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63.535483870967745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0.5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80.2808928571428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56.26214285714285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7.0086463414634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8.061153846153846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118.81993670886077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96.314909090909097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20.601263736263736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1968.5962041884816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42.394722222222221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48.09778317152103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31.9947413793103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93.4749999999999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261.7531054131054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70.7871875000000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933.77814138204928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6.181486486486488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13.79125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79.18697368421052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112.7937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128.41283018867924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19.003771820448879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1131.379766536965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21.18941176470588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1146.9402538071065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33.62033333333333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7.590632183908046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18.7292361111111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1889.0865770609319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93.086545454545458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3.061428571428571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6.362594936708859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73.06152173913044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52.19873287671237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53.409677419354836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66.820655737704925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10.508187984496123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488.248219298245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48.548532608695652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33.746089743589742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33.311161616161613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39.065290697674421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33.823177083333334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57.797933333333333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131.90710000000001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845.6622238372093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90.549570592062466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6.633472222222222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80.314787234042555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102.30677966101695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0.52500000000000002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784.98468965517236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1133.350470790378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10.8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775.83549295774651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45.545000000000002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15.09514392324093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66.13438775510204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59.673181818181817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65.022865517241385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27.925272727272727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78.09649122807017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134.48013888888889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57.42347457627119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79.278918918918919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105.43204545454546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126.46117647058824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87.18516968325787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58.691041666666663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47.041139240506332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297.30378819810329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12.1386274509803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841.64196721311475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26.10807597027251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17.86937500000000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8.274629629629629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71.610749999999996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33.869785714285712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50.320500000000003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508.21631229235879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371.2014088114754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162.39111940298508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37.92465277777778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1163.7296824167313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191.2623076923077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202.8356477139509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46.20153846153846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41.08395161290323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32.260585106382976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115.49791666666667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32.43839743589743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121.06586734693877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68.132741935483864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37.888163265306119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421.2624840538625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1022.2873381294964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56.36469696969697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69.802828947368425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87.28395645645645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61.2827137713771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04D0A-89B9-A944-99F9-3E220768D9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B11:G22" firstHeaderRow="1" firstDataRow="2" firstDataCol="1" rowPageCount="1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numFmtId="164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674B8-A728-1145-AB27-232133E623F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B11:G37" firstHeaderRow="1" firstDataRow="2" firstDataCol="1" rowPageCount="2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axis="axisCol" dataField="1" compact="0" outline="0" showAll="0" sortType="ascending">
      <items count="5">
        <item x="3"/>
        <item x="0"/>
        <item x="2"/>
        <item x="1"/>
        <item t="default"/>
      </items>
    </pivotField>
    <pivotField compact="0" outline="0" showAll="0"/>
    <pivotField compact="0" numFmtId="164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compact="0" outline="0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C00C3-B13C-2E42-BB2D-FBFE28A4B2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9">
  <location ref="B8:F22" firstHeaderRow="1" firstDataRow="2" firstDataCol="1" rowPageCount="2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axis="axisCol" dataField="1" compact="0" outline="0" showAll="0">
      <items count="5">
        <item x="3"/>
        <item x="0"/>
        <item h="1" x="2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outline="0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D20" sqref="D2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2" width="11.1640625" customWidth="1"/>
    <col min="13" max="13" width="11.1640625" bestFit="1" customWidth="1"/>
    <col min="14" max="14" width="21.83203125" style="9" bestFit="1" customWidth="1"/>
    <col min="15" max="15" width="20.33203125" style="9" bestFit="1" customWidth="1"/>
    <col min="18" max="18" width="28" bestFit="1" customWidth="1"/>
    <col min="19" max="20" width="16.5" style="8" customWidth="1"/>
  </cols>
  <sheetData>
    <row r="1" spans="1:20" s="1" customFormat="1" ht="18" thickBo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0" t="s">
        <v>2029</v>
      </c>
      <c r="G1" s="20" t="s">
        <v>4</v>
      </c>
      <c r="H1" s="1" t="s">
        <v>5</v>
      </c>
      <c r="I1" s="20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21" t="s">
        <v>2069</v>
      </c>
      <c r="O1" s="21" t="s">
        <v>2070</v>
      </c>
      <c r="P1" s="1" t="s">
        <v>10</v>
      </c>
      <c r="Q1" s="1" t="s">
        <v>11</v>
      </c>
      <c r="R1" s="20" t="s">
        <v>2028</v>
      </c>
      <c r="S1" s="20" t="s">
        <v>2068</v>
      </c>
      <c r="T1" s="20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22">
        <f>AVERAGE(H2,F2)</f>
        <v>0</v>
      </c>
      <c r="J2" t="s">
        <v>15</v>
      </c>
      <c r="K2" t="s">
        <v>16</v>
      </c>
      <c r="L2">
        <v>1448690400</v>
      </c>
      <c r="M2">
        <v>1450159200</v>
      </c>
      <c r="N2" s="25">
        <f>(((L2/60)/60)/24)+DATE(1970,1,1)</f>
        <v>42336.25</v>
      </c>
      <c r="O2" s="26">
        <f>(((M2/60)/60)/24)+DATE(1970,1,1)</f>
        <v>42353.25</v>
      </c>
      <c r="P2" t="b">
        <v>0</v>
      </c>
      <c r="Q2" t="b">
        <v>0</v>
      </c>
      <c r="R2" s="31" t="s">
        <v>17</v>
      </c>
      <c r="S2" s="32" t="s">
        <v>2031</v>
      </c>
      <c r="T2" s="33" t="s">
        <v>2032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23">
        <f t="shared" ref="I3:I66" si="1">AVERAGE(H3,F3)</f>
        <v>84.2</v>
      </c>
      <c r="J3" t="s">
        <v>21</v>
      </c>
      <c r="K3" t="s">
        <v>22</v>
      </c>
      <c r="L3">
        <v>1408424400</v>
      </c>
      <c r="M3">
        <v>1408597200</v>
      </c>
      <c r="N3" s="27">
        <f t="shared" ref="N3:N66" si="2">(((L3/60)/60)/24)+DATE(1970,1,1)</f>
        <v>41870.208333333336</v>
      </c>
      <c r="O3" s="28">
        <f t="shared" ref="O3:O66" si="3">(((M3/60)/60)/24)+DATE(1970,1,1)</f>
        <v>41872.208333333336</v>
      </c>
      <c r="P3" t="b">
        <v>0</v>
      </c>
      <c r="Q3" t="b">
        <v>1</v>
      </c>
      <c r="R3" s="34" t="s">
        <v>23</v>
      </c>
      <c r="S3" s="35" t="s">
        <v>2033</v>
      </c>
      <c r="T3" s="36" t="s">
        <v>2034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23">
        <f t="shared" si="1"/>
        <v>713.15739391143916</v>
      </c>
      <c r="J4" t="s">
        <v>26</v>
      </c>
      <c r="K4" t="s">
        <v>27</v>
      </c>
      <c r="L4">
        <v>1384668000</v>
      </c>
      <c r="M4">
        <v>1384840800</v>
      </c>
      <c r="N4" s="27">
        <f t="shared" si="2"/>
        <v>41595.25</v>
      </c>
      <c r="O4" s="28">
        <f t="shared" si="3"/>
        <v>41597.25</v>
      </c>
      <c r="P4" t="b">
        <v>0</v>
      </c>
      <c r="Q4" t="b">
        <v>0</v>
      </c>
      <c r="R4" s="34" t="s">
        <v>28</v>
      </c>
      <c r="S4" s="35" t="s">
        <v>2035</v>
      </c>
      <c r="T4" s="36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23">
        <f t="shared" si="1"/>
        <v>12.294880952380952</v>
      </c>
      <c r="J5" t="s">
        <v>21</v>
      </c>
      <c r="K5" t="s">
        <v>22</v>
      </c>
      <c r="L5">
        <v>1565499600</v>
      </c>
      <c r="M5">
        <v>1568955600</v>
      </c>
      <c r="N5" s="27">
        <f t="shared" si="2"/>
        <v>43688.208333333328</v>
      </c>
      <c r="O5" s="28">
        <f t="shared" si="3"/>
        <v>43728.208333333328</v>
      </c>
      <c r="P5" t="b">
        <v>0</v>
      </c>
      <c r="Q5" t="b">
        <v>0</v>
      </c>
      <c r="R5" s="34" t="s">
        <v>23</v>
      </c>
      <c r="S5" s="35" t="s">
        <v>2033</v>
      </c>
      <c r="T5" s="36" t="s">
        <v>2034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23">
        <f t="shared" si="1"/>
        <v>26.846381578947369</v>
      </c>
      <c r="J6" t="s">
        <v>21</v>
      </c>
      <c r="K6" t="s">
        <v>22</v>
      </c>
      <c r="L6">
        <v>1547964000</v>
      </c>
      <c r="M6">
        <v>1548309600</v>
      </c>
      <c r="N6" s="27">
        <f t="shared" si="2"/>
        <v>43485.25</v>
      </c>
      <c r="O6" s="28">
        <f t="shared" si="3"/>
        <v>43489.25</v>
      </c>
      <c r="P6" t="b">
        <v>0</v>
      </c>
      <c r="Q6" t="b">
        <v>0</v>
      </c>
      <c r="R6" s="34" t="s">
        <v>33</v>
      </c>
      <c r="S6" s="35" t="s">
        <v>2037</v>
      </c>
      <c r="T6" s="36" t="s">
        <v>2038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23">
        <f t="shared" si="1"/>
        <v>87.868092105263159</v>
      </c>
      <c r="J7" t="s">
        <v>36</v>
      </c>
      <c r="K7" t="s">
        <v>37</v>
      </c>
      <c r="L7">
        <v>1346130000</v>
      </c>
      <c r="M7">
        <v>1347080400</v>
      </c>
      <c r="N7" s="27">
        <f t="shared" si="2"/>
        <v>41149.208333333336</v>
      </c>
      <c r="O7" s="28">
        <f t="shared" si="3"/>
        <v>41160.208333333336</v>
      </c>
      <c r="P7" t="b">
        <v>0</v>
      </c>
      <c r="Q7" t="b">
        <v>0</v>
      </c>
      <c r="R7" s="34" t="s">
        <v>33</v>
      </c>
      <c r="S7" s="35" t="s">
        <v>2037</v>
      </c>
      <c r="T7" s="36" t="s">
        <v>2038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23">
        <f t="shared" si="1"/>
        <v>9.104807692307693</v>
      </c>
      <c r="J8" t="s">
        <v>40</v>
      </c>
      <c r="K8" t="s">
        <v>41</v>
      </c>
      <c r="L8">
        <v>1505278800</v>
      </c>
      <c r="M8">
        <v>1505365200</v>
      </c>
      <c r="N8" s="27">
        <f t="shared" si="2"/>
        <v>42991.208333333328</v>
      </c>
      <c r="O8" s="28">
        <f t="shared" si="3"/>
        <v>42992.208333333328</v>
      </c>
      <c r="P8" t="b">
        <v>0</v>
      </c>
      <c r="Q8" t="b">
        <v>0</v>
      </c>
      <c r="R8" s="34" t="s">
        <v>42</v>
      </c>
      <c r="S8" s="35" t="s">
        <v>2039</v>
      </c>
      <c r="T8" s="36" t="s">
        <v>2040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23">
        <f t="shared" si="1"/>
        <v>115.1378888888889</v>
      </c>
      <c r="J9" t="s">
        <v>36</v>
      </c>
      <c r="K9" t="s">
        <v>37</v>
      </c>
      <c r="L9">
        <v>1439442000</v>
      </c>
      <c r="M9">
        <v>1439614800</v>
      </c>
      <c r="N9" s="27">
        <f t="shared" si="2"/>
        <v>42229.208333333328</v>
      </c>
      <c r="O9" s="28">
        <f t="shared" si="3"/>
        <v>42231.208333333328</v>
      </c>
      <c r="P9" t="b">
        <v>0</v>
      </c>
      <c r="Q9" t="b">
        <v>0</v>
      </c>
      <c r="R9" s="34" t="s">
        <v>33</v>
      </c>
      <c r="S9" s="35" t="s">
        <v>2037</v>
      </c>
      <c r="T9" s="36" t="s">
        <v>2038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23">
        <f t="shared" si="1"/>
        <v>354.09966394187103</v>
      </c>
      <c r="J10" t="s">
        <v>36</v>
      </c>
      <c r="K10" t="s">
        <v>37</v>
      </c>
      <c r="L10">
        <v>1281330000</v>
      </c>
      <c r="M10">
        <v>1281502800</v>
      </c>
      <c r="N10" s="27">
        <f t="shared" si="2"/>
        <v>40399.208333333336</v>
      </c>
      <c r="O10" s="28">
        <f t="shared" si="3"/>
        <v>40401.208333333336</v>
      </c>
      <c r="P10" t="b">
        <v>0</v>
      </c>
      <c r="Q10" t="b">
        <v>0</v>
      </c>
      <c r="R10" s="34" t="s">
        <v>33</v>
      </c>
      <c r="S10" s="35" t="s">
        <v>2037</v>
      </c>
      <c r="T10" s="36" t="s">
        <v>2038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23">
        <f t="shared" si="1"/>
        <v>22.258709677419354</v>
      </c>
      <c r="J11" t="s">
        <v>21</v>
      </c>
      <c r="K11" t="s">
        <v>22</v>
      </c>
      <c r="L11">
        <v>1379566800</v>
      </c>
      <c r="M11">
        <v>1383804000</v>
      </c>
      <c r="N11" s="27">
        <f t="shared" si="2"/>
        <v>41536.208333333336</v>
      </c>
      <c r="O11" s="28">
        <f t="shared" si="3"/>
        <v>41585.25</v>
      </c>
      <c r="P11" t="b">
        <v>0</v>
      </c>
      <c r="Q11" t="b">
        <v>0</v>
      </c>
      <c r="R11" s="34" t="s">
        <v>50</v>
      </c>
      <c r="S11" s="35" t="s">
        <v>2033</v>
      </c>
      <c r="T11" s="36" t="s">
        <v>2041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23">
        <f t="shared" si="1"/>
        <v>111.33057692307692</v>
      </c>
      <c r="J12" t="s">
        <v>21</v>
      </c>
      <c r="K12" t="s">
        <v>22</v>
      </c>
      <c r="L12">
        <v>1281762000</v>
      </c>
      <c r="M12">
        <v>1285909200</v>
      </c>
      <c r="N12" s="27">
        <f t="shared" si="2"/>
        <v>40404.208333333336</v>
      </c>
      <c r="O12" s="28">
        <f t="shared" si="3"/>
        <v>40452.208333333336</v>
      </c>
      <c r="P12" t="b">
        <v>0</v>
      </c>
      <c r="Q12" t="b">
        <v>0</v>
      </c>
      <c r="R12" s="34" t="s">
        <v>53</v>
      </c>
      <c r="S12" s="35" t="s">
        <v>2039</v>
      </c>
      <c r="T12" s="36" t="s">
        <v>2042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23">
        <f t="shared" si="1"/>
        <v>13.740476190476191</v>
      </c>
      <c r="J13" t="s">
        <v>21</v>
      </c>
      <c r="K13" t="s">
        <v>22</v>
      </c>
      <c r="L13">
        <v>1285045200</v>
      </c>
      <c r="M13">
        <v>1285563600</v>
      </c>
      <c r="N13" s="27">
        <f t="shared" si="2"/>
        <v>40442.208333333336</v>
      </c>
      <c r="O13" s="28">
        <f t="shared" si="3"/>
        <v>40448.208333333336</v>
      </c>
      <c r="P13" t="b">
        <v>0</v>
      </c>
      <c r="Q13" t="b">
        <v>1</v>
      </c>
      <c r="R13" s="34" t="s">
        <v>33</v>
      </c>
      <c r="S13" s="35" t="s">
        <v>2037</v>
      </c>
      <c r="T13" s="36" t="s">
        <v>2038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23">
        <f t="shared" si="1"/>
        <v>27.946746031746031</v>
      </c>
      <c r="J14" t="s">
        <v>21</v>
      </c>
      <c r="K14" t="s">
        <v>22</v>
      </c>
      <c r="L14">
        <v>1571720400</v>
      </c>
      <c r="M14">
        <v>1572411600</v>
      </c>
      <c r="N14" s="27">
        <f t="shared" si="2"/>
        <v>43760.208333333328</v>
      </c>
      <c r="O14" s="28">
        <f t="shared" si="3"/>
        <v>43768.208333333328</v>
      </c>
      <c r="P14" t="b">
        <v>0</v>
      </c>
      <c r="Q14" t="b">
        <v>0</v>
      </c>
      <c r="R14" s="34" t="s">
        <v>53</v>
      </c>
      <c r="S14" s="35" t="s">
        <v>2039</v>
      </c>
      <c r="T14" s="36" t="s">
        <v>2042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23">
        <f t="shared" si="1"/>
        <v>50.225595238095238</v>
      </c>
      <c r="J15" t="s">
        <v>21</v>
      </c>
      <c r="K15" t="s">
        <v>22</v>
      </c>
      <c r="L15">
        <v>1465621200</v>
      </c>
      <c r="M15">
        <v>1466658000</v>
      </c>
      <c r="N15" s="27">
        <f t="shared" si="2"/>
        <v>42532.208333333328</v>
      </c>
      <c r="O15" s="28">
        <f t="shared" si="3"/>
        <v>42544.208333333328</v>
      </c>
      <c r="P15" t="b">
        <v>0</v>
      </c>
      <c r="Q15" t="b">
        <v>0</v>
      </c>
      <c r="R15" s="34" t="s">
        <v>60</v>
      </c>
      <c r="S15" s="35" t="s">
        <v>2033</v>
      </c>
      <c r="T15" s="36" t="s">
        <v>2043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23">
        <f t="shared" si="1"/>
        <v>100.33384751773049</v>
      </c>
      <c r="J16" t="s">
        <v>21</v>
      </c>
      <c r="K16" t="s">
        <v>22</v>
      </c>
      <c r="L16">
        <v>1331013600</v>
      </c>
      <c r="M16">
        <v>1333342800</v>
      </c>
      <c r="N16" s="27">
        <f t="shared" si="2"/>
        <v>40974.25</v>
      </c>
      <c r="O16" s="28">
        <f t="shared" si="3"/>
        <v>41001.208333333336</v>
      </c>
      <c r="P16" t="b">
        <v>0</v>
      </c>
      <c r="Q16" t="b">
        <v>0</v>
      </c>
      <c r="R16" s="34" t="s">
        <v>60</v>
      </c>
      <c r="S16" s="35" t="s">
        <v>2033</v>
      </c>
      <c r="T16" s="36" t="s">
        <v>2043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23">
        <f t="shared" si="1"/>
        <v>226.236539408867</v>
      </c>
      <c r="J17" t="s">
        <v>21</v>
      </c>
      <c r="K17" t="s">
        <v>22</v>
      </c>
      <c r="L17">
        <v>1575957600</v>
      </c>
      <c r="M17">
        <v>1576303200</v>
      </c>
      <c r="N17" s="27">
        <f t="shared" si="2"/>
        <v>43809.25</v>
      </c>
      <c r="O17" s="28">
        <f t="shared" si="3"/>
        <v>43813.25</v>
      </c>
      <c r="P17" t="b">
        <v>0</v>
      </c>
      <c r="Q17" t="b">
        <v>0</v>
      </c>
      <c r="R17" s="34" t="s">
        <v>65</v>
      </c>
      <c r="S17" s="35" t="s">
        <v>2035</v>
      </c>
      <c r="T17" s="36" t="s">
        <v>2044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23">
        <f t="shared" si="1"/>
        <v>53.247352941176473</v>
      </c>
      <c r="J18" t="s">
        <v>21</v>
      </c>
      <c r="K18" t="s">
        <v>22</v>
      </c>
      <c r="L18">
        <v>1390370400</v>
      </c>
      <c r="M18">
        <v>1392271200</v>
      </c>
      <c r="N18" s="27">
        <f t="shared" si="2"/>
        <v>41661.25</v>
      </c>
      <c r="O18" s="28">
        <f t="shared" si="3"/>
        <v>41683.25</v>
      </c>
      <c r="P18" t="b">
        <v>0</v>
      </c>
      <c r="Q18" t="b">
        <v>0</v>
      </c>
      <c r="R18" s="34" t="s">
        <v>68</v>
      </c>
      <c r="S18" s="35" t="s">
        <v>2045</v>
      </c>
      <c r="T18" s="36" t="s">
        <v>2046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23">
        <f t="shared" si="1"/>
        <v>625.29695626477542</v>
      </c>
      <c r="J19" t="s">
        <v>21</v>
      </c>
      <c r="K19" t="s">
        <v>22</v>
      </c>
      <c r="L19">
        <v>1294812000</v>
      </c>
      <c r="M19">
        <v>1294898400</v>
      </c>
      <c r="N19" s="27">
        <f t="shared" si="2"/>
        <v>40555.25</v>
      </c>
      <c r="O19" s="28">
        <f t="shared" si="3"/>
        <v>40556.25</v>
      </c>
      <c r="P19" t="b">
        <v>0</v>
      </c>
      <c r="Q19" t="b">
        <v>0</v>
      </c>
      <c r="R19" s="34" t="s">
        <v>71</v>
      </c>
      <c r="S19" s="35" t="s">
        <v>2039</v>
      </c>
      <c r="T19" s="36" t="s">
        <v>2047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23">
        <f t="shared" si="1"/>
        <v>67.834560439560434</v>
      </c>
      <c r="J20" t="s">
        <v>21</v>
      </c>
      <c r="K20" t="s">
        <v>22</v>
      </c>
      <c r="L20">
        <v>1536382800</v>
      </c>
      <c r="M20">
        <v>1537074000</v>
      </c>
      <c r="N20" s="27">
        <f t="shared" si="2"/>
        <v>43351.208333333328</v>
      </c>
      <c r="O20" s="28">
        <f t="shared" si="3"/>
        <v>43359.208333333328</v>
      </c>
      <c r="P20" t="b">
        <v>0</v>
      </c>
      <c r="Q20" t="b">
        <v>0</v>
      </c>
      <c r="R20" s="34" t="s">
        <v>33</v>
      </c>
      <c r="S20" s="35" t="s">
        <v>2037</v>
      </c>
      <c r="T20" s="36" t="s">
        <v>2038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23">
        <f t="shared" si="1"/>
        <v>337.24264799999997</v>
      </c>
      <c r="J21" t="s">
        <v>21</v>
      </c>
      <c r="K21" t="s">
        <v>22</v>
      </c>
      <c r="L21">
        <v>1551679200</v>
      </c>
      <c r="M21">
        <v>1553490000</v>
      </c>
      <c r="N21" s="27">
        <f t="shared" si="2"/>
        <v>43528.25</v>
      </c>
      <c r="O21" s="28">
        <f t="shared" si="3"/>
        <v>43549.208333333328</v>
      </c>
      <c r="P21" t="b">
        <v>0</v>
      </c>
      <c r="Q21" t="b">
        <v>1</v>
      </c>
      <c r="R21" s="34" t="s">
        <v>33</v>
      </c>
      <c r="S21" s="35" t="s">
        <v>2037</v>
      </c>
      <c r="T21" s="36" t="s">
        <v>2038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23">
        <f t="shared" si="1"/>
        <v>698.5612139605463</v>
      </c>
      <c r="J22" t="s">
        <v>21</v>
      </c>
      <c r="K22" t="s">
        <v>22</v>
      </c>
      <c r="L22">
        <v>1406523600</v>
      </c>
      <c r="M22">
        <v>1406523600</v>
      </c>
      <c r="N22" s="27">
        <f t="shared" si="2"/>
        <v>41848.208333333336</v>
      </c>
      <c r="O22" s="28">
        <f t="shared" si="3"/>
        <v>41848.208333333336</v>
      </c>
      <c r="P22" t="b">
        <v>0</v>
      </c>
      <c r="Q22" t="b">
        <v>0</v>
      </c>
      <c r="R22" s="34" t="s">
        <v>53</v>
      </c>
      <c r="S22" s="35" t="s">
        <v>2039</v>
      </c>
      <c r="T22" s="36" t="s">
        <v>2042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23">
        <f t="shared" si="1"/>
        <v>279.20496276595742</v>
      </c>
      <c r="J23" t="s">
        <v>21</v>
      </c>
      <c r="K23" t="s">
        <v>22</v>
      </c>
      <c r="L23">
        <v>1313384400</v>
      </c>
      <c r="M23">
        <v>1316322000</v>
      </c>
      <c r="N23" s="27">
        <f t="shared" si="2"/>
        <v>40770.208333333336</v>
      </c>
      <c r="O23" s="28">
        <f t="shared" si="3"/>
        <v>40804.208333333336</v>
      </c>
      <c r="P23" t="b">
        <v>0</v>
      </c>
      <c r="Q23" t="b">
        <v>0</v>
      </c>
      <c r="R23" s="34" t="s">
        <v>33</v>
      </c>
      <c r="S23" s="35" t="s">
        <v>2037</v>
      </c>
      <c r="T23" s="36" t="s">
        <v>2038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23">
        <f t="shared" si="1"/>
        <v>445.64035532994922</v>
      </c>
      <c r="J24" t="s">
        <v>21</v>
      </c>
      <c r="K24" t="s">
        <v>22</v>
      </c>
      <c r="L24">
        <v>1522731600</v>
      </c>
      <c r="M24">
        <v>1524027600</v>
      </c>
      <c r="N24" s="27">
        <f t="shared" si="2"/>
        <v>43193.208333333328</v>
      </c>
      <c r="O24" s="28">
        <f t="shared" si="3"/>
        <v>43208.208333333328</v>
      </c>
      <c r="P24" t="b">
        <v>0</v>
      </c>
      <c r="Q24" t="b">
        <v>0</v>
      </c>
      <c r="R24" s="34" t="s">
        <v>33</v>
      </c>
      <c r="S24" s="35" t="s">
        <v>2037</v>
      </c>
      <c r="T24" s="36" t="s">
        <v>2038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23">
        <f t="shared" si="1"/>
        <v>72.660222222222217</v>
      </c>
      <c r="J25" t="s">
        <v>40</v>
      </c>
      <c r="K25" t="s">
        <v>41</v>
      </c>
      <c r="L25">
        <v>1550124000</v>
      </c>
      <c r="M25">
        <v>1554699600</v>
      </c>
      <c r="N25" s="27">
        <f t="shared" si="2"/>
        <v>43510.25</v>
      </c>
      <c r="O25" s="28">
        <f t="shared" si="3"/>
        <v>43563.208333333328</v>
      </c>
      <c r="P25" t="b">
        <v>0</v>
      </c>
      <c r="Q25" t="b">
        <v>0</v>
      </c>
      <c r="R25" s="34" t="s">
        <v>42</v>
      </c>
      <c r="S25" s="35" t="s">
        <v>2039</v>
      </c>
      <c r="T25" s="36" t="s">
        <v>2040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23">
        <f t="shared" si="1"/>
        <v>1337.0641612554114</v>
      </c>
      <c r="J26" t="s">
        <v>21</v>
      </c>
      <c r="K26" t="s">
        <v>22</v>
      </c>
      <c r="L26">
        <v>1403326800</v>
      </c>
      <c r="M26">
        <v>1403499600</v>
      </c>
      <c r="N26" s="27">
        <f t="shared" si="2"/>
        <v>41811.208333333336</v>
      </c>
      <c r="O26" s="28">
        <f t="shared" si="3"/>
        <v>41813.208333333336</v>
      </c>
      <c r="P26" t="b">
        <v>0</v>
      </c>
      <c r="Q26" t="b">
        <v>0</v>
      </c>
      <c r="R26" s="34" t="s">
        <v>65</v>
      </c>
      <c r="S26" s="35" t="s">
        <v>2035</v>
      </c>
      <c r="T26" s="36" t="s">
        <v>2044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23">
        <f t="shared" si="1"/>
        <v>82.582181818181823</v>
      </c>
      <c r="J27" t="s">
        <v>21</v>
      </c>
      <c r="K27" t="s">
        <v>22</v>
      </c>
      <c r="L27">
        <v>1305694800</v>
      </c>
      <c r="M27">
        <v>1307422800</v>
      </c>
      <c r="N27" s="27">
        <f t="shared" si="2"/>
        <v>40681.208333333336</v>
      </c>
      <c r="O27" s="28">
        <f t="shared" si="3"/>
        <v>40701.208333333336</v>
      </c>
      <c r="P27" t="b">
        <v>0</v>
      </c>
      <c r="Q27" t="b">
        <v>1</v>
      </c>
      <c r="R27" s="34" t="s">
        <v>89</v>
      </c>
      <c r="S27" s="35" t="s">
        <v>2048</v>
      </c>
      <c r="T27" s="36" t="s">
        <v>2049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23">
        <f t="shared" si="1"/>
        <v>740.24099534883726</v>
      </c>
      <c r="J28" t="s">
        <v>21</v>
      </c>
      <c r="K28" t="s">
        <v>22</v>
      </c>
      <c r="L28">
        <v>1533013200</v>
      </c>
      <c r="M28">
        <v>1535346000</v>
      </c>
      <c r="N28" s="27">
        <f t="shared" si="2"/>
        <v>43312.208333333328</v>
      </c>
      <c r="O28" s="28">
        <f t="shared" si="3"/>
        <v>43339.208333333328</v>
      </c>
      <c r="P28" t="b">
        <v>0</v>
      </c>
      <c r="Q28" t="b">
        <v>0</v>
      </c>
      <c r="R28" s="34" t="s">
        <v>33</v>
      </c>
      <c r="S28" s="35" t="s">
        <v>2037</v>
      </c>
      <c r="T28" s="36" t="s">
        <v>2038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23">
        <f t="shared" si="1"/>
        <v>7.89975</v>
      </c>
      <c r="J29" t="s">
        <v>21</v>
      </c>
      <c r="K29" t="s">
        <v>22</v>
      </c>
      <c r="L29">
        <v>1443848400</v>
      </c>
      <c r="M29">
        <v>1444539600</v>
      </c>
      <c r="N29" s="27">
        <f t="shared" si="2"/>
        <v>42280.208333333328</v>
      </c>
      <c r="O29" s="28">
        <f t="shared" si="3"/>
        <v>42288.208333333328</v>
      </c>
      <c r="P29" t="b">
        <v>0</v>
      </c>
      <c r="Q29" t="b">
        <v>0</v>
      </c>
      <c r="R29" s="34" t="s">
        <v>23</v>
      </c>
      <c r="S29" s="35" t="s">
        <v>2033</v>
      </c>
      <c r="T29" s="36" t="s">
        <v>2034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23">
        <f t="shared" si="1"/>
        <v>1110.5261276758411</v>
      </c>
      <c r="J30" t="s">
        <v>21</v>
      </c>
      <c r="K30" t="s">
        <v>22</v>
      </c>
      <c r="L30">
        <v>1265695200</v>
      </c>
      <c r="M30">
        <v>1267682400</v>
      </c>
      <c r="N30" s="27">
        <f t="shared" si="2"/>
        <v>40218.25</v>
      </c>
      <c r="O30" s="28">
        <f t="shared" si="3"/>
        <v>40241.25</v>
      </c>
      <c r="P30" t="b">
        <v>0</v>
      </c>
      <c r="Q30" t="b">
        <v>1</v>
      </c>
      <c r="R30" s="34" t="s">
        <v>33</v>
      </c>
      <c r="S30" s="35" t="s">
        <v>2037</v>
      </c>
      <c r="T30" s="36" t="s">
        <v>2038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23">
        <f t="shared" si="1"/>
        <v>804.64449891067534</v>
      </c>
      <c r="J31" t="s">
        <v>98</v>
      </c>
      <c r="K31" t="s">
        <v>99</v>
      </c>
      <c r="L31">
        <v>1532062800</v>
      </c>
      <c r="M31">
        <v>1535518800</v>
      </c>
      <c r="N31" s="27">
        <f t="shared" si="2"/>
        <v>43301.208333333328</v>
      </c>
      <c r="O31" s="28">
        <f t="shared" si="3"/>
        <v>43341.208333333328</v>
      </c>
      <c r="P31" t="b">
        <v>0</v>
      </c>
      <c r="Q31" t="b">
        <v>0</v>
      </c>
      <c r="R31" s="34" t="s">
        <v>100</v>
      </c>
      <c r="S31" s="35" t="s">
        <v>2039</v>
      </c>
      <c r="T31" s="36" t="s">
        <v>2050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23">
        <f t="shared" si="1"/>
        <v>65.303055555555559</v>
      </c>
      <c r="J32" t="s">
        <v>21</v>
      </c>
      <c r="K32" t="s">
        <v>22</v>
      </c>
      <c r="L32">
        <v>1558674000</v>
      </c>
      <c r="M32">
        <v>1559106000</v>
      </c>
      <c r="N32" s="27">
        <f t="shared" si="2"/>
        <v>43609.208333333328</v>
      </c>
      <c r="O32" s="28">
        <f t="shared" si="3"/>
        <v>43614.208333333328</v>
      </c>
      <c r="P32" t="b">
        <v>0</v>
      </c>
      <c r="Q32" t="b">
        <v>0</v>
      </c>
      <c r="R32" s="34" t="s">
        <v>71</v>
      </c>
      <c r="S32" s="35" t="s">
        <v>2039</v>
      </c>
      <c r="T32" s="36" t="s">
        <v>2047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23">
        <f t="shared" si="1"/>
        <v>114.55</v>
      </c>
      <c r="J33" t="s">
        <v>40</v>
      </c>
      <c r="K33" t="s">
        <v>41</v>
      </c>
      <c r="L33">
        <v>1451973600</v>
      </c>
      <c r="M33">
        <v>1454392800</v>
      </c>
      <c r="N33" s="27">
        <f t="shared" si="2"/>
        <v>42374.25</v>
      </c>
      <c r="O33" s="28">
        <f t="shared" si="3"/>
        <v>42402.25</v>
      </c>
      <c r="P33" t="b">
        <v>0</v>
      </c>
      <c r="Q33" t="b">
        <v>0</v>
      </c>
      <c r="R33" s="34" t="s">
        <v>89</v>
      </c>
      <c r="S33" s="35" t="s">
        <v>2048</v>
      </c>
      <c r="T33" s="36" t="s">
        <v>2049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23">
        <f t="shared" si="1"/>
        <v>1153.9340396039604</v>
      </c>
      <c r="J34" t="s">
        <v>107</v>
      </c>
      <c r="K34" t="s">
        <v>108</v>
      </c>
      <c r="L34">
        <v>1515564000</v>
      </c>
      <c r="M34">
        <v>1517896800</v>
      </c>
      <c r="N34" s="27">
        <f t="shared" si="2"/>
        <v>43110.25</v>
      </c>
      <c r="O34" s="28">
        <f t="shared" si="3"/>
        <v>43137.25</v>
      </c>
      <c r="P34" t="b">
        <v>0</v>
      </c>
      <c r="Q34" t="b">
        <v>0</v>
      </c>
      <c r="R34" s="34" t="s">
        <v>42</v>
      </c>
      <c r="S34" s="35" t="s">
        <v>2039</v>
      </c>
      <c r="T34" s="36" t="s">
        <v>2040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23">
        <f t="shared" si="1"/>
        <v>2711.3891035856573</v>
      </c>
      <c r="J35" t="s">
        <v>21</v>
      </c>
      <c r="K35" t="s">
        <v>22</v>
      </c>
      <c r="L35">
        <v>1412485200</v>
      </c>
      <c r="M35">
        <v>1415685600</v>
      </c>
      <c r="N35" s="27">
        <f t="shared" si="2"/>
        <v>41917.208333333336</v>
      </c>
      <c r="O35" s="28">
        <f t="shared" si="3"/>
        <v>41954.25</v>
      </c>
      <c r="P35" t="b">
        <v>0</v>
      </c>
      <c r="Q35" t="b">
        <v>0</v>
      </c>
      <c r="R35" s="34" t="s">
        <v>33</v>
      </c>
      <c r="S35" s="35" t="s">
        <v>2037</v>
      </c>
      <c r="T35" s="36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23">
        <f t="shared" si="1"/>
        <v>83.254032258064512</v>
      </c>
      <c r="J36" t="s">
        <v>21</v>
      </c>
      <c r="K36" t="s">
        <v>22</v>
      </c>
      <c r="L36">
        <v>1490245200</v>
      </c>
      <c r="M36">
        <v>1490677200</v>
      </c>
      <c r="N36" s="27">
        <f t="shared" si="2"/>
        <v>42817.208333333328</v>
      </c>
      <c r="O36" s="28">
        <f t="shared" si="3"/>
        <v>42822.208333333328</v>
      </c>
      <c r="P36" t="b">
        <v>0</v>
      </c>
      <c r="Q36" t="b">
        <v>0</v>
      </c>
      <c r="R36" s="34" t="s">
        <v>42</v>
      </c>
      <c r="S36" s="35" t="s">
        <v>2039</v>
      </c>
      <c r="T36" s="36" t="s">
        <v>2040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23">
        <f t="shared" si="1"/>
        <v>983.25150597609559</v>
      </c>
      <c r="J37" t="s">
        <v>36</v>
      </c>
      <c r="K37" t="s">
        <v>37</v>
      </c>
      <c r="L37">
        <v>1547877600</v>
      </c>
      <c r="M37">
        <v>1551506400</v>
      </c>
      <c r="N37" s="27">
        <f t="shared" si="2"/>
        <v>43484.25</v>
      </c>
      <c r="O37" s="28">
        <f t="shared" si="3"/>
        <v>43526.25</v>
      </c>
      <c r="P37" t="b">
        <v>0</v>
      </c>
      <c r="Q37" t="b">
        <v>1</v>
      </c>
      <c r="R37" s="34" t="s">
        <v>53</v>
      </c>
      <c r="S37" s="35" t="s">
        <v>2039</v>
      </c>
      <c r="T37" s="36" t="s">
        <v>2042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23">
        <f t="shared" si="1"/>
        <v>8.786428571428571</v>
      </c>
      <c r="J38" t="s">
        <v>21</v>
      </c>
      <c r="K38" t="s">
        <v>22</v>
      </c>
      <c r="L38">
        <v>1298700000</v>
      </c>
      <c r="M38">
        <v>1300856400</v>
      </c>
      <c r="N38" s="27">
        <f t="shared" si="2"/>
        <v>40600.25</v>
      </c>
      <c r="O38" s="28">
        <f t="shared" si="3"/>
        <v>40625.208333333336</v>
      </c>
      <c r="P38" t="b">
        <v>0</v>
      </c>
      <c r="Q38" t="b">
        <v>0</v>
      </c>
      <c r="R38" s="34" t="s">
        <v>33</v>
      </c>
      <c r="S38" s="35" t="s">
        <v>2037</v>
      </c>
      <c r="T38" s="36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23">
        <f t="shared" si="1"/>
        <v>54.199938271604935</v>
      </c>
      <c r="J39" t="s">
        <v>21</v>
      </c>
      <c r="K39" t="s">
        <v>22</v>
      </c>
      <c r="L39">
        <v>1570338000</v>
      </c>
      <c r="M39">
        <v>1573192800</v>
      </c>
      <c r="N39" s="27">
        <f t="shared" si="2"/>
        <v>43744.208333333328</v>
      </c>
      <c r="O39" s="28">
        <f t="shared" si="3"/>
        <v>43777.25</v>
      </c>
      <c r="P39" t="b">
        <v>0</v>
      </c>
      <c r="Q39" t="b">
        <v>1</v>
      </c>
      <c r="R39" s="34" t="s">
        <v>119</v>
      </c>
      <c r="S39" s="35" t="s">
        <v>2045</v>
      </c>
      <c r="T39" s="36" t="s">
        <v>2051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23">
        <f t="shared" si="1"/>
        <v>68.626612903225805</v>
      </c>
      <c r="J40" t="s">
        <v>21</v>
      </c>
      <c r="K40" t="s">
        <v>22</v>
      </c>
      <c r="L40">
        <v>1287378000</v>
      </c>
      <c r="M40">
        <v>1287810000</v>
      </c>
      <c r="N40" s="27">
        <f t="shared" si="2"/>
        <v>40469.208333333336</v>
      </c>
      <c r="O40" s="28">
        <f t="shared" si="3"/>
        <v>40474.208333333336</v>
      </c>
      <c r="P40" t="b">
        <v>0</v>
      </c>
      <c r="Q40" t="b">
        <v>0</v>
      </c>
      <c r="R40" s="34" t="s">
        <v>122</v>
      </c>
      <c r="S40" s="35" t="s">
        <v>2052</v>
      </c>
      <c r="T40" s="36" t="s">
        <v>2053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23">
        <f t="shared" si="1"/>
        <v>44.253888888888888</v>
      </c>
      <c r="J41" t="s">
        <v>36</v>
      </c>
      <c r="K41" t="s">
        <v>37</v>
      </c>
      <c r="L41">
        <v>1361772000</v>
      </c>
      <c r="M41">
        <v>1362978000</v>
      </c>
      <c r="N41" s="27">
        <f t="shared" si="2"/>
        <v>41330.25</v>
      </c>
      <c r="O41" s="28">
        <f t="shared" si="3"/>
        <v>41344.208333333336</v>
      </c>
      <c r="P41" t="b">
        <v>0</v>
      </c>
      <c r="Q41" t="b">
        <v>0</v>
      </c>
      <c r="R41" s="34" t="s">
        <v>33</v>
      </c>
      <c r="S41" s="35" t="s">
        <v>2037</v>
      </c>
      <c r="T41" s="36" t="s">
        <v>2038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23">
        <f t="shared" si="1"/>
        <v>99.845340909090908</v>
      </c>
      <c r="J42" t="s">
        <v>21</v>
      </c>
      <c r="K42" t="s">
        <v>22</v>
      </c>
      <c r="L42">
        <v>1275714000</v>
      </c>
      <c r="M42">
        <v>1277355600</v>
      </c>
      <c r="N42" s="27">
        <f t="shared" si="2"/>
        <v>40334.208333333336</v>
      </c>
      <c r="O42" s="28">
        <f t="shared" si="3"/>
        <v>40353.208333333336</v>
      </c>
      <c r="P42" t="b">
        <v>0</v>
      </c>
      <c r="Q42" t="b">
        <v>1</v>
      </c>
      <c r="R42" s="34" t="s">
        <v>65</v>
      </c>
      <c r="S42" s="35" t="s">
        <v>2035</v>
      </c>
      <c r="T42" s="36" t="s">
        <v>2044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23">
        <f t="shared" si="1"/>
        <v>56.564642857142857</v>
      </c>
      <c r="J43" t="s">
        <v>107</v>
      </c>
      <c r="K43" t="s">
        <v>108</v>
      </c>
      <c r="L43">
        <v>1346734800</v>
      </c>
      <c r="M43">
        <v>1348981200</v>
      </c>
      <c r="N43" s="27">
        <f t="shared" si="2"/>
        <v>41156.208333333336</v>
      </c>
      <c r="O43" s="28">
        <f t="shared" si="3"/>
        <v>41182.208333333336</v>
      </c>
      <c r="P43" t="b">
        <v>0</v>
      </c>
      <c r="Q43" t="b">
        <v>1</v>
      </c>
      <c r="R43" s="34" t="s">
        <v>23</v>
      </c>
      <c r="S43" s="35" t="s">
        <v>2033</v>
      </c>
      <c r="T43" s="36" t="s">
        <v>2034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23">
        <f t="shared" si="1"/>
        <v>113.21972222222222</v>
      </c>
      <c r="J44" t="s">
        <v>21</v>
      </c>
      <c r="K44" t="s">
        <v>22</v>
      </c>
      <c r="L44">
        <v>1309755600</v>
      </c>
      <c r="M44">
        <v>1310533200</v>
      </c>
      <c r="N44" s="27">
        <f t="shared" si="2"/>
        <v>40728.208333333336</v>
      </c>
      <c r="O44" s="28">
        <f t="shared" si="3"/>
        <v>40737.208333333336</v>
      </c>
      <c r="P44" t="b">
        <v>0</v>
      </c>
      <c r="Q44" t="b">
        <v>0</v>
      </c>
      <c r="R44" s="34" t="s">
        <v>17</v>
      </c>
      <c r="S44" s="35" t="s">
        <v>2031</v>
      </c>
      <c r="T44" s="36" t="s">
        <v>2032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23">
        <f t="shared" si="1"/>
        <v>3106.9296951219512</v>
      </c>
      <c r="J45" t="s">
        <v>21</v>
      </c>
      <c r="K45" t="s">
        <v>22</v>
      </c>
      <c r="L45">
        <v>1406178000</v>
      </c>
      <c r="M45">
        <v>1407560400</v>
      </c>
      <c r="N45" s="27">
        <f t="shared" si="2"/>
        <v>41844.208333333336</v>
      </c>
      <c r="O45" s="28">
        <f t="shared" si="3"/>
        <v>41860.208333333336</v>
      </c>
      <c r="P45" t="b">
        <v>0</v>
      </c>
      <c r="Q45" t="b">
        <v>0</v>
      </c>
      <c r="R45" s="34" t="s">
        <v>133</v>
      </c>
      <c r="S45" s="35" t="s">
        <v>2045</v>
      </c>
      <c r="T45" s="36" t="s">
        <v>2054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23">
        <f t="shared" si="1"/>
        <v>52.294062500000003</v>
      </c>
      <c r="J46" t="s">
        <v>36</v>
      </c>
      <c r="K46" t="s">
        <v>37</v>
      </c>
      <c r="L46">
        <v>1552798800</v>
      </c>
      <c r="M46">
        <v>1552885200</v>
      </c>
      <c r="N46" s="27">
        <f t="shared" si="2"/>
        <v>43541.208333333328</v>
      </c>
      <c r="O46" s="28">
        <f t="shared" si="3"/>
        <v>43542.208333333328</v>
      </c>
      <c r="P46" t="b">
        <v>0</v>
      </c>
      <c r="Q46" t="b">
        <v>0</v>
      </c>
      <c r="R46" s="34" t="s">
        <v>119</v>
      </c>
      <c r="S46" s="35" t="s">
        <v>2045</v>
      </c>
      <c r="T46" s="3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23">
        <f t="shared" si="1"/>
        <v>24.23842105263158</v>
      </c>
      <c r="J47" t="s">
        <v>21</v>
      </c>
      <c r="K47" t="s">
        <v>22</v>
      </c>
      <c r="L47">
        <v>1478062800</v>
      </c>
      <c r="M47">
        <v>1479362400</v>
      </c>
      <c r="N47" s="27">
        <f t="shared" si="2"/>
        <v>42676.208333333328</v>
      </c>
      <c r="O47" s="28">
        <f t="shared" si="3"/>
        <v>42691.25</v>
      </c>
      <c r="P47" t="b">
        <v>0</v>
      </c>
      <c r="Q47" t="b">
        <v>1</v>
      </c>
      <c r="R47" s="34" t="s">
        <v>33</v>
      </c>
      <c r="S47" s="35" t="s">
        <v>2037</v>
      </c>
      <c r="T47" s="36" t="s">
        <v>2038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23">
        <f t="shared" si="1"/>
        <v>46.57391891891892</v>
      </c>
      <c r="J48" t="s">
        <v>21</v>
      </c>
      <c r="K48" t="s">
        <v>22</v>
      </c>
      <c r="L48">
        <v>1278565200</v>
      </c>
      <c r="M48">
        <v>1280552400</v>
      </c>
      <c r="N48" s="27">
        <f t="shared" si="2"/>
        <v>40367.208333333336</v>
      </c>
      <c r="O48" s="28">
        <f t="shared" si="3"/>
        <v>40390.208333333336</v>
      </c>
      <c r="P48" t="b">
        <v>0</v>
      </c>
      <c r="Q48" t="b">
        <v>0</v>
      </c>
      <c r="R48" s="34" t="s">
        <v>23</v>
      </c>
      <c r="S48" s="35" t="s">
        <v>2033</v>
      </c>
      <c r="T48" s="36" t="s">
        <v>2034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23">
        <f t="shared" si="1"/>
        <v>76.876333333333335</v>
      </c>
      <c r="J49" t="s">
        <v>21</v>
      </c>
      <c r="K49" t="s">
        <v>22</v>
      </c>
      <c r="L49">
        <v>1396069200</v>
      </c>
      <c r="M49">
        <v>1398661200</v>
      </c>
      <c r="N49" s="27">
        <f t="shared" si="2"/>
        <v>41727.208333333336</v>
      </c>
      <c r="O49" s="28">
        <f t="shared" si="3"/>
        <v>41757.208333333336</v>
      </c>
      <c r="P49" t="b">
        <v>0</v>
      </c>
      <c r="Q49" t="b">
        <v>0</v>
      </c>
      <c r="R49" s="34" t="s">
        <v>33</v>
      </c>
      <c r="S49" s="35" t="s">
        <v>2037</v>
      </c>
      <c r="T49" s="36" t="s">
        <v>2038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23">
        <f t="shared" si="1"/>
        <v>1217.4348648648649</v>
      </c>
      <c r="J50" t="s">
        <v>21</v>
      </c>
      <c r="K50" t="s">
        <v>22</v>
      </c>
      <c r="L50">
        <v>1435208400</v>
      </c>
      <c r="M50">
        <v>1436245200</v>
      </c>
      <c r="N50" s="27">
        <f t="shared" si="2"/>
        <v>42180.208333333328</v>
      </c>
      <c r="O50" s="28">
        <f t="shared" si="3"/>
        <v>42192.208333333328</v>
      </c>
      <c r="P50" t="b">
        <v>0</v>
      </c>
      <c r="Q50" t="b">
        <v>0</v>
      </c>
      <c r="R50" s="34" t="s">
        <v>33</v>
      </c>
      <c r="S50" s="35" t="s">
        <v>2037</v>
      </c>
      <c r="T50" s="36" t="s">
        <v>2038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23">
        <f t="shared" si="1"/>
        <v>152.448125</v>
      </c>
      <c r="J51" t="s">
        <v>21</v>
      </c>
      <c r="K51" t="s">
        <v>22</v>
      </c>
      <c r="L51">
        <v>1571547600</v>
      </c>
      <c r="M51">
        <v>1575439200</v>
      </c>
      <c r="N51" s="27">
        <f t="shared" si="2"/>
        <v>43758.208333333328</v>
      </c>
      <c r="O51" s="28">
        <f t="shared" si="3"/>
        <v>43803.25</v>
      </c>
      <c r="P51" t="b">
        <v>0</v>
      </c>
      <c r="Q51" t="b">
        <v>0</v>
      </c>
      <c r="R51" s="34" t="s">
        <v>23</v>
      </c>
      <c r="S51" s="35" t="s">
        <v>2033</v>
      </c>
      <c r="T51" s="36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23">
        <f t="shared" si="1"/>
        <v>0.51</v>
      </c>
      <c r="J52" t="s">
        <v>107</v>
      </c>
      <c r="K52" t="s">
        <v>108</v>
      </c>
      <c r="L52">
        <v>1375333200</v>
      </c>
      <c r="M52">
        <v>1377752400</v>
      </c>
      <c r="N52" s="27">
        <f t="shared" si="2"/>
        <v>41487.208333333336</v>
      </c>
      <c r="O52" s="28">
        <f t="shared" si="3"/>
        <v>41515.208333333336</v>
      </c>
      <c r="P52" t="b">
        <v>0</v>
      </c>
      <c r="Q52" t="b">
        <v>0</v>
      </c>
      <c r="R52" s="34" t="s">
        <v>148</v>
      </c>
      <c r="S52" s="35" t="s">
        <v>2033</v>
      </c>
      <c r="T52" s="36" t="s">
        <v>2055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23">
        <f t="shared" si="1"/>
        <v>733.95933902593299</v>
      </c>
      <c r="J53" t="s">
        <v>40</v>
      </c>
      <c r="K53" t="s">
        <v>41</v>
      </c>
      <c r="L53">
        <v>1332824400</v>
      </c>
      <c r="M53">
        <v>1334206800</v>
      </c>
      <c r="N53" s="27">
        <f t="shared" si="2"/>
        <v>40995.208333333336</v>
      </c>
      <c r="O53" s="28">
        <f t="shared" si="3"/>
        <v>41011.208333333336</v>
      </c>
      <c r="P53" t="b">
        <v>0</v>
      </c>
      <c r="Q53" t="b">
        <v>1</v>
      </c>
      <c r="R53" s="34" t="s">
        <v>65</v>
      </c>
      <c r="S53" s="35" t="s">
        <v>2035</v>
      </c>
      <c r="T53" s="36" t="s">
        <v>2044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23">
        <f t="shared" si="1"/>
        <v>37.670763888888892</v>
      </c>
      <c r="J54" t="s">
        <v>21</v>
      </c>
      <c r="K54" t="s">
        <v>22</v>
      </c>
      <c r="L54">
        <v>1284526800</v>
      </c>
      <c r="M54">
        <v>1284872400</v>
      </c>
      <c r="N54" s="27">
        <f t="shared" si="2"/>
        <v>40436.208333333336</v>
      </c>
      <c r="O54" s="28">
        <f t="shared" si="3"/>
        <v>40440.208333333336</v>
      </c>
      <c r="P54" t="b">
        <v>0</v>
      </c>
      <c r="Q54" t="b">
        <v>0</v>
      </c>
      <c r="R54" s="34" t="s">
        <v>33</v>
      </c>
      <c r="S54" s="35" t="s">
        <v>2037</v>
      </c>
      <c r="T54" s="36" t="s">
        <v>2038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23">
        <f t="shared" si="1"/>
        <v>105.20204545454546</v>
      </c>
      <c r="J55" t="s">
        <v>21</v>
      </c>
      <c r="K55" t="s">
        <v>22</v>
      </c>
      <c r="L55">
        <v>1400562000</v>
      </c>
      <c r="M55">
        <v>1403931600</v>
      </c>
      <c r="N55" s="27">
        <f t="shared" si="2"/>
        <v>41779.208333333336</v>
      </c>
      <c r="O55" s="28">
        <f t="shared" si="3"/>
        <v>41818.208333333336</v>
      </c>
      <c r="P55" t="b">
        <v>0</v>
      </c>
      <c r="Q55" t="b">
        <v>0</v>
      </c>
      <c r="R55" s="34" t="s">
        <v>53</v>
      </c>
      <c r="S55" s="35" t="s">
        <v>2039</v>
      </c>
      <c r="T55" s="36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23">
        <f t="shared" si="1"/>
        <v>60.449333333333335</v>
      </c>
      <c r="J56" t="s">
        <v>21</v>
      </c>
      <c r="K56" t="s">
        <v>22</v>
      </c>
      <c r="L56">
        <v>1520748000</v>
      </c>
      <c r="M56">
        <v>1521262800</v>
      </c>
      <c r="N56" s="27">
        <f t="shared" si="2"/>
        <v>43170.25</v>
      </c>
      <c r="O56" s="28">
        <f t="shared" si="3"/>
        <v>43176.208333333328</v>
      </c>
      <c r="P56" t="b">
        <v>0</v>
      </c>
      <c r="Q56" t="b">
        <v>0</v>
      </c>
      <c r="R56" s="34" t="s">
        <v>65</v>
      </c>
      <c r="S56" s="35" t="s">
        <v>2035</v>
      </c>
      <c r="T56" s="36" t="s">
        <v>2044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23">
        <f t="shared" si="1"/>
        <v>66.389848484848486</v>
      </c>
      <c r="J57" t="s">
        <v>21</v>
      </c>
      <c r="K57" t="s">
        <v>22</v>
      </c>
      <c r="L57">
        <v>1532926800</v>
      </c>
      <c r="M57">
        <v>1533358800</v>
      </c>
      <c r="N57" s="27">
        <f t="shared" si="2"/>
        <v>43311.208333333328</v>
      </c>
      <c r="O57" s="28">
        <f t="shared" si="3"/>
        <v>43316.208333333328</v>
      </c>
      <c r="P57" t="b">
        <v>0</v>
      </c>
      <c r="Q57" t="b">
        <v>0</v>
      </c>
      <c r="R57" s="34" t="s">
        <v>159</v>
      </c>
      <c r="S57" s="35" t="s">
        <v>2033</v>
      </c>
      <c r="T57" s="36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23">
        <f t="shared" si="1"/>
        <v>82.718312499999996</v>
      </c>
      <c r="J58" t="s">
        <v>21</v>
      </c>
      <c r="K58" t="s">
        <v>22</v>
      </c>
      <c r="L58">
        <v>1420869600</v>
      </c>
      <c r="M58">
        <v>1421474400</v>
      </c>
      <c r="N58" s="27">
        <f t="shared" si="2"/>
        <v>42014.25</v>
      </c>
      <c r="O58" s="28">
        <f t="shared" si="3"/>
        <v>42021.25</v>
      </c>
      <c r="P58" t="b">
        <v>0</v>
      </c>
      <c r="Q58" t="b">
        <v>0</v>
      </c>
      <c r="R58" s="34" t="s">
        <v>65</v>
      </c>
      <c r="S58" s="35" t="s">
        <v>2035</v>
      </c>
      <c r="T58" s="36" t="s">
        <v>2044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23">
        <f t="shared" si="1"/>
        <v>101.57637931034483</v>
      </c>
      <c r="J59" t="s">
        <v>21</v>
      </c>
      <c r="K59" t="s">
        <v>22</v>
      </c>
      <c r="L59">
        <v>1504242000</v>
      </c>
      <c r="M59">
        <v>1505278800</v>
      </c>
      <c r="N59" s="27">
        <f t="shared" si="2"/>
        <v>42979.208333333328</v>
      </c>
      <c r="O59" s="28">
        <f t="shared" si="3"/>
        <v>42991.208333333328</v>
      </c>
      <c r="P59" t="b">
        <v>0</v>
      </c>
      <c r="Q59" t="b">
        <v>0</v>
      </c>
      <c r="R59" s="34" t="s">
        <v>89</v>
      </c>
      <c r="S59" s="35" t="s">
        <v>2048</v>
      </c>
      <c r="T59" s="36" t="s">
        <v>2049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23">
        <f t="shared" si="1"/>
        <v>106.63555555555556</v>
      </c>
      <c r="J60" t="s">
        <v>21</v>
      </c>
      <c r="K60" t="s">
        <v>22</v>
      </c>
      <c r="L60">
        <v>1442811600</v>
      </c>
      <c r="M60">
        <v>1443934800</v>
      </c>
      <c r="N60" s="27">
        <f t="shared" si="2"/>
        <v>42268.208333333328</v>
      </c>
      <c r="O60" s="28">
        <f t="shared" si="3"/>
        <v>42281.208333333328</v>
      </c>
      <c r="P60" t="b">
        <v>0</v>
      </c>
      <c r="Q60" t="b">
        <v>0</v>
      </c>
      <c r="R60" s="34" t="s">
        <v>33</v>
      </c>
      <c r="S60" s="35" t="s">
        <v>2037</v>
      </c>
      <c r="T60" s="36" t="s">
        <v>2038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23">
        <f t="shared" si="1"/>
        <v>65.375357142857141</v>
      </c>
      <c r="J61" t="s">
        <v>21</v>
      </c>
      <c r="K61" t="s">
        <v>22</v>
      </c>
      <c r="L61">
        <v>1497243600</v>
      </c>
      <c r="M61">
        <v>1498539600</v>
      </c>
      <c r="N61" s="27">
        <f t="shared" si="2"/>
        <v>42898.208333333328</v>
      </c>
      <c r="O61" s="28">
        <f t="shared" si="3"/>
        <v>42913.208333333328</v>
      </c>
      <c r="P61" t="b">
        <v>0</v>
      </c>
      <c r="Q61" t="b">
        <v>1</v>
      </c>
      <c r="R61" s="34" t="s">
        <v>33</v>
      </c>
      <c r="S61" s="35" t="s">
        <v>2037</v>
      </c>
      <c r="T61" s="36" t="s">
        <v>2038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23">
        <f t="shared" si="1"/>
        <v>800.72185244161358</v>
      </c>
      <c r="J62" t="s">
        <v>15</v>
      </c>
      <c r="K62" t="s">
        <v>16</v>
      </c>
      <c r="L62">
        <v>1342501200</v>
      </c>
      <c r="M62">
        <v>1342760400</v>
      </c>
      <c r="N62" s="27">
        <f t="shared" si="2"/>
        <v>41107.208333333336</v>
      </c>
      <c r="O62" s="28">
        <f t="shared" si="3"/>
        <v>41110.208333333336</v>
      </c>
      <c r="P62" t="b">
        <v>0</v>
      </c>
      <c r="Q62" t="b">
        <v>0</v>
      </c>
      <c r="R62" s="34" t="s">
        <v>33</v>
      </c>
      <c r="S62" s="35" t="s">
        <v>2037</v>
      </c>
      <c r="T62" s="36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23">
        <f t="shared" si="1"/>
        <v>1126.9637299196788</v>
      </c>
      <c r="J63" t="s">
        <v>15</v>
      </c>
      <c r="K63" t="s">
        <v>16</v>
      </c>
      <c r="L63">
        <v>1298268000</v>
      </c>
      <c r="M63">
        <v>1301720400</v>
      </c>
      <c r="N63" s="27">
        <f t="shared" si="2"/>
        <v>40595.25</v>
      </c>
      <c r="O63" s="28">
        <f t="shared" si="3"/>
        <v>40635.208333333336</v>
      </c>
      <c r="P63" t="b">
        <v>0</v>
      </c>
      <c r="Q63" t="b">
        <v>0</v>
      </c>
      <c r="R63" s="34" t="s">
        <v>33</v>
      </c>
      <c r="S63" s="35" t="s">
        <v>2037</v>
      </c>
      <c r="T63" s="36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23">
        <f t="shared" si="1"/>
        <v>128.113</v>
      </c>
      <c r="J64" t="s">
        <v>21</v>
      </c>
      <c r="K64" t="s">
        <v>22</v>
      </c>
      <c r="L64">
        <v>1433480400</v>
      </c>
      <c r="M64">
        <v>1433566800</v>
      </c>
      <c r="N64" s="27">
        <f t="shared" si="2"/>
        <v>42160.208333333328</v>
      </c>
      <c r="O64" s="28">
        <f t="shared" si="3"/>
        <v>42161.208333333328</v>
      </c>
      <c r="P64" t="b">
        <v>0</v>
      </c>
      <c r="Q64" t="b">
        <v>0</v>
      </c>
      <c r="R64" s="34" t="s">
        <v>28</v>
      </c>
      <c r="S64" s="35" t="s">
        <v>2035</v>
      </c>
      <c r="T64" s="36" t="s">
        <v>2036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23">
        <f t="shared" si="1"/>
        <v>2.559255319148936</v>
      </c>
      <c r="J65" t="s">
        <v>21</v>
      </c>
      <c r="K65" t="s">
        <v>22</v>
      </c>
      <c r="L65">
        <v>1493355600</v>
      </c>
      <c r="M65">
        <v>1493874000</v>
      </c>
      <c r="N65" s="27">
        <f t="shared" si="2"/>
        <v>42853.208333333328</v>
      </c>
      <c r="O65" s="28">
        <f t="shared" si="3"/>
        <v>42859.208333333328</v>
      </c>
      <c r="P65" t="b">
        <v>0</v>
      </c>
      <c r="Q65" t="b">
        <v>0</v>
      </c>
      <c r="R65" s="34" t="s">
        <v>33</v>
      </c>
      <c r="S65" s="35" t="s">
        <v>2037</v>
      </c>
      <c r="T65" s="36" t="s">
        <v>2038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23">
        <f t="shared" si="1"/>
        <v>19.488214285714285</v>
      </c>
      <c r="J66" t="s">
        <v>21</v>
      </c>
      <c r="K66" t="s">
        <v>22</v>
      </c>
      <c r="L66">
        <v>1530507600</v>
      </c>
      <c r="M66">
        <v>1531803600</v>
      </c>
      <c r="N66" s="27">
        <f t="shared" si="2"/>
        <v>43283.208333333328</v>
      </c>
      <c r="O66" s="28">
        <f t="shared" si="3"/>
        <v>43298.208333333328</v>
      </c>
      <c r="P66" t="b">
        <v>0</v>
      </c>
      <c r="Q66" t="b">
        <v>1</v>
      </c>
      <c r="R66" s="34" t="s">
        <v>28</v>
      </c>
      <c r="S66" s="35" t="s">
        <v>2035</v>
      </c>
      <c r="T66" s="36" t="s">
        <v>2036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23">
        <f t="shared" ref="I67:I130" si="5">AVERAGE(H67,F67)</f>
        <v>119.18073770491803</v>
      </c>
      <c r="J67" t="s">
        <v>21</v>
      </c>
      <c r="K67" t="s">
        <v>22</v>
      </c>
      <c r="L67">
        <v>1296108000</v>
      </c>
      <c r="M67">
        <v>1296712800</v>
      </c>
      <c r="N67" s="27">
        <f t="shared" ref="N67:N130" si="6">(((L67/60)/60)/24)+DATE(1970,1,1)</f>
        <v>40570.25</v>
      </c>
      <c r="O67" s="28">
        <f t="shared" ref="O67:O130" si="7">(((M67/60)/60)/24)+DATE(1970,1,1)</f>
        <v>40577.25</v>
      </c>
      <c r="P67" t="b">
        <v>0</v>
      </c>
      <c r="Q67" t="b">
        <v>0</v>
      </c>
      <c r="R67" s="34" t="s">
        <v>33</v>
      </c>
      <c r="S67" s="35" t="s">
        <v>2037</v>
      </c>
      <c r="T67" s="36" t="s">
        <v>2038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23">
        <f t="shared" si="5"/>
        <v>6.2253448275862073</v>
      </c>
      <c r="J68" t="s">
        <v>21</v>
      </c>
      <c r="K68" t="s">
        <v>22</v>
      </c>
      <c r="L68">
        <v>1428469200</v>
      </c>
      <c r="M68">
        <v>1428901200</v>
      </c>
      <c r="N68" s="27">
        <f t="shared" si="6"/>
        <v>42102.208333333328</v>
      </c>
      <c r="O68" s="28">
        <f t="shared" si="7"/>
        <v>42107.208333333328</v>
      </c>
      <c r="P68" t="b">
        <v>0</v>
      </c>
      <c r="Q68" t="b">
        <v>1</v>
      </c>
      <c r="R68" s="34" t="s">
        <v>33</v>
      </c>
      <c r="S68" s="35" t="s">
        <v>2037</v>
      </c>
      <c r="T68" s="36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23">
        <f t="shared" si="5"/>
        <v>2033.3119283746557</v>
      </c>
      <c r="J69" t="s">
        <v>40</v>
      </c>
      <c r="K69" t="s">
        <v>41</v>
      </c>
      <c r="L69">
        <v>1264399200</v>
      </c>
      <c r="M69">
        <v>1264831200</v>
      </c>
      <c r="N69" s="27">
        <f t="shared" si="6"/>
        <v>40203.25</v>
      </c>
      <c r="O69" s="28">
        <f t="shared" si="7"/>
        <v>40208.25</v>
      </c>
      <c r="P69" t="b">
        <v>0</v>
      </c>
      <c r="Q69" t="b">
        <v>1</v>
      </c>
      <c r="R69" s="34" t="s">
        <v>65</v>
      </c>
      <c r="S69" s="35" t="s">
        <v>2035</v>
      </c>
      <c r="T69" s="36" t="s">
        <v>2044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23">
        <f t="shared" si="5"/>
        <v>124.27263157894737</v>
      </c>
      <c r="J70" t="s">
        <v>107</v>
      </c>
      <c r="K70" t="s">
        <v>108</v>
      </c>
      <c r="L70">
        <v>1501131600</v>
      </c>
      <c r="M70">
        <v>1505192400</v>
      </c>
      <c r="N70" s="27">
        <f t="shared" si="6"/>
        <v>42943.208333333328</v>
      </c>
      <c r="O70" s="28">
        <f t="shared" si="7"/>
        <v>42990.208333333328</v>
      </c>
      <c r="P70" t="b">
        <v>0</v>
      </c>
      <c r="Q70" t="b">
        <v>1</v>
      </c>
      <c r="R70" s="34" t="s">
        <v>33</v>
      </c>
      <c r="S70" s="35" t="s">
        <v>2037</v>
      </c>
      <c r="T70" s="36" t="s">
        <v>2038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23">
        <f t="shared" si="5"/>
        <v>8.6203164556962033</v>
      </c>
      <c r="J71" t="s">
        <v>21</v>
      </c>
      <c r="K71" t="s">
        <v>22</v>
      </c>
      <c r="L71">
        <v>1292738400</v>
      </c>
      <c r="M71">
        <v>1295676000</v>
      </c>
      <c r="N71" s="27">
        <f t="shared" si="6"/>
        <v>40531.25</v>
      </c>
      <c r="O71" s="28">
        <f t="shared" si="7"/>
        <v>40565.25</v>
      </c>
      <c r="P71" t="b">
        <v>0</v>
      </c>
      <c r="Q71" t="b">
        <v>0</v>
      </c>
      <c r="R71" s="34" t="s">
        <v>33</v>
      </c>
      <c r="S71" s="35" t="s">
        <v>2037</v>
      </c>
      <c r="T71" s="36" t="s">
        <v>2038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23">
        <f t="shared" si="5"/>
        <v>1238.1187070312501</v>
      </c>
      <c r="J72" t="s">
        <v>107</v>
      </c>
      <c r="K72" t="s">
        <v>108</v>
      </c>
      <c r="L72">
        <v>1288674000</v>
      </c>
      <c r="M72">
        <v>1292911200</v>
      </c>
      <c r="N72" s="27">
        <f t="shared" si="6"/>
        <v>40484.208333333336</v>
      </c>
      <c r="O72" s="28">
        <f t="shared" si="7"/>
        <v>40533.25</v>
      </c>
      <c r="P72" t="b">
        <v>0</v>
      </c>
      <c r="Q72" t="b">
        <v>1</v>
      </c>
      <c r="R72" s="34" t="s">
        <v>33</v>
      </c>
      <c r="S72" s="35" t="s">
        <v>2037</v>
      </c>
      <c r="T72" s="36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23">
        <f t="shared" si="5"/>
        <v>38.540333333333336</v>
      </c>
      <c r="J73" t="s">
        <v>21</v>
      </c>
      <c r="K73" t="s">
        <v>22</v>
      </c>
      <c r="L73">
        <v>1575093600</v>
      </c>
      <c r="M73">
        <v>1575439200</v>
      </c>
      <c r="N73" s="27">
        <f t="shared" si="6"/>
        <v>43799.25</v>
      </c>
      <c r="O73" s="28">
        <f t="shared" si="7"/>
        <v>43803.25</v>
      </c>
      <c r="P73" t="b">
        <v>0</v>
      </c>
      <c r="Q73" t="b">
        <v>0</v>
      </c>
      <c r="R73" s="34" t="s">
        <v>33</v>
      </c>
      <c r="S73" s="35" t="s">
        <v>2037</v>
      </c>
      <c r="T73" s="36" t="s">
        <v>2038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23">
        <f t="shared" si="5"/>
        <v>30.351666666666667</v>
      </c>
      <c r="J74" t="s">
        <v>21</v>
      </c>
      <c r="K74" t="s">
        <v>22</v>
      </c>
      <c r="L74">
        <v>1435726800</v>
      </c>
      <c r="M74">
        <v>1438837200</v>
      </c>
      <c r="N74" s="27">
        <f t="shared" si="6"/>
        <v>42186.208333333328</v>
      </c>
      <c r="O74" s="28">
        <f t="shared" si="7"/>
        <v>42222.208333333328</v>
      </c>
      <c r="P74" t="b">
        <v>0</v>
      </c>
      <c r="Q74" t="b">
        <v>0</v>
      </c>
      <c r="R74" s="34" t="s">
        <v>71</v>
      </c>
      <c r="S74" s="35" t="s">
        <v>2039</v>
      </c>
      <c r="T74" s="36" t="s">
        <v>2047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23">
        <f t="shared" si="5"/>
        <v>47.304642857142859</v>
      </c>
      <c r="J75" t="s">
        <v>21</v>
      </c>
      <c r="K75" t="s">
        <v>22</v>
      </c>
      <c r="L75">
        <v>1480226400</v>
      </c>
      <c r="M75">
        <v>1480485600</v>
      </c>
      <c r="N75" s="27">
        <f t="shared" si="6"/>
        <v>42701.25</v>
      </c>
      <c r="O75" s="28">
        <f t="shared" si="7"/>
        <v>42704.25</v>
      </c>
      <c r="P75" t="b">
        <v>0</v>
      </c>
      <c r="Q75" t="b">
        <v>0</v>
      </c>
      <c r="R75" s="34" t="s">
        <v>159</v>
      </c>
      <c r="S75" s="35" t="s">
        <v>2033</v>
      </c>
      <c r="T75" s="36" t="s">
        <v>2056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23">
        <f t="shared" si="5"/>
        <v>43.112307692307695</v>
      </c>
      <c r="J76" t="s">
        <v>40</v>
      </c>
      <c r="K76" t="s">
        <v>41</v>
      </c>
      <c r="L76">
        <v>1459054800</v>
      </c>
      <c r="M76">
        <v>1459141200</v>
      </c>
      <c r="N76" s="27">
        <f t="shared" si="6"/>
        <v>42456.208333333328</v>
      </c>
      <c r="O76" s="28">
        <f t="shared" si="7"/>
        <v>42457.208333333328</v>
      </c>
      <c r="P76" t="b">
        <v>0</v>
      </c>
      <c r="Q76" t="b">
        <v>0</v>
      </c>
      <c r="R76" s="34" t="s">
        <v>148</v>
      </c>
      <c r="S76" s="35" t="s">
        <v>2033</v>
      </c>
      <c r="T76" s="36" t="s">
        <v>2055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23">
        <f t="shared" si="5"/>
        <v>85.752886597938144</v>
      </c>
      <c r="J77" t="s">
        <v>21</v>
      </c>
      <c r="K77" t="s">
        <v>22</v>
      </c>
      <c r="L77">
        <v>1531630800</v>
      </c>
      <c r="M77">
        <v>1532322000</v>
      </c>
      <c r="N77" s="27">
        <f t="shared" si="6"/>
        <v>43296.208333333328</v>
      </c>
      <c r="O77" s="28">
        <f t="shared" si="7"/>
        <v>43304.208333333328</v>
      </c>
      <c r="P77" t="b">
        <v>0</v>
      </c>
      <c r="Q77" t="b">
        <v>0</v>
      </c>
      <c r="R77" s="34" t="s">
        <v>122</v>
      </c>
      <c r="S77" s="35" t="s">
        <v>2052</v>
      </c>
      <c r="T77" s="36" t="s">
        <v>2053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23">
        <f t="shared" si="5"/>
        <v>842.39053295362078</v>
      </c>
      <c r="J78" t="s">
        <v>21</v>
      </c>
      <c r="K78" t="s">
        <v>22</v>
      </c>
      <c r="L78">
        <v>1421992800</v>
      </c>
      <c r="M78">
        <v>1426222800</v>
      </c>
      <c r="N78" s="27">
        <f t="shared" si="6"/>
        <v>42027.25</v>
      </c>
      <c r="O78" s="28">
        <f t="shared" si="7"/>
        <v>42076.208333333328</v>
      </c>
      <c r="P78" t="b">
        <v>1</v>
      </c>
      <c r="Q78" t="b">
        <v>1</v>
      </c>
      <c r="R78" s="34" t="s">
        <v>33</v>
      </c>
      <c r="S78" s="35" t="s">
        <v>2037</v>
      </c>
      <c r="T78" s="36" t="s">
        <v>2038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23">
        <f t="shared" si="5"/>
        <v>28.234736842105264</v>
      </c>
      <c r="J79" t="s">
        <v>21</v>
      </c>
      <c r="K79" t="s">
        <v>22</v>
      </c>
      <c r="L79">
        <v>1285563600</v>
      </c>
      <c r="M79">
        <v>1286773200</v>
      </c>
      <c r="N79" s="27">
        <f t="shared" si="6"/>
        <v>40448.208333333336</v>
      </c>
      <c r="O79" s="28">
        <f t="shared" si="7"/>
        <v>40462.208333333336</v>
      </c>
      <c r="P79" t="b">
        <v>0</v>
      </c>
      <c r="Q79" t="b">
        <v>1</v>
      </c>
      <c r="R79" s="34" t="s">
        <v>71</v>
      </c>
      <c r="S79" s="35" t="s">
        <v>2039</v>
      </c>
      <c r="T79" s="36" t="s">
        <v>2047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23">
        <f t="shared" si="5"/>
        <v>166.50399999999999</v>
      </c>
      <c r="J80" t="s">
        <v>21</v>
      </c>
      <c r="K80" t="s">
        <v>22</v>
      </c>
      <c r="L80">
        <v>1523854800</v>
      </c>
      <c r="M80">
        <v>1523941200</v>
      </c>
      <c r="N80" s="27">
        <f t="shared" si="6"/>
        <v>43206.208333333328</v>
      </c>
      <c r="O80" s="28">
        <f t="shared" si="7"/>
        <v>43207.208333333328</v>
      </c>
      <c r="P80" t="b">
        <v>0</v>
      </c>
      <c r="Q80" t="b">
        <v>0</v>
      </c>
      <c r="R80" s="34" t="s">
        <v>206</v>
      </c>
      <c r="S80" s="35" t="s">
        <v>2045</v>
      </c>
      <c r="T80" s="36" t="s">
        <v>2057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23">
        <f t="shared" si="5"/>
        <v>419.3479930795848</v>
      </c>
      <c r="J81" t="s">
        <v>21</v>
      </c>
      <c r="K81" t="s">
        <v>22</v>
      </c>
      <c r="L81">
        <v>1529125200</v>
      </c>
      <c r="M81">
        <v>1529557200</v>
      </c>
      <c r="N81" s="27">
        <f t="shared" si="6"/>
        <v>43267.208333333328</v>
      </c>
      <c r="O81" s="28">
        <f t="shared" si="7"/>
        <v>43272.208333333328</v>
      </c>
      <c r="P81" t="b">
        <v>0</v>
      </c>
      <c r="Q81" t="b">
        <v>0</v>
      </c>
      <c r="R81" s="34" t="s">
        <v>33</v>
      </c>
      <c r="S81" s="35" t="s">
        <v>2037</v>
      </c>
      <c r="T81" s="36" t="s">
        <v>2038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23">
        <f t="shared" si="5"/>
        <v>66.687272727272727</v>
      </c>
      <c r="J82" t="s">
        <v>21</v>
      </c>
      <c r="K82" t="s">
        <v>22</v>
      </c>
      <c r="L82">
        <v>1503982800</v>
      </c>
      <c r="M82">
        <v>1506574800</v>
      </c>
      <c r="N82" s="27">
        <f t="shared" si="6"/>
        <v>42976.208333333328</v>
      </c>
      <c r="O82" s="28">
        <f t="shared" si="7"/>
        <v>43006.208333333328</v>
      </c>
      <c r="P82" t="b">
        <v>0</v>
      </c>
      <c r="Q82" t="b">
        <v>0</v>
      </c>
      <c r="R82" s="34" t="s">
        <v>89</v>
      </c>
      <c r="S82" s="35" t="s">
        <v>2048</v>
      </c>
      <c r="T82" s="36" t="s">
        <v>2049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23">
        <f t="shared" si="5"/>
        <v>206.62669642857142</v>
      </c>
      <c r="J83" t="s">
        <v>21</v>
      </c>
      <c r="K83" t="s">
        <v>22</v>
      </c>
      <c r="L83">
        <v>1511416800</v>
      </c>
      <c r="M83">
        <v>1513576800</v>
      </c>
      <c r="N83" s="27">
        <f t="shared" si="6"/>
        <v>43062.25</v>
      </c>
      <c r="O83" s="28">
        <f t="shared" si="7"/>
        <v>43087.25</v>
      </c>
      <c r="P83" t="b">
        <v>0</v>
      </c>
      <c r="Q83" t="b">
        <v>0</v>
      </c>
      <c r="R83" s="34" t="s">
        <v>23</v>
      </c>
      <c r="S83" s="35" t="s">
        <v>2033</v>
      </c>
      <c r="T83" s="36" t="s">
        <v>2034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23">
        <f t="shared" si="5"/>
        <v>97.486500000000007</v>
      </c>
      <c r="J84" t="s">
        <v>40</v>
      </c>
      <c r="K84" t="s">
        <v>41</v>
      </c>
      <c r="L84">
        <v>1547704800</v>
      </c>
      <c r="M84">
        <v>1548309600</v>
      </c>
      <c r="N84" s="27">
        <f t="shared" si="6"/>
        <v>43482.25</v>
      </c>
      <c r="O84" s="28">
        <f t="shared" si="7"/>
        <v>43489.25</v>
      </c>
      <c r="P84" t="b">
        <v>0</v>
      </c>
      <c r="Q84" t="b">
        <v>1</v>
      </c>
      <c r="R84" s="34" t="s">
        <v>89</v>
      </c>
      <c r="S84" s="35" t="s">
        <v>2048</v>
      </c>
      <c r="T84" s="36" t="s">
        <v>2049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23">
        <f t="shared" si="5"/>
        <v>500.18795112781953</v>
      </c>
      <c r="J85" t="s">
        <v>21</v>
      </c>
      <c r="K85" t="s">
        <v>22</v>
      </c>
      <c r="L85">
        <v>1469682000</v>
      </c>
      <c r="M85">
        <v>1471582800</v>
      </c>
      <c r="N85" s="27">
        <f t="shared" si="6"/>
        <v>42579.208333333328</v>
      </c>
      <c r="O85" s="28">
        <f t="shared" si="7"/>
        <v>42601.208333333328</v>
      </c>
      <c r="P85" t="b">
        <v>0</v>
      </c>
      <c r="Q85" t="b">
        <v>0</v>
      </c>
      <c r="R85" s="34" t="s">
        <v>50</v>
      </c>
      <c r="S85" s="35" t="s">
        <v>2033</v>
      </c>
      <c r="T85" s="36" t="s">
        <v>2041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23">
        <f t="shared" si="5"/>
        <v>187.66184713375796</v>
      </c>
      <c r="J86" t="s">
        <v>21</v>
      </c>
      <c r="K86" t="s">
        <v>22</v>
      </c>
      <c r="L86">
        <v>1343451600</v>
      </c>
      <c r="M86">
        <v>1344315600</v>
      </c>
      <c r="N86" s="27">
        <f t="shared" si="6"/>
        <v>41118.208333333336</v>
      </c>
      <c r="O86" s="28">
        <f t="shared" si="7"/>
        <v>41128.208333333336</v>
      </c>
      <c r="P86" t="b">
        <v>0</v>
      </c>
      <c r="Q86" t="b">
        <v>0</v>
      </c>
      <c r="R86" s="34" t="s">
        <v>65</v>
      </c>
      <c r="S86" s="35" t="s">
        <v>2035</v>
      </c>
      <c r="T86" s="36" t="s">
        <v>2044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23">
        <f t="shared" si="5"/>
        <v>36.156122448979595</v>
      </c>
      <c r="J87" t="s">
        <v>26</v>
      </c>
      <c r="K87" t="s">
        <v>27</v>
      </c>
      <c r="L87">
        <v>1315717200</v>
      </c>
      <c r="M87">
        <v>1316408400</v>
      </c>
      <c r="N87" s="27">
        <f t="shared" si="6"/>
        <v>40797.208333333336</v>
      </c>
      <c r="O87" s="28">
        <f t="shared" si="7"/>
        <v>40805.208333333336</v>
      </c>
      <c r="P87" t="b">
        <v>0</v>
      </c>
      <c r="Q87" t="b">
        <v>0</v>
      </c>
      <c r="R87" s="34" t="s">
        <v>60</v>
      </c>
      <c r="S87" s="35" t="s">
        <v>2033</v>
      </c>
      <c r="T87" s="36" t="s">
        <v>2043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23">
        <f t="shared" si="5"/>
        <v>102.33817567567567</v>
      </c>
      <c r="J88" t="s">
        <v>21</v>
      </c>
      <c r="K88" t="s">
        <v>22</v>
      </c>
      <c r="L88">
        <v>1430715600</v>
      </c>
      <c r="M88">
        <v>1431838800</v>
      </c>
      <c r="N88" s="27">
        <f t="shared" si="6"/>
        <v>42128.208333333328</v>
      </c>
      <c r="O88" s="28">
        <f t="shared" si="7"/>
        <v>42141.208333333328</v>
      </c>
      <c r="P88" t="b">
        <v>1</v>
      </c>
      <c r="Q88" t="b">
        <v>0</v>
      </c>
      <c r="R88" s="34" t="s">
        <v>33</v>
      </c>
      <c r="S88" s="35" t="s">
        <v>2037</v>
      </c>
      <c r="T88" s="36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23">
        <f t="shared" si="5"/>
        <v>741.30992443324942</v>
      </c>
      <c r="J89" t="s">
        <v>26</v>
      </c>
      <c r="K89" t="s">
        <v>27</v>
      </c>
      <c r="L89">
        <v>1299564000</v>
      </c>
      <c r="M89">
        <v>1300510800</v>
      </c>
      <c r="N89" s="27">
        <f t="shared" si="6"/>
        <v>40610.25</v>
      </c>
      <c r="O89" s="28">
        <f t="shared" si="7"/>
        <v>40621.208333333336</v>
      </c>
      <c r="P89" t="b">
        <v>0</v>
      </c>
      <c r="Q89" t="b">
        <v>1</v>
      </c>
      <c r="R89" s="34" t="s">
        <v>23</v>
      </c>
      <c r="S89" s="35" t="s">
        <v>2033</v>
      </c>
      <c r="T89" s="36" t="s">
        <v>2034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23">
        <f t="shared" si="5"/>
        <v>57.803750000000001</v>
      </c>
      <c r="J90" t="s">
        <v>21</v>
      </c>
      <c r="K90" t="s">
        <v>22</v>
      </c>
      <c r="L90">
        <v>1429160400</v>
      </c>
      <c r="M90">
        <v>1431061200</v>
      </c>
      <c r="N90" s="27">
        <f t="shared" si="6"/>
        <v>42110.208333333328</v>
      </c>
      <c r="O90" s="28">
        <f t="shared" si="7"/>
        <v>42132.208333333328</v>
      </c>
      <c r="P90" t="b">
        <v>0</v>
      </c>
      <c r="Q90" t="b">
        <v>0</v>
      </c>
      <c r="R90" s="34" t="s">
        <v>206</v>
      </c>
      <c r="S90" s="35" t="s">
        <v>2045</v>
      </c>
      <c r="T90" s="36" t="s">
        <v>2057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23">
        <f t="shared" si="5"/>
        <v>49.262941176470591</v>
      </c>
      <c r="J91" t="s">
        <v>21</v>
      </c>
      <c r="K91" t="s">
        <v>22</v>
      </c>
      <c r="L91">
        <v>1271307600</v>
      </c>
      <c r="M91">
        <v>1271480400</v>
      </c>
      <c r="N91" s="27">
        <f t="shared" si="6"/>
        <v>40283.208333333336</v>
      </c>
      <c r="O91" s="28">
        <f t="shared" si="7"/>
        <v>40285.208333333336</v>
      </c>
      <c r="P91" t="b">
        <v>0</v>
      </c>
      <c r="Q91" t="b">
        <v>0</v>
      </c>
      <c r="R91" s="34" t="s">
        <v>33</v>
      </c>
      <c r="S91" s="35" t="s">
        <v>2037</v>
      </c>
      <c r="T91" s="36" t="s">
        <v>2038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23">
        <f t="shared" si="5"/>
        <v>53.393076923076926</v>
      </c>
      <c r="J92" t="s">
        <v>21</v>
      </c>
      <c r="K92" t="s">
        <v>22</v>
      </c>
      <c r="L92">
        <v>1456380000</v>
      </c>
      <c r="M92">
        <v>1456380000</v>
      </c>
      <c r="N92" s="27">
        <f t="shared" si="6"/>
        <v>42425.25</v>
      </c>
      <c r="O92" s="28">
        <f t="shared" si="7"/>
        <v>42425.25</v>
      </c>
      <c r="P92" t="b">
        <v>0</v>
      </c>
      <c r="Q92" t="b">
        <v>1</v>
      </c>
      <c r="R92" s="34" t="s">
        <v>33</v>
      </c>
      <c r="S92" s="35" t="s">
        <v>2037</v>
      </c>
      <c r="T92" s="36" t="s">
        <v>2038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23">
        <f t="shared" si="5"/>
        <v>339.74202203499675</v>
      </c>
      <c r="J93" t="s">
        <v>107</v>
      </c>
      <c r="K93" t="s">
        <v>108</v>
      </c>
      <c r="L93">
        <v>1470459600</v>
      </c>
      <c r="M93">
        <v>1472878800</v>
      </c>
      <c r="N93" s="27">
        <f t="shared" si="6"/>
        <v>42588.208333333328</v>
      </c>
      <c r="O93" s="28">
        <f t="shared" si="7"/>
        <v>42616.208333333328</v>
      </c>
      <c r="P93" t="b">
        <v>0</v>
      </c>
      <c r="Q93" t="b">
        <v>0</v>
      </c>
      <c r="R93" s="34" t="s">
        <v>206</v>
      </c>
      <c r="S93" s="35" t="s">
        <v>2045</v>
      </c>
      <c r="T93" s="36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23">
        <f t="shared" si="5"/>
        <v>250.294375</v>
      </c>
      <c r="J94" t="s">
        <v>98</v>
      </c>
      <c r="K94" t="s">
        <v>99</v>
      </c>
      <c r="L94">
        <v>1277269200</v>
      </c>
      <c r="M94">
        <v>1277355600</v>
      </c>
      <c r="N94" s="27">
        <f t="shared" si="6"/>
        <v>40352.208333333336</v>
      </c>
      <c r="O94" s="28">
        <f t="shared" si="7"/>
        <v>40353.208333333336</v>
      </c>
      <c r="P94" t="b">
        <v>0</v>
      </c>
      <c r="Q94" t="b">
        <v>1</v>
      </c>
      <c r="R94" s="34" t="s">
        <v>89</v>
      </c>
      <c r="S94" s="35" t="s">
        <v>2048</v>
      </c>
      <c r="T94" s="36" t="s">
        <v>2049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23">
        <f t="shared" si="5"/>
        <v>305.30274356617645</v>
      </c>
      <c r="J95" t="s">
        <v>21</v>
      </c>
      <c r="K95" t="s">
        <v>22</v>
      </c>
      <c r="L95">
        <v>1350709200</v>
      </c>
      <c r="M95">
        <v>1351054800</v>
      </c>
      <c r="N95" s="27">
        <f t="shared" si="6"/>
        <v>41202.208333333336</v>
      </c>
      <c r="O95" s="28">
        <f t="shared" si="7"/>
        <v>41206.208333333336</v>
      </c>
      <c r="P95" t="b">
        <v>0</v>
      </c>
      <c r="Q95" t="b">
        <v>1</v>
      </c>
      <c r="R95" s="34" t="s">
        <v>33</v>
      </c>
      <c r="S95" s="35" t="s">
        <v>2037</v>
      </c>
      <c r="T95" s="36" t="s">
        <v>2038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23">
        <f t="shared" si="5"/>
        <v>91.51844827586207</v>
      </c>
      <c r="J96" t="s">
        <v>40</v>
      </c>
      <c r="K96" t="s">
        <v>41</v>
      </c>
      <c r="L96">
        <v>1554613200</v>
      </c>
      <c r="M96">
        <v>1555563600</v>
      </c>
      <c r="N96" s="27">
        <f t="shared" si="6"/>
        <v>43562.208333333328</v>
      </c>
      <c r="O96" s="28">
        <f t="shared" si="7"/>
        <v>43573.208333333328</v>
      </c>
      <c r="P96" t="b">
        <v>0</v>
      </c>
      <c r="Q96" t="b">
        <v>0</v>
      </c>
      <c r="R96" s="34" t="s">
        <v>28</v>
      </c>
      <c r="S96" s="35" t="s">
        <v>2035</v>
      </c>
      <c r="T96" s="3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23">
        <f t="shared" si="5"/>
        <v>14.065</v>
      </c>
      <c r="J97" t="s">
        <v>21</v>
      </c>
      <c r="K97" t="s">
        <v>22</v>
      </c>
      <c r="L97">
        <v>1571029200</v>
      </c>
      <c r="M97">
        <v>1571634000</v>
      </c>
      <c r="N97" s="27">
        <f t="shared" si="6"/>
        <v>43752.208333333328</v>
      </c>
      <c r="O97" s="28">
        <f t="shared" si="7"/>
        <v>43759.208333333328</v>
      </c>
      <c r="P97" t="b">
        <v>0</v>
      </c>
      <c r="Q97" t="b">
        <v>0</v>
      </c>
      <c r="R97" s="34" t="s">
        <v>42</v>
      </c>
      <c r="S97" s="35" t="s">
        <v>2039</v>
      </c>
      <c r="T97" s="36" t="s">
        <v>2040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23">
        <f t="shared" si="5"/>
        <v>1166.586893830703</v>
      </c>
      <c r="J98" t="s">
        <v>21</v>
      </c>
      <c r="K98" t="s">
        <v>22</v>
      </c>
      <c r="L98">
        <v>1299736800</v>
      </c>
      <c r="M98">
        <v>1300856400</v>
      </c>
      <c r="N98" s="27">
        <f t="shared" si="6"/>
        <v>40612.25</v>
      </c>
      <c r="O98" s="28">
        <f t="shared" si="7"/>
        <v>40625.208333333336</v>
      </c>
      <c r="P98" t="b">
        <v>0</v>
      </c>
      <c r="Q98" t="b">
        <v>0</v>
      </c>
      <c r="R98" s="34" t="s">
        <v>33</v>
      </c>
      <c r="S98" s="35" t="s">
        <v>2037</v>
      </c>
      <c r="T98" s="36" t="s">
        <v>2038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23">
        <f t="shared" si="5"/>
        <v>61.133461538461539</v>
      </c>
      <c r="J99" t="s">
        <v>21</v>
      </c>
      <c r="K99" t="s">
        <v>22</v>
      </c>
      <c r="L99">
        <v>1435208400</v>
      </c>
      <c r="M99">
        <v>1439874000</v>
      </c>
      <c r="N99" s="27">
        <f t="shared" si="6"/>
        <v>42180.208333333328</v>
      </c>
      <c r="O99" s="28">
        <f t="shared" si="7"/>
        <v>42234.208333333328</v>
      </c>
      <c r="P99" t="b">
        <v>0</v>
      </c>
      <c r="Q99" t="b">
        <v>0</v>
      </c>
      <c r="R99" s="34" t="s">
        <v>17</v>
      </c>
      <c r="S99" s="35" t="s">
        <v>2031</v>
      </c>
      <c r="T99" s="36" t="s">
        <v>2032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23">
        <f t="shared" si="5"/>
        <v>610.16846114519433</v>
      </c>
      <c r="J100" t="s">
        <v>26</v>
      </c>
      <c r="K100" t="s">
        <v>27</v>
      </c>
      <c r="L100">
        <v>1437973200</v>
      </c>
      <c r="M100">
        <v>1438318800</v>
      </c>
      <c r="N100" s="27">
        <f t="shared" si="6"/>
        <v>42212.208333333328</v>
      </c>
      <c r="O100" s="28">
        <f t="shared" si="7"/>
        <v>42216.208333333328</v>
      </c>
      <c r="P100" t="b">
        <v>0</v>
      </c>
      <c r="Q100" t="b">
        <v>0</v>
      </c>
      <c r="R100" s="34" t="s">
        <v>89</v>
      </c>
      <c r="S100" s="35" t="s">
        <v>2048</v>
      </c>
      <c r="T100" s="36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23">
        <f t="shared" si="5"/>
        <v>82.983618421052626</v>
      </c>
      <c r="J101" t="s">
        <v>21</v>
      </c>
      <c r="K101" t="s">
        <v>22</v>
      </c>
      <c r="L101">
        <v>1416895200</v>
      </c>
      <c r="M101">
        <v>1419400800</v>
      </c>
      <c r="N101" s="27">
        <f t="shared" si="6"/>
        <v>41968.25</v>
      </c>
      <c r="O101" s="28">
        <f t="shared" si="7"/>
        <v>41997.25</v>
      </c>
      <c r="P101" t="b">
        <v>0</v>
      </c>
      <c r="Q101" t="b">
        <v>0</v>
      </c>
      <c r="R101" s="34" t="s">
        <v>33</v>
      </c>
      <c r="S101" s="35" t="s">
        <v>2037</v>
      </c>
      <c r="T101" s="36" t="s">
        <v>2038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23">
        <f t="shared" si="5"/>
        <v>0.505</v>
      </c>
      <c r="J102" t="s">
        <v>21</v>
      </c>
      <c r="K102" t="s">
        <v>22</v>
      </c>
      <c r="L102">
        <v>1319000400</v>
      </c>
      <c r="M102">
        <v>1320555600</v>
      </c>
      <c r="N102" s="27">
        <f t="shared" si="6"/>
        <v>40835.208333333336</v>
      </c>
      <c r="O102" s="28">
        <f t="shared" si="7"/>
        <v>40853.208333333336</v>
      </c>
      <c r="P102" t="b">
        <v>0</v>
      </c>
      <c r="Q102" t="b">
        <v>0</v>
      </c>
      <c r="R102" s="34" t="s">
        <v>33</v>
      </c>
      <c r="S102" s="35" t="s">
        <v>2037</v>
      </c>
      <c r="T102" s="36" t="s">
        <v>2038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23">
        <f t="shared" si="5"/>
        <v>87.107222222222219</v>
      </c>
      <c r="J103" t="s">
        <v>21</v>
      </c>
      <c r="K103" t="s">
        <v>22</v>
      </c>
      <c r="L103">
        <v>1424498400</v>
      </c>
      <c r="M103">
        <v>1425103200</v>
      </c>
      <c r="N103" s="27">
        <f t="shared" si="6"/>
        <v>42056.25</v>
      </c>
      <c r="O103" s="28">
        <f t="shared" si="7"/>
        <v>42063.25</v>
      </c>
      <c r="P103" t="b">
        <v>0</v>
      </c>
      <c r="Q103" t="b">
        <v>1</v>
      </c>
      <c r="R103" s="34" t="s">
        <v>50</v>
      </c>
      <c r="S103" s="35" t="s">
        <v>2033</v>
      </c>
      <c r="T103" s="36" t="s">
        <v>2041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23">
        <f t="shared" si="5"/>
        <v>169.40837837837839</v>
      </c>
      <c r="J104" t="s">
        <v>21</v>
      </c>
      <c r="K104" t="s">
        <v>22</v>
      </c>
      <c r="L104">
        <v>1526274000</v>
      </c>
      <c r="M104">
        <v>1526878800</v>
      </c>
      <c r="N104" s="27">
        <f t="shared" si="6"/>
        <v>43234.208333333328</v>
      </c>
      <c r="O104" s="28">
        <f t="shared" si="7"/>
        <v>43241.208333333328</v>
      </c>
      <c r="P104" t="b">
        <v>0</v>
      </c>
      <c r="Q104" t="b">
        <v>1</v>
      </c>
      <c r="R104" s="34" t="s">
        <v>65</v>
      </c>
      <c r="S104" s="35" t="s">
        <v>2035</v>
      </c>
      <c r="T104" s="36" t="s">
        <v>2044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23">
        <f t="shared" si="5"/>
        <v>18.623049999999999</v>
      </c>
      <c r="J105" t="s">
        <v>107</v>
      </c>
      <c r="K105" t="s">
        <v>108</v>
      </c>
      <c r="L105">
        <v>1287896400</v>
      </c>
      <c r="M105">
        <v>1288674000</v>
      </c>
      <c r="N105" s="27">
        <f t="shared" si="6"/>
        <v>40475.208333333336</v>
      </c>
      <c r="O105" s="28">
        <f t="shared" si="7"/>
        <v>40484.208333333336</v>
      </c>
      <c r="P105" t="b">
        <v>0</v>
      </c>
      <c r="Q105" t="b">
        <v>0</v>
      </c>
      <c r="R105" s="34" t="s">
        <v>50</v>
      </c>
      <c r="S105" s="35" t="s">
        <v>2033</v>
      </c>
      <c r="T105" s="36" t="s">
        <v>2041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23">
        <f t="shared" si="5"/>
        <v>959.21570050335572</v>
      </c>
      <c r="J106" t="s">
        <v>21</v>
      </c>
      <c r="K106" t="s">
        <v>22</v>
      </c>
      <c r="L106">
        <v>1495515600</v>
      </c>
      <c r="M106">
        <v>1495602000</v>
      </c>
      <c r="N106" s="27">
        <f t="shared" si="6"/>
        <v>42878.208333333328</v>
      </c>
      <c r="O106" s="28">
        <f t="shared" si="7"/>
        <v>42879.208333333328</v>
      </c>
      <c r="P106" t="b">
        <v>0</v>
      </c>
      <c r="Q106" t="b">
        <v>0</v>
      </c>
      <c r="R106" s="34" t="s">
        <v>60</v>
      </c>
      <c r="S106" s="35" t="s">
        <v>2033</v>
      </c>
      <c r="T106" s="36" t="s">
        <v>2043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23">
        <f t="shared" si="5"/>
        <v>48.222720588235298</v>
      </c>
      <c r="J107" t="s">
        <v>21</v>
      </c>
      <c r="K107" t="s">
        <v>22</v>
      </c>
      <c r="L107">
        <v>1364878800</v>
      </c>
      <c r="M107">
        <v>1366434000</v>
      </c>
      <c r="N107" s="27">
        <f t="shared" si="6"/>
        <v>41366.208333333336</v>
      </c>
      <c r="O107" s="28">
        <f t="shared" si="7"/>
        <v>41384.208333333336</v>
      </c>
      <c r="P107" t="b">
        <v>0</v>
      </c>
      <c r="Q107" t="b">
        <v>0</v>
      </c>
      <c r="R107" s="34" t="s">
        <v>28</v>
      </c>
      <c r="S107" s="35" t="s">
        <v>2035</v>
      </c>
      <c r="T107" s="36" t="s">
        <v>2036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23">
        <f t="shared" si="5"/>
        <v>75.295641025641032</v>
      </c>
      <c r="J108" t="s">
        <v>21</v>
      </c>
      <c r="K108" t="s">
        <v>22</v>
      </c>
      <c r="L108">
        <v>1567918800</v>
      </c>
      <c r="M108">
        <v>1568350800</v>
      </c>
      <c r="N108" s="27">
        <f t="shared" si="6"/>
        <v>43716.208333333328</v>
      </c>
      <c r="O108" s="28">
        <f t="shared" si="7"/>
        <v>43721.208333333328</v>
      </c>
      <c r="P108" t="b">
        <v>0</v>
      </c>
      <c r="Q108" t="b">
        <v>0</v>
      </c>
      <c r="R108" s="34" t="s">
        <v>33</v>
      </c>
      <c r="S108" s="35" t="s">
        <v>2037</v>
      </c>
      <c r="T108" s="36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23">
        <f t="shared" si="5"/>
        <v>43.932428571428574</v>
      </c>
      <c r="J109" t="s">
        <v>21</v>
      </c>
      <c r="K109" t="s">
        <v>22</v>
      </c>
      <c r="L109">
        <v>1524459600</v>
      </c>
      <c r="M109">
        <v>1525928400</v>
      </c>
      <c r="N109" s="27">
        <f t="shared" si="6"/>
        <v>43213.208333333328</v>
      </c>
      <c r="O109" s="28">
        <f t="shared" si="7"/>
        <v>43230.208333333328</v>
      </c>
      <c r="P109" t="b">
        <v>0</v>
      </c>
      <c r="Q109" t="b">
        <v>1</v>
      </c>
      <c r="R109" s="34" t="s">
        <v>33</v>
      </c>
      <c r="S109" s="35" t="s">
        <v>2037</v>
      </c>
      <c r="T109" s="36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23">
        <f t="shared" si="5"/>
        <v>44.476333333333336</v>
      </c>
      <c r="J110" t="s">
        <v>21</v>
      </c>
      <c r="K110" t="s">
        <v>22</v>
      </c>
      <c r="L110">
        <v>1333688400</v>
      </c>
      <c r="M110">
        <v>1336885200</v>
      </c>
      <c r="N110" s="27">
        <f t="shared" si="6"/>
        <v>41005.208333333336</v>
      </c>
      <c r="O110" s="28">
        <f t="shared" si="7"/>
        <v>41042.208333333336</v>
      </c>
      <c r="P110" t="b">
        <v>0</v>
      </c>
      <c r="Q110" t="b">
        <v>0</v>
      </c>
      <c r="R110" s="34" t="s">
        <v>42</v>
      </c>
      <c r="S110" s="35" t="s">
        <v>2039</v>
      </c>
      <c r="T110" s="36" t="s">
        <v>2040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23">
        <f t="shared" si="5"/>
        <v>30.296057692307691</v>
      </c>
      <c r="J111" t="s">
        <v>21</v>
      </c>
      <c r="K111" t="s">
        <v>22</v>
      </c>
      <c r="L111">
        <v>1389506400</v>
      </c>
      <c r="M111">
        <v>1389679200</v>
      </c>
      <c r="N111" s="27">
        <f t="shared" si="6"/>
        <v>41651.25</v>
      </c>
      <c r="O111" s="28">
        <f t="shared" si="7"/>
        <v>41653.25</v>
      </c>
      <c r="P111" t="b">
        <v>0</v>
      </c>
      <c r="Q111" t="b">
        <v>0</v>
      </c>
      <c r="R111" s="34" t="s">
        <v>269</v>
      </c>
      <c r="S111" s="35" t="s">
        <v>2039</v>
      </c>
      <c r="T111" s="36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23">
        <f t="shared" si="5"/>
        <v>148.07481390449439</v>
      </c>
      <c r="J112" t="s">
        <v>21</v>
      </c>
      <c r="K112" t="s">
        <v>22</v>
      </c>
      <c r="L112">
        <v>1536642000</v>
      </c>
      <c r="M112">
        <v>1538283600</v>
      </c>
      <c r="N112" s="27">
        <f t="shared" si="6"/>
        <v>43354.208333333328</v>
      </c>
      <c r="O112" s="28">
        <f t="shared" si="7"/>
        <v>43373.208333333328</v>
      </c>
      <c r="P112" t="b">
        <v>0</v>
      </c>
      <c r="Q112" t="b">
        <v>0</v>
      </c>
      <c r="R112" s="34" t="s">
        <v>17</v>
      </c>
      <c r="S112" s="35" t="s">
        <v>2031</v>
      </c>
      <c r="T112" s="36" t="s">
        <v>2032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23">
        <f t="shared" si="5"/>
        <v>338.59978013029314</v>
      </c>
      <c r="J113" t="s">
        <v>21</v>
      </c>
      <c r="K113" t="s">
        <v>22</v>
      </c>
      <c r="L113">
        <v>1348290000</v>
      </c>
      <c r="M113">
        <v>1348808400</v>
      </c>
      <c r="N113" s="27">
        <f t="shared" si="6"/>
        <v>41174.208333333336</v>
      </c>
      <c r="O113" s="28">
        <f t="shared" si="7"/>
        <v>41180.208333333336</v>
      </c>
      <c r="P113" t="b">
        <v>0</v>
      </c>
      <c r="Q113" t="b">
        <v>0</v>
      </c>
      <c r="R113" s="34" t="s">
        <v>133</v>
      </c>
      <c r="S113" s="35" t="s">
        <v>2045</v>
      </c>
      <c r="T113" s="36" t="s">
        <v>2054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23">
        <f t="shared" si="5"/>
        <v>181.8441489361702</v>
      </c>
      <c r="J114" t="s">
        <v>26</v>
      </c>
      <c r="K114" t="s">
        <v>27</v>
      </c>
      <c r="L114">
        <v>1408856400</v>
      </c>
      <c r="M114">
        <v>1410152400</v>
      </c>
      <c r="N114" s="27">
        <f t="shared" si="6"/>
        <v>41875.208333333336</v>
      </c>
      <c r="O114" s="28">
        <f t="shared" si="7"/>
        <v>41890.208333333336</v>
      </c>
      <c r="P114" t="b">
        <v>0</v>
      </c>
      <c r="Q114" t="b">
        <v>0</v>
      </c>
      <c r="R114" s="34" t="s">
        <v>28</v>
      </c>
      <c r="S114" s="35" t="s">
        <v>2035</v>
      </c>
      <c r="T114" s="36" t="s">
        <v>2036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23">
        <f t="shared" si="5"/>
        <v>67.384393939393945</v>
      </c>
      <c r="J115" t="s">
        <v>21</v>
      </c>
      <c r="K115" t="s">
        <v>22</v>
      </c>
      <c r="L115">
        <v>1505192400</v>
      </c>
      <c r="M115">
        <v>1505797200</v>
      </c>
      <c r="N115" s="27">
        <f t="shared" si="6"/>
        <v>42990.208333333328</v>
      </c>
      <c r="O115" s="28">
        <f t="shared" si="7"/>
        <v>42997.208333333328</v>
      </c>
      <c r="P115" t="b">
        <v>0</v>
      </c>
      <c r="Q115" t="b">
        <v>0</v>
      </c>
      <c r="R115" s="34" t="s">
        <v>17</v>
      </c>
      <c r="S115" s="35" t="s">
        <v>2031</v>
      </c>
      <c r="T115" s="36" t="s">
        <v>2032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23">
        <f t="shared" si="5"/>
        <v>66.635789473684213</v>
      </c>
      <c r="J116" t="s">
        <v>21</v>
      </c>
      <c r="K116" t="s">
        <v>22</v>
      </c>
      <c r="L116">
        <v>1554786000</v>
      </c>
      <c r="M116">
        <v>1554872400</v>
      </c>
      <c r="N116" s="27">
        <f t="shared" si="6"/>
        <v>43564.208333333328</v>
      </c>
      <c r="O116" s="28">
        <f t="shared" si="7"/>
        <v>43565.208333333328</v>
      </c>
      <c r="P116" t="b">
        <v>0</v>
      </c>
      <c r="Q116" t="b">
        <v>1</v>
      </c>
      <c r="R116" s="34" t="s">
        <v>65</v>
      </c>
      <c r="S116" s="35" t="s">
        <v>2035</v>
      </c>
      <c r="T116" s="36" t="s">
        <v>2044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23">
        <f t="shared" si="5"/>
        <v>1652.4360587882425</v>
      </c>
      <c r="J117" t="s">
        <v>107</v>
      </c>
      <c r="K117" t="s">
        <v>108</v>
      </c>
      <c r="L117">
        <v>1510898400</v>
      </c>
      <c r="M117">
        <v>1513922400</v>
      </c>
      <c r="N117" s="27">
        <f t="shared" si="6"/>
        <v>43056.25</v>
      </c>
      <c r="O117" s="28">
        <f t="shared" si="7"/>
        <v>43091.25</v>
      </c>
      <c r="P117" t="b">
        <v>0</v>
      </c>
      <c r="Q117" t="b">
        <v>0</v>
      </c>
      <c r="R117" s="34" t="s">
        <v>119</v>
      </c>
      <c r="S117" s="35" t="s">
        <v>2045</v>
      </c>
      <c r="T117" s="36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23">
        <f t="shared" si="5"/>
        <v>36.94</v>
      </c>
      <c r="J118" t="s">
        <v>21</v>
      </c>
      <c r="K118" t="s">
        <v>22</v>
      </c>
      <c r="L118">
        <v>1442552400</v>
      </c>
      <c r="M118">
        <v>1442638800</v>
      </c>
      <c r="N118" s="27">
        <f t="shared" si="6"/>
        <v>42265.208333333328</v>
      </c>
      <c r="O118" s="28">
        <f t="shared" si="7"/>
        <v>42266.208333333328</v>
      </c>
      <c r="P118" t="b">
        <v>0</v>
      </c>
      <c r="Q118" t="b">
        <v>0</v>
      </c>
      <c r="R118" s="34" t="s">
        <v>33</v>
      </c>
      <c r="S118" s="35" t="s">
        <v>2037</v>
      </c>
      <c r="T118" s="36" t="s">
        <v>2038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23">
        <f t="shared" si="5"/>
        <v>138.36969387755101</v>
      </c>
      <c r="J119" t="s">
        <v>21</v>
      </c>
      <c r="K119" t="s">
        <v>22</v>
      </c>
      <c r="L119">
        <v>1316667600</v>
      </c>
      <c r="M119">
        <v>1317186000</v>
      </c>
      <c r="N119" s="27">
        <f t="shared" si="6"/>
        <v>40808.208333333336</v>
      </c>
      <c r="O119" s="28">
        <f t="shared" si="7"/>
        <v>40814.208333333336</v>
      </c>
      <c r="P119" t="b">
        <v>0</v>
      </c>
      <c r="Q119" t="b">
        <v>0</v>
      </c>
      <c r="R119" s="34" t="s">
        <v>269</v>
      </c>
      <c r="S119" s="35" t="s">
        <v>2039</v>
      </c>
      <c r="T119" s="36" t="s">
        <v>2058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23">
        <f t="shared" si="5"/>
        <v>34.088055555555556</v>
      </c>
      <c r="J120" t="s">
        <v>21</v>
      </c>
      <c r="K120" t="s">
        <v>22</v>
      </c>
      <c r="L120">
        <v>1390716000</v>
      </c>
      <c r="M120">
        <v>1391234400</v>
      </c>
      <c r="N120" s="27">
        <f t="shared" si="6"/>
        <v>41665.25</v>
      </c>
      <c r="O120" s="28">
        <f t="shared" si="7"/>
        <v>41671.25</v>
      </c>
      <c r="P120" t="b">
        <v>0</v>
      </c>
      <c r="Q120" t="b">
        <v>0</v>
      </c>
      <c r="R120" s="34" t="s">
        <v>122</v>
      </c>
      <c r="S120" s="35" t="s">
        <v>2052</v>
      </c>
      <c r="T120" s="36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23">
        <f t="shared" si="5"/>
        <v>78.074799999999996</v>
      </c>
      <c r="J121" t="s">
        <v>21</v>
      </c>
      <c r="K121" t="s">
        <v>22</v>
      </c>
      <c r="L121">
        <v>1402894800</v>
      </c>
      <c r="M121">
        <v>1404363600</v>
      </c>
      <c r="N121" s="27">
        <f t="shared" si="6"/>
        <v>41806.208333333336</v>
      </c>
      <c r="O121" s="28">
        <f t="shared" si="7"/>
        <v>41823.208333333336</v>
      </c>
      <c r="P121" t="b">
        <v>0</v>
      </c>
      <c r="Q121" t="b">
        <v>1</v>
      </c>
      <c r="R121" s="34" t="s">
        <v>42</v>
      </c>
      <c r="S121" s="35" t="s">
        <v>2039</v>
      </c>
      <c r="T121" s="36" t="s">
        <v>2040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23">
        <f t="shared" si="5"/>
        <v>891.74748335552601</v>
      </c>
      <c r="J122" t="s">
        <v>21</v>
      </c>
      <c r="K122" t="s">
        <v>22</v>
      </c>
      <c r="L122">
        <v>1429246800</v>
      </c>
      <c r="M122">
        <v>1429592400</v>
      </c>
      <c r="N122" s="27">
        <f t="shared" si="6"/>
        <v>42111.208333333328</v>
      </c>
      <c r="O122" s="28">
        <f t="shared" si="7"/>
        <v>42115.208333333328</v>
      </c>
      <c r="P122" t="b">
        <v>0</v>
      </c>
      <c r="Q122" t="b">
        <v>1</v>
      </c>
      <c r="R122" s="34" t="s">
        <v>292</v>
      </c>
      <c r="S122" s="35" t="s">
        <v>2048</v>
      </c>
      <c r="T122" s="36" t="s">
        <v>2059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23">
        <f t="shared" si="5"/>
        <v>452.59669977924943</v>
      </c>
      <c r="J123" t="s">
        <v>21</v>
      </c>
      <c r="K123" t="s">
        <v>22</v>
      </c>
      <c r="L123">
        <v>1412485200</v>
      </c>
      <c r="M123">
        <v>1413608400</v>
      </c>
      <c r="N123" s="27">
        <f t="shared" si="6"/>
        <v>41917.208333333336</v>
      </c>
      <c r="O123" s="28">
        <f t="shared" si="7"/>
        <v>41930.208333333336</v>
      </c>
      <c r="P123" t="b">
        <v>0</v>
      </c>
      <c r="Q123" t="b">
        <v>0</v>
      </c>
      <c r="R123" s="34" t="s">
        <v>89</v>
      </c>
      <c r="S123" s="35" t="s">
        <v>2048</v>
      </c>
      <c r="T123" s="36" t="s">
        <v>2049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23">
        <f t="shared" si="5"/>
        <v>1693.8218384502925</v>
      </c>
      <c r="J124" t="s">
        <v>21</v>
      </c>
      <c r="K124" t="s">
        <v>22</v>
      </c>
      <c r="L124">
        <v>1417068000</v>
      </c>
      <c r="M124">
        <v>1419400800</v>
      </c>
      <c r="N124" s="27">
        <f t="shared" si="6"/>
        <v>41970.25</v>
      </c>
      <c r="O124" s="28">
        <f t="shared" si="7"/>
        <v>41997.25</v>
      </c>
      <c r="P124" t="b">
        <v>0</v>
      </c>
      <c r="Q124" t="b">
        <v>0</v>
      </c>
      <c r="R124" s="34" t="s">
        <v>119</v>
      </c>
      <c r="S124" s="35" t="s">
        <v>2045</v>
      </c>
      <c r="T124" s="36" t="s">
        <v>2051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23">
        <f t="shared" si="5"/>
        <v>331.09311198649408</v>
      </c>
      <c r="J125" t="s">
        <v>15</v>
      </c>
      <c r="K125" t="s">
        <v>16</v>
      </c>
      <c r="L125">
        <v>1448344800</v>
      </c>
      <c r="M125">
        <v>1448604000</v>
      </c>
      <c r="N125" s="27">
        <f t="shared" si="6"/>
        <v>42332.25</v>
      </c>
      <c r="O125" s="28">
        <f t="shared" si="7"/>
        <v>42335.25</v>
      </c>
      <c r="P125" t="b">
        <v>1</v>
      </c>
      <c r="Q125" t="b">
        <v>0</v>
      </c>
      <c r="R125" s="34" t="s">
        <v>33</v>
      </c>
      <c r="S125" s="35" t="s">
        <v>2037</v>
      </c>
      <c r="T125" s="36" t="s">
        <v>2038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23">
        <f t="shared" si="5"/>
        <v>48.838846153846156</v>
      </c>
      <c r="J126" t="s">
        <v>107</v>
      </c>
      <c r="K126" t="s">
        <v>108</v>
      </c>
      <c r="L126">
        <v>1557723600</v>
      </c>
      <c r="M126">
        <v>1562302800</v>
      </c>
      <c r="N126" s="27">
        <f t="shared" si="6"/>
        <v>43598.208333333328</v>
      </c>
      <c r="O126" s="28">
        <f t="shared" si="7"/>
        <v>43651.208333333328</v>
      </c>
      <c r="P126" t="b">
        <v>0</v>
      </c>
      <c r="Q126" t="b">
        <v>0</v>
      </c>
      <c r="R126" s="34" t="s">
        <v>122</v>
      </c>
      <c r="S126" s="35" t="s">
        <v>2052</v>
      </c>
      <c r="T126" s="36" t="s">
        <v>2053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23">
        <f t="shared" si="5"/>
        <v>90.799528301886795</v>
      </c>
      <c r="J127" t="s">
        <v>21</v>
      </c>
      <c r="K127" t="s">
        <v>22</v>
      </c>
      <c r="L127">
        <v>1537333200</v>
      </c>
      <c r="M127">
        <v>1537678800</v>
      </c>
      <c r="N127" s="27">
        <f t="shared" si="6"/>
        <v>43362.208333333328</v>
      </c>
      <c r="O127" s="28">
        <f t="shared" si="7"/>
        <v>43366.208333333328</v>
      </c>
      <c r="P127" t="b">
        <v>0</v>
      </c>
      <c r="Q127" t="b">
        <v>0</v>
      </c>
      <c r="R127" s="34" t="s">
        <v>33</v>
      </c>
      <c r="S127" s="35" t="s">
        <v>2037</v>
      </c>
      <c r="T127" s="36" t="s">
        <v>2038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23">
        <f t="shared" si="5"/>
        <v>387.19316592674807</v>
      </c>
      <c r="J128" t="s">
        <v>21</v>
      </c>
      <c r="K128" t="s">
        <v>22</v>
      </c>
      <c r="L128">
        <v>1471150800</v>
      </c>
      <c r="M128">
        <v>1473570000</v>
      </c>
      <c r="N128" s="27">
        <f t="shared" si="6"/>
        <v>42596.208333333328</v>
      </c>
      <c r="O128" s="28">
        <f t="shared" si="7"/>
        <v>42624.208333333328</v>
      </c>
      <c r="P128" t="b">
        <v>0</v>
      </c>
      <c r="Q128" t="b">
        <v>1</v>
      </c>
      <c r="R128" s="34" t="s">
        <v>33</v>
      </c>
      <c r="S128" s="35" t="s">
        <v>2037</v>
      </c>
      <c r="T128" s="36" t="s">
        <v>2038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23">
        <f t="shared" si="5"/>
        <v>336.25710755813952</v>
      </c>
      <c r="J129" t="s">
        <v>15</v>
      </c>
      <c r="K129" t="s">
        <v>16</v>
      </c>
      <c r="L129">
        <v>1273640400</v>
      </c>
      <c r="M129">
        <v>1273899600</v>
      </c>
      <c r="N129" s="27">
        <f t="shared" si="6"/>
        <v>40310.208333333336</v>
      </c>
      <c r="O129" s="28">
        <f t="shared" si="7"/>
        <v>40313.208333333336</v>
      </c>
      <c r="P129" t="b">
        <v>0</v>
      </c>
      <c r="Q129" t="b">
        <v>0</v>
      </c>
      <c r="R129" s="34" t="s">
        <v>33</v>
      </c>
      <c r="S129" s="35" t="s">
        <v>2037</v>
      </c>
      <c r="T129" s="36" t="s">
        <v>2038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23">
        <f t="shared" si="5"/>
        <v>266.30167138810197</v>
      </c>
      <c r="J130" t="s">
        <v>21</v>
      </c>
      <c r="K130" t="s">
        <v>22</v>
      </c>
      <c r="L130">
        <v>1282885200</v>
      </c>
      <c r="M130">
        <v>1284008400</v>
      </c>
      <c r="N130" s="27">
        <f t="shared" si="6"/>
        <v>40417.208333333336</v>
      </c>
      <c r="O130" s="28">
        <f t="shared" si="7"/>
        <v>40430.208333333336</v>
      </c>
      <c r="P130" t="b">
        <v>0</v>
      </c>
      <c r="Q130" t="b">
        <v>0</v>
      </c>
      <c r="R130" s="34" t="s">
        <v>23</v>
      </c>
      <c r="S130" s="35" t="s">
        <v>2033</v>
      </c>
      <c r="T130" s="36" t="s">
        <v>2034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23">
        <f t="shared" ref="I131:I194" si="9">AVERAGE(H131,F131)</f>
        <v>27.516013468013469</v>
      </c>
      <c r="J131" t="s">
        <v>26</v>
      </c>
      <c r="K131" t="s">
        <v>27</v>
      </c>
      <c r="L131">
        <v>1422943200</v>
      </c>
      <c r="M131">
        <v>1425103200</v>
      </c>
      <c r="N131" s="27">
        <f t="shared" ref="N131:N194" si="10">(((L131/60)/60)/24)+DATE(1970,1,1)</f>
        <v>42038.25</v>
      </c>
      <c r="O131" s="28">
        <f t="shared" ref="O131:O194" si="11">(((M131/60)/60)/24)+DATE(1970,1,1)</f>
        <v>42063.25</v>
      </c>
      <c r="P131" t="b">
        <v>0</v>
      </c>
      <c r="Q131" t="b">
        <v>0</v>
      </c>
      <c r="R131" s="34" t="s">
        <v>17</v>
      </c>
      <c r="S131" s="35" t="s">
        <v>2031</v>
      </c>
      <c r="T131" s="36" t="s">
        <v>2032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23">
        <f t="shared" si="9"/>
        <v>267.27734375</v>
      </c>
      <c r="J132" t="s">
        <v>36</v>
      </c>
      <c r="K132" t="s">
        <v>37</v>
      </c>
      <c r="L132">
        <v>1319605200</v>
      </c>
      <c r="M132">
        <v>1320991200</v>
      </c>
      <c r="N132" s="27">
        <f t="shared" si="10"/>
        <v>40842.208333333336</v>
      </c>
      <c r="O132" s="28">
        <f t="shared" si="11"/>
        <v>40858.25</v>
      </c>
      <c r="P132" t="b">
        <v>0</v>
      </c>
      <c r="Q132" t="b">
        <v>0</v>
      </c>
      <c r="R132" s="34" t="s">
        <v>53</v>
      </c>
      <c r="S132" s="35" t="s">
        <v>2039</v>
      </c>
      <c r="T132" s="36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23">
        <f t="shared" si="9"/>
        <v>1222.0042987249544</v>
      </c>
      <c r="J133" t="s">
        <v>40</v>
      </c>
      <c r="K133" t="s">
        <v>41</v>
      </c>
      <c r="L133">
        <v>1385704800</v>
      </c>
      <c r="M133">
        <v>1386828000</v>
      </c>
      <c r="N133" s="27">
        <f t="shared" si="10"/>
        <v>41607.25</v>
      </c>
      <c r="O133" s="28">
        <f t="shared" si="11"/>
        <v>41620.25</v>
      </c>
      <c r="P133" t="b">
        <v>0</v>
      </c>
      <c r="Q133" t="b">
        <v>0</v>
      </c>
      <c r="R133" s="34" t="s">
        <v>28</v>
      </c>
      <c r="S133" s="35" t="s">
        <v>2035</v>
      </c>
      <c r="T133" s="36" t="s">
        <v>2036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23">
        <f t="shared" si="9"/>
        <v>45.080909090909088</v>
      </c>
      <c r="J134" t="s">
        <v>21</v>
      </c>
      <c r="K134" t="s">
        <v>22</v>
      </c>
      <c r="L134">
        <v>1515736800</v>
      </c>
      <c r="M134">
        <v>1517119200</v>
      </c>
      <c r="N134" s="27">
        <f t="shared" si="10"/>
        <v>43112.25</v>
      </c>
      <c r="O134" s="28">
        <f t="shared" si="11"/>
        <v>43128.25</v>
      </c>
      <c r="P134" t="b">
        <v>0</v>
      </c>
      <c r="Q134" t="b">
        <v>1</v>
      </c>
      <c r="R134" s="34" t="s">
        <v>33</v>
      </c>
      <c r="S134" s="35" t="s">
        <v>2037</v>
      </c>
      <c r="T134" s="36" t="s">
        <v>2038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23">
        <f t="shared" si="9"/>
        <v>81.053888888888892</v>
      </c>
      <c r="J135" t="s">
        <v>21</v>
      </c>
      <c r="K135" t="s">
        <v>22</v>
      </c>
      <c r="L135">
        <v>1313125200</v>
      </c>
      <c r="M135">
        <v>1315026000</v>
      </c>
      <c r="N135" s="27">
        <f t="shared" si="10"/>
        <v>40767.208333333336</v>
      </c>
      <c r="O135" s="28">
        <f t="shared" si="11"/>
        <v>40789.208333333336</v>
      </c>
      <c r="P135" t="b">
        <v>0</v>
      </c>
      <c r="Q135" t="b">
        <v>0</v>
      </c>
      <c r="R135" s="34" t="s">
        <v>319</v>
      </c>
      <c r="S135" s="35" t="s">
        <v>2033</v>
      </c>
      <c r="T135" s="36" t="s">
        <v>2060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23">
        <f t="shared" si="9"/>
        <v>470.44868341708542</v>
      </c>
      <c r="J136" t="s">
        <v>98</v>
      </c>
      <c r="K136" t="s">
        <v>99</v>
      </c>
      <c r="L136">
        <v>1308459600</v>
      </c>
      <c r="M136">
        <v>1312693200</v>
      </c>
      <c r="N136" s="27">
        <f t="shared" si="10"/>
        <v>40713.208333333336</v>
      </c>
      <c r="O136" s="28">
        <f t="shared" si="11"/>
        <v>40762.208333333336</v>
      </c>
      <c r="P136" t="b">
        <v>0</v>
      </c>
      <c r="Q136" t="b">
        <v>1</v>
      </c>
      <c r="R136" s="34" t="s">
        <v>42</v>
      </c>
      <c r="S136" s="35" t="s">
        <v>2039</v>
      </c>
      <c r="T136" s="36" t="s">
        <v>2040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23">
        <f t="shared" si="9"/>
        <v>58.856363636363639</v>
      </c>
      <c r="J137" t="s">
        <v>21</v>
      </c>
      <c r="K137" t="s">
        <v>22</v>
      </c>
      <c r="L137">
        <v>1362636000</v>
      </c>
      <c r="M137">
        <v>1363064400</v>
      </c>
      <c r="N137" s="27">
        <f t="shared" si="10"/>
        <v>41340.25</v>
      </c>
      <c r="O137" s="28">
        <f t="shared" si="11"/>
        <v>41345.208333333336</v>
      </c>
      <c r="P137" t="b">
        <v>0</v>
      </c>
      <c r="Q137" t="b">
        <v>1</v>
      </c>
      <c r="R137" s="34" t="s">
        <v>33</v>
      </c>
      <c r="S137" s="35" t="s">
        <v>2037</v>
      </c>
      <c r="T137" s="36" t="s">
        <v>2038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23">
        <f t="shared" si="9"/>
        <v>29.016431159420289</v>
      </c>
      <c r="J138" t="s">
        <v>21</v>
      </c>
      <c r="K138" t="s">
        <v>22</v>
      </c>
      <c r="L138">
        <v>1402117200</v>
      </c>
      <c r="M138">
        <v>1403154000</v>
      </c>
      <c r="N138" s="27">
        <f t="shared" si="10"/>
        <v>41797.208333333336</v>
      </c>
      <c r="O138" s="28">
        <f t="shared" si="11"/>
        <v>41809.208333333336</v>
      </c>
      <c r="P138" t="b">
        <v>0</v>
      </c>
      <c r="Q138" t="b">
        <v>1</v>
      </c>
      <c r="R138" s="34" t="s">
        <v>53</v>
      </c>
      <c r="S138" s="35" t="s">
        <v>2039</v>
      </c>
      <c r="T138" s="36" t="s">
        <v>2042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23">
        <f t="shared" si="9"/>
        <v>26.308888888888887</v>
      </c>
      <c r="J139" t="s">
        <v>21</v>
      </c>
      <c r="K139" t="s">
        <v>22</v>
      </c>
      <c r="L139">
        <v>1286341200</v>
      </c>
      <c r="M139">
        <v>1286859600</v>
      </c>
      <c r="N139" s="27">
        <f t="shared" si="10"/>
        <v>40457.208333333336</v>
      </c>
      <c r="O139" s="28">
        <f t="shared" si="11"/>
        <v>40463.208333333336</v>
      </c>
      <c r="P139" t="b">
        <v>0</v>
      </c>
      <c r="Q139" t="b">
        <v>0</v>
      </c>
      <c r="R139" s="34" t="s">
        <v>68</v>
      </c>
      <c r="S139" s="35" t="s">
        <v>2045</v>
      </c>
      <c r="T139" s="36" t="s">
        <v>2046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23">
        <f t="shared" si="9"/>
        <v>57.98</v>
      </c>
      <c r="J140" t="s">
        <v>21</v>
      </c>
      <c r="K140" t="s">
        <v>22</v>
      </c>
      <c r="L140">
        <v>1348808400</v>
      </c>
      <c r="M140">
        <v>1349326800</v>
      </c>
      <c r="N140" s="27">
        <f t="shared" si="10"/>
        <v>41180.208333333336</v>
      </c>
      <c r="O140" s="28">
        <f t="shared" si="11"/>
        <v>41186.208333333336</v>
      </c>
      <c r="P140" t="b">
        <v>0</v>
      </c>
      <c r="Q140" t="b">
        <v>0</v>
      </c>
      <c r="R140" s="34" t="s">
        <v>292</v>
      </c>
      <c r="S140" s="35" t="s">
        <v>2048</v>
      </c>
      <c r="T140" s="36" t="s">
        <v>2059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23">
        <f t="shared" si="9"/>
        <v>163.10448425624321</v>
      </c>
      <c r="J141" t="s">
        <v>21</v>
      </c>
      <c r="K141" t="s">
        <v>22</v>
      </c>
      <c r="L141">
        <v>1429592400</v>
      </c>
      <c r="M141">
        <v>1430974800</v>
      </c>
      <c r="N141" s="27">
        <f t="shared" si="10"/>
        <v>42115.208333333328</v>
      </c>
      <c r="O141" s="28">
        <f t="shared" si="11"/>
        <v>42131.208333333328</v>
      </c>
      <c r="P141" t="b">
        <v>0</v>
      </c>
      <c r="Q141" t="b">
        <v>1</v>
      </c>
      <c r="R141" s="34" t="s">
        <v>65</v>
      </c>
      <c r="S141" s="35" t="s">
        <v>2035</v>
      </c>
      <c r="T141" s="36" t="s">
        <v>2044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23">
        <f t="shared" si="9"/>
        <v>94.115818181818184</v>
      </c>
      <c r="J142" t="s">
        <v>21</v>
      </c>
      <c r="K142" t="s">
        <v>22</v>
      </c>
      <c r="L142">
        <v>1519538400</v>
      </c>
      <c r="M142">
        <v>1519970400</v>
      </c>
      <c r="N142" s="27">
        <f t="shared" si="10"/>
        <v>43156.25</v>
      </c>
      <c r="O142" s="28">
        <f t="shared" si="11"/>
        <v>43161.25</v>
      </c>
      <c r="P142" t="b">
        <v>0</v>
      </c>
      <c r="Q142" t="b">
        <v>0</v>
      </c>
      <c r="R142" s="34" t="s">
        <v>42</v>
      </c>
      <c r="S142" s="35" t="s">
        <v>2039</v>
      </c>
      <c r="T142" s="36" t="s">
        <v>2040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23">
        <f t="shared" si="9"/>
        <v>536.00795489891141</v>
      </c>
      <c r="J143" t="s">
        <v>21</v>
      </c>
      <c r="K143" t="s">
        <v>22</v>
      </c>
      <c r="L143">
        <v>1434085200</v>
      </c>
      <c r="M143">
        <v>1434603600</v>
      </c>
      <c r="N143" s="27">
        <f t="shared" si="10"/>
        <v>42167.208333333328</v>
      </c>
      <c r="O143" s="28">
        <f t="shared" si="11"/>
        <v>42173.208333333328</v>
      </c>
      <c r="P143" t="b">
        <v>0</v>
      </c>
      <c r="Q143" t="b">
        <v>0</v>
      </c>
      <c r="R143" s="34" t="s">
        <v>28</v>
      </c>
      <c r="S143" s="35" t="s">
        <v>2035</v>
      </c>
      <c r="T143" s="36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23">
        <f t="shared" si="9"/>
        <v>59.650199999999998</v>
      </c>
      <c r="J144" t="s">
        <v>21</v>
      </c>
      <c r="K144" t="s">
        <v>22</v>
      </c>
      <c r="L144">
        <v>1333688400</v>
      </c>
      <c r="M144">
        <v>1337230800</v>
      </c>
      <c r="N144" s="27">
        <f t="shared" si="10"/>
        <v>41005.208333333336</v>
      </c>
      <c r="O144" s="28">
        <f t="shared" si="11"/>
        <v>41046.208333333336</v>
      </c>
      <c r="P144" t="b">
        <v>0</v>
      </c>
      <c r="Q144" t="b">
        <v>0</v>
      </c>
      <c r="R144" s="34" t="s">
        <v>28</v>
      </c>
      <c r="S144" s="35" t="s">
        <v>2035</v>
      </c>
      <c r="T144" s="36" t="s">
        <v>2036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23">
        <f t="shared" si="9"/>
        <v>35.677962962962965</v>
      </c>
      <c r="J145" t="s">
        <v>21</v>
      </c>
      <c r="K145" t="s">
        <v>22</v>
      </c>
      <c r="L145">
        <v>1277701200</v>
      </c>
      <c r="M145">
        <v>1279429200</v>
      </c>
      <c r="N145" s="27">
        <f t="shared" si="10"/>
        <v>40357.208333333336</v>
      </c>
      <c r="O145" s="28">
        <f t="shared" si="11"/>
        <v>40377.208333333336</v>
      </c>
      <c r="P145" t="b">
        <v>0</v>
      </c>
      <c r="Q145" t="b">
        <v>0</v>
      </c>
      <c r="R145" s="34" t="s">
        <v>60</v>
      </c>
      <c r="S145" s="35" t="s">
        <v>2033</v>
      </c>
      <c r="T145" s="36" t="s">
        <v>2043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23">
        <f t="shared" si="9"/>
        <v>68.145499999999998</v>
      </c>
      <c r="J146" t="s">
        <v>21</v>
      </c>
      <c r="K146" t="s">
        <v>22</v>
      </c>
      <c r="L146">
        <v>1560747600</v>
      </c>
      <c r="M146">
        <v>1561438800</v>
      </c>
      <c r="N146" s="27">
        <f t="shared" si="10"/>
        <v>43633.208333333328</v>
      </c>
      <c r="O146" s="28">
        <f t="shared" si="11"/>
        <v>43641.208333333328</v>
      </c>
      <c r="P146" t="b">
        <v>0</v>
      </c>
      <c r="Q146" t="b">
        <v>0</v>
      </c>
      <c r="R146" s="34" t="s">
        <v>33</v>
      </c>
      <c r="S146" s="35" t="s">
        <v>2037</v>
      </c>
      <c r="T146" s="36" t="s">
        <v>2038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23">
        <f t="shared" si="9"/>
        <v>385.18256000000002</v>
      </c>
      <c r="J147" t="s">
        <v>98</v>
      </c>
      <c r="K147" t="s">
        <v>99</v>
      </c>
      <c r="L147">
        <v>1410066000</v>
      </c>
      <c r="M147">
        <v>1410498000</v>
      </c>
      <c r="N147" s="27">
        <f t="shared" si="10"/>
        <v>41889.208333333336</v>
      </c>
      <c r="O147" s="28">
        <f t="shared" si="11"/>
        <v>41894.208333333336</v>
      </c>
      <c r="P147" t="b">
        <v>0</v>
      </c>
      <c r="Q147" t="b">
        <v>0</v>
      </c>
      <c r="R147" s="34" t="s">
        <v>65</v>
      </c>
      <c r="S147" s="35" t="s">
        <v>2035</v>
      </c>
      <c r="T147" s="36" t="s">
        <v>2044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23">
        <f t="shared" si="9"/>
        <v>25.58625</v>
      </c>
      <c r="J148" t="s">
        <v>21</v>
      </c>
      <c r="K148" t="s">
        <v>22</v>
      </c>
      <c r="L148">
        <v>1320732000</v>
      </c>
      <c r="M148">
        <v>1322460000</v>
      </c>
      <c r="N148" s="27">
        <f t="shared" si="10"/>
        <v>40855.25</v>
      </c>
      <c r="O148" s="28">
        <f t="shared" si="11"/>
        <v>40875.25</v>
      </c>
      <c r="P148" t="b">
        <v>0</v>
      </c>
      <c r="Q148" t="b">
        <v>0</v>
      </c>
      <c r="R148" s="34" t="s">
        <v>33</v>
      </c>
      <c r="S148" s="35" t="s">
        <v>2037</v>
      </c>
      <c r="T148" s="36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23">
        <f t="shared" si="9"/>
        <v>100.06246987951808</v>
      </c>
      <c r="J149" t="s">
        <v>21</v>
      </c>
      <c r="K149" t="s">
        <v>22</v>
      </c>
      <c r="L149">
        <v>1465794000</v>
      </c>
      <c r="M149">
        <v>1466312400</v>
      </c>
      <c r="N149" s="27">
        <f t="shared" si="10"/>
        <v>42534.208333333328</v>
      </c>
      <c r="O149" s="28">
        <f t="shared" si="11"/>
        <v>42540.208333333328</v>
      </c>
      <c r="P149" t="b">
        <v>0</v>
      </c>
      <c r="Q149" t="b">
        <v>1</v>
      </c>
      <c r="R149" s="34" t="s">
        <v>33</v>
      </c>
      <c r="S149" s="35" t="s">
        <v>2037</v>
      </c>
      <c r="T149" s="36" t="s">
        <v>2038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23">
        <f t="shared" si="9"/>
        <v>54.105107526881717</v>
      </c>
      <c r="J150" t="s">
        <v>21</v>
      </c>
      <c r="K150" t="s">
        <v>22</v>
      </c>
      <c r="L150">
        <v>1500958800</v>
      </c>
      <c r="M150">
        <v>1501736400</v>
      </c>
      <c r="N150" s="27">
        <f t="shared" si="10"/>
        <v>42941.208333333328</v>
      </c>
      <c r="O150" s="28">
        <f t="shared" si="11"/>
        <v>42950.208333333328</v>
      </c>
      <c r="P150" t="b">
        <v>0</v>
      </c>
      <c r="Q150" t="b">
        <v>0</v>
      </c>
      <c r="R150" s="34" t="s">
        <v>65</v>
      </c>
      <c r="S150" s="35" t="s">
        <v>2035</v>
      </c>
      <c r="T150" s="36" t="s">
        <v>2044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23">
        <f t="shared" si="9"/>
        <v>98.599354838709672</v>
      </c>
      <c r="J151" t="s">
        <v>21</v>
      </c>
      <c r="K151" t="s">
        <v>22</v>
      </c>
      <c r="L151">
        <v>1357020000</v>
      </c>
      <c r="M151">
        <v>1361512800</v>
      </c>
      <c r="N151" s="27">
        <f t="shared" si="10"/>
        <v>41275.25</v>
      </c>
      <c r="O151" s="28">
        <f t="shared" si="11"/>
        <v>41327.25</v>
      </c>
      <c r="P151" t="b">
        <v>0</v>
      </c>
      <c r="Q151" t="b">
        <v>0</v>
      </c>
      <c r="R151" s="34" t="s">
        <v>60</v>
      </c>
      <c r="S151" s="35" t="s">
        <v>2033</v>
      </c>
      <c r="T151" s="36" t="s">
        <v>2043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23">
        <f t="shared" si="9"/>
        <v>0.505</v>
      </c>
      <c r="J152" t="s">
        <v>21</v>
      </c>
      <c r="K152" t="s">
        <v>22</v>
      </c>
      <c r="L152">
        <v>1544940000</v>
      </c>
      <c r="M152">
        <v>1545026400</v>
      </c>
      <c r="N152" s="27">
        <f t="shared" si="10"/>
        <v>43450.25</v>
      </c>
      <c r="O152" s="28">
        <f t="shared" si="11"/>
        <v>43451.25</v>
      </c>
      <c r="P152" t="b">
        <v>0</v>
      </c>
      <c r="Q152" t="b">
        <v>0</v>
      </c>
      <c r="R152" s="34" t="s">
        <v>23</v>
      </c>
      <c r="S152" s="35" t="s">
        <v>2033</v>
      </c>
      <c r="T152" s="36" t="s">
        <v>2034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23">
        <f t="shared" si="9"/>
        <v>733.82083454810493</v>
      </c>
      <c r="J153" t="s">
        <v>21</v>
      </c>
      <c r="K153" t="s">
        <v>22</v>
      </c>
      <c r="L153">
        <v>1402290000</v>
      </c>
      <c r="M153">
        <v>1406696400</v>
      </c>
      <c r="N153" s="27">
        <f t="shared" si="10"/>
        <v>41799.208333333336</v>
      </c>
      <c r="O153" s="28">
        <f t="shared" si="11"/>
        <v>41850.208333333336</v>
      </c>
      <c r="P153" t="b">
        <v>0</v>
      </c>
      <c r="Q153" t="b">
        <v>0</v>
      </c>
      <c r="R153" s="34" t="s">
        <v>50</v>
      </c>
      <c r="S153" s="35" t="s">
        <v>2033</v>
      </c>
      <c r="T153" s="36" t="s">
        <v>2041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23">
        <f t="shared" si="9"/>
        <v>1690.1153373493976</v>
      </c>
      <c r="J154" t="s">
        <v>21</v>
      </c>
      <c r="K154" t="s">
        <v>22</v>
      </c>
      <c r="L154">
        <v>1487311200</v>
      </c>
      <c r="M154">
        <v>1487916000</v>
      </c>
      <c r="N154" s="27">
        <f t="shared" si="10"/>
        <v>42783.25</v>
      </c>
      <c r="O154" s="28">
        <f t="shared" si="11"/>
        <v>42790.25</v>
      </c>
      <c r="P154" t="b">
        <v>0</v>
      </c>
      <c r="Q154" t="b">
        <v>0</v>
      </c>
      <c r="R154" s="34" t="s">
        <v>60</v>
      </c>
      <c r="S154" s="35" t="s">
        <v>2033</v>
      </c>
      <c r="T154" s="36" t="s">
        <v>2043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23">
        <f t="shared" si="9"/>
        <v>2840.9649208025344</v>
      </c>
      <c r="J155" t="s">
        <v>21</v>
      </c>
      <c r="K155" t="s">
        <v>22</v>
      </c>
      <c r="L155">
        <v>1350622800</v>
      </c>
      <c r="M155">
        <v>1351141200</v>
      </c>
      <c r="N155" s="27">
        <f t="shared" si="10"/>
        <v>41201.208333333336</v>
      </c>
      <c r="O155" s="28">
        <f t="shared" si="11"/>
        <v>41207.208333333336</v>
      </c>
      <c r="P155" t="b">
        <v>0</v>
      </c>
      <c r="Q155" t="b">
        <v>0</v>
      </c>
      <c r="R155" s="34" t="s">
        <v>33</v>
      </c>
      <c r="S155" s="35" t="s">
        <v>2037</v>
      </c>
      <c r="T155" s="36" t="s">
        <v>2038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23">
        <f t="shared" si="9"/>
        <v>529.79378283712788</v>
      </c>
      <c r="J156" t="s">
        <v>21</v>
      </c>
      <c r="K156" t="s">
        <v>22</v>
      </c>
      <c r="L156">
        <v>1463029200</v>
      </c>
      <c r="M156">
        <v>1465016400</v>
      </c>
      <c r="N156" s="27">
        <f t="shared" si="10"/>
        <v>42502.208333333328</v>
      </c>
      <c r="O156" s="28">
        <f t="shared" si="11"/>
        <v>42525.208333333328</v>
      </c>
      <c r="P156" t="b">
        <v>0</v>
      </c>
      <c r="Q156" t="b">
        <v>1</v>
      </c>
      <c r="R156" s="34" t="s">
        <v>60</v>
      </c>
      <c r="S156" s="35" t="s">
        <v>2033</v>
      </c>
      <c r="T156" s="36" t="s">
        <v>2043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23">
        <f t="shared" si="9"/>
        <v>597.32511111111114</v>
      </c>
      <c r="J157" t="s">
        <v>21</v>
      </c>
      <c r="K157" t="s">
        <v>22</v>
      </c>
      <c r="L157">
        <v>1269493200</v>
      </c>
      <c r="M157">
        <v>1270789200</v>
      </c>
      <c r="N157" s="27">
        <f t="shared" si="10"/>
        <v>40262.208333333336</v>
      </c>
      <c r="O157" s="28">
        <f t="shared" si="11"/>
        <v>40277.208333333336</v>
      </c>
      <c r="P157" t="b">
        <v>0</v>
      </c>
      <c r="Q157" t="b">
        <v>0</v>
      </c>
      <c r="R157" s="34" t="s">
        <v>33</v>
      </c>
      <c r="S157" s="35" t="s">
        <v>2037</v>
      </c>
      <c r="T157" s="36" t="s">
        <v>2038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23">
        <f t="shared" si="9"/>
        <v>189.86969780219781</v>
      </c>
      <c r="J158" t="s">
        <v>26</v>
      </c>
      <c r="K158" t="s">
        <v>27</v>
      </c>
      <c r="L158">
        <v>1570251600</v>
      </c>
      <c r="M158">
        <v>1572325200</v>
      </c>
      <c r="N158" s="27">
        <f t="shared" si="10"/>
        <v>43743.208333333328</v>
      </c>
      <c r="O158" s="28">
        <f t="shared" si="11"/>
        <v>43767.208333333328</v>
      </c>
      <c r="P158" t="b">
        <v>0</v>
      </c>
      <c r="Q158" t="b">
        <v>0</v>
      </c>
      <c r="R158" s="34" t="s">
        <v>23</v>
      </c>
      <c r="S158" s="35" t="s">
        <v>2033</v>
      </c>
      <c r="T158" s="36" t="s">
        <v>2034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23">
        <f t="shared" si="9"/>
        <v>15.263333333333334</v>
      </c>
      <c r="J159" t="s">
        <v>26</v>
      </c>
      <c r="K159" t="s">
        <v>27</v>
      </c>
      <c r="L159">
        <v>1388383200</v>
      </c>
      <c r="M159">
        <v>1389420000</v>
      </c>
      <c r="N159" s="27">
        <f t="shared" si="10"/>
        <v>41638.25</v>
      </c>
      <c r="O159" s="28">
        <f t="shared" si="11"/>
        <v>41650.25</v>
      </c>
      <c r="P159" t="b">
        <v>0</v>
      </c>
      <c r="Q159" t="b">
        <v>0</v>
      </c>
      <c r="R159" s="34" t="s">
        <v>122</v>
      </c>
      <c r="S159" s="35" t="s">
        <v>2052</v>
      </c>
      <c r="T159" s="36" t="s">
        <v>2053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23">
        <f t="shared" si="9"/>
        <v>21.604761904761904</v>
      </c>
      <c r="J160" t="s">
        <v>21</v>
      </c>
      <c r="K160" t="s">
        <v>22</v>
      </c>
      <c r="L160">
        <v>1449554400</v>
      </c>
      <c r="M160">
        <v>1449640800</v>
      </c>
      <c r="N160" s="27">
        <f t="shared" si="10"/>
        <v>42346.25</v>
      </c>
      <c r="O160" s="28">
        <f t="shared" si="11"/>
        <v>42347.25</v>
      </c>
      <c r="P160" t="b">
        <v>0</v>
      </c>
      <c r="Q160" t="b">
        <v>0</v>
      </c>
      <c r="R160" s="34" t="s">
        <v>23</v>
      </c>
      <c r="S160" s="35" t="s">
        <v>2033</v>
      </c>
      <c r="T160" s="36" t="s">
        <v>2034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23">
        <f t="shared" si="9"/>
        <v>911.00005753138078</v>
      </c>
      <c r="J161" t="s">
        <v>21</v>
      </c>
      <c r="K161" t="s">
        <v>22</v>
      </c>
      <c r="L161">
        <v>1553662800</v>
      </c>
      <c r="M161">
        <v>1555218000</v>
      </c>
      <c r="N161" s="27">
        <f t="shared" si="10"/>
        <v>43551.208333333328</v>
      </c>
      <c r="O161" s="28">
        <f t="shared" si="11"/>
        <v>43569.208333333328</v>
      </c>
      <c r="P161" t="b">
        <v>0</v>
      </c>
      <c r="Q161" t="b">
        <v>1</v>
      </c>
      <c r="R161" s="34" t="s">
        <v>33</v>
      </c>
      <c r="S161" s="35" t="s">
        <v>2037</v>
      </c>
      <c r="T161" s="36" t="s">
        <v>2038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23">
        <f t="shared" si="9"/>
        <v>82.811562499999994</v>
      </c>
      <c r="J162" t="s">
        <v>21</v>
      </c>
      <c r="K162" t="s">
        <v>22</v>
      </c>
      <c r="L162">
        <v>1556341200</v>
      </c>
      <c r="M162">
        <v>1557723600</v>
      </c>
      <c r="N162" s="27">
        <f t="shared" si="10"/>
        <v>43582.208333333328</v>
      </c>
      <c r="O162" s="28">
        <f t="shared" si="11"/>
        <v>43598.208333333328</v>
      </c>
      <c r="P162" t="b">
        <v>0</v>
      </c>
      <c r="Q162" t="b">
        <v>0</v>
      </c>
      <c r="R162" s="34" t="s">
        <v>65</v>
      </c>
      <c r="S162" s="35" t="s">
        <v>2035</v>
      </c>
      <c r="T162" s="36" t="s">
        <v>2044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23">
        <f t="shared" si="9"/>
        <v>37.890909090909091</v>
      </c>
      <c r="J163" t="s">
        <v>21</v>
      </c>
      <c r="K163" t="s">
        <v>22</v>
      </c>
      <c r="L163">
        <v>1442984400</v>
      </c>
      <c r="M163">
        <v>1443502800</v>
      </c>
      <c r="N163" s="27">
        <f t="shared" si="10"/>
        <v>42270.208333333328</v>
      </c>
      <c r="O163" s="28">
        <f t="shared" si="11"/>
        <v>42276.208333333328</v>
      </c>
      <c r="P163" t="b">
        <v>0</v>
      </c>
      <c r="Q163" t="b">
        <v>1</v>
      </c>
      <c r="R163" s="34" t="s">
        <v>28</v>
      </c>
      <c r="S163" s="35" t="s">
        <v>2035</v>
      </c>
      <c r="T163" s="36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23">
        <f t="shared" si="9"/>
        <v>79.248688524590165</v>
      </c>
      <c r="J164" t="s">
        <v>98</v>
      </c>
      <c r="K164" t="s">
        <v>99</v>
      </c>
      <c r="L164">
        <v>1544248800</v>
      </c>
      <c r="M164">
        <v>1546840800</v>
      </c>
      <c r="N164" s="27">
        <f t="shared" si="10"/>
        <v>43442.25</v>
      </c>
      <c r="O164" s="28">
        <f t="shared" si="11"/>
        <v>43472.25</v>
      </c>
      <c r="P164" t="b">
        <v>0</v>
      </c>
      <c r="Q164" t="b">
        <v>0</v>
      </c>
      <c r="R164" s="34" t="s">
        <v>23</v>
      </c>
      <c r="S164" s="35" t="s">
        <v>2033</v>
      </c>
      <c r="T164" s="36" t="s">
        <v>2034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23">
        <f t="shared" si="9"/>
        <v>124.26628571428571</v>
      </c>
      <c r="J165" t="s">
        <v>21</v>
      </c>
      <c r="K165" t="s">
        <v>22</v>
      </c>
      <c r="L165">
        <v>1508475600</v>
      </c>
      <c r="M165">
        <v>1512712800</v>
      </c>
      <c r="N165" s="27">
        <f t="shared" si="10"/>
        <v>43028.208333333328</v>
      </c>
      <c r="O165" s="28">
        <f t="shared" si="11"/>
        <v>43077.25</v>
      </c>
      <c r="P165" t="b">
        <v>0</v>
      </c>
      <c r="Q165" t="b">
        <v>1</v>
      </c>
      <c r="R165" s="34" t="s">
        <v>122</v>
      </c>
      <c r="S165" s="35" t="s">
        <v>2052</v>
      </c>
      <c r="T165" s="36" t="s">
        <v>2053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23">
        <f t="shared" si="9"/>
        <v>698.50084717607979</v>
      </c>
      <c r="J166" t="s">
        <v>21</v>
      </c>
      <c r="K166" t="s">
        <v>22</v>
      </c>
      <c r="L166">
        <v>1507438800</v>
      </c>
      <c r="M166">
        <v>1507525200</v>
      </c>
      <c r="N166" s="27">
        <f t="shared" si="10"/>
        <v>43016.208333333328</v>
      </c>
      <c r="O166" s="28">
        <f t="shared" si="11"/>
        <v>43017.208333333328</v>
      </c>
      <c r="P166" t="b">
        <v>0</v>
      </c>
      <c r="Q166" t="b">
        <v>0</v>
      </c>
      <c r="R166" s="34" t="s">
        <v>33</v>
      </c>
      <c r="S166" s="35" t="s">
        <v>2037</v>
      </c>
      <c r="T166" s="36" t="s">
        <v>2038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23">
        <f t="shared" si="9"/>
        <v>1253.6099502212389</v>
      </c>
      <c r="J167" t="s">
        <v>21</v>
      </c>
      <c r="K167" t="s">
        <v>22</v>
      </c>
      <c r="L167">
        <v>1501563600</v>
      </c>
      <c r="M167">
        <v>1504328400</v>
      </c>
      <c r="N167" s="27">
        <f t="shared" si="10"/>
        <v>42948.208333333328</v>
      </c>
      <c r="O167" s="28">
        <f t="shared" si="11"/>
        <v>42980.208333333328</v>
      </c>
      <c r="P167" t="b">
        <v>0</v>
      </c>
      <c r="Q167" t="b">
        <v>0</v>
      </c>
      <c r="R167" s="34" t="s">
        <v>28</v>
      </c>
      <c r="S167" s="35" t="s">
        <v>2035</v>
      </c>
      <c r="T167" s="36" t="s">
        <v>2036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23">
        <f t="shared" si="9"/>
        <v>122.68566326530612</v>
      </c>
      <c r="J168" t="s">
        <v>21</v>
      </c>
      <c r="K168" t="s">
        <v>22</v>
      </c>
      <c r="L168">
        <v>1292997600</v>
      </c>
      <c r="M168">
        <v>1293343200</v>
      </c>
      <c r="N168" s="27">
        <f t="shared" si="10"/>
        <v>40534.25</v>
      </c>
      <c r="O168" s="28">
        <f t="shared" si="11"/>
        <v>40538.25</v>
      </c>
      <c r="P168" t="b">
        <v>0</v>
      </c>
      <c r="Q168" t="b">
        <v>0</v>
      </c>
      <c r="R168" s="34" t="s">
        <v>122</v>
      </c>
      <c r="S168" s="35" t="s">
        <v>2052</v>
      </c>
      <c r="T168" s="36" t="s">
        <v>2053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23">
        <f t="shared" si="9"/>
        <v>75.077692307692303</v>
      </c>
      <c r="J169" t="s">
        <v>26</v>
      </c>
      <c r="K169" t="s">
        <v>27</v>
      </c>
      <c r="L169">
        <v>1370840400</v>
      </c>
      <c r="M169">
        <v>1371704400</v>
      </c>
      <c r="N169" s="27">
        <f t="shared" si="10"/>
        <v>41435.208333333336</v>
      </c>
      <c r="O169" s="28">
        <f t="shared" si="11"/>
        <v>41445.208333333336</v>
      </c>
      <c r="P169" t="b">
        <v>0</v>
      </c>
      <c r="Q169" t="b">
        <v>0</v>
      </c>
      <c r="R169" s="34" t="s">
        <v>33</v>
      </c>
      <c r="S169" s="35" t="s">
        <v>2037</v>
      </c>
      <c r="T169" s="36" t="s">
        <v>2038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23">
        <f t="shared" si="9"/>
        <v>477.65654566744729</v>
      </c>
      <c r="J170" t="s">
        <v>36</v>
      </c>
      <c r="K170" t="s">
        <v>37</v>
      </c>
      <c r="L170">
        <v>1550815200</v>
      </c>
      <c r="M170">
        <v>1552798800</v>
      </c>
      <c r="N170" s="27">
        <f t="shared" si="10"/>
        <v>43518.25</v>
      </c>
      <c r="O170" s="28">
        <f t="shared" si="11"/>
        <v>43541.208333333328</v>
      </c>
      <c r="P170" t="b">
        <v>0</v>
      </c>
      <c r="Q170" t="b">
        <v>1</v>
      </c>
      <c r="R170" s="34" t="s">
        <v>60</v>
      </c>
      <c r="S170" s="35" t="s">
        <v>2033</v>
      </c>
      <c r="T170" s="36" t="s">
        <v>2043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23">
        <f t="shared" si="9"/>
        <v>635.62040772532191</v>
      </c>
      <c r="J171" t="s">
        <v>21</v>
      </c>
      <c r="K171" t="s">
        <v>22</v>
      </c>
      <c r="L171">
        <v>1339909200</v>
      </c>
      <c r="M171">
        <v>1342328400</v>
      </c>
      <c r="N171" s="27">
        <f t="shared" si="10"/>
        <v>41077.208333333336</v>
      </c>
      <c r="O171" s="28">
        <f t="shared" si="11"/>
        <v>41105.208333333336</v>
      </c>
      <c r="P171" t="b">
        <v>0</v>
      </c>
      <c r="Q171" t="b">
        <v>1</v>
      </c>
      <c r="R171" s="34" t="s">
        <v>100</v>
      </c>
      <c r="S171" s="35" t="s">
        <v>2039</v>
      </c>
      <c r="T171" s="36" t="s">
        <v>2050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23">
        <f t="shared" si="9"/>
        <v>33.514694311536417</v>
      </c>
      <c r="J172" t="s">
        <v>21</v>
      </c>
      <c r="K172" t="s">
        <v>22</v>
      </c>
      <c r="L172">
        <v>1501736400</v>
      </c>
      <c r="M172">
        <v>1502341200</v>
      </c>
      <c r="N172" s="27">
        <f t="shared" si="10"/>
        <v>42950.208333333328</v>
      </c>
      <c r="O172" s="28">
        <f t="shared" si="11"/>
        <v>42957.208333333328</v>
      </c>
      <c r="P172" t="b">
        <v>0</v>
      </c>
      <c r="Q172" t="b">
        <v>0</v>
      </c>
      <c r="R172" s="34" t="s">
        <v>60</v>
      </c>
      <c r="S172" s="35" t="s">
        <v>2033</v>
      </c>
      <c r="T172" s="36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23">
        <f t="shared" si="9"/>
        <v>2.5531632653061225</v>
      </c>
      <c r="J173" t="s">
        <v>21</v>
      </c>
      <c r="K173" t="s">
        <v>22</v>
      </c>
      <c r="L173">
        <v>1395291600</v>
      </c>
      <c r="M173">
        <v>1397192400</v>
      </c>
      <c r="N173" s="27">
        <f t="shared" si="10"/>
        <v>41718.208333333336</v>
      </c>
      <c r="O173" s="28">
        <f t="shared" si="11"/>
        <v>41740.208333333336</v>
      </c>
      <c r="P173" t="b">
        <v>0</v>
      </c>
      <c r="Q173" t="b">
        <v>0</v>
      </c>
      <c r="R173" s="34" t="s">
        <v>206</v>
      </c>
      <c r="S173" s="35" t="s">
        <v>2045</v>
      </c>
      <c r="T173" s="36" t="s">
        <v>2057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23">
        <f t="shared" si="9"/>
        <v>13.414375</v>
      </c>
      <c r="J174" t="s">
        <v>21</v>
      </c>
      <c r="K174" t="s">
        <v>22</v>
      </c>
      <c r="L174">
        <v>1405746000</v>
      </c>
      <c r="M174">
        <v>1407042000</v>
      </c>
      <c r="N174" s="27">
        <f t="shared" si="10"/>
        <v>41839.208333333336</v>
      </c>
      <c r="O174" s="28">
        <f t="shared" si="11"/>
        <v>41854.208333333336</v>
      </c>
      <c r="P174" t="b">
        <v>0</v>
      </c>
      <c r="Q174" t="b">
        <v>1</v>
      </c>
      <c r="R174" s="34" t="s">
        <v>42</v>
      </c>
      <c r="S174" s="35" t="s">
        <v>2039</v>
      </c>
      <c r="T174" s="36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23">
        <f t="shared" si="9"/>
        <v>781.31507238883148</v>
      </c>
      <c r="J175" t="s">
        <v>21</v>
      </c>
      <c r="K175" t="s">
        <v>22</v>
      </c>
      <c r="L175">
        <v>1368853200</v>
      </c>
      <c r="M175">
        <v>1369371600</v>
      </c>
      <c r="N175" s="27">
        <f t="shared" si="10"/>
        <v>41412.208333333336</v>
      </c>
      <c r="O175" s="28">
        <f t="shared" si="11"/>
        <v>41418.208333333336</v>
      </c>
      <c r="P175" t="b">
        <v>0</v>
      </c>
      <c r="Q175" t="b">
        <v>0</v>
      </c>
      <c r="R175" s="34" t="s">
        <v>33</v>
      </c>
      <c r="S175" s="35" t="s">
        <v>2037</v>
      </c>
      <c r="T175" s="36" t="s">
        <v>2038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23">
        <f t="shared" si="9"/>
        <v>28.473333333333333</v>
      </c>
      <c r="J176" t="s">
        <v>21</v>
      </c>
      <c r="K176" t="s">
        <v>22</v>
      </c>
      <c r="L176">
        <v>1444021200</v>
      </c>
      <c r="M176">
        <v>1444107600</v>
      </c>
      <c r="N176" s="27">
        <f t="shared" si="10"/>
        <v>42282.208333333328</v>
      </c>
      <c r="O176" s="28">
        <f t="shared" si="11"/>
        <v>42283.208333333328</v>
      </c>
      <c r="P176" t="b">
        <v>0</v>
      </c>
      <c r="Q176" t="b">
        <v>1</v>
      </c>
      <c r="R176" s="34" t="s">
        <v>65</v>
      </c>
      <c r="S176" s="35" t="s">
        <v>2035</v>
      </c>
      <c r="T176" s="36" t="s">
        <v>2044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23">
        <f t="shared" si="9"/>
        <v>565.13095750551872</v>
      </c>
      <c r="J177" t="s">
        <v>21</v>
      </c>
      <c r="K177" t="s">
        <v>22</v>
      </c>
      <c r="L177">
        <v>1472619600</v>
      </c>
      <c r="M177">
        <v>1474261200</v>
      </c>
      <c r="N177" s="27">
        <f t="shared" si="10"/>
        <v>42613.208333333328</v>
      </c>
      <c r="O177" s="28">
        <f t="shared" si="11"/>
        <v>42632.208333333328</v>
      </c>
      <c r="P177" t="b">
        <v>0</v>
      </c>
      <c r="Q177" t="b">
        <v>0</v>
      </c>
      <c r="R177" s="34" t="s">
        <v>33</v>
      </c>
      <c r="S177" s="35" t="s">
        <v>2037</v>
      </c>
      <c r="T177" s="36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23">
        <f t="shared" si="9"/>
        <v>391.37417391304348</v>
      </c>
      <c r="J178" t="s">
        <v>21</v>
      </c>
      <c r="K178" t="s">
        <v>22</v>
      </c>
      <c r="L178">
        <v>1472878800</v>
      </c>
      <c r="M178">
        <v>1473656400</v>
      </c>
      <c r="N178" s="27">
        <f t="shared" si="10"/>
        <v>42616.208333333328</v>
      </c>
      <c r="O178" s="28">
        <f t="shared" si="11"/>
        <v>42625.208333333328</v>
      </c>
      <c r="P178" t="b">
        <v>0</v>
      </c>
      <c r="Q178" t="b">
        <v>0</v>
      </c>
      <c r="R178" s="34" t="s">
        <v>33</v>
      </c>
      <c r="S178" s="35" t="s">
        <v>2037</v>
      </c>
      <c r="T178" s="36" t="s">
        <v>2038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23">
        <f t="shared" si="9"/>
        <v>1371.5823840206185</v>
      </c>
      <c r="J179" t="s">
        <v>21</v>
      </c>
      <c r="K179" t="s">
        <v>22</v>
      </c>
      <c r="L179">
        <v>1289800800</v>
      </c>
      <c r="M179">
        <v>1291960800</v>
      </c>
      <c r="N179" s="27">
        <f t="shared" si="10"/>
        <v>40497.25</v>
      </c>
      <c r="O179" s="28">
        <f t="shared" si="11"/>
        <v>40522.25</v>
      </c>
      <c r="P179" t="b">
        <v>0</v>
      </c>
      <c r="Q179" t="b">
        <v>0</v>
      </c>
      <c r="R179" s="34" t="s">
        <v>33</v>
      </c>
      <c r="S179" s="35" t="s">
        <v>2037</v>
      </c>
      <c r="T179" s="36" t="s">
        <v>2038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23">
        <f t="shared" si="9"/>
        <v>105.48104166666667</v>
      </c>
      <c r="J180" t="s">
        <v>21</v>
      </c>
      <c r="K180" t="s">
        <v>22</v>
      </c>
      <c r="L180">
        <v>1505970000</v>
      </c>
      <c r="M180">
        <v>1506747600</v>
      </c>
      <c r="N180" s="27">
        <f t="shared" si="10"/>
        <v>42999.208333333328</v>
      </c>
      <c r="O180" s="28">
        <f t="shared" si="11"/>
        <v>43008.208333333328</v>
      </c>
      <c r="P180" t="b">
        <v>0</v>
      </c>
      <c r="Q180" t="b">
        <v>0</v>
      </c>
      <c r="R180" s="34" t="s">
        <v>17</v>
      </c>
      <c r="S180" s="35" t="s">
        <v>2031</v>
      </c>
      <c r="T180" s="36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23">
        <f t="shared" si="9"/>
        <v>1770.2885955056179</v>
      </c>
      <c r="J181" t="s">
        <v>15</v>
      </c>
      <c r="K181" t="s">
        <v>16</v>
      </c>
      <c r="L181">
        <v>1363496400</v>
      </c>
      <c r="M181">
        <v>1363582800</v>
      </c>
      <c r="N181" s="27">
        <f t="shared" si="10"/>
        <v>41350.208333333336</v>
      </c>
      <c r="O181" s="28">
        <f t="shared" si="11"/>
        <v>41351.208333333336</v>
      </c>
      <c r="P181" t="b">
        <v>0</v>
      </c>
      <c r="Q181" t="b">
        <v>1</v>
      </c>
      <c r="R181" s="34" t="s">
        <v>33</v>
      </c>
      <c r="S181" s="35" t="s">
        <v>2037</v>
      </c>
      <c r="T181" s="36" t="s">
        <v>2038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23">
        <f t="shared" si="9"/>
        <v>1055.0422857142858</v>
      </c>
      <c r="J182" t="s">
        <v>26</v>
      </c>
      <c r="K182" t="s">
        <v>27</v>
      </c>
      <c r="L182">
        <v>1269234000</v>
      </c>
      <c r="M182">
        <v>1269666000</v>
      </c>
      <c r="N182" s="27">
        <f t="shared" si="10"/>
        <v>40259.208333333336</v>
      </c>
      <c r="O182" s="28">
        <f t="shared" si="11"/>
        <v>40264.208333333336</v>
      </c>
      <c r="P182" t="b">
        <v>0</v>
      </c>
      <c r="Q182" t="b">
        <v>0</v>
      </c>
      <c r="R182" s="34" t="s">
        <v>65</v>
      </c>
      <c r="S182" s="35" t="s">
        <v>2035</v>
      </c>
      <c r="T182" s="36" t="s">
        <v>2044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23">
        <f t="shared" si="9"/>
        <v>68.309011627906983</v>
      </c>
      <c r="J183" t="s">
        <v>21</v>
      </c>
      <c r="K183" t="s">
        <v>22</v>
      </c>
      <c r="L183">
        <v>1507093200</v>
      </c>
      <c r="M183">
        <v>1508648400</v>
      </c>
      <c r="N183" s="27">
        <f t="shared" si="10"/>
        <v>43012.208333333328</v>
      </c>
      <c r="O183" s="28">
        <f t="shared" si="11"/>
        <v>43030.208333333328</v>
      </c>
      <c r="P183" t="b">
        <v>0</v>
      </c>
      <c r="Q183" t="b">
        <v>0</v>
      </c>
      <c r="R183" s="34" t="s">
        <v>28</v>
      </c>
      <c r="S183" s="35" t="s">
        <v>2035</v>
      </c>
      <c r="T183" s="36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23">
        <f t="shared" si="9"/>
        <v>1662.6116236162361</v>
      </c>
      <c r="J184" t="s">
        <v>36</v>
      </c>
      <c r="K184" t="s">
        <v>37</v>
      </c>
      <c r="L184">
        <v>1560574800</v>
      </c>
      <c r="M184">
        <v>1561957200</v>
      </c>
      <c r="N184" s="27">
        <f t="shared" si="10"/>
        <v>43631.208333333328</v>
      </c>
      <c r="O184" s="28">
        <f t="shared" si="11"/>
        <v>43647.208333333328</v>
      </c>
      <c r="P184" t="b">
        <v>0</v>
      </c>
      <c r="Q184" t="b">
        <v>0</v>
      </c>
      <c r="R184" s="34" t="s">
        <v>33</v>
      </c>
      <c r="S184" s="35" t="s">
        <v>2037</v>
      </c>
      <c r="T184" s="36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23">
        <f t="shared" si="9"/>
        <v>43.345588235294116</v>
      </c>
      <c r="J185" t="s">
        <v>15</v>
      </c>
      <c r="K185" t="s">
        <v>16</v>
      </c>
      <c r="L185">
        <v>1284008400</v>
      </c>
      <c r="M185">
        <v>1285131600</v>
      </c>
      <c r="N185" s="27">
        <f t="shared" si="10"/>
        <v>40430.208333333336</v>
      </c>
      <c r="O185" s="28">
        <f t="shared" si="11"/>
        <v>40443.208333333336</v>
      </c>
      <c r="P185" t="b">
        <v>0</v>
      </c>
      <c r="Q185" t="b">
        <v>0</v>
      </c>
      <c r="R185" s="34" t="s">
        <v>23</v>
      </c>
      <c r="S185" s="35" t="s">
        <v>2033</v>
      </c>
      <c r="T185" s="36" t="s">
        <v>2034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23">
        <f t="shared" si="9"/>
        <v>171.46527777777777</v>
      </c>
      <c r="J186" t="s">
        <v>21</v>
      </c>
      <c r="K186" t="s">
        <v>22</v>
      </c>
      <c r="L186">
        <v>1556859600</v>
      </c>
      <c r="M186">
        <v>1556946000</v>
      </c>
      <c r="N186" s="27">
        <f t="shared" si="10"/>
        <v>43588.208333333328</v>
      </c>
      <c r="O186" s="28">
        <f t="shared" si="11"/>
        <v>43589.208333333328</v>
      </c>
      <c r="P186" t="b">
        <v>0</v>
      </c>
      <c r="Q186" t="b">
        <v>0</v>
      </c>
      <c r="R186" s="34" t="s">
        <v>33</v>
      </c>
      <c r="S186" s="35" t="s">
        <v>2037</v>
      </c>
      <c r="T186" s="36" t="s">
        <v>2038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23">
        <f t="shared" si="9"/>
        <v>9.859</v>
      </c>
      <c r="J187" t="s">
        <v>21</v>
      </c>
      <c r="K187" t="s">
        <v>22</v>
      </c>
      <c r="L187">
        <v>1526187600</v>
      </c>
      <c r="M187">
        <v>1527138000</v>
      </c>
      <c r="N187" s="27">
        <f t="shared" si="10"/>
        <v>43233.208333333328</v>
      </c>
      <c r="O187" s="28">
        <f t="shared" si="11"/>
        <v>43244.208333333328</v>
      </c>
      <c r="P187" t="b">
        <v>0</v>
      </c>
      <c r="Q187" t="b">
        <v>0</v>
      </c>
      <c r="R187" s="34" t="s">
        <v>269</v>
      </c>
      <c r="S187" s="35" t="s">
        <v>2039</v>
      </c>
      <c r="T187" s="36" t="s">
        <v>2058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23">
        <f t="shared" si="9"/>
        <v>443.15967342342344</v>
      </c>
      <c r="J188" t="s">
        <v>21</v>
      </c>
      <c r="K188" t="s">
        <v>22</v>
      </c>
      <c r="L188">
        <v>1400821200</v>
      </c>
      <c r="M188">
        <v>1402117200</v>
      </c>
      <c r="N188" s="27">
        <f t="shared" si="10"/>
        <v>41782.208333333336</v>
      </c>
      <c r="O188" s="28">
        <f t="shared" si="11"/>
        <v>41797.208333333336</v>
      </c>
      <c r="P188" t="b">
        <v>0</v>
      </c>
      <c r="Q188" t="b">
        <v>0</v>
      </c>
      <c r="R188" s="34" t="s">
        <v>33</v>
      </c>
      <c r="S188" s="35" t="s">
        <v>2037</v>
      </c>
      <c r="T188" s="36" t="s">
        <v>2038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23">
        <f t="shared" si="9"/>
        <v>722.14936877076411</v>
      </c>
      <c r="J189" t="s">
        <v>15</v>
      </c>
      <c r="K189" t="s">
        <v>16</v>
      </c>
      <c r="L189">
        <v>1361599200</v>
      </c>
      <c r="M189">
        <v>1364014800</v>
      </c>
      <c r="N189" s="27">
        <f t="shared" si="10"/>
        <v>41328.25</v>
      </c>
      <c r="O189" s="28">
        <f t="shared" si="11"/>
        <v>41356.208333333336</v>
      </c>
      <c r="P189" t="b">
        <v>0</v>
      </c>
      <c r="Q189" t="b">
        <v>1</v>
      </c>
      <c r="R189" s="34" t="s">
        <v>100</v>
      </c>
      <c r="S189" s="35" t="s">
        <v>2039</v>
      </c>
      <c r="T189" s="36" t="s">
        <v>2050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23">
        <f t="shared" si="9"/>
        <v>17.660060975609756</v>
      </c>
      <c r="J190" t="s">
        <v>107</v>
      </c>
      <c r="K190" t="s">
        <v>108</v>
      </c>
      <c r="L190">
        <v>1417500000</v>
      </c>
      <c r="M190">
        <v>1417586400</v>
      </c>
      <c r="N190" s="27">
        <f t="shared" si="10"/>
        <v>41975.25</v>
      </c>
      <c r="O190" s="28">
        <f t="shared" si="11"/>
        <v>41976.25</v>
      </c>
      <c r="P190" t="b">
        <v>0</v>
      </c>
      <c r="Q190" t="b">
        <v>0</v>
      </c>
      <c r="R190" s="34" t="s">
        <v>33</v>
      </c>
      <c r="S190" s="35" t="s">
        <v>2037</v>
      </c>
      <c r="T190" s="36" t="s">
        <v>2038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23">
        <f t="shared" si="9"/>
        <v>220.61762676424465</v>
      </c>
      <c r="J191" t="s">
        <v>21</v>
      </c>
      <c r="K191" t="s">
        <v>22</v>
      </c>
      <c r="L191">
        <v>1457071200</v>
      </c>
      <c r="M191">
        <v>1457071200</v>
      </c>
      <c r="N191" s="27">
        <f t="shared" si="10"/>
        <v>42433.25</v>
      </c>
      <c r="O191" s="28">
        <f t="shared" si="11"/>
        <v>42433.25</v>
      </c>
      <c r="P191" t="b">
        <v>0</v>
      </c>
      <c r="Q191" t="b">
        <v>0</v>
      </c>
      <c r="R191" s="34" t="s">
        <v>33</v>
      </c>
      <c r="S191" s="35" t="s">
        <v>2037</v>
      </c>
      <c r="T191" s="36" t="s">
        <v>2038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23">
        <f t="shared" si="9"/>
        <v>12.342972972972973</v>
      </c>
      <c r="J192" t="s">
        <v>21</v>
      </c>
      <c r="K192" t="s">
        <v>22</v>
      </c>
      <c r="L192">
        <v>1370322000</v>
      </c>
      <c r="M192">
        <v>1370408400</v>
      </c>
      <c r="N192" s="27">
        <f t="shared" si="10"/>
        <v>41429.208333333336</v>
      </c>
      <c r="O192" s="28">
        <f t="shared" si="11"/>
        <v>41430.208333333336</v>
      </c>
      <c r="P192" t="b">
        <v>0</v>
      </c>
      <c r="Q192" t="b">
        <v>1</v>
      </c>
      <c r="R192" s="34" t="s">
        <v>33</v>
      </c>
      <c r="S192" s="35" t="s">
        <v>2037</v>
      </c>
      <c r="T192" s="36" t="s">
        <v>2038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23">
        <f t="shared" si="9"/>
        <v>43.189761904761902</v>
      </c>
      <c r="J193" t="s">
        <v>107</v>
      </c>
      <c r="K193" t="s">
        <v>108</v>
      </c>
      <c r="L193">
        <v>1552366800</v>
      </c>
      <c r="M193">
        <v>1552626000</v>
      </c>
      <c r="N193" s="27">
        <f t="shared" si="10"/>
        <v>43536.208333333328</v>
      </c>
      <c r="O193" s="28">
        <f t="shared" si="11"/>
        <v>43539.208333333328</v>
      </c>
      <c r="P193" t="b">
        <v>0</v>
      </c>
      <c r="Q193" t="b">
        <v>0</v>
      </c>
      <c r="R193" s="34" t="s">
        <v>33</v>
      </c>
      <c r="S193" s="35" t="s">
        <v>2037</v>
      </c>
      <c r="T193" s="36" t="s">
        <v>2038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23">
        <f t="shared" si="9"/>
        <v>121.59996478873239</v>
      </c>
      <c r="J194" t="s">
        <v>21</v>
      </c>
      <c r="K194" t="s">
        <v>22</v>
      </c>
      <c r="L194">
        <v>1403845200</v>
      </c>
      <c r="M194">
        <v>1404190800</v>
      </c>
      <c r="N194" s="27">
        <f t="shared" si="10"/>
        <v>41817.208333333336</v>
      </c>
      <c r="O194" s="28">
        <f t="shared" si="11"/>
        <v>41821.208333333336</v>
      </c>
      <c r="P194" t="b">
        <v>0</v>
      </c>
      <c r="Q194" t="b">
        <v>0</v>
      </c>
      <c r="R194" s="34" t="s">
        <v>23</v>
      </c>
      <c r="S194" s="35" t="s">
        <v>2033</v>
      </c>
      <c r="T194" s="36" t="s">
        <v>2034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23">
        <f t="shared" ref="I195:I258" si="13">AVERAGE(H195,F195)</f>
        <v>32.728181818181817</v>
      </c>
      <c r="J195" t="s">
        <v>21</v>
      </c>
      <c r="K195" t="s">
        <v>22</v>
      </c>
      <c r="L195">
        <v>1523163600</v>
      </c>
      <c r="M195">
        <v>1523509200</v>
      </c>
      <c r="N195" s="27">
        <f t="shared" ref="N195:N258" si="14">(((L195/60)/60)/24)+DATE(1970,1,1)</f>
        <v>43198.208333333328</v>
      </c>
      <c r="O195" s="28">
        <f t="shared" ref="O195:O258" si="15">(((M195/60)/60)/24)+DATE(1970,1,1)</f>
        <v>43202.208333333328</v>
      </c>
      <c r="P195" t="b">
        <v>1</v>
      </c>
      <c r="Q195" t="b">
        <v>0</v>
      </c>
      <c r="R195" s="34" t="s">
        <v>60</v>
      </c>
      <c r="S195" s="35" t="s">
        <v>2033</v>
      </c>
      <c r="T195" s="36" t="s">
        <v>2043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23">
        <f t="shared" si="13"/>
        <v>63.613802816901412</v>
      </c>
      <c r="J196" t="s">
        <v>21</v>
      </c>
      <c r="K196" t="s">
        <v>22</v>
      </c>
      <c r="L196">
        <v>1442206800</v>
      </c>
      <c r="M196">
        <v>1443589200</v>
      </c>
      <c r="N196" s="27">
        <f t="shared" si="14"/>
        <v>42261.208333333328</v>
      </c>
      <c r="O196" s="28">
        <f t="shared" si="15"/>
        <v>42277.208333333328</v>
      </c>
      <c r="P196" t="b">
        <v>0</v>
      </c>
      <c r="Q196" t="b">
        <v>0</v>
      </c>
      <c r="R196" s="34" t="s">
        <v>148</v>
      </c>
      <c r="S196" s="35" t="s">
        <v>2033</v>
      </c>
      <c r="T196" s="36" t="s">
        <v>2055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23">
        <f t="shared" si="13"/>
        <v>263.80876582278484</v>
      </c>
      <c r="J197" t="s">
        <v>21</v>
      </c>
      <c r="K197" t="s">
        <v>22</v>
      </c>
      <c r="L197">
        <v>1532840400</v>
      </c>
      <c r="M197">
        <v>1533445200</v>
      </c>
      <c r="N197" s="27">
        <f t="shared" si="14"/>
        <v>43310.208333333328</v>
      </c>
      <c r="O197" s="28">
        <f t="shared" si="15"/>
        <v>43317.208333333328</v>
      </c>
      <c r="P197" t="b">
        <v>0</v>
      </c>
      <c r="Q197" t="b">
        <v>0</v>
      </c>
      <c r="R197" s="34" t="s">
        <v>50</v>
      </c>
      <c r="S197" s="35" t="s">
        <v>2033</v>
      </c>
      <c r="T197" s="36" t="s">
        <v>2041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23">
        <f t="shared" si="13"/>
        <v>50.31573170731707</v>
      </c>
      <c r="J198" t="s">
        <v>36</v>
      </c>
      <c r="K198" t="s">
        <v>37</v>
      </c>
      <c r="L198">
        <v>1472878800</v>
      </c>
      <c r="M198">
        <v>1474520400</v>
      </c>
      <c r="N198" s="27">
        <f t="shared" si="14"/>
        <v>42616.208333333328</v>
      </c>
      <c r="O198" s="28">
        <f t="shared" si="15"/>
        <v>42635.208333333328</v>
      </c>
      <c r="P198" t="b">
        <v>0</v>
      </c>
      <c r="Q198" t="b">
        <v>0</v>
      </c>
      <c r="R198" s="34" t="s">
        <v>65</v>
      </c>
      <c r="S198" s="35" t="s">
        <v>2035</v>
      </c>
      <c r="T198" s="36" t="s">
        <v>2044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23">
        <f t="shared" si="13"/>
        <v>995.99102376599637</v>
      </c>
      <c r="J199" t="s">
        <v>21</v>
      </c>
      <c r="K199" t="s">
        <v>22</v>
      </c>
      <c r="L199">
        <v>1498194000</v>
      </c>
      <c r="M199">
        <v>1499403600</v>
      </c>
      <c r="N199" s="27">
        <f t="shared" si="14"/>
        <v>42909.208333333328</v>
      </c>
      <c r="O199" s="28">
        <f t="shared" si="15"/>
        <v>42923.208333333328</v>
      </c>
      <c r="P199" t="b">
        <v>0</v>
      </c>
      <c r="Q199" t="b">
        <v>0</v>
      </c>
      <c r="R199" s="34" t="s">
        <v>53</v>
      </c>
      <c r="S199" s="35" t="s">
        <v>2039</v>
      </c>
      <c r="T199" s="36" t="s">
        <v>2042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23">
        <f t="shared" si="13"/>
        <v>84.047792721518988</v>
      </c>
      <c r="J200" t="s">
        <v>21</v>
      </c>
      <c r="K200" t="s">
        <v>22</v>
      </c>
      <c r="L200">
        <v>1281070800</v>
      </c>
      <c r="M200">
        <v>1283576400</v>
      </c>
      <c r="N200" s="27">
        <f t="shared" si="14"/>
        <v>40396.208333333336</v>
      </c>
      <c r="O200" s="28">
        <f t="shared" si="15"/>
        <v>40425.208333333336</v>
      </c>
      <c r="P200" t="b">
        <v>0</v>
      </c>
      <c r="Q200" t="b">
        <v>0</v>
      </c>
      <c r="R200" s="34" t="s">
        <v>50</v>
      </c>
      <c r="S200" s="35" t="s">
        <v>2033</v>
      </c>
      <c r="T200" s="36" t="s">
        <v>2041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23">
        <f t="shared" si="13"/>
        <v>6.7688888888888892</v>
      </c>
      <c r="J201" t="s">
        <v>21</v>
      </c>
      <c r="K201" t="s">
        <v>22</v>
      </c>
      <c r="L201">
        <v>1436245200</v>
      </c>
      <c r="M201">
        <v>1436590800</v>
      </c>
      <c r="N201" s="27">
        <f t="shared" si="14"/>
        <v>42192.208333333328</v>
      </c>
      <c r="O201" s="28">
        <f t="shared" si="15"/>
        <v>42196.208333333328</v>
      </c>
      <c r="P201" t="b">
        <v>0</v>
      </c>
      <c r="Q201" t="b">
        <v>0</v>
      </c>
      <c r="R201" s="34" t="s">
        <v>23</v>
      </c>
      <c r="S201" s="35" t="s">
        <v>2033</v>
      </c>
      <c r="T201" s="36" t="s">
        <v>2034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23">
        <f t="shared" si="13"/>
        <v>0.51</v>
      </c>
      <c r="J202" t="s">
        <v>15</v>
      </c>
      <c r="K202" t="s">
        <v>16</v>
      </c>
      <c r="L202">
        <v>1269493200</v>
      </c>
      <c r="M202">
        <v>1270443600</v>
      </c>
      <c r="N202" s="27">
        <f t="shared" si="14"/>
        <v>40262.208333333336</v>
      </c>
      <c r="O202" s="28">
        <f t="shared" si="15"/>
        <v>40273.208333333336</v>
      </c>
      <c r="P202" t="b">
        <v>0</v>
      </c>
      <c r="Q202" t="b">
        <v>0</v>
      </c>
      <c r="R202" s="34" t="s">
        <v>33</v>
      </c>
      <c r="S202" s="35" t="s">
        <v>2037</v>
      </c>
      <c r="T202" s="36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23">
        <f t="shared" si="13"/>
        <v>81.905952380952385</v>
      </c>
      <c r="J203" t="s">
        <v>21</v>
      </c>
      <c r="K203" t="s">
        <v>22</v>
      </c>
      <c r="L203">
        <v>1406264400</v>
      </c>
      <c r="M203">
        <v>1407819600</v>
      </c>
      <c r="N203" s="27">
        <f t="shared" si="14"/>
        <v>41845.208333333336</v>
      </c>
      <c r="O203" s="28">
        <f t="shared" si="15"/>
        <v>41863.208333333336</v>
      </c>
      <c r="P203" t="b">
        <v>0</v>
      </c>
      <c r="Q203" t="b">
        <v>0</v>
      </c>
      <c r="R203" s="34" t="s">
        <v>28</v>
      </c>
      <c r="S203" s="35" t="s">
        <v>2035</v>
      </c>
      <c r="T203" s="36" t="s">
        <v>2036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23">
        <f t="shared" si="13"/>
        <v>41.394156626506025</v>
      </c>
      <c r="J204" t="s">
        <v>21</v>
      </c>
      <c r="K204" t="s">
        <v>22</v>
      </c>
      <c r="L204">
        <v>1317531600</v>
      </c>
      <c r="M204">
        <v>1317877200</v>
      </c>
      <c r="N204" s="27">
        <f t="shared" si="14"/>
        <v>40818.208333333336</v>
      </c>
      <c r="O204" s="28">
        <f t="shared" si="15"/>
        <v>40822.208333333336</v>
      </c>
      <c r="P204" t="b">
        <v>0</v>
      </c>
      <c r="Q204" t="b">
        <v>0</v>
      </c>
      <c r="R204" s="34" t="s">
        <v>17</v>
      </c>
      <c r="S204" s="35" t="s">
        <v>2031</v>
      </c>
      <c r="T204" s="36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23">
        <f t="shared" si="13"/>
        <v>2249.6720396108408</v>
      </c>
      <c r="J205" t="s">
        <v>26</v>
      </c>
      <c r="K205" t="s">
        <v>27</v>
      </c>
      <c r="L205">
        <v>1484632800</v>
      </c>
      <c r="M205">
        <v>1484805600</v>
      </c>
      <c r="N205" s="27">
        <f t="shared" si="14"/>
        <v>42752.25</v>
      </c>
      <c r="O205" s="28">
        <f t="shared" si="15"/>
        <v>42754.25</v>
      </c>
      <c r="P205" t="b">
        <v>0</v>
      </c>
      <c r="Q205" t="b">
        <v>0</v>
      </c>
      <c r="R205" s="34" t="s">
        <v>33</v>
      </c>
      <c r="S205" s="35" t="s">
        <v>2037</v>
      </c>
      <c r="T205" s="36" t="s">
        <v>2038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23">
        <f t="shared" si="13"/>
        <v>20.016860000000001</v>
      </c>
      <c r="J206" t="s">
        <v>21</v>
      </c>
      <c r="K206" t="s">
        <v>22</v>
      </c>
      <c r="L206">
        <v>1301806800</v>
      </c>
      <c r="M206">
        <v>1302670800</v>
      </c>
      <c r="N206" s="27">
        <f t="shared" si="14"/>
        <v>40636.208333333336</v>
      </c>
      <c r="O206" s="28">
        <f t="shared" si="15"/>
        <v>40646.208333333336</v>
      </c>
      <c r="P206" t="b">
        <v>0</v>
      </c>
      <c r="Q206" t="b">
        <v>0</v>
      </c>
      <c r="R206" s="34" t="s">
        <v>159</v>
      </c>
      <c r="S206" s="35" t="s">
        <v>2033</v>
      </c>
      <c r="T206" s="36" t="s">
        <v>2056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23">
        <f t="shared" si="13"/>
        <v>42.159230769230767</v>
      </c>
      <c r="J207" t="s">
        <v>21</v>
      </c>
      <c r="K207" t="s">
        <v>22</v>
      </c>
      <c r="L207">
        <v>1539752400</v>
      </c>
      <c r="M207">
        <v>1540789200</v>
      </c>
      <c r="N207" s="27">
        <f t="shared" si="14"/>
        <v>43390.208333333328</v>
      </c>
      <c r="O207" s="28">
        <f t="shared" si="15"/>
        <v>43402.208333333328</v>
      </c>
      <c r="P207" t="b">
        <v>1</v>
      </c>
      <c r="Q207" t="b">
        <v>0</v>
      </c>
      <c r="R207" s="34" t="s">
        <v>33</v>
      </c>
      <c r="S207" s="35" t="s">
        <v>2037</v>
      </c>
      <c r="T207" s="36" t="s">
        <v>2038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23">
        <f t="shared" si="13"/>
        <v>28.694222222222223</v>
      </c>
      <c r="J208" t="s">
        <v>21</v>
      </c>
      <c r="K208" t="s">
        <v>22</v>
      </c>
      <c r="L208">
        <v>1267250400</v>
      </c>
      <c r="M208">
        <v>1268028000</v>
      </c>
      <c r="N208" s="27">
        <f t="shared" si="14"/>
        <v>40236.25</v>
      </c>
      <c r="O208" s="28">
        <f t="shared" si="15"/>
        <v>40245.25</v>
      </c>
      <c r="P208" t="b">
        <v>0</v>
      </c>
      <c r="Q208" t="b">
        <v>0</v>
      </c>
      <c r="R208" s="34" t="s">
        <v>119</v>
      </c>
      <c r="S208" s="35" t="s">
        <v>2045</v>
      </c>
      <c r="T208" s="36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23">
        <f t="shared" si="13"/>
        <v>23.628499999999999</v>
      </c>
      <c r="J209" t="s">
        <v>21</v>
      </c>
      <c r="K209" t="s">
        <v>22</v>
      </c>
      <c r="L209">
        <v>1535432400</v>
      </c>
      <c r="M209">
        <v>1537160400</v>
      </c>
      <c r="N209" s="27">
        <f t="shared" si="14"/>
        <v>43340.208333333328</v>
      </c>
      <c r="O209" s="28">
        <f t="shared" si="15"/>
        <v>43360.208333333328</v>
      </c>
      <c r="P209" t="b">
        <v>0</v>
      </c>
      <c r="Q209" t="b">
        <v>1</v>
      </c>
      <c r="R209" s="34" t="s">
        <v>23</v>
      </c>
      <c r="S209" s="35" t="s">
        <v>2033</v>
      </c>
      <c r="T209" s="36" t="s">
        <v>2034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23">
        <f t="shared" si="13"/>
        <v>1027.0056119857795</v>
      </c>
      <c r="J210" t="s">
        <v>21</v>
      </c>
      <c r="K210" t="s">
        <v>22</v>
      </c>
      <c r="L210">
        <v>1510207200</v>
      </c>
      <c r="M210">
        <v>1512280800</v>
      </c>
      <c r="N210" s="27">
        <f t="shared" si="14"/>
        <v>43048.25</v>
      </c>
      <c r="O210" s="28">
        <f t="shared" si="15"/>
        <v>43072.25</v>
      </c>
      <c r="P210" t="b">
        <v>0</v>
      </c>
      <c r="Q210" t="b">
        <v>0</v>
      </c>
      <c r="R210" s="34" t="s">
        <v>42</v>
      </c>
      <c r="S210" s="35" t="s">
        <v>2039</v>
      </c>
      <c r="T210" s="36" t="s">
        <v>2040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23">
        <f t="shared" si="13"/>
        <v>404.10594344473009</v>
      </c>
      <c r="J211" t="s">
        <v>26</v>
      </c>
      <c r="K211" t="s">
        <v>27</v>
      </c>
      <c r="L211">
        <v>1462510800</v>
      </c>
      <c r="M211">
        <v>1463115600</v>
      </c>
      <c r="N211" s="27">
        <f t="shared" si="14"/>
        <v>42496.208333333328</v>
      </c>
      <c r="O211" s="28">
        <f t="shared" si="15"/>
        <v>42503.208333333328</v>
      </c>
      <c r="P211" t="b">
        <v>0</v>
      </c>
      <c r="Q211" t="b">
        <v>0</v>
      </c>
      <c r="R211" s="34" t="s">
        <v>42</v>
      </c>
      <c r="S211" s="35" t="s">
        <v>2039</v>
      </c>
      <c r="T211" s="36" t="s">
        <v>2040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23">
        <f t="shared" si="13"/>
        <v>113.33712765957446</v>
      </c>
      <c r="J212" t="s">
        <v>36</v>
      </c>
      <c r="K212" t="s">
        <v>37</v>
      </c>
      <c r="L212">
        <v>1488520800</v>
      </c>
      <c r="M212">
        <v>1490850000</v>
      </c>
      <c r="N212" s="27">
        <f t="shared" si="14"/>
        <v>42797.25</v>
      </c>
      <c r="O212" s="28">
        <f t="shared" si="15"/>
        <v>42824.208333333328</v>
      </c>
      <c r="P212" t="b">
        <v>0</v>
      </c>
      <c r="Q212" t="b">
        <v>0</v>
      </c>
      <c r="R212" s="34" t="s">
        <v>474</v>
      </c>
      <c r="S212" s="35" t="s">
        <v>2039</v>
      </c>
      <c r="T212" s="36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23">
        <f t="shared" si="13"/>
        <v>812.9746168582376</v>
      </c>
      <c r="J213" t="s">
        <v>21</v>
      </c>
      <c r="K213" t="s">
        <v>22</v>
      </c>
      <c r="L213">
        <v>1377579600</v>
      </c>
      <c r="M213">
        <v>1379653200</v>
      </c>
      <c r="N213" s="27">
        <f t="shared" si="14"/>
        <v>41513.208333333336</v>
      </c>
      <c r="O213" s="28">
        <f t="shared" si="15"/>
        <v>41537.208333333336</v>
      </c>
      <c r="P213" t="b">
        <v>0</v>
      </c>
      <c r="Q213" t="b">
        <v>0</v>
      </c>
      <c r="R213" s="34" t="s">
        <v>33</v>
      </c>
      <c r="S213" s="35" t="s">
        <v>2037</v>
      </c>
      <c r="T213" s="36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23">
        <f t="shared" si="13"/>
        <v>84.759259259259252</v>
      </c>
      <c r="J214" t="s">
        <v>21</v>
      </c>
      <c r="K214" t="s">
        <v>22</v>
      </c>
      <c r="L214">
        <v>1576389600</v>
      </c>
      <c r="M214">
        <v>1580364000</v>
      </c>
      <c r="N214" s="27">
        <f t="shared" si="14"/>
        <v>43814.25</v>
      </c>
      <c r="O214" s="28">
        <f t="shared" si="15"/>
        <v>43860.25</v>
      </c>
      <c r="P214" t="b">
        <v>0</v>
      </c>
      <c r="Q214" t="b">
        <v>0</v>
      </c>
      <c r="R214" s="34" t="s">
        <v>33</v>
      </c>
      <c r="S214" s="35" t="s">
        <v>2037</v>
      </c>
      <c r="T214" s="36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23">
        <f t="shared" si="13"/>
        <v>2145.475819112628</v>
      </c>
      <c r="J215" t="s">
        <v>21</v>
      </c>
      <c r="K215" t="s">
        <v>22</v>
      </c>
      <c r="L215">
        <v>1289019600</v>
      </c>
      <c r="M215">
        <v>1289714400</v>
      </c>
      <c r="N215" s="27">
        <f t="shared" si="14"/>
        <v>40488.208333333336</v>
      </c>
      <c r="O215" s="28">
        <f t="shared" si="15"/>
        <v>40496.25</v>
      </c>
      <c r="P215" t="b">
        <v>0</v>
      </c>
      <c r="Q215" t="b">
        <v>1</v>
      </c>
      <c r="R215" s="34" t="s">
        <v>60</v>
      </c>
      <c r="S215" s="35" t="s">
        <v>2033</v>
      </c>
      <c r="T215" s="36" t="s">
        <v>2043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23">
        <f t="shared" si="13"/>
        <v>87.61571428571429</v>
      </c>
      <c r="J216" t="s">
        <v>21</v>
      </c>
      <c r="K216" t="s">
        <v>22</v>
      </c>
      <c r="L216">
        <v>1282194000</v>
      </c>
      <c r="M216">
        <v>1282712400</v>
      </c>
      <c r="N216" s="27">
        <f t="shared" si="14"/>
        <v>40409.208333333336</v>
      </c>
      <c r="O216" s="28">
        <f t="shared" si="15"/>
        <v>40415.208333333336</v>
      </c>
      <c r="P216" t="b">
        <v>0</v>
      </c>
      <c r="Q216" t="b">
        <v>0</v>
      </c>
      <c r="R216" s="34" t="s">
        <v>23</v>
      </c>
      <c r="S216" s="35" t="s">
        <v>2033</v>
      </c>
      <c r="T216" s="36" t="s">
        <v>2034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23">
        <f t="shared" si="13"/>
        <v>71.519209183673468</v>
      </c>
      <c r="J217" t="s">
        <v>21</v>
      </c>
      <c r="K217" t="s">
        <v>22</v>
      </c>
      <c r="L217">
        <v>1550037600</v>
      </c>
      <c r="M217">
        <v>1550210400</v>
      </c>
      <c r="N217" s="27">
        <f t="shared" si="14"/>
        <v>43509.25</v>
      </c>
      <c r="O217" s="28">
        <f t="shared" si="15"/>
        <v>43511.25</v>
      </c>
      <c r="P217" t="b">
        <v>0</v>
      </c>
      <c r="Q217" t="b">
        <v>0</v>
      </c>
      <c r="R217" s="34" t="s">
        <v>33</v>
      </c>
      <c r="S217" s="35" t="s">
        <v>2037</v>
      </c>
      <c r="T217" s="36" t="s">
        <v>2038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23">
        <f t="shared" si="13"/>
        <v>908.27535332785533</v>
      </c>
      <c r="J218" t="s">
        <v>21</v>
      </c>
      <c r="K218" t="s">
        <v>22</v>
      </c>
      <c r="L218">
        <v>1321941600</v>
      </c>
      <c r="M218">
        <v>1322114400</v>
      </c>
      <c r="N218" s="27">
        <f t="shared" si="14"/>
        <v>40869.25</v>
      </c>
      <c r="O218" s="28">
        <f t="shared" si="15"/>
        <v>40871.25</v>
      </c>
      <c r="P218" t="b">
        <v>0</v>
      </c>
      <c r="Q218" t="b">
        <v>0</v>
      </c>
      <c r="R218" s="34" t="s">
        <v>33</v>
      </c>
      <c r="S218" s="35" t="s">
        <v>2037</v>
      </c>
      <c r="T218" s="36" t="s">
        <v>2038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23">
        <f t="shared" si="13"/>
        <v>467.22376738794435</v>
      </c>
      <c r="J219" t="s">
        <v>21</v>
      </c>
      <c r="K219" t="s">
        <v>22</v>
      </c>
      <c r="L219">
        <v>1556427600</v>
      </c>
      <c r="M219">
        <v>1557205200</v>
      </c>
      <c r="N219" s="27">
        <f t="shared" si="14"/>
        <v>43583.208333333328</v>
      </c>
      <c r="O219" s="28">
        <f t="shared" si="15"/>
        <v>43592.208333333328</v>
      </c>
      <c r="P219" t="b">
        <v>0</v>
      </c>
      <c r="Q219" t="b">
        <v>0</v>
      </c>
      <c r="R219" s="34" t="s">
        <v>474</v>
      </c>
      <c r="S219" s="35" t="s">
        <v>2039</v>
      </c>
      <c r="T219" s="36" t="s">
        <v>2061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23">
        <f t="shared" si="13"/>
        <v>199.57973684210526</v>
      </c>
      <c r="J220" t="s">
        <v>40</v>
      </c>
      <c r="K220" t="s">
        <v>41</v>
      </c>
      <c r="L220">
        <v>1320991200</v>
      </c>
      <c r="M220">
        <v>1323928800</v>
      </c>
      <c r="N220" s="27">
        <f t="shared" si="14"/>
        <v>40858.25</v>
      </c>
      <c r="O220" s="28">
        <f t="shared" si="15"/>
        <v>40892.25</v>
      </c>
      <c r="P220" t="b">
        <v>0</v>
      </c>
      <c r="Q220" t="b">
        <v>1</v>
      </c>
      <c r="R220" s="34" t="s">
        <v>100</v>
      </c>
      <c r="S220" s="35" t="s">
        <v>2039</v>
      </c>
      <c r="T220" s="36" t="s">
        <v>2050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23">
        <f t="shared" si="13"/>
        <v>771.16063549160674</v>
      </c>
      <c r="J221" t="s">
        <v>21</v>
      </c>
      <c r="K221" t="s">
        <v>22</v>
      </c>
      <c r="L221">
        <v>1345093200</v>
      </c>
      <c r="M221">
        <v>1346130000</v>
      </c>
      <c r="N221" s="27">
        <f t="shared" si="14"/>
        <v>41137.208333333336</v>
      </c>
      <c r="O221" s="28">
        <f t="shared" si="15"/>
        <v>41149.208333333336</v>
      </c>
      <c r="P221" t="b">
        <v>0</v>
      </c>
      <c r="Q221" t="b">
        <v>0</v>
      </c>
      <c r="R221" s="34" t="s">
        <v>71</v>
      </c>
      <c r="S221" s="35" t="s">
        <v>2039</v>
      </c>
      <c r="T221" s="36" t="s">
        <v>2047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23">
        <f t="shared" si="13"/>
        <v>8.5422151898734171</v>
      </c>
      <c r="J222" t="s">
        <v>21</v>
      </c>
      <c r="K222" t="s">
        <v>22</v>
      </c>
      <c r="L222">
        <v>1309496400</v>
      </c>
      <c r="M222">
        <v>1311051600</v>
      </c>
      <c r="N222" s="27">
        <f t="shared" si="14"/>
        <v>40725.208333333336</v>
      </c>
      <c r="O222" s="28">
        <f t="shared" si="15"/>
        <v>40743.208333333336</v>
      </c>
      <c r="P222" t="b">
        <v>1</v>
      </c>
      <c r="Q222" t="b">
        <v>0</v>
      </c>
      <c r="R222" s="34" t="s">
        <v>33</v>
      </c>
      <c r="S222" s="35" t="s">
        <v>2037</v>
      </c>
      <c r="T222" s="36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23">
        <f t="shared" si="13"/>
        <v>1089.9931275720164</v>
      </c>
      <c r="J223" t="s">
        <v>21</v>
      </c>
      <c r="K223" t="s">
        <v>22</v>
      </c>
      <c r="L223">
        <v>1340254800</v>
      </c>
      <c r="M223">
        <v>1340427600</v>
      </c>
      <c r="N223" s="27">
        <f t="shared" si="14"/>
        <v>41081.208333333336</v>
      </c>
      <c r="O223" s="28">
        <f t="shared" si="15"/>
        <v>41083.208333333336</v>
      </c>
      <c r="P223" t="b">
        <v>1</v>
      </c>
      <c r="Q223" t="b">
        <v>0</v>
      </c>
      <c r="R223" s="34" t="s">
        <v>17</v>
      </c>
      <c r="S223" s="35" t="s">
        <v>2031</v>
      </c>
      <c r="T223" s="36" t="s">
        <v>2032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23">
        <f t="shared" si="13"/>
        <v>69.689895833333338</v>
      </c>
      <c r="J224" t="s">
        <v>21</v>
      </c>
      <c r="K224" t="s">
        <v>22</v>
      </c>
      <c r="L224">
        <v>1412226000</v>
      </c>
      <c r="M224">
        <v>1412312400</v>
      </c>
      <c r="N224" s="27">
        <f t="shared" si="14"/>
        <v>41914.208333333336</v>
      </c>
      <c r="O224" s="28">
        <f t="shared" si="15"/>
        <v>41915.208333333336</v>
      </c>
      <c r="P224" t="b">
        <v>0</v>
      </c>
      <c r="Q224" t="b">
        <v>0</v>
      </c>
      <c r="R224" s="34" t="s">
        <v>122</v>
      </c>
      <c r="S224" s="35" t="s">
        <v>2052</v>
      </c>
      <c r="T224" s="36" t="s">
        <v>2053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23">
        <f t="shared" si="13"/>
        <v>465.96905498281785</v>
      </c>
      <c r="J225" t="s">
        <v>21</v>
      </c>
      <c r="K225" t="s">
        <v>22</v>
      </c>
      <c r="L225">
        <v>1458104400</v>
      </c>
      <c r="M225">
        <v>1459314000</v>
      </c>
      <c r="N225" s="27">
        <f t="shared" si="14"/>
        <v>42445.208333333328</v>
      </c>
      <c r="O225" s="28">
        <f t="shared" si="15"/>
        <v>42459.208333333328</v>
      </c>
      <c r="P225" t="b">
        <v>0</v>
      </c>
      <c r="Q225" t="b">
        <v>0</v>
      </c>
      <c r="R225" s="34" t="s">
        <v>33</v>
      </c>
      <c r="S225" s="35" t="s">
        <v>2037</v>
      </c>
      <c r="T225" s="36" t="s">
        <v>2038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23">
        <f t="shared" si="13"/>
        <v>1799.0181965442764</v>
      </c>
      <c r="J226" t="s">
        <v>21</v>
      </c>
      <c r="K226" t="s">
        <v>22</v>
      </c>
      <c r="L226">
        <v>1411534800</v>
      </c>
      <c r="M226">
        <v>1415426400</v>
      </c>
      <c r="N226" s="27">
        <f t="shared" si="14"/>
        <v>41906.208333333336</v>
      </c>
      <c r="O226" s="28">
        <f t="shared" si="15"/>
        <v>41951.25</v>
      </c>
      <c r="P226" t="b">
        <v>0</v>
      </c>
      <c r="Q226" t="b">
        <v>0</v>
      </c>
      <c r="R226" s="34" t="s">
        <v>474</v>
      </c>
      <c r="S226" s="35" t="s">
        <v>2039</v>
      </c>
      <c r="T226" s="36" t="s">
        <v>2061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23">
        <f t="shared" si="13"/>
        <v>2941.3008702064899</v>
      </c>
      <c r="J227" t="s">
        <v>21</v>
      </c>
      <c r="K227" t="s">
        <v>22</v>
      </c>
      <c r="L227">
        <v>1399093200</v>
      </c>
      <c r="M227">
        <v>1399093200</v>
      </c>
      <c r="N227" s="27">
        <f t="shared" si="14"/>
        <v>41762.208333333336</v>
      </c>
      <c r="O227" s="28">
        <f t="shared" si="15"/>
        <v>41762.208333333336</v>
      </c>
      <c r="P227" t="b">
        <v>1</v>
      </c>
      <c r="Q227" t="b">
        <v>0</v>
      </c>
      <c r="R227" s="34" t="s">
        <v>23</v>
      </c>
      <c r="S227" s="35" t="s">
        <v>2033</v>
      </c>
      <c r="T227" s="36" t="s">
        <v>2034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23">
        <f t="shared" si="13"/>
        <v>57.833166666666664</v>
      </c>
      <c r="J228" t="s">
        <v>21</v>
      </c>
      <c r="K228" t="s">
        <v>22</v>
      </c>
      <c r="L228">
        <v>1270702800</v>
      </c>
      <c r="M228">
        <v>1273899600</v>
      </c>
      <c r="N228" s="27">
        <f t="shared" si="14"/>
        <v>40276.208333333336</v>
      </c>
      <c r="O228" s="28">
        <f t="shared" si="15"/>
        <v>40313.208333333336</v>
      </c>
      <c r="P228" t="b">
        <v>0</v>
      </c>
      <c r="Q228" t="b">
        <v>0</v>
      </c>
      <c r="R228" s="34" t="s">
        <v>122</v>
      </c>
      <c r="S228" s="35" t="s">
        <v>2052</v>
      </c>
      <c r="T228" s="36" t="s">
        <v>2053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23">
        <f t="shared" si="13"/>
        <v>472.34360426929391</v>
      </c>
      <c r="J229" t="s">
        <v>21</v>
      </c>
      <c r="K229" t="s">
        <v>22</v>
      </c>
      <c r="L229">
        <v>1431666000</v>
      </c>
      <c r="M229">
        <v>1432184400</v>
      </c>
      <c r="N229" s="27">
        <f t="shared" si="14"/>
        <v>42139.208333333328</v>
      </c>
      <c r="O229" s="28">
        <f t="shared" si="15"/>
        <v>42145.208333333328</v>
      </c>
      <c r="P229" t="b">
        <v>0</v>
      </c>
      <c r="Q229" t="b">
        <v>0</v>
      </c>
      <c r="R229" s="34" t="s">
        <v>292</v>
      </c>
      <c r="S229" s="35" t="s">
        <v>2048</v>
      </c>
      <c r="T229" s="36" t="s">
        <v>2059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23">
        <f t="shared" si="13"/>
        <v>1234.5995358955765</v>
      </c>
      <c r="J230" t="s">
        <v>21</v>
      </c>
      <c r="K230" t="s">
        <v>22</v>
      </c>
      <c r="L230">
        <v>1472619600</v>
      </c>
      <c r="M230">
        <v>1474779600</v>
      </c>
      <c r="N230" s="27">
        <f t="shared" si="14"/>
        <v>42613.208333333328</v>
      </c>
      <c r="O230" s="28">
        <f t="shared" si="15"/>
        <v>42638.208333333328</v>
      </c>
      <c r="P230" t="b">
        <v>0</v>
      </c>
      <c r="Q230" t="b">
        <v>0</v>
      </c>
      <c r="R230" s="34" t="s">
        <v>71</v>
      </c>
      <c r="S230" s="35" t="s">
        <v>2039</v>
      </c>
      <c r="T230" s="36" t="s">
        <v>2047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23">
        <f t="shared" si="13"/>
        <v>1276.4684462616822</v>
      </c>
      <c r="J231" t="s">
        <v>21</v>
      </c>
      <c r="K231" t="s">
        <v>22</v>
      </c>
      <c r="L231">
        <v>1496293200</v>
      </c>
      <c r="M231">
        <v>1500440400</v>
      </c>
      <c r="N231" s="27">
        <f t="shared" si="14"/>
        <v>42887.208333333328</v>
      </c>
      <c r="O231" s="28">
        <f t="shared" si="15"/>
        <v>42935.208333333328</v>
      </c>
      <c r="P231" t="b">
        <v>0</v>
      </c>
      <c r="Q231" t="b">
        <v>1</v>
      </c>
      <c r="R231" s="34" t="s">
        <v>292</v>
      </c>
      <c r="S231" s="35" t="s">
        <v>2048</v>
      </c>
      <c r="T231" s="36" t="s">
        <v>2059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23">
        <f t="shared" si="13"/>
        <v>52.600833333333334</v>
      </c>
      <c r="J232" t="s">
        <v>21</v>
      </c>
      <c r="K232" t="s">
        <v>22</v>
      </c>
      <c r="L232">
        <v>1575612000</v>
      </c>
      <c r="M232">
        <v>1575612000</v>
      </c>
      <c r="N232" s="27">
        <f t="shared" si="14"/>
        <v>43805.25</v>
      </c>
      <c r="O232" s="28">
        <f t="shared" si="15"/>
        <v>43805.25</v>
      </c>
      <c r="P232" t="b">
        <v>0</v>
      </c>
      <c r="Q232" t="b">
        <v>0</v>
      </c>
      <c r="R232" s="34" t="s">
        <v>89</v>
      </c>
      <c r="S232" s="35" t="s">
        <v>2048</v>
      </c>
      <c r="T232" s="36" t="s">
        <v>2049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23">
        <f t="shared" si="13"/>
        <v>33.883541666666666</v>
      </c>
      <c r="J233" t="s">
        <v>21</v>
      </c>
      <c r="K233" t="s">
        <v>22</v>
      </c>
      <c r="L233">
        <v>1369112400</v>
      </c>
      <c r="M233">
        <v>1374123600</v>
      </c>
      <c r="N233" s="27">
        <f t="shared" si="14"/>
        <v>41415.208333333336</v>
      </c>
      <c r="O233" s="28">
        <f t="shared" si="15"/>
        <v>41473.208333333336</v>
      </c>
      <c r="P233" t="b">
        <v>0</v>
      </c>
      <c r="Q233" t="b">
        <v>0</v>
      </c>
      <c r="R233" s="34" t="s">
        <v>33</v>
      </c>
      <c r="S233" s="35" t="s">
        <v>2037</v>
      </c>
      <c r="T233" s="36" t="s">
        <v>2038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23">
        <f t="shared" si="13"/>
        <v>46.856323529411767</v>
      </c>
      <c r="J234" t="s">
        <v>21</v>
      </c>
      <c r="K234" t="s">
        <v>22</v>
      </c>
      <c r="L234">
        <v>1469422800</v>
      </c>
      <c r="M234">
        <v>1469509200</v>
      </c>
      <c r="N234" s="27">
        <f t="shared" si="14"/>
        <v>42576.208333333328</v>
      </c>
      <c r="O234" s="28">
        <f t="shared" si="15"/>
        <v>42577.208333333328</v>
      </c>
      <c r="P234" t="b">
        <v>0</v>
      </c>
      <c r="Q234" t="b">
        <v>0</v>
      </c>
      <c r="R234" s="34" t="s">
        <v>33</v>
      </c>
      <c r="S234" s="35" t="s">
        <v>2037</v>
      </c>
      <c r="T234" s="36" t="s">
        <v>2038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23">
        <f t="shared" si="13"/>
        <v>31.789473684210527</v>
      </c>
      <c r="J235" t="s">
        <v>21</v>
      </c>
      <c r="K235" t="s">
        <v>22</v>
      </c>
      <c r="L235">
        <v>1307854800</v>
      </c>
      <c r="M235">
        <v>1309237200</v>
      </c>
      <c r="N235" s="27">
        <f t="shared" si="14"/>
        <v>40706.208333333336</v>
      </c>
      <c r="O235" s="28">
        <f t="shared" si="15"/>
        <v>40722.208333333336</v>
      </c>
      <c r="P235" t="b">
        <v>0</v>
      </c>
      <c r="Q235" t="b">
        <v>0</v>
      </c>
      <c r="R235" s="34" t="s">
        <v>71</v>
      </c>
      <c r="S235" s="35" t="s">
        <v>2039</v>
      </c>
      <c r="T235" s="36" t="s">
        <v>2047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23">
        <f t="shared" si="13"/>
        <v>75.045400000000001</v>
      </c>
      <c r="J236" t="s">
        <v>107</v>
      </c>
      <c r="K236" t="s">
        <v>108</v>
      </c>
      <c r="L236">
        <v>1503378000</v>
      </c>
      <c r="M236">
        <v>1503982800</v>
      </c>
      <c r="N236" s="27">
        <f t="shared" si="14"/>
        <v>42969.208333333328</v>
      </c>
      <c r="O236" s="28">
        <f t="shared" si="15"/>
        <v>42976.208333333328</v>
      </c>
      <c r="P236" t="b">
        <v>0</v>
      </c>
      <c r="Q236" t="b">
        <v>1</v>
      </c>
      <c r="R236" s="34" t="s">
        <v>89</v>
      </c>
      <c r="S236" s="35" t="s">
        <v>2048</v>
      </c>
      <c r="T236" s="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23">
        <f t="shared" si="13"/>
        <v>46.208662790697673</v>
      </c>
      <c r="J237" t="s">
        <v>21</v>
      </c>
      <c r="K237" t="s">
        <v>22</v>
      </c>
      <c r="L237">
        <v>1486965600</v>
      </c>
      <c r="M237">
        <v>1487397600</v>
      </c>
      <c r="N237" s="27">
        <f t="shared" si="14"/>
        <v>42779.25</v>
      </c>
      <c r="O237" s="28">
        <f t="shared" si="15"/>
        <v>42784.25</v>
      </c>
      <c r="P237" t="b">
        <v>0</v>
      </c>
      <c r="Q237" t="b">
        <v>0</v>
      </c>
      <c r="R237" s="34" t="s">
        <v>71</v>
      </c>
      <c r="S237" s="35" t="s">
        <v>2039</v>
      </c>
      <c r="T237" s="36" t="s">
        <v>2047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23">
        <f t="shared" si="13"/>
        <v>28.554721518987343</v>
      </c>
      <c r="J238" t="s">
        <v>26</v>
      </c>
      <c r="K238" t="s">
        <v>27</v>
      </c>
      <c r="L238">
        <v>1561438800</v>
      </c>
      <c r="M238">
        <v>1562043600</v>
      </c>
      <c r="N238" s="27">
        <f t="shared" si="14"/>
        <v>43641.208333333328</v>
      </c>
      <c r="O238" s="28">
        <f t="shared" si="15"/>
        <v>43648.208333333328</v>
      </c>
      <c r="P238" t="b">
        <v>0</v>
      </c>
      <c r="Q238" t="b">
        <v>1</v>
      </c>
      <c r="R238" s="34" t="s">
        <v>23</v>
      </c>
      <c r="S238" s="35" t="s">
        <v>2033</v>
      </c>
      <c r="T238" s="36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23">
        <f t="shared" si="13"/>
        <v>165.29688172043012</v>
      </c>
      <c r="J239" t="s">
        <v>21</v>
      </c>
      <c r="K239" t="s">
        <v>22</v>
      </c>
      <c r="L239">
        <v>1398402000</v>
      </c>
      <c r="M239">
        <v>1398574800</v>
      </c>
      <c r="N239" s="27">
        <f t="shared" si="14"/>
        <v>41754.208333333336</v>
      </c>
      <c r="O239" s="28">
        <f t="shared" si="15"/>
        <v>41756.208333333336</v>
      </c>
      <c r="P239" t="b">
        <v>0</v>
      </c>
      <c r="Q239" t="b">
        <v>0</v>
      </c>
      <c r="R239" s="34" t="s">
        <v>71</v>
      </c>
      <c r="S239" s="35" t="s">
        <v>2039</v>
      </c>
      <c r="T239" s="36" t="s">
        <v>2047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23">
        <f t="shared" si="13"/>
        <v>50.612083333333331</v>
      </c>
      <c r="J240" t="s">
        <v>36</v>
      </c>
      <c r="K240" t="s">
        <v>37</v>
      </c>
      <c r="L240">
        <v>1513231200</v>
      </c>
      <c r="M240">
        <v>1515391200</v>
      </c>
      <c r="N240" s="27">
        <f t="shared" si="14"/>
        <v>43083.25</v>
      </c>
      <c r="O240" s="28">
        <f t="shared" si="15"/>
        <v>43108.25</v>
      </c>
      <c r="P240" t="b">
        <v>0</v>
      </c>
      <c r="Q240" t="b">
        <v>1</v>
      </c>
      <c r="R240" s="34" t="s">
        <v>33</v>
      </c>
      <c r="S240" s="35" t="s">
        <v>2037</v>
      </c>
      <c r="T240" s="36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23">
        <f t="shared" si="13"/>
        <v>20.98859375</v>
      </c>
      <c r="J241" t="s">
        <v>21</v>
      </c>
      <c r="K241" t="s">
        <v>22</v>
      </c>
      <c r="L241">
        <v>1440824400</v>
      </c>
      <c r="M241">
        <v>1441170000</v>
      </c>
      <c r="N241" s="27">
        <f t="shared" si="14"/>
        <v>42245.208333333328</v>
      </c>
      <c r="O241" s="28">
        <f t="shared" si="15"/>
        <v>42249.208333333328</v>
      </c>
      <c r="P241" t="b">
        <v>0</v>
      </c>
      <c r="Q241" t="b">
        <v>0</v>
      </c>
      <c r="R241" s="34" t="s">
        <v>65</v>
      </c>
      <c r="S241" s="35" t="s">
        <v>2035</v>
      </c>
      <c r="T241" s="36" t="s">
        <v>2044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23">
        <f t="shared" si="13"/>
        <v>894.09394557823134</v>
      </c>
      <c r="J242" t="s">
        <v>21</v>
      </c>
      <c r="K242" t="s">
        <v>22</v>
      </c>
      <c r="L242">
        <v>1281070800</v>
      </c>
      <c r="M242">
        <v>1281157200</v>
      </c>
      <c r="N242" s="27">
        <f t="shared" si="14"/>
        <v>40396.208333333336</v>
      </c>
      <c r="O242" s="28">
        <f t="shared" si="15"/>
        <v>40397.208333333336</v>
      </c>
      <c r="P242" t="b">
        <v>0</v>
      </c>
      <c r="Q242" t="b">
        <v>0</v>
      </c>
      <c r="R242" s="34" t="s">
        <v>33</v>
      </c>
      <c r="S242" s="35" t="s">
        <v>2037</v>
      </c>
      <c r="T242" s="36" t="s">
        <v>2038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23">
        <f t="shared" si="13"/>
        <v>842.50958160237394</v>
      </c>
      <c r="J243" t="s">
        <v>26</v>
      </c>
      <c r="K243" t="s">
        <v>27</v>
      </c>
      <c r="L243">
        <v>1397365200</v>
      </c>
      <c r="M243">
        <v>1398229200</v>
      </c>
      <c r="N243" s="27">
        <f t="shared" si="14"/>
        <v>41742.208333333336</v>
      </c>
      <c r="O243" s="28">
        <f t="shared" si="15"/>
        <v>41752.208333333336</v>
      </c>
      <c r="P243" t="b">
        <v>0</v>
      </c>
      <c r="Q243" t="b">
        <v>1</v>
      </c>
      <c r="R243" s="34" t="s">
        <v>68</v>
      </c>
      <c r="S243" s="35" t="s">
        <v>2045</v>
      </c>
      <c r="T243" s="36" t="s">
        <v>2046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23">
        <f t="shared" si="13"/>
        <v>125.63863095238095</v>
      </c>
      <c r="J244" t="s">
        <v>21</v>
      </c>
      <c r="K244" t="s">
        <v>22</v>
      </c>
      <c r="L244">
        <v>1494392400</v>
      </c>
      <c r="M244">
        <v>1495256400</v>
      </c>
      <c r="N244" s="27">
        <f t="shared" si="14"/>
        <v>42865.208333333328</v>
      </c>
      <c r="O244" s="28">
        <f t="shared" si="15"/>
        <v>42875.208333333328</v>
      </c>
      <c r="P244" t="b">
        <v>0</v>
      </c>
      <c r="Q244" t="b">
        <v>1</v>
      </c>
      <c r="R244" s="34" t="s">
        <v>23</v>
      </c>
      <c r="S244" s="35" t="s">
        <v>2033</v>
      </c>
      <c r="T244" s="36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23">
        <f t="shared" si="13"/>
        <v>121.22608695652174</v>
      </c>
      <c r="J245" t="s">
        <v>21</v>
      </c>
      <c r="K245" t="s">
        <v>22</v>
      </c>
      <c r="L245">
        <v>1520143200</v>
      </c>
      <c r="M245">
        <v>1520402400</v>
      </c>
      <c r="N245" s="27">
        <f t="shared" si="14"/>
        <v>43163.25</v>
      </c>
      <c r="O245" s="28">
        <f t="shared" si="15"/>
        <v>43166.25</v>
      </c>
      <c r="P245" t="b">
        <v>0</v>
      </c>
      <c r="Q245" t="b">
        <v>0</v>
      </c>
      <c r="R245" s="34" t="s">
        <v>33</v>
      </c>
      <c r="S245" s="35" t="s">
        <v>2037</v>
      </c>
      <c r="T245" s="36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23">
        <f t="shared" si="13"/>
        <v>29.348571428571429</v>
      </c>
      <c r="J246" t="s">
        <v>21</v>
      </c>
      <c r="K246" t="s">
        <v>22</v>
      </c>
      <c r="L246">
        <v>1405314000</v>
      </c>
      <c r="M246">
        <v>1409806800</v>
      </c>
      <c r="N246" s="27">
        <f t="shared" si="14"/>
        <v>41834.208333333336</v>
      </c>
      <c r="O246" s="28">
        <f t="shared" si="15"/>
        <v>41886.208333333336</v>
      </c>
      <c r="P246" t="b">
        <v>0</v>
      </c>
      <c r="Q246" t="b">
        <v>0</v>
      </c>
      <c r="R246" s="34" t="s">
        <v>33</v>
      </c>
      <c r="S246" s="35" t="s">
        <v>2037</v>
      </c>
      <c r="T246" s="36" t="s">
        <v>2038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23">
        <f t="shared" si="13"/>
        <v>109.54672413793104</v>
      </c>
      <c r="J247" t="s">
        <v>21</v>
      </c>
      <c r="K247" t="s">
        <v>22</v>
      </c>
      <c r="L247">
        <v>1396846800</v>
      </c>
      <c r="M247">
        <v>1396933200</v>
      </c>
      <c r="N247" s="27">
        <f t="shared" si="14"/>
        <v>41736.208333333336</v>
      </c>
      <c r="O247" s="28">
        <f t="shared" si="15"/>
        <v>41737.208333333336</v>
      </c>
      <c r="P247" t="b">
        <v>0</v>
      </c>
      <c r="Q247" t="b">
        <v>0</v>
      </c>
      <c r="R247" s="34" t="s">
        <v>33</v>
      </c>
      <c r="S247" s="35" t="s">
        <v>2037</v>
      </c>
      <c r="T247" s="36" t="s">
        <v>2038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23">
        <f t="shared" si="13"/>
        <v>112.62766666666667</v>
      </c>
      <c r="J248" t="s">
        <v>21</v>
      </c>
      <c r="K248" t="s">
        <v>22</v>
      </c>
      <c r="L248">
        <v>1375678800</v>
      </c>
      <c r="M248">
        <v>1376024400</v>
      </c>
      <c r="N248" s="27">
        <f t="shared" si="14"/>
        <v>41491.208333333336</v>
      </c>
      <c r="O248" s="28">
        <f t="shared" si="15"/>
        <v>41495.208333333336</v>
      </c>
      <c r="P248" t="b">
        <v>0</v>
      </c>
      <c r="Q248" t="b">
        <v>0</v>
      </c>
      <c r="R248" s="34" t="s">
        <v>28</v>
      </c>
      <c r="S248" s="35" t="s">
        <v>2035</v>
      </c>
      <c r="T248" s="36" t="s">
        <v>2036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23">
        <f t="shared" si="13"/>
        <v>946.66308080808085</v>
      </c>
      <c r="J249" t="s">
        <v>21</v>
      </c>
      <c r="K249" t="s">
        <v>22</v>
      </c>
      <c r="L249">
        <v>1482386400</v>
      </c>
      <c r="M249">
        <v>1483682400</v>
      </c>
      <c r="N249" s="27">
        <f t="shared" si="14"/>
        <v>42726.25</v>
      </c>
      <c r="O249" s="28">
        <f t="shared" si="15"/>
        <v>42741.25</v>
      </c>
      <c r="P249" t="b">
        <v>0</v>
      </c>
      <c r="Q249" t="b">
        <v>1</v>
      </c>
      <c r="R249" s="34" t="s">
        <v>119</v>
      </c>
      <c r="S249" s="35" t="s">
        <v>2045</v>
      </c>
      <c r="T249" s="36" t="s">
        <v>2051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23">
        <f t="shared" si="13"/>
        <v>110.0566935483871</v>
      </c>
      <c r="J250" t="s">
        <v>26</v>
      </c>
      <c r="K250" t="s">
        <v>27</v>
      </c>
      <c r="L250">
        <v>1420005600</v>
      </c>
      <c r="M250">
        <v>1420437600</v>
      </c>
      <c r="N250" s="27">
        <f t="shared" si="14"/>
        <v>42004.25</v>
      </c>
      <c r="O250" s="28">
        <f t="shared" si="15"/>
        <v>42009.25</v>
      </c>
      <c r="P250" t="b">
        <v>0</v>
      </c>
      <c r="Q250" t="b">
        <v>0</v>
      </c>
      <c r="R250" s="34" t="s">
        <v>292</v>
      </c>
      <c r="S250" s="35" t="s">
        <v>2048</v>
      </c>
      <c r="T250" s="36" t="s">
        <v>2059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23">
        <f t="shared" si="13"/>
        <v>3233.8666260162599</v>
      </c>
      <c r="J251" t="s">
        <v>21</v>
      </c>
      <c r="K251" t="s">
        <v>22</v>
      </c>
      <c r="L251">
        <v>1420178400</v>
      </c>
      <c r="M251">
        <v>1420783200</v>
      </c>
      <c r="N251" s="27">
        <f t="shared" si="14"/>
        <v>42006.25</v>
      </c>
      <c r="O251" s="28">
        <f t="shared" si="15"/>
        <v>42013.25</v>
      </c>
      <c r="P251" t="b">
        <v>0</v>
      </c>
      <c r="Q251" t="b">
        <v>0</v>
      </c>
      <c r="R251" s="34" t="s">
        <v>206</v>
      </c>
      <c r="S251" s="35" t="s">
        <v>2045</v>
      </c>
      <c r="T251" s="36" t="s">
        <v>2057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23">
        <f t="shared" si="13"/>
        <v>0.51500000000000001</v>
      </c>
      <c r="J252" t="s">
        <v>21</v>
      </c>
      <c r="K252" t="s">
        <v>22</v>
      </c>
      <c r="L252">
        <v>1264399200</v>
      </c>
      <c r="M252">
        <v>1267423200</v>
      </c>
      <c r="N252" s="27">
        <f t="shared" si="14"/>
        <v>40203.25</v>
      </c>
      <c r="O252" s="28">
        <f t="shared" si="15"/>
        <v>40238.25</v>
      </c>
      <c r="P252" t="b">
        <v>0</v>
      </c>
      <c r="Q252" t="b">
        <v>0</v>
      </c>
      <c r="R252" s="34" t="s">
        <v>23</v>
      </c>
      <c r="S252" s="35" t="s">
        <v>2033</v>
      </c>
      <c r="T252" s="36" t="s">
        <v>2034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23">
        <f t="shared" si="13"/>
        <v>50.770422535211267</v>
      </c>
      <c r="J253" t="s">
        <v>21</v>
      </c>
      <c r="K253" t="s">
        <v>22</v>
      </c>
      <c r="L253">
        <v>1355032800</v>
      </c>
      <c r="M253">
        <v>1355205600</v>
      </c>
      <c r="N253" s="27">
        <f t="shared" si="14"/>
        <v>41252.25</v>
      </c>
      <c r="O253" s="28">
        <f t="shared" si="15"/>
        <v>41254.25</v>
      </c>
      <c r="P253" t="b">
        <v>0</v>
      </c>
      <c r="Q253" t="b">
        <v>0</v>
      </c>
      <c r="R253" s="34" t="s">
        <v>33</v>
      </c>
      <c r="S253" s="35" t="s">
        <v>2037</v>
      </c>
      <c r="T253" s="36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23">
        <f t="shared" si="13"/>
        <v>32.631500000000003</v>
      </c>
      <c r="J254" t="s">
        <v>21</v>
      </c>
      <c r="K254" t="s">
        <v>22</v>
      </c>
      <c r="L254">
        <v>1382677200</v>
      </c>
      <c r="M254">
        <v>1383109200</v>
      </c>
      <c r="N254" s="27">
        <f t="shared" si="14"/>
        <v>41572.208333333336</v>
      </c>
      <c r="O254" s="28">
        <f t="shared" si="15"/>
        <v>41577.208333333336</v>
      </c>
      <c r="P254" t="b">
        <v>0</v>
      </c>
      <c r="Q254" t="b">
        <v>0</v>
      </c>
      <c r="R254" s="34" t="s">
        <v>33</v>
      </c>
      <c r="S254" s="35" t="s">
        <v>2037</v>
      </c>
      <c r="T254" s="36" t="s">
        <v>2038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23">
        <f t="shared" si="13"/>
        <v>667.94510699588477</v>
      </c>
      <c r="J255" t="s">
        <v>15</v>
      </c>
      <c r="K255" t="s">
        <v>16</v>
      </c>
      <c r="L255">
        <v>1302238800</v>
      </c>
      <c r="M255">
        <v>1303275600</v>
      </c>
      <c r="N255" s="27">
        <f t="shared" si="14"/>
        <v>40641.208333333336</v>
      </c>
      <c r="O255" s="28">
        <f t="shared" si="15"/>
        <v>40653.208333333336</v>
      </c>
      <c r="P255" t="b">
        <v>0</v>
      </c>
      <c r="Q255" t="b">
        <v>0</v>
      </c>
      <c r="R255" s="34" t="s">
        <v>53</v>
      </c>
      <c r="S255" s="35" t="s">
        <v>2039</v>
      </c>
      <c r="T255" s="36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23">
        <f t="shared" si="13"/>
        <v>44.924456521739131</v>
      </c>
      <c r="J256" t="s">
        <v>21</v>
      </c>
      <c r="K256" t="s">
        <v>22</v>
      </c>
      <c r="L256">
        <v>1487656800</v>
      </c>
      <c r="M256">
        <v>1487829600</v>
      </c>
      <c r="N256" s="27">
        <f t="shared" si="14"/>
        <v>42787.25</v>
      </c>
      <c r="O256" s="28">
        <f t="shared" si="15"/>
        <v>42789.25</v>
      </c>
      <c r="P256" t="b">
        <v>0</v>
      </c>
      <c r="Q256" t="b">
        <v>0</v>
      </c>
      <c r="R256" s="34" t="s">
        <v>68</v>
      </c>
      <c r="S256" s="35" t="s">
        <v>2045</v>
      </c>
      <c r="T256" s="36" t="s">
        <v>2046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23">
        <f t="shared" si="13"/>
        <v>849.10083850931676</v>
      </c>
      <c r="J257" t="s">
        <v>21</v>
      </c>
      <c r="K257" t="s">
        <v>22</v>
      </c>
      <c r="L257">
        <v>1297836000</v>
      </c>
      <c r="M257">
        <v>1298268000</v>
      </c>
      <c r="N257" s="27">
        <f t="shared" si="14"/>
        <v>40590.25</v>
      </c>
      <c r="O257" s="28">
        <f t="shared" si="15"/>
        <v>40595.25</v>
      </c>
      <c r="P257" t="b">
        <v>0</v>
      </c>
      <c r="Q257" t="b">
        <v>1</v>
      </c>
      <c r="R257" s="34" t="s">
        <v>23</v>
      </c>
      <c r="S257" s="35" t="s">
        <v>2033</v>
      </c>
      <c r="T257" s="36" t="s">
        <v>2034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23">
        <f t="shared" si="13"/>
        <v>7.6169512195121953</v>
      </c>
      <c r="J258" t="s">
        <v>40</v>
      </c>
      <c r="K258" t="s">
        <v>41</v>
      </c>
      <c r="L258">
        <v>1453615200</v>
      </c>
      <c r="M258">
        <v>1456812000</v>
      </c>
      <c r="N258" s="27">
        <f t="shared" si="14"/>
        <v>42393.25</v>
      </c>
      <c r="O258" s="28">
        <f t="shared" si="15"/>
        <v>42430.25</v>
      </c>
      <c r="P258" t="b">
        <v>0</v>
      </c>
      <c r="Q258" t="b">
        <v>0</v>
      </c>
      <c r="R258" s="34" t="s">
        <v>23</v>
      </c>
      <c r="S258" s="35" t="s">
        <v>2033</v>
      </c>
      <c r="T258" s="36" t="s">
        <v>2034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23">
        <f t="shared" ref="I259:I322" si="17">AVERAGE(H259,F259)</f>
        <v>46.73</v>
      </c>
      <c r="J259" t="s">
        <v>21</v>
      </c>
      <c r="K259" t="s">
        <v>22</v>
      </c>
      <c r="L259">
        <v>1362463200</v>
      </c>
      <c r="M259">
        <v>1363669200</v>
      </c>
      <c r="N259" s="27">
        <f t="shared" ref="N259:N322" si="18">(((L259/60)/60)/24)+DATE(1970,1,1)</f>
        <v>41338.25</v>
      </c>
      <c r="O259" s="28">
        <f t="shared" ref="O259:O322" si="19">(((M259/60)/60)/24)+DATE(1970,1,1)</f>
        <v>41352.208333333336</v>
      </c>
      <c r="P259" t="b">
        <v>0</v>
      </c>
      <c r="Q259" t="b">
        <v>0</v>
      </c>
      <c r="R259" s="34" t="s">
        <v>33</v>
      </c>
      <c r="S259" s="35" t="s">
        <v>2037</v>
      </c>
      <c r="T259" s="36" t="s">
        <v>2038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23">
        <f t="shared" si="17"/>
        <v>94.342399999999998</v>
      </c>
      <c r="J260" t="s">
        <v>21</v>
      </c>
      <c r="K260" t="s">
        <v>22</v>
      </c>
      <c r="L260">
        <v>1481176800</v>
      </c>
      <c r="M260">
        <v>1482904800</v>
      </c>
      <c r="N260" s="27">
        <f t="shared" si="18"/>
        <v>42712.25</v>
      </c>
      <c r="O260" s="28">
        <f t="shared" si="19"/>
        <v>42732.25</v>
      </c>
      <c r="P260" t="b">
        <v>0</v>
      </c>
      <c r="Q260" t="b">
        <v>1</v>
      </c>
      <c r="R260" s="34" t="s">
        <v>33</v>
      </c>
      <c r="S260" s="35" t="s">
        <v>2037</v>
      </c>
      <c r="T260" s="36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23">
        <f t="shared" si="17"/>
        <v>71.987499999999997</v>
      </c>
      <c r="J261" t="s">
        <v>21</v>
      </c>
      <c r="K261" t="s">
        <v>22</v>
      </c>
      <c r="L261">
        <v>1354946400</v>
      </c>
      <c r="M261">
        <v>1356588000</v>
      </c>
      <c r="N261" s="27">
        <f t="shared" si="18"/>
        <v>41251.25</v>
      </c>
      <c r="O261" s="28">
        <f t="shared" si="19"/>
        <v>41270.25</v>
      </c>
      <c r="P261" t="b">
        <v>1</v>
      </c>
      <c r="Q261" t="b">
        <v>0</v>
      </c>
      <c r="R261" s="34" t="s">
        <v>122</v>
      </c>
      <c r="S261" s="35" t="s">
        <v>2052</v>
      </c>
      <c r="T261" s="36" t="s">
        <v>2053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23">
        <f t="shared" si="17"/>
        <v>131.28849206349207</v>
      </c>
      <c r="J262" t="s">
        <v>21</v>
      </c>
      <c r="K262" t="s">
        <v>22</v>
      </c>
      <c r="L262">
        <v>1348808400</v>
      </c>
      <c r="M262">
        <v>1349845200</v>
      </c>
      <c r="N262" s="27">
        <f t="shared" si="18"/>
        <v>41180.208333333336</v>
      </c>
      <c r="O262" s="28">
        <f t="shared" si="19"/>
        <v>41192.208333333336</v>
      </c>
      <c r="P262" t="b">
        <v>0</v>
      </c>
      <c r="Q262" t="b">
        <v>0</v>
      </c>
      <c r="R262" s="34" t="s">
        <v>23</v>
      </c>
      <c r="S262" s="35" t="s">
        <v>2033</v>
      </c>
      <c r="T262" s="36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23">
        <f t="shared" si="17"/>
        <v>227.15600830367734</v>
      </c>
      <c r="J263" t="s">
        <v>21</v>
      </c>
      <c r="K263" t="s">
        <v>22</v>
      </c>
      <c r="L263">
        <v>1282712400</v>
      </c>
      <c r="M263">
        <v>1283058000</v>
      </c>
      <c r="N263" s="27">
        <f t="shared" si="18"/>
        <v>40415.208333333336</v>
      </c>
      <c r="O263" s="28">
        <f t="shared" si="19"/>
        <v>40419.208333333336</v>
      </c>
      <c r="P263" t="b">
        <v>0</v>
      </c>
      <c r="Q263" t="b">
        <v>1</v>
      </c>
      <c r="R263" s="34" t="s">
        <v>23</v>
      </c>
      <c r="S263" s="35" t="s">
        <v>2033</v>
      </c>
      <c r="T263" s="36" t="s">
        <v>2034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23">
        <f t="shared" si="17"/>
        <v>55.067058823529415</v>
      </c>
      <c r="J264" t="s">
        <v>21</v>
      </c>
      <c r="K264" t="s">
        <v>22</v>
      </c>
      <c r="L264">
        <v>1301979600</v>
      </c>
      <c r="M264">
        <v>1304226000</v>
      </c>
      <c r="N264" s="27">
        <f t="shared" si="18"/>
        <v>40638.208333333336</v>
      </c>
      <c r="O264" s="28">
        <f t="shared" si="19"/>
        <v>40664.208333333336</v>
      </c>
      <c r="P264" t="b">
        <v>0</v>
      </c>
      <c r="Q264" t="b">
        <v>1</v>
      </c>
      <c r="R264" s="34" t="s">
        <v>60</v>
      </c>
      <c r="S264" s="35" t="s">
        <v>2033</v>
      </c>
      <c r="T264" s="36" t="s">
        <v>2043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23">
        <f t="shared" si="17"/>
        <v>101.35448275862069</v>
      </c>
      <c r="J265" t="s">
        <v>21</v>
      </c>
      <c r="K265" t="s">
        <v>22</v>
      </c>
      <c r="L265">
        <v>1263016800</v>
      </c>
      <c r="M265">
        <v>1263016800</v>
      </c>
      <c r="N265" s="27">
        <f t="shared" si="18"/>
        <v>40187.25</v>
      </c>
      <c r="O265" s="28">
        <f t="shared" si="19"/>
        <v>40187.25</v>
      </c>
      <c r="P265" t="b">
        <v>0</v>
      </c>
      <c r="Q265" t="b">
        <v>0</v>
      </c>
      <c r="R265" s="34" t="s">
        <v>122</v>
      </c>
      <c r="S265" s="35" t="s">
        <v>2052</v>
      </c>
      <c r="T265" s="36" t="s">
        <v>2053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23">
        <f t="shared" si="17"/>
        <v>2757.8133223684213</v>
      </c>
      <c r="J266" t="s">
        <v>21</v>
      </c>
      <c r="K266" t="s">
        <v>22</v>
      </c>
      <c r="L266">
        <v>1360648800</v>
      </c>
      <c r="M266">
        <v>1362031200</v>
      </c>
      <c r="N266" s="27">
        <f t="shared" si="18"/>
        <v>41317.25</v>
      </c>
      <c r="O266" s="28">
        <f t="shared" si="19"/>
        <v>41333.25</v>
      </c>
      <c r="P266" t="b">
        <v>0</v>
      </c>
      <c r="Q266" t="b">
        <v>0</v>
      </c>
      <c r="R266" s="34" t="s">
        <v>33</v>
      </c>
      <c r="S266" s="35" t="s">
        <v>2037</v>
      </c>
      <c r="T266" s="36" t="s">
        <v>2038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23">
        <f t="shared" si="17"/>
        <v>43.615408163265307</v>
      </c>
      <c r="J267" t="s">
        <v>21</v>
      </c>
      <c r="K267" t="s">
        <v>22</v>
      </c>
      <c r="L267">
        <v>1451800800</v>
      </c>
      <c r="M267">
        <v>1455602400</v>
      </c>
      <c r="N267" s="27">
        <f t="shared" si="18"/>
        <v>42372.25</v>
      </c>
      <c r="O267" s="28">
        <f t="shared" si="19"/>
        <v>42416.25</v>
      </c>
      <c r="P267" t="b">
        <v>0</v>
      </c>
      <c r="Q267" t="b">
        <v>0</v>
      </c>
      <c r="R267" s="34" t="s">
        <v>33</v>
      </c>
      <c r="S267" s="35" t="s">
        <v>2037</v>
      </c>
      <c r="T267" s="36" t="s">
        <v>2038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23">
        <f t="shared" si="17"/>
        <v>1591.3838337801608</v>
      </c>
      <c r="J268" t="s">
        <v>107</v>
      </c>
      <c r="K268" t="s">
        <v>108</v>
      </c>
      <c r="L268">
        <v>1415340000</v>
      </c>
      <c r="M268">
        <v>1418191200</v>
      </c>
      <c r="N268" s="27">
        <f t="shared" si="18"/>
        <v>41950.25</v>
      </c>
      <c r="O268" s="28">
        <f t="shared" si="19"/>
        <v>41983.25</v>
      </c>
      <c r="P268" t="b">
        <v>0</v>
      </c>
      <c r="Q268" t="b">
        <v>1</v>
      </c>
      <c r="R268" s="34" t="s">
        <v>159</v>
      </c>
      <c r="S268" s="35" t="s">
        <v>2033</v>
      </c>
      <c r="T268" s="36" t="s">
        <v>2056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23">
        <f t="shared" si="17"/>
        <v>1385.1681006493507</v>
      </c>
      <c r="J269" t="s">
        <v>26</v>
      </c>
      <c r="K269" t="s">
        <v>27</v>
      </c>
      <c r="L269">
        <v>1351054800</v>
      </c>
      <c r="M269">
        <v>1352440800</v>
      </c>
      <c r="N269" s="27">
        <f t="shared" si="18"/>
        <v>41206.208333333336</v>
      </c>
      <c r="O269" s="28">
        <f t="shared" si="19"/>
        <v>41222.25</v>
      </c>
      <c r="P269" t="b">
        <v>0</v>
      </c>
      <c r="Q269" t="b">
        <v>0</v>
      </c>
      <c r="R269" s="34" t="s">
        <v>33</v>
      </c>
      <c r="S269" s="35" t="s">
        <v>2037</v>
      </c>
      <c r="T269" s="36" t="s">
        <v>2038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23">
        <f t="shared" si="17"/>
        <v>24.902666666666665</v>
      </c>
      <c r="J270" t="s">
        <v>21</v>
      </c>
      <c r="K270" t="s">
        <v>22</v>
      </c>
      <c r="L270">
        <v>1349326800</v>
      </c>
      <c r="M270">
        <v>1353304800</v>
      </c>
      <c r="N270" s="27">
        <f t="shared" si="18"/>
        <v>41186.208333333336</v>
      </c>
      <c r="O270" s="28">
        <f t="shared" si="19"/>
        <v>41232.25</v>
      </c>
      <c r="P270" t="b">
        <v>0</v>
      </c>
      <c r="Q270" t="b">
        <v>0</v>
      </c>
      <c r="R270" s="34" t="s">
        <v>42</v>
      </c>
      <c r="S270" s="35" t="s">
        <v>2039</v>
      </c>
      <c r="T270" s="36" t="s">
        <v>2040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23">
        <f t="shared" si="17"/>
        <v>44.76314285714286</v>
      </c>
      <c r="J271" t="s">
        <v>21</v>
      </c>
      <c r="K271" t="s">
        <v>22</v>
      </c>
      <c r="L271">
        <v>1548914400</v>
      </c>
      <c r="M271">
        <v>1550728800</v>
      </c>
      <c r="N271" s="27">
        <f t="shared" si="18"/>
        <v>43496.25</v>
      </c>
      <c r="O271" s="28">
        <f t="shared" si="19"/>
        <v>43517.25</v>
      </c>
      <c r="P271" t="b">
        <v>0</v>
      </c>
      <c r="Q271" t="b">
        <v>0</v>
      </c>
      <c r="R271" s="34" t="s">
        <v>269</v>
      </c>
      <c r="S271" s="35" t="s">
        <v>2039</v>
      </c>
      <c r="T271" s="36" t="s">
        <v>2058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23">
        <f t="shared" si="17"/>
        <v>945.1358826912018</v>
      </c>
      <c r="J272" t="s">
        <v>21</v>
      </c>
      <c r="K272" t="s">
        <v>22</v>
      </c>
      <c r="L272">
        <v>1291269600</v>
      </c>
      <c r="M272">
        <v>1291442400</v>
      </c>
      <c r="N272" s="27">
        <f t="shared" si="18"/>
        <v>40514.25</v>
      </c>
      <c r="O272" s="28">
        <f t="shared" si="19"/>
        <v>40516.25</v>
      </c>
      <c r="P272" t="b">
        <v>0</v>
      </c>
      <c r="Q272" t="b">
        <v>0</v>
      </c>
      <c r="R272" s="34" t="s">
        <v>89</v>
      </c>
      <c r="S272" s="35" t="s">
        <v>2048</v>
      </c>
      <c r="T272" s="36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23">
        <f t="shared" si="17"/>
        <v>30.506353285621341</v>
      </c>
      <c r="J273" t="s">
        <v>21</v>
      </c>
      <c r="K273" t="s">
        <v>22</v>
      </c>
      <c r="L273">
        <v>1449468000</v>
      </c>
      <c r="M273">
        <v>1452146400</v>
      </c>
      <c r="N273" s="27">
        <f t="shared" si="18"/>
        <v>42345.25</v>
      </c>
      <c r="O273" s="28">
        <f t="shared" si="19"/>
        <v>42376.25</v>
      </c>
      <c r="P273" t="b">
        <v>0</v>
      </c>
      <c r="Q273" t="b">
        <v>0</v>
      </c>
      <c r="R273" s="34" t="s">
        <v>122</v>
      </c>
      <c r="S273" s="35" t="s">
        <v>2052</v>
      </c>
      <c r="T273" s="36" t="s">
        <v>2053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23">
        <f t="shared" si="17"/>
        <v>948.52004892367904</v>
      </c>
      <c r="J274" t="s">
        <v>21</v>
      </c>
      <c r="K274" t="s">
        <v>22</v>
      </c>
      <c r="L274">
        <v>1562734800</v>
      </c>
      <c r="M274">
        <v>1564894800</v>
      </c>
      <c r="N274" s="27">
        <f t="shared" si="18"/>
        <v>43656.208333333328</v>
      </c>
      <c r="O274" s="28">
        <f t="shared" si="19"/>
        <v>43681.208333333328</v>
      </c>
      <c r="P274" t="b">
        <v>0</v>
      </c>
      <c r="Q274" t="b">
        <v>1</v>
      </c>
      <c r="R274" s="34" t="s">
        <v>33</v>
      </c>
      <c r="S274" s="35" t="s">
        <v>2037</v>
      </c>
      <c r="T274" s="36" t="s">
        <v>2038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23">
        <f t="shared" si="17"/>
        <v>141.68615384615384</v>
      </c>
      <c r="J275" t="s">
        <v>15</v>
      </c>
      <c r="K275" t="s">
        <v>16</v>
      </c>
      <c r="L275">
        <v>1505624400</v>
      </c>
      <c r="M275">
        <v>1505883600</v>
      </c>
      <c r="N275" s="27">
        <f t="shared" si="18"/>
        <v>42995.208333333328</v>
      </c>
      <c r="O275" s="28">
        <f t="shared" si="19"/>
        <v>42998.208333333328</v>
      </c>
      <c r="P275" t="b">
        <v>0</v>
      </c>
      <c r="Q275" t="b">
        <v>0</v>
      </c>
      <c r="R275" s="34" t="s">
        <v>33</v>
      </c>
      <c r="S275" s="35" t="s">
        <v>2037</v>
      </c>
      <c r="T275" s="36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23">
        <f t="shared" si="17"/>
        <v>7.6610416666666667</v>
      </c>
      <c r="J276" t="s">
        <v>21</v>
      </c>
      <c r="K276" t="s">
        <v>22</v>
      </c>
      <c r="L276">
        <v>1509948000</v>
      </c>
      <c r="M276">
        <v>1510380000</v>
      </c>
      <c r="N276" s="27">
        <f t="shared" si="18"/>
        <v>43045.25</v>
      </c>
      <c r="O276" s="28">
        <f t="shared" si="19"/>
        <v>43050.25</v>
      </c>
      <c r="P276" t="b">
        <v>0</v>
      </c>
      <c r="Q276" t="b">
        <v>0</v>
      </c>
      <c r="R276" s="34" t="s">
        <v>33</v>
      </c>
      <c r="S276" s="35" t="s">
        <v>2037</v>
      </c>
      <c r="T276" s="3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23">
        <f t="shared" si="17"/>
        <v>59.207564102564106</v>
      </c>
      <c r="J277" t="s">
        <v>21</v>
      </c>
      <c r="K277" t="s">
        <v>22</v>
      </c>
      <c r="L277">
        <v>1554526800</v>
      </c>
      <c r="M277">
        <v>1555218000</v>
      </c>
      <c r="N277" s="27">
        <f t="shared" si="18"/>
        <v>43561.208333333328</v>
      </c>
      <c r="O277" s="28">
        <f t="shared" si="19"/>
        <v>43569.208333333328</v>
      </c>
      <c r="P277" t="b">
        <v>0</v>
      </c>
      <c r="Q277" t="b">
        <v>0</v>
      </c>
      <c r="R277" s="34" t="s">
        <v>206</v>
      </c>
      <c r="S277" s="35" t="s">
        <v>2045</v>
      </c>
      <c r="T277" s="36" t="s">
        <v>2057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23">
        <f t="shared" si="17"/>
        <v>66.983999999999995</v>
      </c>
      <c r="J278" t="s">
        <v>21</v>
      </c>
      <c r="K278" t="s">
        <v>22</v>
      </c>
      <c r="L278">
        <v>1334811600</v>
      </c>
      <c r="M278">
        <v>1335243600</v>
      </c>
      <c r="N278" s="27">
        <f t="shared" si="18"/>
        <v>41018.208333333336</v>
      </c>
      <c r="O278" s="28">
        <f t="shared" si="19"/>
        <v>41023.208333333336</v>
      </c>
      <c r="P278" t="b">
        <v>0</v>
      </c>
      <c r="Q278" t="b">
        <v>1</v>
      </c>
      <c r="R278" s="34" t="s">
        <v>89</v>
      </c>
      <c r="S278" s="35" t="s">
        <v>2048</v>
      </c>
      <c r="T278" s="36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23">
        <f t="shared" si="17"/>
        <v>46.832142857142856</v>
      </c>
      <c r="J279" t="s">
        <v>21</v>
      </c>
      <c r="K279" t="s">
        <v>22</v>
      </c>
      <c r="L279">
        <v>1279515600</v>
      </c>
      <c r="M279">
        <v>1279688400</v>
      </c>
      <c r="N279" s="27">
        <f t="shared" si="18"/>
        <v>40378.208333333336</v>
      </c>
      <c r="O279" s="28">
        <f t="shared" si="19"/>
        <v>40380.208333333336</v>
      </c>
      <c r="P279" t="b">
        <v>0</v>
      </c>
      <c r="Q279" t="b">
        <v>0</v>
      </c>
      <c r="R279" s="34" t="s">
        <v>33</v>
      </c>
      <c r="S279" s="35" t="s">
        <v>2037</v>
      </c>
      <c r="T279" s="36" t="s">
        <v>2038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23">
        <f t="shared" si="17"/>
        <v>47.129444444444445</v>
      </c>
      <c r="J280" t="s">
        <v>21</v>
      </c>
      <c r="K280" t="s">
        <v>22</v>
      </c>
      <c r="L280">
        <v>1353909600</v>
      </c>
      <c r="M280">
        <v>1356069600</v>
      </c>
      <c r="N280" s="27">
        <f t="shared" si="18"/>
        <v>41239.25</v>
      </c>
      <c r="O280" s="28">
        <f t="shared" si="19"/>
        <v>41264.25</v>
      </c>
      <c r="P280" t="b">
        <v>0</v>
      </c>
      <c r="Q280" t="b">
        <v>0</v>
      </c>
      <c r="R280" s="34" t="s">
        <v>28</v>
      </c>
      <c r="S280" s="35" t="s">
        <v>2035</v>
      </c>
      <c r="T280" s="36" t="s">
        <v>2036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23">
        <f t="shared" si="17"/>
        <v>273.8535</v>
      </c>
      <c r="J281" t="s">
        <v>21</v>
      </c>
      <c r="K281" t="s">
        <v>22</v>
      </c>
      <c r="L281">
        <v>1535950800</v>
      </c>
      <c r="M281">
        <v>1536210000</v>
      </c>
      <c r="N281" s="27">
        <f t="shared" si="18"/>
        <v>43346.208333333328</v>
      </c>
      <c r="O281" s="28">
        <f t="shared" si="19"/>
        <v>43349.208333333328</v>
      </c>
      <c r="P281" t="b">
        <v>0</v>
      </c>
      <c r="Q281" t="b">
        <v>0</v>
      </c>
      <c r="R281" s="34" t="s">
        <v>33</v>
      </c>
      <c r="S281" s="35" t="s">
        <v>2037</v>
      </c>
      <c r="T281" s="36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23">
        <f t="shared" si="17"/>
        <v>199.40719999999999</v>
      </c>
      <c r="J282" t="s">
        <v>21</v>
      </c>
      <c r="K282" t="s">
        <v>22</v>
      </c>
      <c r="L282">
        <v>1511244000</v>
      </c>
      <c r="M282">
        <v>1511762400</v>
      </c>
      <c r="N282" s="27">
        <f t="shared" si="18"/>
        <v>43060.25</v>
      </c>
      <c r="O282" s="28">
        <f t="shared" si="19"/>
        <v>43066.25</v>
      </c>
      <c r="P282" t="b">
        <v>0</v>
      </c>
      <c r="Q282" t="b">
        <v>0</v>
      </c>
      <c r="R282" s="34" t="s">
        <v>71</v>
      </c>
      <c r="S282" s="35" t="s">
        <v>2039</v>
      </c>
      <c r="T282" s="36" t="s">
        <v>2047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23">
        <f t="shared" si="17"/>
        <v>1031.4576048632218</v>
      </c>
      <c r="J283" t="s">
        <v>21</v>
      </c>
      <c r="K283" t="s">
        <v>22</v>
      </c>
      <c r="L283">
        <v>1331445600</v>
      </c>
      <c r="M283">
        <v>1333256400</v>
      </c>
      <c r="N283" s="27">
        <f t="shared" si="18"/>
        <v>40979.25</v>
      </c>
      <c r="O283" s="28">
        <f t="shared" si="19"/>
        <v>41000.208333333336</v>
      </c>
      <c r="P283" t="b">
        <v>0</v>
      </c>
      <c r="Q283" t="b">
        <v>1</v>
      </c>
      <c r="R283" s="34" t="s">
        <v>33</v>
      </c>
      <c r="S283" s="35" t="s">
        <v>2037</v>
      </c>
      <c r="T283" s="36" t="s">
        <v>2038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23">
        <f t="shared" si="17"/>
        <v>67.040238095238095</v>
      </c>
      <c r="J284" t="s">
        <v>21</v>
      </c>
      <c r="K284" t="s">
        <v>22</v>
      </c>
      <c r="L284">
        <v>1480226400</v>
      </c>
      <c r="M284">
        <v>1480744800</v>
      </c>
      <c r="N284" s="27">
        <f t="shared" si="18"/>
        <v>42701.25</v>
      </c>
      <c r="O284" s="28">
        <f t="shared" si="19"/>
        <v>42707.25</v>
      </c>
      <c r="P284" t="b">
        <v>0</v>
      </c>
      <c r="Q284" t="b">
        <v>1</v>
      </c>
      <c r="R284" s="34" t="s">
        <v>269</v>
      </c>
      <c r="S284" s="35" t="s">
        <v>2039</v>
      </c>
      <c r="T284" s="36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23">
        <f t="shared" si="17"/>
        <v>14.593641975308643</v>
      </c>
      <c r="J285" t="s">
        <v>36</v>
      </c>
      <c r="K285" t="s">
        <v>37</v>
      </c>
      <c r="L285">
        <v>1464584400</v>
      </c>
      <c r="M285">
        <v>1465016400</v>
      </c>
      <c r="N285" s="27">
        <f t="shared" si="18"/>
        <v>42520.208333333328</v>
      </c>
      <c r="O285" s="28">
        <f t="shared" si="19"/>
        <v>42525.208333333328</v>
      </c>
      <c r="P285" t="b">
        <v>0</v>
      </c>
      <c r="Q285" t="b">
        <v>0</v>
      </c>
      <c r="R285" s="34" t="s">
        <v>23</v>
      </c>
      <c r="S285" s="35" t="s">
        <v>2033</v>
      </c>
      <c r="T285" s="36" t="s">
        <v>2034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23">
        <f t="shared" si="17"/>
        <v>66.415969387755098</v>
      </c>
      <c r="J286" t="s">
        <v>21</v>
      </c>
      <c r="K286" t="s">
        <v>22</v>
      </c>
      <c r="L286">
        <v>1335848400</v>
      </c>
      <c r="M286">
        <v>1336280400</v>
      </c>
      <c r="N286" s="27">
        <f t="shared" si="18"/>
        <v>41030.208333333336</v>
      </c>
      <c r="O286" s="28">
        <f t="shared" si="19"/>
        <v>41035.208333333336</v>
      </c>
      <c r="P286" t="b">
        <v>0</v>
      </c>
      <c r="Q286" t="b">
        <v>0</v>
      </c>
      <c r="R286" s="34" t="s">
        <v>28</v>
      </c>
      <c r="S286" s="35" t="s">
        <v>2035</v>
      </c>
      <c r="T286" s="36" t="s">
        <v>2036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23">
        <f t="shared" si="17"/>
        <v>130.53166666666667</v>
      </c>
      <c r="J287" t="s">
        <v>21</v>
      </c>
      <c r="K287" t="s">
        <v>22</v>
      </c>
      <c r="L287">
        <v>1473483600</v>
      </c>
      <c r="M287">
        <v>1476766800</v>
      </c>
      <c r="N287" s="27">
        <f t="shared" si="18"/>
        <v>42623.208333333328</v>
      </c>
      <c r="O287" s="28">
        <f t="shared" si="19"/>
        <v>42661.208333333328</v>
      </c>
      <c r="P287" t="b">
        <v>0</v>
      </c>
      <c r="Q287" t="b">
        <v>0</v>
      </c>
      <c r="R287" s="34" t="s">
        <v>33</v>
      </c>
      <c r="S287" s="35" t="s">
        <v>2037</v>
      </c>
      <c r="T287" s="36" t="s">
        <v>2038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23">
        <f t="shared" si="17"/>
        <v>92.087230151650317</v>
      </c>
      <c r="J288" t="s">
        <v>21</v>
      </c>
      <c r="K288" t="s">
        <v>22</v>
      </c>
      <c r="L288">
        <v>1479880800</v>
      </c>
      <c r="M288">
        <v>1480485600</v>
      </c>
      <c r="N288" s="27">
        <f t="shared" si="18"/>
        <v>42697.25</v>
      </c>
      <c r="O288" s="28">
        <f t="shared" si="19"/>
        <v>42704.25</v>
      </c>
      <c r="P288" t="b">
        <v>0</v>
      </c>
      <c r="Q288" t="b">
        <v>0</v>
      </c>
      <c r="R288" s="34" t="s">
        <v>33</v>
      </c>
      <c r="S288" s="35" t="s">
        <v>2037</v>
      </c>
      <c r="T288" s="36" t="s">
        <v>2038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23">
        <f t="shared" si="17"/>
        <v>89.048650793650793</v>
      </c>
      <c r="J289" t="s">
        <v>21</v>
      </c>
      <c r="K289" t="s">
        <v>22</v>
      </c>
      <c r="L289">
        <v>1430197200</v>
      </c>
      <c r="M289">
        <v>1430197200</v>
      </c>
      <c r="N289" s="27">
        <f t="shared" si="18"/>
        <v>42122.208333333328</v>
      </c>
      <c r="O289" s="28">
        <f t="shared" si="19"/>
        <v>42122.208333333328</v>
      </c>
      <c r="P289" t="b">
        <v>0</v>
      </c>
      <c r="Q289" t="b">
        <v>0</v>
      </c>
      <c r="R289" s="34" t="s">
        <v>50</v>
      </c>
      <c r="S289" s="35" t="s">
        <v>2033</v>
      </c>
      <c r="T289" s="36" t="s">
        <v>2041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23">
        <f t="shared" si="17"/>
        <v>68.988928571428573</v>
      </c>
      <c r="J290" t="s">
        <v>36</v>
      </c>
      <c r="K290" t="s">
        <v>37</v>
      </c>
      <c r="L290">
        <v>1331701200</v>
      </c>
      <c r="M290">
        <v>1331787600</v>
      </c>
      <c r="N290" s="27">
        <f t="shared" si="18"/>
        <v>40982.208333333336</v>
      </c>
      <c r="O290" s="28">
        <f t="shared" si="19"/>
        <v>40983.208333333336</v>
      </c>
      <c r="P290" t="b">
        <v>0</v>
      </c>
      <c r="Q290" t="b">
        <v>1</v>
      </c>
      <c r="R290" s="34" t="s">
        <v>148</v>
      </c>
      <c r="S290" s="35" t="s">
        <v>2033</v>
      </c>
      <c r="T290" s="36" t="s">
        <v>2055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23">
        <f t="shared" si="17"/>
        <v>176.92124999999999</v>
      </c>
      <c r="J291" t="s">
        <v>15</v>
      </c>
      <c r="K291" t="s">
        <v>16</v>
      </c>
      <c r="L291">
        <v>1438578000</v>
      </c>
      <c r="M291">
        <v>1438837200</v>
      </c>
      <c r="N291" s="27">
        <f t="shared" si="18"/>
        <v>42219.208333333328</v>
      </c>
      <c r="O291" s="28">
        <f t="shared" si="19"/>
        <v>42222.208333333328</v>
      </c>
      <c r="P291" t="b">
        <v>0</v>
      </c>
      <c r="Q291" t="b">
        <v>0</v>
      </c>
      <c r="R291" s="34" t="s">
        <v>33</v>
      </c>
      <c r="S291" s="35" t="s">
        <v>2037</v>
      </c>
      <c r="T291" s="36" t="s">
        <v>2038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23">
        <f t="shared" si="17"/>
        <v>454.27201067615658</v>
      </c>
      <c r="J292" t="s">
        <v>21</v>
      </c>
      <c r="K292" t="s">
        <v>22</v>
      </c>
      <c r="L292">
        <v>1368162000</v>
      </c>
      <c r="M292">
        <v>1370926800</v>
      </c>
      <c r="N292" s="27">
        <f t="shared" si="18"/>
        <v>41404.208333333336</v>
      </c>
      <c r="O292" s="28">
        <f t="shared" si="19"/>
        <v>41436.208333333336</v>
      </c>
      <c r="P292" t="b">
        <v>0</v>
      </c>
      <c r="Q292" t="b">
        <v>1</v>
      </c>
      <c r="R292" s="34" t="s">
        <v>42</v>
      </c>
      <c r="S292" s="35" t="s">
        <v>2039</v>
      </c>
      <c r="T292" s="36" t="s">
        <v>2040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23">
        <f t="shared" si="17"/>
        <v>55.783055555555556</v>
      </c>
      <c r="J293" t="s">
        <v>21</v>
      </c>
      <c r="K293" t="s">
        <v>22</v>
      </c>
      <c r="L293">
        <v>1318654800</v>
      </c>
      <c r="M293">
        <v>1319000400</v>
      </c>
      <c r="N293" s="27">
        <f t="shared" si="18"/>
        <v>40831.208333333336</v>
      </c>
      <c r="O293" s="28">
        <f t="shared" si="19"/>
        <v>40835.208333333336</v>
      </c>
      <c r="P293" t="b">
        <v>1</v>
      </c>
      <c r="Q293" t="b">
        <v>0</v>
      </c>
      <c r="R293" s="34" t="s">
        <v>28</v>
      </c>
      <c r="S293" s="35" t="s">
        <v>2035</v>
      </c>
      <c r="T293" s="36" t="s">
        <v>2036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23">
        <f t="shared" si="17"/>
        <v>5.0491095890410955</v>
      </c>
      <c r="J294" t="s">
        <v>21</v>
      </c>
      <c r="K294" t="s">
        <v>22</v>
      </c>
      <c r="L294">
        <v>1331874000</v>
      </c>
      <c r="M294">
        <v>1333429200</v>
      </c>
      <c r="N294" s="27">
        <f t="shared" si="18"/>
        <v>40984.208333333336</v>
      </c>
      <c r="O294" s="28">
        <f t="shared" si="19"/>
        <v>41002.208333333336</v>
      </c>
      <c r="P294" t="b">
        <v>0</v>
      </c>
      <c r="Q294" t="b">
        <v>0</v>
      </c>
      <c r="R294" s="34" t="s">
        <v>17</v>
      </c>
      <c r="S294" s="35" t="s">
        <v>2031</v>
      </c>
      <c r="T294" s="36" t="s">
        <v>2032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23">
        <f t="shared" si="17"/>
        <v>16.081923076923076</v>
      </c>
      <c r="J295" t="s">
        <v>107</v>
      </c>
      <c r="K295" t="s">
        <v>108</v>
      </c>
      <c r="L295">
        <v>1286254800</v>
      </c>
      <c r="M295">
        <v>1287032400</v>
      </c>
      <c r="N295" s="27">
        <f t="shared" si="18"/>
        <v>40456.208333333336</v>
      </c>
      <c r="O295" s="28">
        <f t="shared" si="19"/>
        <v>40465.208333333336</v>
      </c>
      <c r="P295" t="b">
        <v>0</v>
      </c>
      <c r="Q295" t="b">
        <v>0</v>
      </c>
      <c r="R295" s="34" t="s">
        <v>33</v>
      </c>
      <c r="S295" s="35" t="s">
        <v>2037</v>
      </c>
      <c r="T295" s="36" t="s">
        <v>2038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23">
        <f t="shared" si="17"/>
        <v>98.198333333333338</v>
      </c>
      <c r="J296" t="s">
        <v>21</v>
      </c>
      <c r="K296" t="s">
        <v>22</v>
      </c>
      <c r="L296">
        <v>1540530000</v>
      </c>
      <c r="M296">
        <v>1541570400</v>
      </c>
      <c r="N296" s="27">
        <f t="shared" si="18"/>
        <v>43399.208333333328</v>
      </c>
      <c r="O296" s="28">
        <f t="shared" si="19"/>
        <v>43411.25</v>
      </c>
      <c r="P296" t="b">
        <v>0</v>
      </c>
      <c r="Q296" t="b">
        <v>0</v>
      </c>
      <c r="R296" s="34" t="s">
        <v>33</v>
      </c>
      <c r="S296" s="35" t="s">
        <v>2037</v>
      </c>
      <c r="T296" s="3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23">
        <f t="shared" si="17"/>
        <v>955.17825038880244</v>
      </c>
      <c r="J297" t="s">
        <v>98</v>
      </c>
      <c r="K297" t="s">
        <v>99</v>
      </c>
      <c r="L297">
        <v>1381813200</v>
      </c>
      <c r="M297">
        <v>1383976800</v>
      </c>
      <c r="N297" s="27">
        <f t="shared" si="18"/>
        <v>41562.208333333336</v>
      </c>
      <c r="O297" s="28">
        <f t="shared" si="19"/>
        <v>41587.25</v>
      </c>
      <c r="P297" t="b">
        <v>0</v>
      </c>
      <c r="Q297" t="b">
        <v>0</v>
      </c>
      <c r="R297" s="34" t="s">
        <v>33</v>
      </c>
      <c r="S297" s="35" t="s">
        <v>2037</v>
      </c>
      <c r="T297" s="36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23">
        <f t="shared" si="17"/>
        <v>19.274754098360656</v>
      </c>
      <c r="J298" t="s">
        <v>26</v>
      </c>
      <c r="K298" t="s">
        <v>27</v>
      </c>
      <c r="L298">
        <v>1548655200</v>
      </c>
      <c r="M298">
        <v>1550556000</v>
      </c>
      <c r="N298" s="27">
        <f t="shared" si="18"/>
        <v>43493.25</v>
      </c>
      <c r="O298" s="28">
        <f t="shared" si="19"/>
        <v>43515.25</v>
      </c>
      <c r="P298" t="b">
        <v>0</v>
      </c>
      <c r="Q298" t="b">
        <v>0</v>
      </c>
      <c r="R298" s="34" t="s">
        <v>33</v>
      </c>
      <c r="S298" s="35" t="s">
        <v>2037</v>
      </c>
      <c r="T298" s="36" t="s">
        <v>2038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23">
        <f t="shared" si="17"/>
        <v>52.471180555555556</v>
      </c>
      <c r="J299" t="s">
        <v>26</v>
      </c>
      <c r="K299" t="s">
        <v>27</v>
      </c>
      <c r="L299">
        <v>1389679200</v>
      </c>
      <c r="M299">
        <v>1390456800</v>
      </c>
      <c r="N299" s="27">
        <f t="shared" si="18"/>
        <v>41653.25</v>
      </c>
      <c r="O299" s="28">
        <f t="shared" si="19"/>
        <v>41662.25</v>
      </c>
      <c r="P299" t="b">
        <v>0</v>
      </c>
      <c r="Q299" t="b">
        <v>1</v>
      </c>
      <c r="R299" s="34" t="s">
        <v>33</v>
      </c>
      <c r="S299" s="35" t="s">
        <v>2037</v>
      </c>
      <c r="T299" s="36" t="s">
        <v>2038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23">
        <f t="shared" si="17"/>
        <v>36.719571428571427</v>
      </c>
      <c r="J300" t="s">
        <v>21</v>
      </c>
      <c r="K300" t="s">
        <v>22</v>
      </c>
      <c r="L300">
        <v>1456466400</v>
      </c>
      <c r="M300">
        <v>1458018000</v>
      </c>
      <c r="N300" s="27">
        <f t="shared" si="18"/>
        <v>42426.25</v>
      </c>
      <c r="O300" s="28">
        <f t="shared" si="19"/>
        <v>42444.208333333328</v>
      </c>
      <c r="P300" t="b">
        <v>0</v>
      </c>
      <c r="Q300" t="b">
        <v>1</v>
      </c>
      <c r="R300" s="34" t="s">
        <v>23</v>
      </c>
      <c r="S300" s="35" t="s">
        <v>2033</v>
      </c>
      <c r="T300" s="36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23">
        <f t="shared" si="17"/>
        <v>24.757105263157897</v>
      </c>
      <c r="J301" t="s">
        <v>21</v>
      </c>
      <c r="K301" t="s">
        <v>22</v>
      </c>
      <c r="L301">
        <v>1456984800</v>
      </c>
      <c r="M301">
        <v>1461819600</v>
      </c>
      <c r="N301" s="27">
        <f t="shared" si="18"/>
        <v>42432.25</v>
      </c>
      <c r="O301" s="28">
        <f t="shared" si="19"/>
        <v>42488.208333333328</v>
      </c>
      <c r="P301" t="b">
        <v>0</v>
      </c>
      <c r="Q301" t="b">
        <v>0</v>
      </c>
      <c r="R301" s="34" t="s">
        <v>17</v>
      </c>
      <c r="S301" s="35" t="s">
        <v>2031</v>
      </c>
      <c r="T301" s="36" t="s">
        <v>2032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23">
        <f t="shared" si="17"/>
        <v>0.52500000000000002</v>
      </c>
      <c r="J302" t="s">
        <v>36</v>
      </c>
      <c r="K302" t="s">
        <v>37</v>
      </c>
      <c r="L302">
        <v>1504069200</v>
      </c>
      <c r="M302">
        <v>1504155600</v>
      </c>
      <c r="N302" s="27">
        <f t="shared" si="18"/>
        <v>42977.208333333328</v>
      </c>
      <c r="O302" s="28">
        <f t="shared" si="19"/>
        <v>42978.208333333328</v>
      </c>
      <c r="P302" t="b">
        <v>0</v>
      </c>
      <c r="Q302" t="b">
        <v>1</v>
      </c>
      <c r="R302" s="34" t="s">
        <v>68</v>
      </c>
      <c r="S302" s="35" t="s">
        <v>2045</v>
      </c>
      <c r="T302" s="36" t="s">
        <v>2046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23">
        <f t="shared" si="17"/>
        <v>154.22333333333333</v>
      </c>
      <c r="J303" t="s">
        <v>21</v>
      </c>
      <c r="K303" t="s">
        <v>22</v>
      </c>
      <c r="L303">
        <v>1424930400</v>
      </c>
      <c r="M303">
        <v>1426395600</v>
      </c>
      <c r="N303" s="27">
        <f t="shared" si="18"/>
        <v>42061.25</v>
      </c>
      <c r="O303" s="28">
        <f t="shared" si="19"/>
        <v>42078.208333333328</v>
      </c>
      <c r="P303" t="b">
        <v>0</v>
      </c>
      <c r="Q303" t="b">
        <v>0</v>
      </c>
      <c r="R303" s="34" t="s">
        <v>42</v>
      </c>
      <c r="S303" s="35" t="s">
        <v>2039</v>
      </c>
      <c r="T303" s="36" t="s">
        <v>2040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23">
        <f t="shared" si="17"/>
        <v>122.6592247043364</v>
      </c>
      <c r="J304" t="s">
        <v>21</v>
      </c>
      <c r="K304" t="s">
        <v>22</v>
      </c>
      <c r="L304">
        <v>1535864400</v>
      </c>
      <c r="M304">
        <v>1537074000</v>
      </c>
      <c r="N304" s="27">
        <f t="shared" si="18"/>
        <v>43345.208333333328</v>
      </c>
      <c r="O304" s="28">
        <f t="shared" si="19"/>
        <v>43359.208333333328</v>
      </c>
      <c r="P304" t="b">
        <v>0</v>
      </c>
      <c r="Q304" t="b">
        <v>0</v>
      </c>
      <c r="R304" s="34" t="s">
        <v>33</v>
      </c>
      <c r="S304" s="35" t="s">
        <v>2037</v>
      </c>
      <c r="T304" s="36" t="s">
        <v>2038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23">
        <f t="shared" si="17"/>
        <v>16.413088235294119</v>
      </c>
      <c r="J305" t="s">
        <v>21</v>
      </c>
      <c r="K305" t="s">
        <v>22</v>
      </c>
      <c r="L305">
        <v>1452146400</v>
      </c>
      <c r="M305">
        <v>1452578400</v>
      </c>
      <c r="N305" s="27">
        <f t="shared" si="18"/>
        <v>42376.25</v>
      </c>
      <c r="O305" s="28">
        <f t="shared" si="19"/>
        <v>42381.25</v>
      </c>
      <c r="P305" t="b">
        <v>0</v>
      </c>
      <c r="Q305" t="b">
        <v>0</v>
      </c>
      <c r="R305" s="34" t="s">
        <v>60</v>
      </c>
      <c r="S305" s="35" t="s">
        <v>2033</v>
      </c>
      <c r="T305" s="36" t="s">
        <v>2043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23">
        <f t="shared" si="17"/>
        <v>73.730714285714285</v>
      </c>
      <c r="J306" t="s">
        <v>21</v>
      </c>
      <c r="K306" t="s">
        <v>22</v>
      </c>
      <c r="L306">
        <v>1470546000</v>
      </c>
      <c r="M306">
        <v>1474088400</v>
      </c>
      <c r="N306" s="27">
        <f t="shared" si="18"/>
        <v>42589.208333333328</v>
      </c>
      <c r="O306" s="28">
        <f t="shared" si="19"/>
        <v>42630.208333333328</v>
      </c>
      <c r="P306" t="b">
        <v>0</v>
      </c>
      <c r="Q306" t="b">
        <v>0</v>
      </c>
      <c r="R306" s="34" t="s">
        <v>42</v>
      </c>
      <c r="S306" s="35" t="s">
        <v>2039</v>
      </c>
      <c r="T306" s="36" t="s">
        <v>2040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23">
        <f t="shared" si="17"/>
        <v>43.931071428571428</v>
      </c>
      <c r="J307" t="s">
        <v>21</v>
      </c>
      <c r="K307" t="s">
        <v>22</v>
      </c>
      <c r="L307">
        <v>1458363600</v>
      </c>
      <c r="M307">
        <v>1461906000</v>
      </c>
      <c r="N307" s="27">
        <f t="shared" si="18"/>
        <v>42448.208333333328</v>
      </c>
      <c r="O307" s="28">
        <f t="shared" si="19"/>
        <v>42489.208333333328</v>
      </c>
      <c r="P307" t="b">
        <v>0</v>
      </c>
      <c r="Q307" t="b">
        <v>0</v>
      </c>
      <c r="R307" s="34" t="s">
        <v>33</v>
      </c>
      <c r="S307" s="35" t="s">
        <v>2037</v>
      </c>
      <c r="T307" s="36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23">
        <f t="shared" si="17"/>
        <v>3.5395384615384615</v>
      </c>
      <c r="J308" t="s">
        <v>21</v>
      </c>
      <c r="K308" t="s">
        <v>22</v>
      </c>
      <c r="L308">
        <v>1500008400</v>
      </c>
      <c r="M308">
        <v>1500267600</v>
      </c>
      <c r="N308" s="27">
        <f t="shared" si="18"/>
        <v>42930.208333333328</v>
      </c>
      <c r="O308" s="28">
        <f t="shared" si="19"/>
        <v>42933.208333333328</v>
      </c>
      <c r="P308" t="b">
        <v>0</v>
      </c>
      <c r="Q308" t="b">
        <v>1</v>
      </c>
      <c r="R308" s="34" t="s">
        <v>33</v>
      </c>
      <c r="S308" s="35" t="s">
        <v>2037</v>
      </c>
      <c r="T308" s="36" t="s">
        <v>2038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23">
        <f t="shared" si="17"/>
        <v>330.1606838905775</v>
      </c>
      <c r="J309" t="s">
        <v>36</v>
      </c>
      <c r="K309" t="s">
        <v>37</v>
      </c>
      <c r="L309">
        <v>1338958800</v>
      </c>
      <c r="M309">
        <v>1340686800</v>
      </c>
      <c r="N309" s="27">
        <f t="shared" si="18"/>
        <v>41066.208333333336</v>
      </c>
      <c r="O309" s="28">
        <f t="shared" si="19"/>
        <v>41086.208333333336</v>
      </c>
      <c r="P309" t="b">
        <v>0</v>
      </c>
      <c r="Q309" t="b">
        <v>1</v>
      </c>
      <c r="R309" s="34" t="s">
        <v>119</v>
      </c>
      <c r="S309" s="35" t="s">
        <v>2045</v>
      </c>
      <c r="T309" s="36" t="s">
        <v>2051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23">
        <f t="shared" si="17"/>
        <v>401.87038917089677</v>
      </c>
      <c r="J310" t="s">
        <v>21</v>
      </c>
      <c r="K310" t="s">
        <v>22</v>
      </c>
      <c r="L310">
        <v>1303102800</v>
      </c>
      <c r="M310">
        <v>1303189200</v>
      </c>
      <c r="N310" s="27">
        <f t="shared" si="18"/>
        <v>40651.208333333336</v>
      </c>
      <c r="O310" s="28">
        <f t="shared" si="19"/>
        <v>40652.208333333336</v>
      </c>
      <c r="P310" t="b">
        <v>0</v>
      </c>
      <c r="Q310" t="b">
        <v>0</v>
      </c>
      <c r="R310" s="34" t="s">
        <v>33</v>
      </c>
      <c r="S310" s="35" t="s">
        <v>2037</v>
      </c>
      <c r="T310" s="36" t="s">
        <v>2038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23">
        <f t="shared" si="17"/>
        <v>37.876463414634145</v>
      </c>
      <c r="J311" t="s">
        <v>21</v>
      </c>
      <c r="K311" t="s">
        <v>22</v>
      </c>
      <c r="L311">
        <v>1316581200</v>
      </c>
      <c r="M311">
        <v>1318309200</v>
      </c>
      <c r="N311" s="27">
        <f t="shared" si="18"/>
        <v>40807.208333333336</v>
      </c>
      <c r="O311" s="28">
        <f t="shared" si="19"/>
        <v>40827.208333333336</v>
      </c>
      <c r="P311" t="b">
        <v>0</v>
      </c>
      <c r="Q311" t="b">
        <v>1</v>
      </c>
      <c r="R311" s="34" t="s">
        <v>60</v>
      </c>
      <c r="S311" s="35" t="s">
        <v>2033</v>
      </c>
      <c r="T311" s="36" t="s">
        <v>2043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23">
        <f t="shared" si="17"/>
        <v>8.1016666666666666</v>
      </c>
      <c r="J312" t="s">
        <v>21</v>
      </c>
      <c r="K312" t="s">
        <v>22</v>
      </c>
      <c r="L312">
        <v>1270789200</v>
      </c>
      <c r="M312">
        <v>1272171600</v>
      </c>
      <c r="N312" s="27">
        <f t="shared" si="18"/>
        <v>40277.208333333336</v>
      </c>
      <c r="O312" s="28">
        <f t="shared" si="19"/>
        <v>40293.208333333336</v>
      </c>
      <c r="P312" t="b">
        <v>0</v>
      </c>
      <c r="Q312" t="b">
        <v>0</v>
      </c>
      <c r="R312" s="34" t="s">
        <v>89</v>
      </c>
      <c r="S312" s="35" t="s">
        <v>2048</v>
      </c>
      <c r="T312" s="36" t="s">
        <v>2049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23">
        <f t="shared" si="17"/>
        <v>61.516825396825396</v>
      </c>
      <c r="J313" t="s">
        <v>21</v>
      </c>
      <c r="K313" t="s">
        <v>22</v>
      </c>
      <c r="L313">
        <v>1297836000</v>
      </c>
      <c r="M313">
        <v>1298872800</v>
      </c>
      <c r="N313" s="27">
        <f t="shared" si="18"/>
        <v>40590.25</v>
      </c>
      <c r="O313" s="28">
        <f t="shared" si="19"/>
        <v>40602.25</v>
      </c>
      <c r="P313" t="b">
        <v>0</v>
      </c>
      <c r="Q313" t="b">
        <v>0</v>
      </c>
      <c r="R313" s="34" t="s">
        <v>33</v>
      </c>
      <c r="S313" s="35" t="s">
        <v>2037</v>
      </c>
      <c r="T313" s="36" t="s">
        <v>2038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23">
        <f t="shared" si="17"/>
        <v>1872.5511421319798</v>
      </c>
      <c r="J314" t="s">
        <v>21</v>
      </c>
      <c r="K314" t="s">
        <v>22</v>
      </c>
      <c r="L314">
        <v>1382677200</v>
      </c>
      <c r="M314">
        <v>1383282000</v>
      </c>
      <c r="N314" s="27">
        <f t="shared" si="18"/>
        <v>41572.208333333336</v>
      </c>
      <c r="O314" s="28">
        <f t="shared" si="19"/>
        <v>41579.208333333336</v>
      </c>
      <c r="P314" t="b">
        <v>0</v>
      </c>
      <c r="Q314" t="b">
        <v>0</v>
      </c>
      <c r="R314" s="34" t="s">
        <v>33</v>
      </c>
      <c r="S314" s="35" t="s">
        <v>2037</v>
      </c>
      <c r="T314" s="36" t="s">
        <v>2038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23">
        <f t="shared" si="17"/>
        <v>113.4765909090909</v>
      </c>
      <c r="J315" t="s">
        <v>21</v>
      </c>
      <c r="K315" t="s">
        <v>22</v>
      </c>
      <c r="L315">
        <v>1330322400</v>
      </c>
      <c r="M315">
        <v>1330495200</v>
      </c>
      <c r="N315" s="27">
        <f t="shared" si="18"/>
        <v>40966.25</v>
      </c>
      <c r="O315" s="28">
        <f t="shared" si="19"/>
        <v>40968.25</v>
      </c>
      <c r="P315" t="b">
        <v>0</v>
      </c>
      <c r="Q315" t="b">
        <v>0</v>
      </c>
      <c r="R315" s="34" t="s">
        <v>23</v>
      </c>
      <c r="S315" s="35" t="s">
        <v>2033</v>
      </c>
      <c r="T315" s="36" t="s">
        <v>2034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23">
        <f t="shared" si="17"/>
        <v>67.973571428571432</v>
      </c>
      <c r="J316" t="s">
        <v>21</v>
      </c>
      <c r="K316" t="s">
        <v>22</v>
      </c>
      <c r="L316">
        <v>1552366800</v>
      </c>
      <c r="M316">
        <v>1552798800</v>
      </c>
      <c r="N316" s="27">
        <f t="shared" si="18"/>
        <v>43536.208333333328</v>
      </c>
      <c r="O316" s="28">
        <f t="shared" si="19"/>
        <v>43541.208333333328</v>
      </c>
      <c r="P316" t="b">
        <v>0</v>
      </c>
      <c r="Q316" t="b">
        <v>1</v>
      </c>
      <c r="R316" s="34" t="s">
        <v>42</v>
      </c>
      <c r="S316" s="35" t="s">
        <v>2039</v>
      </c>
      <c r="T316" s="3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23">
        <f t="shared" si="17"/>
        <v>15.669473684210526</v>
      </c>
      <c r="J317" t="s">
        <v>21</v>
      </c>
      <c r="K317" t="s">
        <v>22</v>
      </c>
      <c r="L317">
        <v>1400907600</v>
      </c>
      <c r="M317">
        <v>1403413200</v>
      </c>
      <c r="N317" s="27">
        <f t="shared" si="18"/>
        <v>41783.208333333336</v>
      </c>
      <c r="O317" s="28">
        <f t="shared" si="19"/>
        <v>41812.208333333336</v>
      </c>
      <c r="P317" t="b">
        <v>0</v>
      </c>
      <c r="Q317" t="b">
        <v>0</v>
      </c>
      <c r="R317" s="34" t="s">
        <v>33</v>
      </c>
      <c r="S317" s="35" t="s">
        <v>2037</v>
      </c>
      <c r="T317" s="36" t="s">
        <v>2038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23">
        <f t="shared" si="17"/>
        <v>54.333385416666665</v>
      </c>
      <c r="J318" t="s">
        <v>107</v>
      </c>
      <c r="K318" t="s">
        <v>108</v>
      </c>
      <c r="L318">
        <v>1574143200</v>
      </c>
      <c r="M318">
        <v>1574229600</v>
      </c>
      <c r="N318" s="27">
        <f t="shared" si="18"/>
        <v>43788.25</v>
      </c>
      <c r="O318" s="28">
        <f t="shared" si="19"/>
        <v>43789.25</v>
      </c>
      <c r="P318" t="b">
        <v>0</v>
      </c>
      <c r="Q318" t="b">
        <v>1</v>
      </c>
      <c r="R318" s="34" t="s">
        <v>17</v>
      </c>
      <c r="S318" s="35" t="s">
        <v>2031</v>
      </c>
      <c r="T318" s="36" t="s">
        <v>2032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23">
        <f t="shared" si="17"/>
        <v>15.096136363636363</v>
      </c>
      <c r="J319" t="s">
        <v>21</v>
      </c>
      <c r="K319" t="s">
        <v>22</v>
      </c>
      <c r="L319">
        <v>1494738000</v>
      </c>
      <c r="M319">
        <v>1495861200</v>
      </c>
      <c r="N319" s="27">
        <f t="shared" si="18"/>
        <v>42869.208333333328</v>
      </c>
      <c r="O319" s="28">
        <f t="shared" si="19"/>
        <v>42882.208333333328</v>
      </c>
      <c r="P319" t="b">
        <v>0</v>
      </c>
      <c r="Q319" t="b">
        <v>0</v>
      </c>
      <c r="R319" s="34" t="s">
        <v>33</v>
      </c>
      <c r="S319" s="35" t="s">
        <v>2037</v>
      </c>
      <c r="T319" s="36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23">
        <f t="shared" si="17"/>
        <v>8.579210526315789</v>
      </c>
      <c r="J320" t="s">
        <v>21</v>
      </c>
      <c r="K320" t="s">
        <v>22</v>
      </c>
      <c r="L320">
        <v>1392357600</v>
      </c>
      <c r="M320">
        <v>1392530400</v>
      </c>
      <c r="N320" s="27">
        <f t="shared" si="18"/>
        <v>41684.25</v>
      </c>
      <c r="O320" s="28">
        <f t="shared" si="19"/>
        <v>41686.25</v>
      </c>
      <c r="P320" t="b">
        <v>0</v>
      </c>
      <c r="Q320" t="b">
        <v>0</v>
      </c>
      <c r="R320" s="34" t="s">
        <v>23</v>
      </c>
      <c r="S320" s="35" t="s">
        <v>2033</v>
      </c>
      <c r="T320" s="36" t="s">
        <v>2034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23">
        <f t="shared" si="17"/>
        <v>32.193511904761905</v>
      </c>
      <c r="J321" t="s">
        <v>21</v>
      </c>
      <c r="K321" t="s">
        <v>22</v>
      </c>
      <c r="L321">
        <v>1281589200</v>
      </c>
      <c r="M321">
        <v>1283662800</v>
      </c>
      <c r="N321" s="27">
        <f t="shared" si="18"/>
        <v>40402.208333333336</v>
      </c>
      <c r="O321" s="28">
        <f t="shared" si="19"/>
        <v>40426.208333333336</v>
      </c>
      <c r="P321" t="b">
        <v>0</v>
      </c>
      <c r="Q321" t="b">
        <v>0</v>
      </c>
      <c r="R321" s="34" t="s">
        <v>28</v>
      </c>
      <c r="S321" s="35" t="s">
        <v>2035</v>
      </c>
      <c r="T321" s="36" t="s">
        <v>2036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23">
        <f t="shared" si="17"/>
        <v>40.047938388625596</v>
      </c>
      <c r="J322" t="s">
        <v>21</v>
      </c>
      <c r="K322" t="s">
        <v>22</v>
      </c>
      <c r="L322">
        <v>1305003600</v>
      </c>
      <c r="M322">
        <v>1305781200</v>
      </c>
      <c r="N322" s="27">
        <f t="shared" si="18"/>
        <v>40673.208333333336</v>
      </c>
      <c r="O322" s="28">
        <f t="shared" si="19"/>
        <v>40682.208333333336</v>
      </c>
      <c r="P322" t="b">
        <v>0</v>
      </c>
      <c r="Q322" t="b">
        <v>0</v>
      </c>
      <c r="R322" s="34" t="s">
        <v>119</v>
      </c>
      <c r="S322" s="35" t="s">
        <v>2045</v>
      </c>
      <c r="T322" s="36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23">
        <f t="shared" ref="I323:I386" si="21">AVERAGE(H323,F323)</f>
        <v>1234.4707218309859</v>
      </c>
      <c r="J323" t="s">
        <v>21</v>
      </c>
      <c r="K323" t="s">
        <v>22</v>
      </c>
      <c r="L323">
        <v>1301634000</v>
      </c>
      <c r="M323">
        <v>1302325200</v>
      </c>
      <c r="N323" s="27">
        <f t="shared" ref="N323:N386" si="22">(((L323/60)/60)/24)+DATE(1970,1,1)</f>
        <v>40634.208333333336</v>
      </c>
      <c r="O323" s="28">
        <f t="shared" ref="O323:O386" si="23">(((M323/60)/60)/24)+DATE(1970,1,1)</f>
        <v>40642.208333333336</v>
      </c>
      <c r="P323" t="b">
        <v>0</v>
      </c>
      <c r="Q323" t="b">
        <v>0</v>
      </c>
      <c r="R323" s="34" t="s">
        <v>100</v>
      </c>
      <c r="S323" s="35" t="s">
        <v>2039</v>
      </c>
      <c r="T323" s="36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23">
        <f t="shared" si="21"/>
        <v>2584.8328117048345</v>
      </c>
      <c r="J324" t="s">
        <v>21</v>
      </c>
      <c r="K324" t="s">
        <v>22</v>
      </c>
      <c r="L324">
        <v>1290664800</v>
      </c>
      <c r="M324">
        <v>1291788000</v>
      </c>
      <c r="N324" s="27">
        <f t="shared" si="22"/>
        <v>40507.25</v>
      </c>
      <c r="O324" s="28">
        <f t="shared" si="23"/>
        <v>40520.25</v>
      </c>
      <c r="P324" t="b">
        <v>0</v>
      </c>
      <c r="Q324" t="b">
        <v>0</v>
      </c>
      <c r="R324" s="34" t="s">
        <v>33</v>
      </c>
      <c r="S324" s="35" t="s">
        <v>2037</v>
      </c>
      <c r="T324" s="36" t="s">
        <v>2038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23">
        <f t="shared" si="21"/>
        <v>13.120674157303371</v>
      </c>
      <c r="J325" t="s">
        <v>40</v>
      </c>
      <c r="K325" t="s">
        <v>41</v>
      </c>
      <c r="L325">
        <v>1395896400</v>
      </c>
      <c r="M325">
        <v>1396069200</v>
      </c>
      <c r="N325" s="27">
        <f t="shared" si="22"/>
        <v>41725.208333333336</v>
      </c>
      <c r="O325" s="28">
        <f t="shared" si="23"/>
        <v>41727.208333333336</v>
      </c>
      <c r="P325" t="b">
        <v>0</v>
      </c>
      <c r="Q325" t="b">
        <v>0</v>
      </c>
      <c r="R325" s="34" t="s">
        <v>42</v>
      </c>
      <c r="S325" s="35" t="s">
        <v>2039</v>
      </c>
      <c r="T325" s="36" t="s">
        <v>2040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23">
        <f t="shared" si="21"/>
        <v>154.32028169014083</v>
      </c>
      <c r="J326" t="s">
        <v>21</v>
      </c>
      <c r="K326" t="s">
        <v>22</v>
      </c>
      <c r="L326">
        <v>1434862800</v>
      </c>
      <c r="M326">
        <v>1435899600</v>
      </c>
      <c r="N326" s="27">
        <f t="shared" si="22"/>
        <v>42176.208333333328</v>
      </c>
      <c r="O326" s="28">
        <f t="shared" si="23"/>
        <v>42188.208333333328</v>
      </c>
      <c r="P326" t="b">
        <v>0</v>
      </c>
      <c r="Q326" t="b">
        <v>1</v>
      </c>
      <c r="R326" s="34" t="s">
        <v>33</v>
      </c>
      <c r="S326" s="35" t="s">
        <v>2037</v>
      </c>
      <c r="T326" s="3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23">
        <f t="shared" si="21"/>
        <v>36.953615384615382</v>
      </c>
      <c r="J327" t="s">
        <v>21</v>
      </c>
      <c r="K327" t="s">
        <v>22</v>
      </c>
      <c r="L327">
        <v>1529125200</v>
      </c>
      <c r="M327">
        <v>1531112400</v>
      </c>
      <c r="N327" s="27">
        <f t="shared" si="22"/>
        <v>43267.208333333328</v>
      </c>
      <c r="O327" s="28">
        <f t="shared" si="23"/>
        <v>43290.208333333328</v>
      </c>
      <c r="P327" t="b">
        <v>0</v>
      </c>
      <c r="Q327" t="b">
        <v>1</v>
      </c>
      <c r="R327" s="34" t="s">
        <v>33</v>
      </c>
      <c r="S327" s="35" t="s">
        <v>2037</v>
      </c>
      <c r="T327" s="36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23">
        <f t="shared" si="21"/>
        <v>64.230972222222221</v>
      </c>
      <c r="J328" t="s">
        <v>21</v>
      </c>
      <c r="K328" t="s">
        <v>22</v>
      </c>
      <c r="L328">
        <v>1451109600</v>
      </c>
      <c r="M328">
        <v>1451628000</v>
      </c>
      <c r="N328" s="27">
        <f t="shared" si="22"/>
        <v>42364.25</v>
      </c>
      <c r="O328" s="28">
        <f t="shared" si="23"/>
        <v>42370.25</v>
      </c>
      <c r="P328" t="b">
        <v>0</v>
      </c>
      <c r="Q328" t="b">
        <v>0</v>
      </c>
      <c r="R328" s="34" t="s">
        <v>71</v>
      </c>
      <c r="S328" s="35" t="s">
        <v>2039</v>
      </c>
      <c r="T328" s="36" t="s">
        <v>2047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23">
        <f t="shared" si="21"/>
        <v>16.692692307692308</v>
      </c>
      <c r="J329" t="s">
        <v>21</v>
      </c>
      <c r="K329" t="s">
        <v>22</v>
      </c>
      <c r="L329">
        <v>1566968400</v>
      </c>
      <c r="M329">
        <v>1567314000</v>
      </c>
      <c r="N329" s="27">
        <f t="shared" si="22"/>
        <v>43705.208333333328</v>
      </c>
      <c r="O329" s="28">
        <f t="shared" si="23"/>
        <v>43709.208333333328</v>
      </c>
      <c r="P329" t="b">
        <v>0</v>
      </c>
      <c r="Q329" t="b">
        <v>1</v>
      </c>
      <c r="R329" s="34" t="s">
        <v>33</v>
      </c>
      <c r="S329" s="35" t="s">
        <v>2037</v>
      </c>
      <c r="T329" s="36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23">
        <f t="shared" si="21"/>
        <v>1221.167811550152</v>
      </c>
      <c r="J330" t="s">
        <v>21</v>
      </c>
      <c r="K330" t="s">
        <v>22</v>
      </c>
      <c r="L330">
        <v>1543557600</v>
      </c>
      <c r="M330">
        <v>1544508000</v>
      </c>
      <c r="N330" s="27">
        <f t="shared" si="22"/>
        <v>43434.25</v>
      </c>
      <c r="O330" s="28">
        <f t="shared" si="23"/>
        <v>43445.25</v>
      </c>
      <c r="P330" t="b">
        <v>0</v>
      </c>
      <c r="Q330" t="b">
        <v>0</v>
      </c>
      <c r="R330" s="34" t="s">
        <v>23</v>
      </c>
      <c r="S330" s="35" t="s">
        <v>2033</v>
      </c>
      <c r="T330" s="36" t="s">
        <v>2034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23">
        <f t="shared" si="21"/>
        <v>105.6144829424307</v>
      </c>
      <c r="J331" t="s">
        <v>21</v>
      </c>
      <c r="K331" t="s">
        <v>22</v>
      </c>
      <c r="L331">
        <v>1481522400</v>
      </c>
      <c r="M331">
        <v>1482472800</v>
      </c>
      <c r="N331" s="27">
        <f t="shared" si="22"/>
        <v>42716.25</v>
      </c>
      <c r="O331" s="28">
        <f t="shared" si="23"/>
        <v>42727.25</v>
      </c>
      <c r="P331" t="b">
        <v>0</v>
      </c>
      <c r="Q331" t="b">
        <v>0</v>
      </c>
      <c r="R331" s="34" t="s">
        <v>89</v>
      </c>
      <c r="S331" s="35" t="s">
        <v>2048</v>
      </c>
      <c r="T331" s="36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23">
        <f t="shared" si="21"/>
        <v>693.42477744807127</v>
      </c>
      <c r="J332" t="s">
        <v>40</v>
      </c>
      <c r="K332" t="s">
        <v>41</v>
      </c>
      <c r="L332">
        <v>1512712800</v>
      </c>
      <c r="M332">
        <v>1512799200</v>
      </c>
      <c r="N332" s="27">
        <f t="shared" si="22"/>
        <v>43077.25</v>
      </c>
      <c r="O332" s="28">
        <f t="shared" si="23"/>
        <v>43078.25</v>
      </c>
      <c r="P332" t="b">
        <v>0</v>
      </c>
      <c r="Q332" t="b">
        <v>0</v>
      </c>
      <c r="R332" s="34" t="s">
        <v>42</v>
      </c>
      <c r="S332" s="35" t="s">
        <v>2039</v>
      </c>
      <c r="T332" s="36" t="s">
        <v>2040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23">
        <f t="shared" si="21"/>
        <v>97.218636363636364</v>
      </c>
      <c r="J333" t="s">
        <v>21</v>
      </c>
      <c r="K333" t="s">
        <v>22</v>
      </c>
      <c r="L333">
        <v>1324274400</v>
      </c>
      <c r="M333">
        <v>1324360800</v>
      </c>
      <c r="N333" s="27">
        <f t="shared" si="22"/>
        <v>40896.25</v>
      </c>
      <c r="O333" s="28">
        <f t="shared" si="23"/>
        <v>40897.25</v>
      </c>
      <c r="P333" t="b">
        <v>0</v>
      </c>
      <c r="Q333" t="b">
        <v>0</v>
      </c>
      <c r="R333" s="34" t="s">
        <v>17</v>
      </c>
      <c r="S333" s="35" t="s">
        <v>2031</v>
      </c>
      <c r="T333" s="36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23">
        <f t="shared" si="21"/>
        <v>235.99990338164253</v>
      </c>
      <c r="J334" t="s">
        <v>21</v>
      </c>
      <c r="K334" t="s">
        <v>22</v>
      </c>
      <c r="L334">
        <v>1364446800</v>
      </c>
      <c r="M334">
        <v>1364533200</v>
      </c>
      <c r="N334" s="27">
        <f t="shared" si="22"/>
        <v>41361.208333333336</v>
      </c>
      <c r="O334" s="28">
        <f t="shared" si="23"/>
        <v>41362.208333333336</v>
      </c>
      <c r="P334" t="b">
        <v>0</v>
      </c>
      <c r="Q334" t="b">
        <v>0</v>
      </c>
      <c r="R334" s="34" t="s">
        <v>65</v>
      </c>
      <c r="S334" s="35" t="s">
        <v>2035</v>
      </c>
      <c r="T334" s="36" t="s">
        <v>2044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23">
        <f t="shared" si="21"/>
        <v>127.11979166666667</v>
      </c>
      <c r="J335" t="s">
        <v>21</v>
      </c>
      <c r="K335" t="s">
        <v>22</v>
      </c>
      <c r="L335">
        <v>1542693600</v>
      </c>
      <c r="M335">
        <v>1545112800</v>
      </c>
      <c r="N335" s="27">
        <f t="shared" si="22"/>
        <v>43424.25</v>
      </c>
      <c r="O335" s="28">
        <f t="shared" si="23"/>
        <v>43452.25</v>
      </c>
      <c r="P335" t="b">
        <v>0</v>
      </c>
      <c r="Q335" t="b">
        <v>0</v>
      </c>
      <c r="R335" s="34" t="s">
        <v>33</v>
      </c>
      <c r="S335" s="35" t="s">
        <v>2037</v>
      </c>
      <c r="T335" s="36" t="s">
        <v>2038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23">
        <f t="shared" si="21"/>
        <v>557.43306646525684</v>
      </c>
      <c r="J336" t="s">
        <v>21</v>
      </c>
      <c r="K336" t="s">
        <v>22</v>
      </c>
      <c r="L336">
        <v>1515564000</v>
      </c>
      <c r="M336">
        <v>1516168800</v>
      </c>
      <c r="N336" s="27">
        <f t="shared" si="22"/>
        <v>43110.25</v>
      </c>
      <c r="O336" s="28">
        <f t="shared" si="23"/>
        <v>43117.25</v>
      </c>
      <c r="P336" t="b">
        <v>0</v>
      </c>
      <c r="Q336" t="b">
        <v>0</v>
      </c>
      <c r="R336" s="34" t="s">
        <v>23</v>
      </c>
      <c r="S336" s="35" t="s">
        <v>2033</v>
      </c>
      <c r="T336" s="36" t="s">
        <v>2034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23">
        <f t="shared" si="21"/>
        <v>1142.0714269275029</v>
      </c>
      <c r="J337" t="s">
        <v>21</v>
      </c>
      <c r="K337" t="s">
        <v>22</v>
      </c>
      <c r="L337">
        <v>1573797600</v>
      </c>
      <c r="M337">
        <v>1574920800</v>
      </c>
      <c r="N337" s="27">
        <f t="shared" si="22"/>
        <v>43784.25</v>
      </c>
      <c r="O337" s="28">
        <f t="shared" si="23"/>
        <v>43797.25</v>
      </c>
      <c r="P337" t="b">
        <v>0</v>
      </c>
      <c r="Q337" t="b">
        <v>0</v>
      </c>
      <c r="R337" s="34" t="s">
        <v>23</v>
      </c>
      <c r="S337" s="35" t="s">
        <v>2033</v>
      </c>
      <c r="T337" s="36" t="s">
        <v>2034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23">
        <f t="shared" si="21"/>
        <v>536.48516265912303</v>
      </c>
      <c r="J338" t="s">
        <v>21</v>
      </c>
      <c r="K338" t="s">
        <v>22</v>
      </c>
      <c r="L338">
        <v>1292392800</v>
      </c>
      <c r="M338">
        <v>1292479200</v>
      </c>
      <c r="N338" s="27">
        <f t="shared" si="22"/>
        <v>40527.25</v>
      </c>
      <c r="O338" s="28">
        <f t="shared" si="23"/>
        <v>40528.25</v>
      </c>
      <c r="P338" t="b">
        <v>0</v>
      </c>
      <c r="Q338" t="b">
        <v>1</v>
      </c>
      <c r="R338" s="34" t="s">
        <v>23</v>
      </c>
      <c r="S338" s="35" t="s">
        <v>2033</v>
      </c>
      <c r="T338" s="36" t="s">
        <v>2034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23">
        <f t="shared" si="21"/>
        <v>548.11409523809527</v>
      </c>
      <c r="J339" t="s">
        <v>21</v>
      </c>
      <c r="K339" t="s">
        <v>22</v>
      </c>
      <c r="L339">
        <v>1573452000</v>
      </c>
      <c r="M339">
        <v>1573538400</v>
      </c>
      <c r="N339" s="27">
        <f t="shared" si="22"/>
        <v>43780.25</v>
      </c>
      <c r="O339" s="28">
        <f t="shared" si="23"/>
        <v>43781.25</v>
      </c>
      <c r="P339" t="b">
        <v>0</v>
      </c>
      <c r="Q339" t="b">
        <v>0</v>
      </c>
      <c r="R339" s="34" t="s">
        <v>33</v>
      </c>
      <c r="S339" s="35" t="s">
        <v>2037</v>
      </c>
      <c r="T339" s="36" t="s">
        <v>2038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23">
        <f t="shared" si="21"/>
        <v>845.89571633237824</v>
      </c>
      <c r="J340" t="s">
        <v>21</v>
      </c>
      <c r="K340" t="s">
        <v>22</v>
      </c>
      <c r="L340">
        <v>1317790800</v>
      </c>
      <c r="M340">
        <v>1320382800</v>
      </c>
      <c r="N340" s="27">
        <f t="shared" si="22"/>
        <v>40821.208333333336</v>
      </c>
      <c r="O340" s="28">
        <f t="shared" si="23"/>
        <v>40851.208333333336</v>
      </c>
      <c r="P340" t="b">
        <v>0</v>
      </c>
      <c r="Q340" t="b">
        <v>0</v>
      </c>
      <c r="R340" s="34" t="s">
        <v>33</v>
      </c>
      <c r="S340" s="35" t="s">
        <v>2037</v>
      </c>
      <c r="T340" s="36" t="s">
        <v>2038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23">
        <f t="shared" si="21"/>
        <v>648.89975788701395</v>
      </c>
      <c r="J341" t="s">
        <v>15</v>
      </c>
      <c r="K341" t="s">
        <v>16</v>
      </c>
      <c r="L341">
        <v>1501650000</v>
      </c>
      <c r="M341">
        <v>1502859600</v>
      </c>
      <c r="N341" s="27">
        <f t="shared" si="22"/>
        <v>42949.208333333328</v>
      </c>
      <c r="O341" s="28">
        <f t="shared" si="23"/>
        <v>42963.208333333328</v>
      </c>
      <c r="P341" t="b">
        <v>0</v>
      </c>
      <c r="Q341" t="b">
        <v>0</v>
      </c>
      <c r="R341" s="34" t="s">
        <v>33</v>
      </c>
      <c r="S341" s="35" t="s">
        <v>2037</v>
      </c>
      <c r="T341" s="36" t="s">
        <v>2038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23">
        <f t="shared" si="21"/>
        <v>196.97121293800538</v>
      </c>
      <c r="J342" t="s">
        <v>21</v>
      </c>
      <c r="K342" t="s">
        <v>22</v>
      </c>
      <c r="L342">
        <v>1323669600</v>
      </c>
      <c r="M342">
        <v>1323756000</v>
      </c>
      <c r="N342" s="27">
        <f t="shared" si="22"/>
        <v>40889.25</v>
      </c>
      <c r="O342" s="28">
        <f t="shared" si="23"/>
        <v>40890.25</v>
      </c>
      <c r="P342" t="b">
        <v>0</v>
      </c>
      <c r="Q342" t="b">
        <v>0</v>
      </c>
      <c r="R342" s="34" t="s">
        <v>122</v>
      </c>
      <c r="S342" s="35" t="s">
        <v>2052</v>
      </c>
      <c r="T342" s="36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23">
        <f t="shared" si="21"/>
        <v>628.92334645669291</v>
      </c>
      <c r="J343" t="s">
        <v>21</v>
      </c>
      <c r="K343" t="s">
        <v>22</v>
      </c>
      <c r="L343">
        <v>1440738000</v>
      </c>
      <c r="M343">
        <v>1441342800</v>
      </c>
      <c r="N343" s="27">
        <f t="shared" si="22"/>
        <v>42244.208333333328</v>
      </c>
      <c r="O343" s="28">
        <f t="shared" si="23"/>
        <v>42251.208333333328</v>
      </c>
      <c r="P343" t="b">
        <v>0</v>
      </c>
      <c r="Q343" t="b">
        <v>0</v>
      </c>
      <c r="R343" s="34" t="s">
        <v>60</v>
      </c>
      <c r="S343" s="35" t="s">
        <v>2033</v>
      </c>
      <c r="T343" s="36" t="s">
        <v>2043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23">
        <f t="shared" si="21"/>
        <v>164.3326096033403</v>
      </c>
      <c r="J344" t="s">
        <v>21</v>
      </c>
      <c r="K344" t="s">
        <v>22</v>
      </c>
      <c r="L344">
        <v>1374296400</v>
      </c>
      <c r="M344">
        <v>1375333200</v>
      </c>
      <c r="N344" s="27">
        <f t="shared" si="22"/>
        <v>41475.208333333336</v>
      </c>
      <c r="O344" s="28">
        <f t="shared" si="23"/>
        <v>41487.208333333336</v>
      </c>
      <c r="P344" t="b">
        <v>0</v>
      </c>
      <c r="Q344" t="b">
        <v>0</v>
      </c>
      <c r="R344" s="34" t="s">
        <v>33</v>
      </c>
      <c r="S344" s="35" t="s">
        <v>2037</v>
      </c>
      <c r="T344" s="36" t="s">
        <v>2038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23">
        <f t="shared" si="21"/>
        <v>73.769611111111118</v>
      </c>
      <c r="J345" t="s">
        <v>21</v>
      </c>
      <c r="K345" t="s">
        <v>22</v>
      </c>
      <c r="L345">
        <v>1384840800</v>
      </c>
      <c r="M345">
        <v>1389420000</v>
      </c>
      <c r="N345" s="27">
        <f t="shared" si="22"/>
        <v>41597.25</v>
      </c>
      <c r="O345" s="28">
        <f t="shared" si="23"/>
        <v>41650.25</v>
      </c>
      <c r="P345" t="b">
        <v>0</v>
      </c>
      <c r="Q345" t="b">
        <v>0</v>
      </c>
      <c r="R345" s="34" t="s">
        <v>33</v>
      </c>
      <c r="S345" s="35" t="s">
        <v>2037</v>
      </c>
      <c r="T345" s="36" t="s">
        <v>2038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23">
        <f t="shared" si="21"/>
        <v>415.20991649797571</v>
      </c>
      <c r="J346" t="s">
        <v>21</v>
      </c>
      <c r="K346" t="s">
        <v>22</v>
      </c>
      <c r="L346">
        <v>1516600800</v>
      </c>
      <c r="M346">
        <v>1520056800</v>
      </c>
      <c r="N346" s="27">
        <f t="shared" si="22"/>
        <v>43122.25</v>
      </c>
      <c r="O346" s="28">
        <f t="shared" si="23"/>
        <v>43162.25</v>
      </c>
      <c r="P346" t="b">
        <v>0</v>
      </c>
      <c r="Q346" t="b">
        <v>0</v>
      </c>
      <c r="R346" s="34" t="s">
        <v>89</v>
      </c>
      <c r="S346" s="35" t="s">
        <v>2048</v>
      </c>
      <c r="T346" s="36" t="s">
        <v>2049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23">
        <f t="shared" si="21"/>
        <v>165.57347398477157</v>
      </c>
      <c r="J347" t="s">
        <v>40</v>
      </c>
      <c r="K347" t="s">
        <v>41</v>
      </c>
      <c r="L347">
        <v>1436418000</v>
      </c>
      <c r="M347">
        <v>1436504400</v>
      </c>
      <c r="N347" s="27">
        <f t="shared" si="22"/>
        <v>42194.208333333328</v>
      </c>
      <c r="O347" s="28">
        <f t="shared" si="23"/>
        <v>42195.208333333328</v>
      </c>
      <c r="P347" t="b">
        <v>0</v>
      </c>
      <c r="Q347" t="b">
        <v>0</v>
      </c>
      <c r="R347" s="34" t="s">
        <v>53</v>
      </c>
      <c r="S347" s="35" t="s">
        <v>2039</v>
      </c>
      <c r="T347" s="36" t="s">
        <v>2042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23">
        <f t="shared" si="21"/>
        <v>12.672375000000001</v>
      </c>
      <c r="J348" t="s">
        <v>21</v>
      </c>
      <c r="K348" t="s">
        <v>22</v>
      </c>
      <c r="L348">
        <v>1503550800</v>
      </c>
      <c r="M348">
        <v>1508302800</v>
      </c>
      <c r="N348" s="27">
        <f t="shared" si="22"/>
        <v>42971.208333333328</v>
      </c>
      <c r="O348" s="28">
        <f t="shared" si="23"/>
        <v>43026.208333333328</v>
      </c>
      <c r="P348" t="b">
        <v>0</v>
      </c>
      <c r="Q348" t="b">
        <v>1</v>
      </c>
      <c r="R348" s="34" t="s">
        <v>60</v>
      </c>
      <c r="S348" s="35" t="s">
        <v>2033</v>
      </c>
      <c r="T348" s="36" t="s">
        <v>2043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23">
        <f t="shared" si="21"/>
        <v>102.50388888888889</v>
      </c>
      <c r="J349" t="s">
        <v>21</v>
      </c>
      <c r="K349" t="s">
        <v>22</v>
      </c>
      <c r="L349">
        <v>1423634400</v>
      </c>
      <c r="M349">
        <v>1425708000</v>
      </c>
      <c r="N349" s="27">
        <f t="shared" si="22"/>
        <v>42046.25</v>
      </c>
      <c r="O349" s="28">
        <f t="shared" si="23"/>
        <v>42070.25</v>
      </c>
      <c r="P349" t="b">
        <v>0</v>
      </c>
      <c r="Q349" t="b">
        <v>0</v>
      </c>
      <c r="R349" s="34" t="s">
        <v>28</v>
      </c>
      <c r="S349" s="35" t="s">
        <v>2035</v>
      </c>
      <c r="T349" s="36" t="s">
        <v>2036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23">
        <f t="shared" si="21"/>
        <v>1741.8588517587939</v>
      </c>
      <c r="J350" t="s">
        <v>21</v>
      </c>
      <c r="K350" t="s">
        <v>22</v>
      </c>
      <c r="L350">
        <v>1487224800</v>
      </c>
      <c r="M350">
        <v>1488348000</v>
      </c>
      <c r="N350" s="27">
        <f t="shared" si="22"/>
        <v>42782.25</v>
      </c>
      <c r="O350" s="28">
        <f t="shared" si="23"/>
        <v>42795.25</v>
      </c>
      <c r="P350" t="b">
        <v>0</v>
      </c>
      <c r="Q350" t="b">
        <v>0</v>
      </c>
      <c r="R350" s="34" t="s">
        <v>17</v>
      </c>
      <c r="S350" s="35" t="s">
        <v>2031</v>
      </c>
      <c r="T350" s="36" t="s">
        <v>2032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23">
        <f t="shared" si="21"/>
        <v>461.76537057522125</v>
      </c>
      <c r="J351" t="s">
        <v>21</v>
      </c>
      <c r="K351" t="s">
        <v>22</v>
      </c>
      <c r="L351">
        <v>1500008400</v>
      </c>
      <c r="M351">
        <v>1502600400</v>
      </c>
      <c r="N351" s="27">
        <f t="shared" si="22"/>
        <v>42930.208333333328</v>
      </c>
      <c r="O351" s="28">
        <f t="shared" si="23"/>
        <v>42960.208333333328</v>
      </c>
      <c r="P351" t="b">
        <v>0</v>
      </c>
      <c r="Q351" t="b">
        <v>0</v>
      </c>
      <c r="R351" s="34" t="s">
        <v>33</v>
      </c>
      <c r="S351" s="35" t="s">
        <v>2037</v>
      </c>
      <c r="T351" s="36" t="s">
        <v>2038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23">
        <f t="shared" si="21"/>
        <v>0.52500000000000002</v>
      </c>
      <c r="J352" t="s">
        <v>21</v>
      </c>
      <c r="K352" t="s">
        <v>22</v>
      </c>
      <c r="L352">
        <v>1432098000</v>
      </c>
      <c r="M352">
        <v>1433653200</v>
      </c>
      <c r="N352" s="27">
        <f t="shared" si="22"/>
        <v>42144.208333333328</v>
      </c>
      <c r="O352" s="28">
        <f t="shared" si="23"/>
        <v>42162.208333333328</v>
      </c>
      <c r="P352" t="b">
        <v>0</v>
      </c>
      <c r="Q352" t="b">
        <v>1</v>
      </c>
      <c r="R352" s="34" t="s">
        <v>159</v>
      </c>
      <c r="S352" s="35" t="s">
        <v>2033</v>
      </c>
      <c r="T352" s="36" t="s">
        <v>2056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23">
        <f t="shared" si="21"/>
        <v>1007.1385357624831</v>
      </c>
      <c r="J353" t="s">
        <v>21</v>
      </c>
      <c r="K353" t="s">
        <v>22</v>
      </c>
      <c r="L353">
        <v>1440392400</v>
      </c>
      <c r="M353">
        <v>1441602000</v>
      </c>
      <c r="N353" s="27">
        <f t="shared" si="22"/>
        <v>42240.208333333328</v>
      </c>
      <c r="O353" s="28">
        <f t="shared" si="23"/>
        <v>42254.208333333328</v>
      </c>
      <c r="P353" t="b">
        <v>0</v>
      </c>
      <c r="Q353" t="b">
        <v>0</v>
      </c>
      <c r="R353" s="34" t="s">
        <v>23</v>
      </c>
      <c r="S353" s="35" t="s">
        <v>2033</v>
      </c>
      <c r="T353" s="36" t="s">
        <v>2034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23">
        <f t="shared" si="21"/>
        <v>16.674464285714286</v>
      </c>
      <c r="J354" t="s">
        <v>15</v>
      </c>
      <c r="K354" t="s">
        <v>16</v>
      </c>
      <c r="L354">
        <v>1446876000</v>
      </c>
      <c r="M354">
        <v>1447567200</v>
      </c>
      <c r="N354" s="27">
        <f t="shared" si="22"/>
        <v>42315.25</v>
      </c>
      <c r="O354" s="28">
        <f t="shared" si="23"/>
        <v>42323.25</v>
      </c>
      <c r="P354" t="b">
        <v>0</v>
      </c>
      <c r="Q354" t="b">
        <v>0</v>
      </c>
      <c r="R354" s="34" t="s">
        <v>33</v>
      </c>
      <c r="S354" s="35" t="s">
        <v>2037</v>
      </c>
      <c r="T354" s="36" t="s">
        <v>2038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23">
        <f t="shared" si="21"/>
        <v>853.55299107142855</v>
      </c>
      <c r="J355" t="s">
        <v>21</v>
      </c>
      <c r="K355" t="s">
        <v>22</v>
      </c>
      <c r="L355">
        <v>1562302800</v>
      </c>
      <c r="M355">
        <v>1562389200</v>
      </c>
      <c r="N355" s="27">
        <f t="shared" si="22"/>
        <v>43651.208333333328</v>
      </c>
      <c r="O355" s="28">
        <f t="shared" si="23"/>
        <v>43652.208333333328</v>
      </c>
      <c r="P355" t="b">
        <v>0</v>
      </c>
      <c r="Q355" t="b">
        <v>0</v>
      </c>
      <c r="R355" s="34" t="s">
        <v>33</v>
      </c>
      <c r="S355" s="35" t="s">
        <v>2037</v>
      </c>
      <c r="T355" s="36" t="s">
        <v>2038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23">
        <f t="shared" si="21"/>
        <v>40.618688524590162</v>
      </c>
      <c r="J356" t="s">
        <v>36</v>
      </c>
      <c r="K356" t="s">
        <v>37</v>
      </c>
      <c r="L356">
        <v>1378184400</v>
      </c>
      <c r="M356">
        <v>1378789200</v>
      </c>
      <c r="N356" s="27">
        <f t="shared" si="22"/>
        <v>41520.208333333336</v>
      </c>
      <c r="O356" s="28">
        <f t="shared" si="23"/>
        <v>41527.208333333336</v>
      </c>
      <c r="P356" t="b">
        <v>0</v>
      </c>
      <c r="Q356" t="b">
        <v>0</v>
      </c>
      <c r="R356" s="34" t="s">
        <v>42</v>
      </c>
      <c r="S356" s="35" t="s">
        <v>2039</v>
      </c>
      <c r="T356" s="36" t="s">
        <v>2040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23">
        <f t="shared" si="21"/>
        <v>43.294868421052634</v>
      </c>
      <c r="J357" t="s">
        <v>21</v>
      </c>
      <c r="K357" t="s">
        <v>22</v>
      </c>
      <c r="L357">
        <v>1485064800</v>
      </c>
      <c r="M357">
        <v>1488520800</v>
      </c>
      <c r="N357" s="27">
        <f t="shared" si="22"/>
        <v>42757.25</v>
      </c>
      <c r="O357" s="28">
        <f t="shared" si="23"/>
        <v>42797.25</v>
      </c>
      <c r="P357" t="b">
        <v>0</v>
      </c>
      <c r="Q357" t="b">
        <v>0</v>
      </c>
      <c r="R357" s="34" t="s">
        <v>65</v>
      </c>
      <c r="S357" s="35" t="s">
        <v>2035</v>
      </c>
      <c r="T357" s="36" t="s">
        <v>2044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23">
        <f t="shared" si="21"/>
        <v>20.184462365591397</v>
      </c>
      <c r="J358" t="s">
        <v>107</v>
      </c>
      <c r="K358" t="s">
        <v>108</v>
      </c>
      <c r="L358">
        <v>1326520800</v>
      </c>
      <c r="M358">
        <v>1327298400</v>
      </c>
      <c r="N358" s="27">
        <f t="shared" si="22"/>
        <v>40922.25</v>
      </c>
      <c r="O358" s="28">
        <f t="shared" si="23"/>
        <v>40931.25</v>
      </c>
      <c r="P358" t="b">
        <v>0</v>
      </c>
      <c r="Q358" t="b">
        <v>0</v>
      </c>
      <c r="R358" s="34" t="s">
        <v>33</v>
      </c>
      <c r="S358" s="35" t="s">
        <v>2037</v>
      </c>
      <c r="T358" s="36" t="s">
        <v>2038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23">
        <f t="shared" si="21"/>
        <v>21.424565217391304</v>
      </c>
      <c r="J359" t="s">
        <v>21</v>
      </c>
      <c r="K359" t="s">
        <v>22</v>
      </c>
      <c r="L359">
        <v>1441256400</v>
      </c>
      <c r="M359">
        <v>1443416400</v>
      </c>
      <c r="N359" s="27">
        <f t="shared" si="22"/>
        <v>42250.208333333328</v>
      </c>
      <c r="O359" s="28">
        <f t="shared" si="23"/>
        <v>42275.208333333328</v>
      </c>
      <c r="P359" t="b">
        <v>0</v>
      </c>
      <c r="Q359" t="b">
        <v>0</v>
      </c>
      <c r="R359" s="34" t="s">
        <v>89</v>
      </c>
      <c r="S359" s="35" t="s">
        <v>2048</v>
      </c>
      <c r="T359" s="36" t="s">
        <v>2049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23">
        <f t="shared" si="21"/>
        <v>11.559072164948454</v>
      </c>
      <c r="J360" t="s">
        <v>15</v>
      </c>
      <c r="K360" t="s">
        <v>16</v>
      </c>
      <c r="L360">
        <v>1533877200</v>
      </c>
      <c r="M360">
        <v>1534136400</v>
      </c>
      <c r="N360" s="27">
        <f t="shared" si="22"/>
        <v>43322.208333333328</v>
      </c>
      <c r="O360" s="28">
        <f t="shared" si="23"/>
        <v>43325.208333333328</v>
      </c>
      <c r="P360" t="b">
        <v>1</v>
      </c>
      <c r="Q360" t="b">
        <v>0</v>
      </c>
      <c r="R360" s="34" t="s">
        <v>122</v>
      </c>
      <c r="S360" s="35" t="s">
        <v>2052</v>
      </c>
      <c r="T360" s="36" t="s">
        <v>2053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23">
        <f t="shared" si="21"/>
        <v>94.993499999999997</v>
      </c>
      <c r="J361" t="s">
        <v>21</v>
      </c>
      <c r="K361" t="s">
        <v>22</v>
      </c>
      <c r="L361">
        <v>1314421200</v>
      </c>
      <c r="M361">
        <v>1315026000</v>
      </c>
      <c r="N361" s="27">
        <f t="shared" si="22"/>
        <v>40782.208333333336</v>
      </c>
      <c r="O361" s="28">
        <f t="shared" si="23"/>
        <v>40789.208333333336</v>
      </c>
      <c r="P361" t="b">
        <v>0</v>
      </c>
      <c r="Q361" t="b">
        <v>0</v>
      </c>
      <c r="R361" s="34" t="s">
        <v>71</v>
      </c>
      <c r="S361" s="35" t="s">
        <v>2039</v>
      </c>
      <c r="T361" s="36" t="s">
        <v>2047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23">
        <f t="shared" si="21"/>
        <v>1438.6317587939698</v>
      </c>
      <c r="J362" t="s">
        <v>40</v>
      </c>
      <c r="K362" t="s">
        <v>41</v>
      </c>
      <c r="L362">
        <v>1293861600</v>
      </c>
      <c r="M362">
        <v>1295071200</v>
      </c>
      <c r="N362" s="27">
        <f t="shared" si="22"/>
        <v>40544.25</v>
      </c>
      <c r="O362" s="28">
        <f t="shared" si="23"/>
        <v>40558.25</v>
      </c>
      <c r="P362" t="b">
        <v>0</v>
      </c>
      <c r="Q362" t="b">
        <v>1</v>
      </c>
      <c r="R362" s="34" t="s">
        <v>33</v>
      </c>
      <c r="S362" s="35" t="s">
        <v>2037</v>
      </c>
      <c r="T362" s="36" t="s">
        <v>2038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23">
        <f t="shared" si="21"/>
        <v>44.86781818181818</v>
      </c>
      <c r="J363" t="s">
        <v>21</v>
      </c>
      <c r="K363" t="s">
        <v>22</v>
      </c>
      <c r="L363">
        <v>1507352400</v>
      </c>
      <c r="M363">
        <v>1509426000</v>
      </c>
      <c r="N363" s="27">
        <f t="shared" si="22"/>
        <v>43015.208333333328</v>
      </c>
      <c r="O363" s="28">
        <f t="shared" si="23"/>
        <v>43039.208333333328</v>
      </c>
      <c r="P363" t="b">
        <v>0</v>
      </c>
      <c r="Q363" t="b">
        <v>0</v>
      </c>
      <c r="R363" s="34" t="s">
        <v>33</v>
      </c>
      <c r="S363" s="35" t="s">
        <v>2037</v>
      </c>
      <c r="T363" s="36" t="s">
        <v>2038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23">
        <f t="shared" si="21"/>
        <v>97.358783783783778</v>
      </c>
      <c r="J364" t="s">
        <v>21</v>
      </c>
      <c r="K364" t="s">
        <v>22</v>
      </c>
      <c r="L364">
        <v>1296108000</v>
      </c>
      <c r="M364">
        <v>1299391200</v>
      </c>
      <c r="N364" s="27">
        <f t="shared" si="22"/>
        <v>40570.25</v>
      </c>
      <c r="O364" s="28">
        <f t="shared" si="23"/>
        <v>40608.25</v>
      </c>
      <c r="P364" t="b">
        <v>0</v>
      </c>
      <c r="Q364" t="b">
        <v>0</v>
      </c>
      <c r="R364" s="34" t="s">
        <v>23</v>
      </c>
      <c r="S364" s="35" t="s">
        <v>2033</v>
      </c>
      <c r="T364" s="36" t="s">
        <v>2034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23">
        <f t="shared" si="21"/>
        <v>70.300961538461536</v>
      </c>
      <c r="J365" t="s">
        <v>21</v>
      </c>
      <c r="K365" t="s">
        <v>22</v>
      </c>
      <c r="L365">
        <v>1324965600</v>
      </c>
      <c r="M365">
        <v>1325052000</v>
      </c>
      <c r="N365" s="27">
        <f t="shared" si="22"/>
        <v>40904.25</v>
      </c>
      <c r="O365" s="28">
        <f t="shared" si="23"/>
        <v>40905.25</v>
      </c>
      <c r="P365" t="b">
        <v>0</v>
      </c>
      <c r="Q365" t="b">
        <v>0</v>
      </c>
      <c r="R365" s="34" t="s">
        <v>23</v>
      </c>
      <c r="S365" s="35" t="s">
        <v>2033</v>
      </c>
      <c r="T365" s="36" t="s">
        <v>2034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23">
        <f t="shared" si="21"/>
        <v>101.08166666666666</v>
      </c>
      <c r="J366" t="s">
        <v>21</v>
      </c>
      <c r="K366" t="s">
        <v>22</v>
      </c>
      <c r="L366">
        <v>1520229600</v>
      </c>
      <c r="M366">
        <v>1522818000</v>
      </c>
      <c r="N366" s="27">
        <f t="shared" si="22"/>
        <v>43164.25</v>
      </c>
      <c r="O366" s="28">
        <f t="shared" si="23"/>
        <v>43194.208333333328</v>
      </c>
      <c r="P366" t="b">
        <v>0</v>
      </c>
      <c r="Q366" t="b">
        <v>0</v>
      </c>
      <c r="R366" s="34" t="s">
        <v>60</v>
      </c>
      <c r="S366" s="35" t="s">
        <v>2033</v>
      </c>
      <c r="T366" s="36" t="s">
        <v>2043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23">
        <f t="shared" si="21"/>
        <v>59.667187499999997</v>
      </c>
      <c r="J367" t="s">
        <v>26</v>
      </c>
      <c r="K367" t="s">
        <v>27</v>
      </c>
      <c r="L367">
        <v>1482991200</v>
      </c>
      <c r="M367">
        <v>1485324000</v>
      </c>
      <c r="N367" s="27">
        <f t="shared" si="22"/>
        <v>42733.25</v>
      </c>
      <c r="O367" s="28">
        <f t="shared" si="23"/>
        <v>42760.25</v>
      </c>
      <c r="P367" t="b">
        <v>0</v>
      </c>
      <c r="Q367" t="b">
        <v>0</v>
      </c>
      <c r="R367" s="34" t="s">
        <v>33</v>
      </c>
      <c r="S367" s="35" t="s">
        <v>2037</v>
      </c>
      <c r="T367" s="36" t="s">
        <v>2038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23">
        <f t="shared" si="21"/>
        <v>53.460555555555558</v>
      </c>
      <c r="J368" t="s">
        <v>21</v>
      </c>
      <c r="K368" t="s">
        <v>22</v>
      </c>
      <c r="L368">
        <v>1294034400</v>
      </c>
      <c r="M368">
        <v>1294120800</v>
      </c>
      <c r="N368" s="27">
        <f t="shared" si="22"/>
        <v>40546.25</v>
      </c>
      <c r="O368" s="28">
        <f t="shared" si="23"/>
        <v>40547.25</v>
      </c>
      <c r="P368" t="b">
        <v>0</v>
      </c>
      <c r="Q368" t="b">
        <v>1</v>
      </c>
      <c r="R368" s="34" t="s">
        <v>33</v>
      </c>
      <c r="S368" s="35" t="s">
        <v>2037</v>
      </c>
      <c r="T368" s="36" t="s">
        <v>2038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23">
        <f t="shared" si="21"/>
        <v>37.594444444444441</v>
      </c>
      <c r="J369" t="s">
        <v>21</v>
      </c>
      <c r="K369" t="s">
        <v>22</v>
      </c>
      <c r="L369">
        <v>1413608400</v>
      </c>
      <c r="M369">
        <v>1415685600</v>
      </c>
      <c r="N369" s="27">
        <f t="shared" si="22"/>
        <v>41930.208333333336</v>
      </c>
      <c r="O369" s="28">
        <f t="shared" si="23"/>
        <v>41954.25</v>
      </c>
      <c r="P369" t="b">
        <v>0</v>
      </c>
      <c r="Q369" t="b">
        <v>1</v>
      </c>
      <c r="R369" s="34" t="s">
        <v>33</v>
      </c>
      <c r="S369" s="35" t="s">
        <v>2037</v>
      </c>
      <c r="T369" s="36" t="s">
        <v>2038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23">
        <f t="shared" si="21"/>
        <v>104.38403846153847</v>
      </c>
      <c r="J370" t="s">
        <v>40</v>
      </c>
      <c r="K370" t="s">
        <v>41</v>
      </c>
      <c r="L370">
        <v>1286946000</v>
      </c>
      <c r="M370">
        <v>1288933200</v>
      </c>
      <c r="N370" s="27">
        <f t="shared" si="22"/>
        <v>40464.208333333336</v>
      </c>
      <c r="O370" s="28">
        <f t="shared" si="23"/>
        <v>40487.208333333336</v>
      </c>
      <c r="P370" t="b">
        <v>0</v>
      </c>
      <c r="Q370" t="b">
        <v>1</v>
      </c>
      <c r="R370" s="34" t="s">
        <v>42</v>
      </c>
      <c r="S370" s="35" t="s">
        <v>2039</v>
      </c>
      <c r="T370" s="36" t="s">
        <v>2040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23">
        <f t="shared" si="21"/>
        <v>78.365092592592589</v>
      </c>
      <c r="J371" t="s">
        <v>21</v>
      </c>
      <c r="K371" t="s">
        <v>22</v>
      </c>
      <c r="L371">
        <v>1359871200</v>
      </c>
      <c r="M371">
        <v>1363237200</v>
      </c>
      <c r="N371" s="27">
        <f t="shared" si="22"/>
        <v>41308.25</v>
      </c>
      <c r="O371" s="28">
        <f t="shared" si="23"/>
        <v>41347.208333333336</v>
      </c>
      <c r="P371" t="b">
        <v>0</v>
      </c>
      <c r="Q371" t="b">
        <v>1</v>
      </c>
      <c r="R371" s="34" t="s">
        <v>269</v>
      </c>
      <c r="S371" s="35" t="s">
        <v>2039</v>
      </c>
      <c r="T371" s="36" t="s">
        <v>2058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23">
        <f t="shared" si="21"/>
        <v>2983.7968165627781</v>
      </c>
      <c r="J372" t="s">
        <v>21</v>
      </c>
      <c r="K372" t="s">
        <v>22</v>
      </c>
      <c r="L372">
        <v>1555304400</v>
      </c>
      <c r="M372">
        <v>1555822800</v>
      </c>
      <c r="N372" s="27">
        <f t="shared" si="22"/>
        <v>43570.208333333328</v>
      </c>
      <c r="O372" s="28">
        <f t="shared" si="23"/>
        <v>43576.208333333328</v>
      </c>
      <c r="P372" t="b">
        <v>0</v>
      </c>
      <c r="Q372" t="b">
        <v>0</v>
      </c>
      <c r="R372" s="34" t="s">
        <v>33</v>
      </c>
      <c r="S372" s="35" t="s">
        <v>2037</v>
      </c>
      <c r="T372" s="36" t="s">
        <v>2038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23">
        <f t="shared" si="21"/>
        <v>1088.3393498942917</v>
      </c>
      <c r="J373" t="s">
        <v>21</v>
      </c>
      <c r="K373" t="s">
        <v>22</v>
      </c>
      <c r="L373">
        <v>1423375200</v>
      </c>
      <c r="M373">
        <v>1427778000</v>
      </c>
      <c r="N373" s="27">
        <f t="shared" si="22"/>
        <v>42043.25</v>
      </c>
      <c r="O373" s="28">
        <f t="shared" si="23"/>
        <v>42094.208333333328</v>
      </c>
      <c r="P373" t="b">
        <v>0</v>
      </c>
      <c r="Q373" t="b">
        <v>0</v>
      </c>
      <c r="R373" s="34" t="s">
        <v>33</v>
      </c>
      <c r="S373" s="35" t="s">
        <v>2037</v>
      </c>
      <c r="T373" s="36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23">
        <f t="shared" si="21"/>
        <v>92.457777777777778</v>
      </c>
      <c r="J374" t="s">
        <v>21</v>
      </c>
      <c r="K374" t="s">
        <v>22</v>
      </c>
      <c r="L374">
        <v>1420696800</v>
      </c>
      <c r="M374">
        <v>1422424800</v>
      </c>
      <c r="N374" s="27">
        <f t="shared" si="22"/>
        <v>42012.25</v>
      </c>
      <c r="O374" s="28">
        <f t="shared" si="23"/>
        <v>42032.25</v>
      </c>
      <c r="P374" t="b">
        <v>0</v>
      </c>
      <c r="Q374" t="b">
        <v>1</v>
      </c>
      <c r="R374" s="34" t="s">
        <v>42</v>
      </c>
      <c r="S374" s="35" t="s">
        <v>2039</v>
      </c>
      <c r="T374" s="36" t="s">
        <v>2040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23">
        <f t="shared" si="21"/>
        <v>1056.6509111111111</v>
      </c>
      <c r="J375" t="s">
        <v>21</v>
      </c>
      <c r="K375" t="s">
        <v>22</v>
      </c>
      <c r="L375">
        <v>1502946000</v>
      </c>
      <c r="M375">
        <v>1503637200</v>
      </c>
      <c r="N375" s="27">
        <f t="shared" si="22"/>
        <v>42964.208333333328</v>
      </c>
      <c r="O375" s="28">
        <f t="shared" si="23"/>
        <v>42972.208333333328</v>
      </c>
      <c r="P375" t="b">
        <v>0</v>
      </c>
      <c r="Q375" t="b">
        <v>0</v>
      </c>
      <c r="R375" s="34" t="s">
        <v>33</v>
      </c>
      <c r="S375" s="35" t="s">
        <v>2037</v>
      </c>
      <c r="T375" s="36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23">
        <f t="shared" si="21"/>
        <v>220.56592891278376</v>
      </c>
      <c r="J376" t="s">
        <v>21</v>
      </c>
      <c r="K376" t="s">
        <v>22</v>
      </c>
      <c r="L376">
        <v>1547186400</v>
      </c>
      <c r="M376">
        <v>1547618400</v>
      </c>
      <c r="N376" s="27">
        <f t="shared" si="22"/>
        <v>43476.25</v>
      </c>
      <c r="O376" s="28">
        <f t="shared" si="23"/>
        <v>43481.25</v>
      </c>
      <c r="P376" t="b">
        <v>0</v>
      </c>
      <c r="Q376" t="b">
        <v>1</v>
      </c>
      <c r="R376" s="34" t="s">
        <v>42</v>
      </c>
      <c r="S376" s="35" t="s">
        <v>2039</v>
      </c>
      <c r="T376" s="3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23">
        <f t="shared" si="21"/>
        <v>12.773888888888889</v>
      </c>
      <c r="J377" t="s">
        <v>21</v>
      </c>
      <c r="K377" t="s">
        <v>22</v>
      </c>
      <c r="L377">
        <v>1444971600</v>
      </c>
      <c r="M377">
        <v>1449900000</v>
      </c>
      <c r="N377" s="27">
        <f t="shared" si="22"/>
        <v>42293.208333333328</v>
      </c>
      <c r="O377" s="28">
        <f t="shared" si="23"/>
        <v>42350.25</v>
      </c>
      <c r="P377" t="b">
        <v>0</v>
      </c>
      <c r="Q377" t="b">
        <v>0</v>
      </c>
      <c r="R377" s="34" t="s">
        <v>60</v>
      </c>
      <c r="S377" s="35" t="s">
        <v>2033</v>
      </c>
      <c r="T377" s="36" t="s">
        <v>2043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23">
        <f t="shared" si="21"/>
        <v>67.305147058823536</v>
      </c>
      <c r="J378" t="s">
        <v>21</v>
      </c>
      <c r="K378" t="s">
        <v>22</v>
      </c>
      <c r="L378">
        <v>1404622800</v>
      </c>
      <c r="M378">
        <v>1405141200</v>
      </c>
      <c r="N378" s="27">
        <f t="shared" si="22"/>
        <v>41826.208333333336</v>
      </c>
      <c r="O378" s="28">
        <f t="shared" si="23"/>
        <v>41832.208333333336</v>
      </c>
      <c r="P378" t="b">
        <v>0</v>
      </c>
      <c r="Q378" t="b">
        <v>0</v>
      </c>
      <c r="R378" s="34" t="s">
        <v>23</v>
      </c>
      <c r="S378" s="35" t="s">
        <v>2033</v>
      </c>
      <c r="T378" s="36" t="s">
        <v>2034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23">
        <f t="shared" si="21"/>
        <v>63.551287726358147</v>
      </c>
      <c r="J379" t="s">
        <v>21</v>
      </c>
      <c r="K379" t="s">
        <v>22</v>
      </c>
      <c r="L379">
        <v>1571720400</v>
      </c>
      <c r="M379">
        <v>1572933600</v>
      </c>
      <c r="N379" s="27">
        <f t="shared" si="22"/>
        <v>43760.208333333328</v>
      </c>
      <c r="O379" s="28">
        <f t="shared" si="23"/>
        <v>43774.25</v>
      </c>
      <c r="P379" t="b">
        <v>0</v>
      </c>
      <c r="Q379" t="b">
        <v>0</v>
      </c>
      <c r="R379" s="34" t="s">
        <v>33</v>
      </c>
      <c r="S379" s="35" t="s">
        <v>2037</v>
      </c>
      <c r="T379" s="36" t="s">
        <v>2038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23">
        <f t="shared" si="21"/>
        <v>177.56981481481481</v>
      </c>
      <c r="J380" t="s">
        <v>21</v>
      </c>
      <c r="K380" t="s">
        <v>22</v>
      </c>
      <c r="L380">
        <v>1526878800</v>
      </c>
      <c r="M380">
        <v>1530162000</v>
      </c>
      <c r="N380" s="27">
        <f t="shared" si="22"/>
        <v>43241.208333333328</v>
      </c>
      <c r="O380" s="28">
        <f t="shared" si="23"/>
        <v>43279.208333333328</v>
      </c>
      <c r="P380" t="b">
        <v>0</v>
      </c>
      <c r="Q380" t="b">
        <v>0</v>
      </c>
      <c r="R380" s="34" t="s">
        <v>42</v>
      </c>
      <c r="S380" s="35" t="s">
        <v>2039</v>
      </c>
      <c r="T380" s="36" t="s">
        <v>2040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23">
        <f t="shared" si="21"/>
        <v>22.202222222222222</v>
      </c>
      <c r="J381" t="s">
        <v>40</v>
      </c>
      <c r="K381" t="s">
        <v>41</v>
      </c>
      <c r="L381">
        <v>1319691600</v>
      </c>
      <c r="M381">
        <v>1320904800</v>
      </c>
      <c r="N381" s="27">
        <f t="shared" si="22"/>
        <v>40843.208333333336</v>
      </c>
      <c r="O381" s="28">
        <f t="shared" si="23"/>
        <v>40857.25</v>
      </c>
      <c r="P381" t="b">
        <v>0</v>
      </c>
      <c r="Q381" t="b">
        <v>0</v>
      </c>
      <c r="R381" s="34" t="s">
        <v>33</v>
      </c>
      <c r="S381" s="35" t="s">
        <v>2037</v>
      </c>
      <c r="T381" s="36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23">
        <f t="shared" si="21"/>
        <v>42.801600000000001</v>
      </c>
      <c r="J382" t="s">
        <v>21</v>
      </c>
      <c r="K382" t="s">
        <v>22</v>
      </c>
      <c r="L382">
        <v>1371963600</v>
      </c>
      <c r="M382">
        <v>1372395600</v>
      </c>
      <c r="N382" s="27">
        <f t="shared" si="22"/>
        <v>41448.208333333336</v>
      </c>
      <c r="O382" s="28">
        <f t="shared" si="23"/>
        <v>41453.208333333336</v>
      </c>
      <c r="P382" t="b">
        <v>0</v>
      </c>
      <c r="Q382" t="b">
        <v>0</v>
      </c>
      <c r="R382" s="34" t="s">
        <v>33</v>
      </c>
      <c r="S382" s="35" t="s">
        <v>2037</v>
      </c>
      <c r="T382" s="36" t="s">
        <v>2038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23">
        <f t="shared" si="21"/>
        <v>78.419716981132069</v>
      </c>
      <c r="J383" t="s">
        <v>21</v>
      </c>
      <c r="K383" t="s">
        <v>22</v>
      </c>
      <c r="L383">
        <v>1433739600</v>
      </c>
      <c r="M383">
        <v>1437714000</v>
      </c>
      <c r="N383" s="27">
        <f t="shared" si="22"/>
        <v>42163.208333333328</v>
      </c>
      <c r="O383" s="28">
        <f t="shared" si="23"/>
        <v>42209.208333333328</v>
      </c>
      <c r="P383" t="b">
        <v>0</v>
      </c>
      <c r="Q383" t="b">
        <v>0</v>
      </c>
      <c r="R383" s="34" t="s">
        <v>33</v>
      </c>
      <c r="S383" s="35" t="s">
        <v>2037</v>
      </c>
      <c r="T383" s="36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23">
        <f t="shared" si="21"/>
        <v>33.818846153846152</v>
      </c>
      <c r="J384" t="s">
        <v>21</v>
      </c>
      <c r="K384" t="s">
        <v>22</v>
      </c>
      <c r="L384">
        <v>1508130000</v>
      </c>
      <c r="M384">
        <v>1509771600</v>
      </c>
      <c r="N384" s="27">
        <f t="shared" si="22"/>
        <v>43024.208333333328</v>
      </c>
      <c r="O384" s="28">
        <f t="shared" si="23"/>
        <v>43043.208333333328</v>
      </c>
      <c r="P384" t="b">
        <v>0</v>
      </c>
      <c r="Q384" t="b">
        <v>0</v>
      </c>
      <c r="R384" s="34" t="s">
        <v>122</v>
      </c>
      <c r="S384" s="35" t="s">
        <v>2052</v>
      </c>
      <c r="T384" s="36" t="s">
        <v>2053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23">
        <f t="shared" si="21"/>
        <v>95.626904761904768</v>
      </c>
      <c r="J385" t="s">
        <v>21</v>
      </c>
      <c r="K385" t="s">
        <v>22</v>
      </c>
      <c r="L385">
        <v>1550037600</v>
      </c>
      <c r="M385">
        <v>1550556000</v>
      </c>
      <c r="N385" s="27">
        <f t="shared" si="22"/>
        <v>43509.25</v>
      </c>
      <c r="O385" s="28">
        <f t="shared" si="23"/>
        <v>43515.25</v>
      </c>
      <c r="P385" t="b">
        <v>0</v>
      </c>
      <c r="Q385" t="b">
        <v>1</v>
      </c>
      <c r="R385" s="34" t="s">
        <v>17</v>
      </c>
      <c r="S385" s="35" t="s">
        <v>2031</v>
      </c>
      <c r="T385" s="36" t="s">
        <v>2032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23">
        <f t="shared" si="21"/>
        <v>2400.3600480769232</v>
      </c>
      <c r="J386" t="s">
        <v>21</v>
      </c>
      <c r="K386" t="s">
        <v>22</v>
      </c>
      <c r="L386">
        <v>1486706400</v>
      </c>
      <c r="M386">
        <v>1489039200</v>
      </c>
      <c r="N386" s="27">
        <f t="shared" si="22"/>
        <v>42776.25</v>
      </c>
      <c r="O386" s="28">
        <f t="shared" si="23"/>
        <v>42803.25</v>
      </c>
      <c r="P386" t="b">
        <v>1</v>
      </c>
      <c r="Q386" t="b">
        <v>1</v>
      </c>
      <c r="R386" s="34" t="s">
        <v>42</v>
      </c>
      <c r="S386" s="35" t="s">
        <v>2039</v>
      </c>
      <c r="T386" s="3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23">
        <f t="shared" ref="I387:I450" si="25">AVERAGE(H387,F387)</f>
        <v>569.23083547557837</v>
      </c>
      <c r="J387" t="s">
        <v>21</v>
      </c>
      <c r="K387" t="s">
        <v>22</v>
      </c>
      <c r="L387">
        <v>1553835600</v>
      </c>
      <c r="M387">
        <v>1556600400</v>
      </c>
      <c r="N387" s="27">
        <f t="shared" ref="N387:N450" si="26">(((L387/60)/60)/24)+DATE(1970,1,1)</f>
        <v>43553.208333333328</v>
      </c>
      <c r="O387" s="28">
        <f t="shared" ref="O387:O450" si="27">(((M387/60)/60)/24)+DATE(1970,1,1)</f>
        <v>43585.208333333328</v>
      </c>
      <c r="P387" t="b">
        <v>0</v>
      </c>
      <c r="Q387" t="b">
        <v>0</v>
      </c>
      <c r="R387" s="34" t="s">
        <v>68</v>
      </c>
      <c r="S387" s="35" t="s">
        <v>2045</v>
      </c>
      <c r="T387" s="36" t="s">
        <v>2046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23">
        <f t="shared" si="25"/>
        <v>534.38211808118081</v>
      </c>
      <c r="J388" t="s">
        <v>21</v>
      </c>
      <c r="K388" t="s">
        <v>22</v>
      </c>
      <c r="L388">
        <v>1277528400</v>
      </c>
      <c r="M388">
        <v>1278565200</v>
      </c>
      <c r="N388" s="27">
        <f t="shared" si="26"/>
        <v>40355.208333333336</v>
      </c>
      <c r="O388" s="28">
        <f t="shared" si="27"/>
        <v>40367.208333333336</v>
      </c>
      <c r="P388" t="b">
        <v>0</v>
      </c>
      <c r="Q388" t="b">
        <v>0</v>
      </c>
      <c r="R388" s="34" t="s">
        <v>33</v>
      </c>
      <c r="S388" s="35" t="s">
        <v>2037</v>
      </c>
      <c r="T388" s="36" t="s">
        <v>2038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23">
        <f t="shared" si="25"/>
        <v>212.19630733944953</v>
      </c>
      <c r="J389" t="s">
        <v>21</v>
      </c>
      <c r="K389" t="s">
        <v>22</v>
      </c>
      <c r="L389">
        <v>1339477200</v>
      </c>
      <c r="M389">
        <v>1339909200</v>
      </c>
      <c r="N389" s="27">
        <f t="shared" si="26"/>
        <v>41072.208333333336</v>
      </c>
      <c r="O389" s="28">
        <f t="shared" si="27"/>
        <v>41077.208333333336</v>
      </c>
      <c r="P389" t="b">
        <v>0</v>
      </c>
      <c r="Q389" t="b">
        <v>0</v>
      </c>
      <c r="R389" s="34" t="s">
        <v>65</v>
      </c>
      <c r="S389" s="35" t="s">
        <v>2035</v>
      </c>
      <c r="T389" s="36" t="s">
        <v>2044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23">
        <f t="shared" si="25"/>
        <v>72.556350174216021</v>
      </c>
      <c r="J390" t="s">
        <v>98</v>
      </c>
      <c r="K390" t="s">
        <v>99</v>
      </c>
      <c r="L390">
        <v>1325656800</v>
      </c>
      <c r="M390">
        <v>1325829600</v>
      </c>
      <c r="N390" s="27">
        <f t="shared" si="26"/>
        <v>40912.25</v>
      </c>
      <c r="O390" s="28">
        <f t="shared" si="27"/>
        <v>40914.25</v>
      </c>
      <c r="P390" t="b">
        <v>0</v>
      </c>
      <c r="Q390" t="b">
        <v>0</v>
      </c>
      <c r="R390" s="34" t="s">
        <v>60</v>
      </c>
      <c r="S390" s="35" t="s">
        <v>2033</v>
      </c>
      <c r="T390" s="36" t="s">
        <v>2043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23">
        <f t="shared" si="25"/>
        <v>576.61055421686751</v>
      </c>
      <c r="J391" t="s">
        <v>21</v>
      </c>
      <c r="K391" t="s">
        <v>22</v>
      </c>
      <c r="L391">
        <v>1288242000</v>
      </c>
      <c r="M391">
        <v>1290578400</v>
      </c>
      <c r="N391" s="27">
        <f t="shared" si="26"/>
        <v>40479.208333333336</v>
      </c>
      <c r="O391" s="28">
        <f t="shared" si="27"/>
        <v>40506.25</v>
      </c>
      <c r="P391" t="b">
        <v>0</v>
      </c>
      <c r="Q391" t="b">
        <v>0</v>
      </c>
      <c r="R391" s="34" t="s">
        <v>33</v>
      </c>
      <c r="S391" s="35" t="s">
        <v>2037</v>
      </c>
      <c r="T391" s="36" t="s">
        <v>2038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23">
        <f t="shared" si="25"/>
        <v>25.932708333333334</v>
      </c>
      <c r="J392" t="s">
        <v>21</v>
      </c>
      <c r="K392" t="s">
        <v>22</v>
      </c>
      <c r="L392">
        <v>1379048400</v>
      </c>
      <c r="M392">
        <v>1380344400</v>
      </c>
      <c r="N392" s="27">
        <f t="shared" si="26"/>
        <v>41530.208333333336</v>
      </c>
      <c r="O392" s="28">
        <f t="shared" si="27"/>
        <v>41545.208333333336</v>
      </c>
      <c r="P392" t="b">
        <v>0</v>
      </c>
      <c r="Q392" t="b">
        <v>0</v>
      </c>
      <c r="R392" s="34" t="s">
        <v>122</v>
      </c>
      <c r="S392" s="35" t="s">
        <v>2052</v>
      </c>
      <c r="T392" s="36" t="s">
        <v>2053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23">
        <f t="shared" si="25"/>
        <v>75.536365894039733</v>
      </c>
      <c r="J393" t="s">
        <v>21</v>
      </c>
      <c r="K393" t="s">
        <v>22</v>
      </c>
      <c r="L393">
        <v>1389679200</v>
      </c>
      <c r="M393">
        <v>1389852000</v>
      </c>
      <c r="N393" s="27">
        <f t="shared" si="26"/>
        <v>41653.25</v>
      </c>
      <c r="O393" s="28">
        <f t="shared" si="27"/>
        <v>41655.25</v>
      </c>
      <c r="P393" t="b">
        <v>0</v>
      </c>
      <c r="Q393" t="b">
        <v>0</v>
      </c>
      <c r="R393" s="34" t="s">
        <v>68</v>
      </c>
      <c r="S393" s="35" t="s">
        <v>2045</v>
      </c>
      <c r="T393" s="36" t="s">
        <v>2046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23">
        <f t="shared" si="25"/>
        <v>804.32821185617104</v>
      </c>
      <c r="J394" t="s">
        <v>21</v>
      </c>
      <c r="K394" t="s">
        <v>22</v>
      </c>
      <c r="L394">
        <v>1294293600</v>
      </c>
      <c r="M394">
        <v>1294466400</v>
      </c>
      <c r="N394" s="27">
        <f t="shared" si="26"/>
        <v>40549.25</v>
      </c>
      <c r="O394" s="28">
        <f t="shared" si="27"/>
        <v>40551.25</v>
      </c>
      <c r="P394" t="b">
        <v>0</v>
      </c>
      <c r="Q394" t="b">
        <v>0</v>
      </c>
      <c r="R394" s="34" t="s">
        <v>65</v>
      </c>
      <c r="S394" s="35" t="s">
        <v>2035</v>
      </c>
      <c r="T394" s="36" t="s">
        <v>2044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23">
        <f t="shared" si="25"/>
        <v>1530.6448089171975</v>
      </c>
      <c r="J395" t="s">
        <v>15</v>
      </c>
      <c r="K395" t="s">
        <v>16</v>
      </c>
      <c r="L395">
        <v>1500267600</v>
      </c>
      <c r="M395">
        <v>1500354000</v>
      </c>
      <c r="N395" s="27">
        <f t="shared" si="26"/>
        <v>42933.208333333328</v>
      </c>
      <c r="O395" s="28">
        <f t="shared" si="27"/>
        <v>42934.208333333328</v>
      </c>
      <c r="P395" t="b">
        <v>0</v>
      </c>
      <c r="Q395" t="b">
        <v>0</v>
      </c>
      <c r="R395" s="34" t="s">
        <v>159</v>
      </c>
      <c r="S395" s="35" t="s">
        <v>2033</v>
      </c>
      <c r="T395" s="36" t="s">
        <v>2056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23">
        <f t="shared" si="25"/>
        <v>19.346875000000001</v>
      </c>
      <c r="J396" t="s">
        <v>21</v>
      </c>
      <c r="K396" t="s">
        <v>22</v>
      </c>
      <c r="L396">
        <v>1375074000</v>
      </c>
      <c r="M396">
        <v>1375938000</v>
      </c>
      <c r="N396" s="27">
        <f t="shared" si="26"/>
        <v>41484.208333333336</v>
      </c>
      <c r="O396" s="28">
        <f t="shared" si="27"/>
        <v>41494.208333333336</v>
      </c>
      <c r="P396" t="b">
        <v>0</v>
      </c>
      <c r="Q396" t="b">
        <v>1</v>
      </c>
      <c r="R396" s="34" t="s">
        <v>42</v>
      </c>
      <c r="S396" s="35" t="s">
        <v>2039</v>
      </c>
      <c r="T396" s="3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23">
        <f t="shared" si="25"/>
        <v>110.6505633802817</v>
      </c>
      <c r="J397" t="s">
        <v>21</v>
      </c>
      <c r="K397" t="s">
        <v>22</v>
      </c>
      <c r="L397">
        <v>1323324000</v>
      </c>
      <c r="M397">
        <v>1323410400</v>
      </c>
      <c r="N397" s="27">
        <f t="shared" si="26"/>
        <v>40885.25</v>
      </c>
      <c r="O397" s="28">
        <f t="shared" si="27"/>
        <v>40886.25</v>
      </c>
      <c r="P397" t="b">
        <v>1</v>
      </c>
      <c r="Q397" t="b">
        <v>0</v>
      </c>
      <c r="R397" s="34" t="s">
        <v>33</v>
      </c>
      <c r="S397" s="35" t="s">
        <v>2037</v>
      </c>
      <c r="T397" s="36" t="s">
        <v>2038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23">
        <f t="shared" si="25"/>
        <v>802.83527114967467</v>
      </c>
      <c r="J398" t="s">
        <v>26</v>
      </c>
      <c r="K398" t="s">
        <v>27</v>
      </c>
      <c r="L398">
        <v>1538715600</v>
      </c>
      <c r="M398">
        <v>1539406800</v>
      </c>
      <c r="N398" s="27">
        <f t="shared" si="26"/>
        <v>43378.208333333328</v>
      </c>
      <c r="O398" s="28">
        <f t="shared" si="27"/>
        <v>43386.208333333328</v>
      </c>
      <c r="P398" t="b">
        <v>0</v>
      </c>
      <c r="Q398" t="b">
        <v>0</v>
      </c>
      <c r="R398" s="34" t="s">
        <v>53</v>
      </c>
      <c r="S398" s="35" t="s">
        <v>2039</v>
      </c>
      <c r="T398" s="36" t="s">
        <v>2042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23">
        <f t="shared" si="25"/>
        <v>227.86932098765433</v>
      </c>
      <c r="J399" t="s">
        <v>21</v>
      </c>
      <c r="K399" t="s">
        <v>22</v>
      </c>
      <c r="L399">
        <v>1369285200</v>
      </c>
      <c r="M399">
        <v>1369803600</v>
      </c>
      <c r="N399" s="27">
        <f t="shared" si="26"/>
        <v>41417.208333333336</v>
      </c>
      <c r="O399" s="28">
        <f t="shared" si="27"/>
        <v>41423.208333333336</v>
      </c>
      <c r="P399" t="b">
        <v>0</v>
      </c>
      <c r="Q399" t="b">
        <v>0</v>
      </c>
      <c r="R399" s="34" t="s">
        <v>23</v>
      </c>
      <c r="S399" s="35" t="s">
        <v>2033</v>
      </c>
      <c r="T399" s="36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23">
        <f t="shared" si="25"/>
        <v>65.088823529411769</v>
      </c>
      <c r="J400" t="s">
        <v>107</v>
      </c>
      <c r="K400" t="s">
        <v>108</v>
      </c>
      <c r="L400">
        <v>1525755600</v>
      </c>
      <c r="M400">
        <v>1525928400</v>
      </c>
      <c r="N400" s="27">
        <f t="shared" si="26"/>
        <v>43228.208333333328</v>
      </c>
      <c r="O400" s="28">
        <f t="shared" si="27"/>
        <v>43230.208333333328</v>
      </c>
      <c r="P400" t="b">
        <v>0</v>
      </c>
      <c r="Q400" t="b">
        <v>1</v>
      </c>
      <c r="R400" s="34" t="s">
        <v>71</v>
      </c>
      <c r="S400" s="35" t="s">
        <v>2039</v>
      </c>
      <c r="T400" s="36" t="s">
        <v>2047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23">
        <f t="shared" si="25"/>
        <v>470.81925488180883</v>
      </c>
      <c r="J401" t="s">
        <v>21</v>
      </c>
      <c r="K401" t="s">
        <v>22</v>
      </c>
      <c r="L401">
        <v>1296626400</v>
      </c>
      <c r="M401">
        <v>1297231200</v>
      </c>
      <c r="N401" s="27">
        <f t="shared" si="26"/>
        <v>40576.25</v>
      </c>
      <c r="O401" s="28">
        <f t="shared" si="27"/>
        <v>40583.25</v>
      </c>
      <c r="P401" t="b">
        <v>0</v>
      </c>
      <c r="Q401" t="b">
        <v>0</v>
      </c>
      <c r="R401" s="34" t="s">
        <v>60</v>
      </c>
      <c r="S401" s="35" t="s">
        <v>2033</v>
      </c>
      <c r="T401" s="36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23">
        <f t="shared" si="25"/>
        <v>0.51</v>
      </c>
      <c r="J402" t="s">
        <v>21</v>
      </c>
      <c r="K402" t="s">
        <v>22</v>
      </c>
      <c r="L402">
        <v>1376629200</v>
      </c>
      <c r="M402">
        <v>1378530000</v>
      </c>
      <c r="N402" s="27">
        <f t="shared" si="26"/>
        <v>41502.208333333336</v>
      </c>
      <c r="O402" s="28">
        <f t="shared" si="27"/>
        <v>41524.208333333336</v>
      </c>
      <c r="P402" t="b">
        <v>0</v>
      </c>
      <c r="Q402" t="b">
        <v>1</v>
      </c>
      <c r="R402" s="34" t="s">
        <v>122</v>
      </c>
      <c r="S402" s="35" t="s">
        <v>2052</v>
      </c>
      <c r="T402" s="36" t="s">
        <v>2053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23">
        <f t="shared" si="25"/>
        <v>157.15111111111111</v>
      </c>
      <c r="J403" t="s">
        <v>21</v>
      </c>
      <c r="K403" t="s">
        <v>22</v>
      </c>
      <c r="L403">
        <v>1572152400</v>
      </c>
      <c r="M403">
        <v>1572152400</v>
      </c>
      <c r="N403" s="27">
        <f t="shared" si="26"/>
        <v>43765.208333333328</v>
      </c>
      <c r="O403" s="28">
        <f t="shared" si="27"/>
        <v>43765.208333333328</v>
      </c>
      <c r="P403" t="b">
        <v>0</v>
      </c>
      <c r="Q403" t="b">
        <v>0</v>
      </c>
      <c r="R403" s="34" t="s">
        <v>33</v>
      </c>
      <c r="S403" s="35" t="s">
        <v>2037</v>
      </c>
      <c r="T403" s="36" t="s">
        <v>2038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23">
        <f t="shared" si="25"/>
        <v>20.201780821917808</v>
      </c>
      <c r="J404" t="s">
        <v>21</v>
      </c>
      <c r="K404" t="s">
        <v>22</v>
      </c>
      <c r="L404">
        <v>1325829600</v>
      </c>
      <c r="M404">
        <v>1329890400</v>
      </c>
      <c r="N404" s="27">
        <f t="shared" si="26"/>
        <v>40914.25</v>
      </c>
      <c r="O404" s="28">
        <f t="shared" si="27"/>
        <v>40961.25</v>
      </c>
      <c r="P404" t="b">
        <v>0</v>
      </c>
      <c r="Q404" t="b">
        <v>1</v>
      </c>
      <c r="R404" s="34" t="s">
        <v>100</v>
      </c>
      <c r="S404" s="35" t="s">
        <v>2039</v>
      </c>
      <c r="T404" s="36" t="s">
        <v>2050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23">
        <f t="shared" si="25"/>
        <v>1507.9311031664963</v>
      </c>
      <c r="J405" t="s">
        <v>15</v>
      </c>
      <c r="K405" t="s">
        <v>16</v>
      </c>
      <c r="L405">
        <v>1273640400</v>
      </c>
      <c r="M405">
        <v>1276750800</v>
      </c>
      <c r="N405" s="27">
        <f t="shared" si="26"/>
        <v>40310.208333333336</v>
      </c>
      <c r="O405" s="28">
        <f t="shared" si="27"/>
        <v>40346.208333333336</v>
      </c>
      <c r="P405" t="b">
        <v>0</v>
      </c>
      <c r="Q405" t="b">
        <v>1</v>
      </c>
      <c r="R405" s="34" t="s">
        <v>33</v>
      </c>
      <c r="S405" s="35" t="s">
        <v>2037</v>
      </c>
      <c r="T405" s="36" t="s">
        <v>2038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23">
        <f t="shared" si="25"/>
        <v>1120.0779243353784</v>
      </c>
      <c r="J406" t="s">
        <v>21</v>
      </c>
      <c r="K406" t="s">
        <v>22</v>
      </c>
      <c r="L406">
        <v>1510639200</v>
      </c>
      <c r="M406">
        <v>1510898400</v>
      </c>
      <c r="N406" s="27">
        <f t="shared" si="26"/>
        <v>43053.25</v>
      </c>
      <c r="O406" s="28">
        <f t="shared" si="27"/>
        <v>43056.25</v>
      </c>
      <c r="P406" t="b">
        <v>0</v>
      </c>
      <c r="Q406" t="b">
        <v>0</v>
      </c>
      <c r="R406" s="34" t="s">
        <v>33</v>
      </c>
      <c r="S406" s="35" t="s">
        <v>2037</v>
      </c>
      <c r="T406" s="36" t="s">
        <v>2038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23">
        <f t="shared" si="25"/>
        <v>217.94809121621623</v>
      </c>
      <c r="J407" t="s">
        <v>21</v>
      </c>
      <c r="K407" t="s">
        <v>22</v>
      </c>
      <c r="L407">
        <v>1528088400</v>
      </c>
      <c r="M407">
        <v>1532408400</v>
      </c>
      <c r="N407" s="27">
        <f t="shared" si="26"/>
        <v>43255.208333333328</v>
      </c>
      <c r="O407" s="28">
        <f t="shared" si="27"/>
        <v>43305.208333333328</v>
      </c>
      <c r="P407" t="b">
        <v>0</v>
      </c>
      <c r="Q407" t="b">
        <v>0</v>
      </c>
      <c r="R407" s="34" t="s">
        <v>33</v>
      </c>
      <c r="S407" s="35" t="s">
        <v>2037</v>
      </c>
      <c r="T407" s="36" t="s">
        <v>2038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23">
        <f t="shared" si="25"/>
        <v>323.41072519083968</v>
      </c>
      <c r="J408" t="s">
        <v>21</v>
      </c>
      <c r="K408" t="s">
        <v>22</v>
      </c>
      <c r="L408">
        <v>1359525600</v>
      </c>
      <c r="M408">
        <v>1360562400</v>
      </c>
      <c r="N408" s="27">
        <f t="shared" si="26"/>
        <v>41304.25</v>
      </c>
      <c r="O408" s="28">
        <f t="shared" si="27"/>
        <v>41316.25</v>
      </c>
      <c r="P408" t="b">
        <v>1</v>
      </c>
      <c r="Q408" t="b">
        <v>0</v>
      </c>
      <c r="R408" s="34" t="s">
        <v>42</v>
      </c>
      <c r="S408" s="35" t="s">
        <v>2039</v>
      </c>
      <c r="T408" s="36" t="s">
        <v>2040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23">
        <f t="shared" si="25"/>
        <v>243.77941176470588</v>
      </c>
      <c r="J409" t="s">
        <v>36</v>
      </c>
      <c r="K409" t="s">
        <v>37</v>
      </c>
      <c r="L409">
        <v>1570942800</v>
      </c>
      <c r="M409">
        <v>1571547600</v>
      </c>
      <c r="N409" s="27">
        <f t="shared" si="26"/>
        <v>43751.208333333328</v>
      </c>
      <c r="O409" s="28">
        <f t="shared" si="27"/>
        <v>43758.208333333328</v>
      </c>
      <c r="P409" t="b">
        <v>0</v>
      </c>
      <c r="Q409" t="b">
        <v>0</v>
      </c>
      <c r="R409" s="34" t="s">
        <v>33</v>
      </c>
      <c r="S409" s="35" t="s">
        <v>2037</v>
      </c>
      <c r="T409" s="36" t="s">
        <v>2038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23">
        <f t="shared" si="25"/>
        <v>77.659184782608691</v>
      </c>
      <c r="J410" t="s">
        <v>15</v>
      </c>
      <c r="K410" t="s">
        <v>16</v>
      </c>
      <c r="L410">
        <v>1466398800</v>
      </c>
      <c r="M410">
        <v>1468126800</v>
      </c>
      <c r="N410" s="27">
        <f t="shared" si="26"/>
        <v>42541.208333333328</v>
      </c>
      <c r="O410" s="28">
        <f t="shared" si="27"/>
        <v>42561.208333333328</v>
      </c>
      <c r="P410" t="b">
        <v>0</v>
      </c>
      <c r="Q410" t="b">
        <v>0</v>
      </c>
      <c r="R410" s="34" t="s">
        <v>42</v>
      </c>
      <c r="S410" s="35" t="s">
        <v>2039</v>
      </c>
      <c r="T410" s="36" t="s">
        <v>2040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23">
        <f t="shared" si="25"/>
        <v>357.23157817109143</v>
      </c>
      <c r="J411" t="s">
        <v>21</v>
      </c>
      <c r="K411" t="s">
        <v>22</v>
      </c>
      <c r="L411">
        <v>1492491600</v>
      </c>
      <c r="M411">
        <v>1492837200</v>
      </c>
      <c r="N411" s="27">
        <f t="shared" si="26"/>
        <v>42843.208333333328</v>
      </c>
      <c r="O411" s="28">
        <f t="shared" si="27"/>
        <v>42847.208333333328</v>
      </c>
      <c r="P411" t="b">
        <v>0</v>
      </c>
      <c r="Q411" t="b">
        <v>0</v>
      </c>
      <c r="R411" s="34" t="s">
        <v>23</v>
      </c>
      <c r="S411" s="35" t="s">
        <v>2033</v>
      </c>
      <c r="T411" s="36" t="s">
        <v>2034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23">
        <f t="shared" si="25"/>
        <v>555.68066363044898</v>
      </c>
      <c r="J412" t="s">
        <v>21</v>
      </c>
      <c r="K412" t="s">
        <v>22</v>
      </c>
      <c r="L412">
        <v>1430197200</v>
      </c>
      <c r="M412">
        <v>1430197200</v>
      </c>
      <c r="N412" s="27">
        <f t="shared" si="26"/>
        <v>42122.208333333328</v>
      </c>
      <c r="O412" s="28">
        <f t="shared" si="27"/>
        <v>42122.208333333328</v>
      </c>
      <c r="P412" t="b">
        <v>0</v>
      </c>
      <c r="Q412" t="b">
        <v>0</v>
      </c>
      <c r="R412" s="34" t="s">
        <v>292</v>
      </c>
      <c r="S412" s="35" t="s">
        <v>2048</v>
      </c>
      <c r="T412" s="36" t="s">
        <v>2059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23">
        <f t="shared" si="25"/>
        <v>41.523141025641024</v>
      </c>
      <c r="J413" t="s">
        <v>21</v>
      </c>
      <c r="K413" t="s">
        <v>22</v>
      </c>
      <c r="L413">
        <v>1496034000</v>
      </c>
      <c r="M413">
        <v>1496206800</v>
      </c>
      <c r="N413" s="27">
        <f t="shared" si="26"/>
        <v>42884.208333333328</v>
      </c>
      <c r="O413" s="28">
        <f t="shared" si="27"/>
        <v>42886.208333333328</v>
      </c>
      <c r="P413" t="b">
        <v>0</v>
      </c>
      <c r="Q413" t="b">
        <v>0</v>
      </c>
      <c r="R413" s="34" t="s">
        <v>33</v>
      </c>
      <c r="S413" s="35" t="s">
        <v>2037</v>
      </c>
      <c r="T413" s="36" t="s">
        <v>2038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23">
        <f t="shared" si="25"/>
        <v>70.344285714285718</v>
      </c>
      <c r="J414" t="s">
        <v>21</v>
      </c>
      <c r="K414" t="s">
        <v>22</v>
      </c>
      <c r="L414">
        <v>1388728800</v>
      </c>
      <c r="M414">
        <v>1389592800</v>
      </c>
      <c r="N414" s="27">
        <f t="shared" si="26"/>
        <v>41642.25</v>
      </c>
      <c r="O414" s="28">
        <f t="shared" si="27"/>
        <v>41652.25</v>
      </c>
      <c r="P414" t="b">
        <v>0</v>
      </c>
      <c r="Q414" t="b">
        <v>0</v>
      </c>
      <c r="R414" s="34" t="s">
        <v>119</v>
      </c>
      <c r="S414" s="35" t="s">
        <v>2045</v>
      </c>
      <c r="T414" s="36" t="s">
        <v>2051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23">
        <f t="shared" si="25"/>
        <v>544.810364116095</v>
      </c>
      <c r="J415" t="s">
        <v>21</v>
      </c>
      <c r="K415" t="s">
        <v>22</v>
      </c>
      <c r="L415">
        <v>1543298400</v>
      </c>
      <c r="M415">
        <v>1545631200</v>
      </c>
      <c r="N415" s="27">
        <f t="shared" si="26"/>
        <v>43431.25</v>
      </c>
      <c r="O415" s="28">
        <f t="shared" si="27"/>
        <v>43458.25</v>
      </c>
      <c r="P415" t="b">
        <v>0</v>
      </c>
      <c r="Q415" t="b">
        <v>0</v>
      </c>
      <c r="R415" s="34" t="s">
        <v>71</v>
      </c>
      <c r="S415" s="35" t="s">
        <v>2039</v>
      </c>
      <c r="T415" s="36" t="s">
        <v>2047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23">
        <f t="shared" si="25"/>
        <v>2748.9234989373008</v>
      </c>
      <c r="J416" t="s">
        <v>21</v>
      </c>
      <c r="K416" t="s">
        <v>22</v>
      </c>
      <c r="L416">
        <v>1271739600</v>
      </c>
      <c r="M416">
        <v>1272430800</v>
      </c>
      <c r="N416" s="27">
        <f t="shared" si="26"/>
        <v>40288.208333333336</v>
      </c>
      <c r="O416" s="28">
        <f t="shared" si="27"/>
        <v>40296.208333333336</v>
      </c>
      <c r="P416" t="b">
        <v>0</v>
      </c>
      <c r="Q416" t="b">
        <v>1</v>
      </c>
      <c r="R416" s="34" t="s">
        <v>17</v>
      </c>
      <c r="S416" s="35" t="s">
        <v>2031</v>
      </c>
      <c r="T416" s="36" t="s">
        <v>2032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23">
        <f t="shared" si="25"/>
        <v>209.05529515418502</v>
      </c>
      <c r="J417" t="s">
        <v>21</v>
      </c>
      <c r="K417" t="s">
        <v>22</v>
      </c>
      <c r="L417">
        <v>1326434400</v>
      </c>
      <c r="M417">
        <v>1327903200</v>
      </c>
      <c r="N417" s="27">
        <f t="shared" si="26"/>
        <v>40921.25</v>
      </c>
      <c r="O417" s="28">
        <f t="shared" si="27"/>
        <v>40938.25</v>
      </c>
      <c r="P417" t="b">
        <v>0</v>
      </c>
      <c r="Q417" t="b">
        <v>0</v>
      </c>
      <c r="R417" s="34" t="s">
        <v>33</v>
      </c>
      <c r="S417" s="35" t="s">
        <v>2037</v>
      </c>
      <c r="T417" s="36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23">
        <f t="shared" si="25"/>
        <v>719.71919390787514</v>
      </c>
      <c r="J418" t="s">
        <v>21</v>
      </c>
      <c r="K418" t="s">
        <v>22</v>
      </c>
      <c r="L418">
        <v>1295244000</v>
      </c>
      <c r="M418">
        <v>1296021600</v>
      </c>
      <c r="N418" s="27">
        <f t="shared" si="26"/>
        <v>40560.25</v>
      </c>
      <c r="O418" s="28">
        <f t="shared" si="27"/>
        <v>40569.25</v>
      </c>
      <c r="P418" t="b">
        <v>0</v>
      </c>
      <c r="Q418" t="b">
        <v>1</v>
      </c>
      <c r="R418" s="34" t="s">
        <v>42</v>
      </c>
      <c r="S418" s="35" t="s">
        <v>2039</v>
      </c>
      <c r="T418" s="36" t="s">
        <v>2040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23">
        <f t="shared" si="25"/>
        <v>7.7773529411764706</v>
      </c>
      <c r="J419" t="s">
        <v>21</v>
      </c>
      <c r="K419" t="s">
        <v>22</v>
      </c>
      <c r="L419">
        <v>1541221200</v>
      </c>
      <c r="M419">
        <v>1543298400</v>
      </c>
      <c r="N419" s="27">
        <f t="shared" si="26"/>
        <v>43407.208333333328</v>
      </c>
      <c r="O419" s="28">
        <f t="shared" si="27"/>
        <v>43431.25</v>
      </c>
      <c r="P419" t="b">
        <v>0</v>
      </c>
      <c r="Q419" t="b">
        <v>0</v>
      </c>
      <c r="R419" s="34" t="s">
        <v>33</v>
      </c>
      <c r="S419" s="35" t="s">
        <v>2037</v>
      </c>
      <c r="T419" s="36" t="s">
        <v>2038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23">
        <f t="shared" si="25"/>
        <v>999.78699755650575</v>
      </c>
      <c r="J420" t="s">
        <v>15</v>
      </c>
      <c r="K420" t="s">
        <v>16</v>
      </c>
      <c r="L420">
        <v>1336280400</v>
      </c>
      <c r="M420">
        <v>1336366800</v>
      </c>
      <c r="N420" s="27">
        <f t="shared" si="26"/>
        <v>41035.208333333336</v>
      </c>
      <c r="O420" s="28">
        <f t="shared" si="27"/>
        <v>41036.208333333336</v>
      </c>
      <c r="P420" t="b">
        <v>0</v>
      </c>
      <c r="Q420" t="b">
        <v>0</v>
      </c>
      <c r="R420" s="34" t="s">
        <v>42</v>
      </c>
      <c r="S420" s="35" t="s">
        <v>2039</v>
      </c>
      <c r="T420" s="36" t="s">
        <v>2040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23">
        <f t="shared" si="25"/>
        <v>2602.11717486819</v>
      </c>
      <c r="J421" t="s">
        <v>21</v>
      </c>
      <c r="K421" t="s">
        <v>22</v>
      </c>
      <c r="L421">
        <v>1324533600</v>
      </c>
      <c r="M421">
        <v>1325052000</v>
      </c>
      <c r="N421" s="27">
        <f t="shared" si="26"/>
        <v>40899.25</v>
      </c>
      <c r="O421" s="28">
        <f t="shared" si="27"/>
        <v>40905.25</v>
      </c>
      <c r="P421" t="b">
        <v>0</v>
      </c>
      <c r="Q421" t="b">
        <v>0</v>
      </c>
      <c r="R421" s="34" t="s">
        <v>28</v>
      </c>
      <c r="S421" s="35" t="s">
        <v>2035</v>
      </c>
      <c r="T421" s="36" t="s">
        <v>2036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23">
        <f t="shared" si="25"/>
        <v>47.642299999999999</v>
      </c>
      <c r="J422" t="s">
        <v>21</v>
      </c>
      <c r="K422" t="s">
        <v>22</v>
      </c>
      <c r="L422">
        <v>1498366800</v>
      </c>
      <c r="M422">
        <v>1499576400</v>
      </c>
      <c r="N422" s="27">
        <f t="shared" si="26"/>
        <v>42911.208333333328</v>
      </c>
      <c r="O422" s="28">
        <f t="shared" si="27"/>
        <v>42925.208333333328</v>
      </c>
      <c r="P422" t="b">
        <v>0</v>
      </c>
      <c r="Q422" t="b">
        <v>0</v>
      </c>
      <c r="R422" s="34" t="s">
        <v>33</v>
      </c>
      <c r="S422" s="35" t="s">
        <v>2037</v>
      </c>
      <c r="T422" s="36" t="s">
        <v>2038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23">
        <f t="shared" si="25"/>
        <v>59.319946808510636</v>
      </c>
      <c r="J423" t="s">
        <v>21</v>
      </c>
      <c r="K423" t="s">
        <v>22</v>
      </c>
      <c r="L423">
        <v>1498712400</v>
      </c>
      <c r="M423">
        <v>1501304400</v>
      </c>
      <c r="N423" s="27">
        <f t="shared" si="26"/>
        <v>42915.208333333328</v>
      </c>
      <c r="O423" s="28">
        <f t="shared" si="27"/>
        <v>42945.208333333328</v>
      </c>
      <c r="P423" t="b">
        <v>0</v>
      </c>
      <c r="Q423" t="b">
        <v>1</v>
      </c>
      <c r="R423" s="34" t="s">
        <v>65</v>
      </c>
      <c r="S423" s="35" t="s">
        <v>2035</v>
      </c>
      <c r="T423" s="36" t="s">
        <v>2044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23">
        <f t="shared" si="25"/>
        <v>103.13649425287356</v>
      </c>
      <c r="J424" t="s">
        <v>21</v>
      </c>
      <c r="K424" t="s">
        <v>22</v>
      </c>
      <c r="L424">
        <v>1271480400</v>
      </c>
      <c r="M424">
        <v>1273208400</v>
      </c>
      <c r="N424" s="27">
        <f t="shared" si="26"/>
        <v>40285.208333333336</v>
      </c>
      <c r="O424" s="28">
        <f t="shared" si="27"/>
        <v>40305.208333333336</v>
      </c>
      <c r="P424" t="b">
        <v>0</v>
      </c>
      <c r="Q424" t="b">
        <v>1</v>
      </c>
      <c r="R424" s="34" t="s">
        <v>33</v>
      </c>
      <c r="S424" s="35" t="s">
        <v>2037</v>
      </c>
      <c r="T424" s="36" t="s">
        <v>2038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23">
        <f t="shared" si="25"/>
        <v>81.053190121786201</v>
      </c>
      <c r="J425" t="s">
        <v>21</v>
      </c>
      <c r="K425" t="s">
        <v>22</v>
      </c>
      <c r="L425">
        <v>1316667600</v>
      </c>
      <c r="M425">
        <v>1316840400</v>
      </c>
      <c r="N425" s="27">
        <f t="shared" si="26"/>
        <v>40808.208333333336</v>
      </c>
      <c r="O425" s="28">
        <f t="shared" si="27"/>
        <v>40810.208333333336</v>
      </c>
      <c r="P425" t="b">
        <v>0</v>
      </c>
      <c r="Q425" t="b">
        <v>1</v>
      </c>
      <c r="R425" s="34" t="s">
        <v>17</v>
      </c>
      <c r="S425" s="35" t="s">
        <v>2031</v>
      </c>
      <c r="T425" s="36" t="s">
        <v>2032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23">
        <f t="shared" si="25"/>
        <v>41.702352941176471</v>
      </c>
      <c r="J426" t="s">
        <v>21</v>
      </c>
      <c r="K426" t="s">
        <v>22</v>
      </c>
      <c r="L426">
        <v>1524027600</v>
      </c>
      <c r="M426">
        <v>1524546000</v>
      </c>
      <c r="N426" s="27">
        <f t="shared" si="26"/>
        <v>43208.208333333328</v>
      </c>
      <c r="O426" s="28">
        <f t="shared" si="27"/>
        <v>43214.208333333328</v>
      </c>
      <c r="P426" t="b">
        <v>0</v>
      </c>
      <c r="Q426" t="b">
        <v>0</v>
      </c>
      <c r="R426" s="34" t="s">
        <v>60</v>
      </c>
      <c r="S426" s="35" t="s">
        <v>2033</v>
      </c>
      <c r="T426" s="36" t="s">
        <v>2043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23">
        <f t="shared" si="25"/>
        <v>47.438333333333333</v>
      </c>
      <c r="J427" t="s">
        <v>21</v>
      </c>
      <c r="K427" t="s">
        <v>22</v>
      </c>
      <c r="L427">
        <v>1438059600</v>
      </c>
      <c r="M427">
        <v>1438578000</v>
      </c>
      <c r="N427" s="27">
        <f t="shared" si="26"/>
        <v>42213.208333333328</v>
      </c>
      <c r="O427" s="28">
        <f t="shared" si="27"/>
        <v>42219.208333333328</v>
      </c>
      <c r="P427" t="b">
        <v>0</v>
      </c>
      <c r="Q427" t="b">
        <v>0</v>
      </c>
      <c r="R427" s="34" t="s">
        <v>122</v>
      </c>
      <c r="S427" s="35" t="s">
        <v>2052</v>
      </c>
      <c r="T427" s="36" t="s">
        <v>2053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23">
        <f t="shared" si="25"/>
        <v>112.36472222222223</v>
      </c>
      <c r="J428" t="s">
        <v>21</v>
      </c>
      <c r="K428" t="s">
        <v>22</v>
      </c>
      <c r="L428">
        <v>1361944800</v>
      </c>
      <c r="M428">
        <v>1362549600</v>
      </c>
      <c r="N428" s="27">
        <f t="shared" si="26"/>
        <v>41332.25</v>
      </c>
      <c r="O428" s="28">
        <f t="shared" si="27"/>
        <v>41339.25</v>
      </c>
      <c r="P428" t="b">
        <v>0</v>
      </c>
      <c r="Q428" t="b">
        <v>0</v>
      </c>
      <c r="R428" s="34" t="s">
        <v>33</v>
      </c>
      <c r="S428" s="35" t="s">
        <v>2037</v>
      </c>
      <c r="T428" s="36" t="s">
        <v>2038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23">
        <f t="shared" si="25"/>
        <v>1263.5645214899714</v>
      </c>
      <c r="J429" t="s">
        <v>21</v>
      </c>
      <c r="K429" t="s">
        <v>22</v>
      </c>
      <c r="L429">
        <v>1410584400</v>
      </c>
      <c r="M429">
        <v>1413349200</v>
      </c>
      <c r="N429" s="27">
        <f t="shared" si="26"/>
        <v>41895.208333333336</v>
      </c>
      <c r="O429" s="28">
        <f t="shared" si="27"/>
        <v>41927.208333333336</v>
      </c>
      <c r="P429" t="b">
        <v>0</v>
      </c>
      <c r="Q429" t="b">
        <v>1</v>
      </c>
      <c r="R429" s="34" t="s">
        <v>33</v>
      </c>
      <c r="S429" s="35" t="s">
        <v>2037</v>
      </c>
      <c r="T429" s="36" t="s">
        <v>2038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23">
        <f t="shared" si="25"/>
        <v>373.7319378698225</v>
      </c>
      <c r="J430" t="s">
        <v>21</v>
      </c>
      <c r="K430" t="s">
        <v>22</v>
      </c>
      <c r="L430">
        <v>1297404000</v>
      </c>
      <c r="M430">
        <v>1298008800</v>
      </c>
      <c r="N430" s="27">
        <f t="shared" si="26"/>
        <v>40585.25</v>
      </c>
      <c r="O430" s="28">
        <f t="shared" si="27"/>
        <v>40592.25</v>
      </c>
      <c r="P430" t="b">
        <v>0</v>
      </c>
      <c r="Q430" t="b">
        <v>0</v>
      </c>
      <c r="R430" s="34" t="s">
        <v>71</v>
      </c>
      <c r="S430" s="35" t="s">
        <v>2039</v>
      </c>
      <c r="T430" s="36" t="s">
        <v>2047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23">
        <f t="shared" si="25"/>
        <v>1069.4533795811519</v>
      </c>
      <c r="J431" t="s">
        <v>21</v>
      </c>
      <c r="K431" t="s">
        <v>22</v>
      </c>
      <c r="L431">
        <v>1392012000</v>
      </c>
      <c r="M431">
        <v>1394427600</v>
      </c>
      <c r="N431" s="27">
        <f t="shared" si="26"/>
        <v>41680.25</v>
      </c>
      <c r="O431" s="28">
        <f t="shared" si="27"/>
        <v>41708.208333333336</v>
      </c>
      <c r="P431" t="b">
        <v>0</v>
      </c>
      <c r="Q431" t="b">
        <v>1</v>
      </c>
      <c r="R431" s="34" t="s">
        <v>122</v>
      </c>
      <c r="S431" s="35" t="s">
        <v>2052</v>
      </c>
      <c r="T431" s="36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23">
        <f t="shared" si="25"/>
        <v>42.3387037037037</v>
      </c>
      <c r="J432" t="s">
        <v>21</v>
      </c>
      <c r="K432" t="s">
        <v>22</v>
      </c>
      <c r="L432">
        <v>1569733200</v>
      </c>
      <c r="M432">
        <v>1572670800</v>
      </c>
      <c r="N432" s="27">
        <f t="shared" si="26"/>
        <v>43737.208333333328</v>
      </c>
      <c r="O432" s="28">
        <f t="shared" si="27"/>
        <v>43771.208333333328</v>
      </c>
      <c r="P432" t="b">
        <v>0</v>
      </c>
      <c r="Q432" t="b">
        <v>0</v>
      </c>
      <c r="R432" s="34" t="s">
        <v>33</v>
      </c>
      <c r="S432" s="35" t="s">
        <v>2037</v>
      </c>
      <c r="T432" s="36" t="s">
        <v>2038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23">
        <f t="shared" si="25"/>
        <v>47.962450980392155</v>
      </c>
      <c r="J433" t="s">
        <v>21</v>
      </c>
      <c r="K433" t="s">
        <v>22</v>
      </c>
      <c r="L433">
        <v>1529643600</v>
      </c>
      <c r="M433">
        <v>1531112400</v>
      </c>
      <c r="N433" s="27">
        <f t="shared" si="26"/>
        <v>43273.208333333328</v>
      </c>
      <c r="O433" s="28">
        <f t="shared" si="27"/>
        <v>43290.208333333328</v>
      </c>
      <c r="P433" t="b">
        <v>1</v>
      </c>
      <c r="Q433" t="b">
        <v>0</v>
      </c>
      <c r="R433" s="34" t="s">
        <v>33</v>
      </c>
      <c r="S433" s="35" t="s">
        <v>2037</v>
      </c>
      <c r="T433" s="36" t="s">
        <v>2038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23">
        <f t="shared" si="25"/>
        <v>45.91357142857143</v>
      </c>
      <c r="J434" t="s">
        <v>21</v>
      </c>
      <c r="K434" t="s">
        <v>22</v>
      </c>
      <c r="L434">
        <v>1399006800</v>
      </c>
      <c r="M434">
        <v>1400734800</v>
      </c>
      <c r="N434" s="27">
        <f t="shared" si="26"/>
        <v>41761.208333333336</v>
      </c>
      <c r="O434" s="28">
        <f t="shared" si="27"/>
        <v>41781.208333333336</v>
      </c>
      <c r="P434" t="b">
        <v>0</v>
      </c>
      <c r="Q434" t="b">
        <v>0</v>
      </c>
      <c r="R434" s="34" t="s">
        <v>33</v>
      </c>
      <c r="S434" s="35" t="s">
        <v>2037</v>
      </c>
      <c r="T434" s="36" t="s">
        <v>2038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23">
        <f t="shared" si="25"/>
        <v>396.27081960461283</v>
      </c>
      <c r="J435" t="s">
        <v>21</v>
      </c>
      <c r="K435" t="s">
        <v>22</v>
      </c>
      <c r="L435">
        <v>1385359200</v>
      </c>
      <c r="M435">
        <v>1386741600</v>
      </c>
      <c r="N435" s="27">
        <f t="shared" si="26"/>
        <v>41603.25</v>
      </c>
      <c r="O435" s="28">
        <f t="shared" si="27"/>
        <v>41619.25</v>
      </c>
      <c r="P435" t="b">
        <v>0</v>
      </c>
      <c r="Q435" t="b">
        <v>1</v>
      </c>
      <c r="R435" s="34" t="s">
        <v>42</v>
      </c>
      <c r="S435" s="35" t="s">
        <v>2039</v>
      </c>
      <c r="T435" s="36" t="s">
        <v>2040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23">
        <f t="shared" si="25"/>
        <v>5.0836111111111109</v>
      </c>
      <c r="J436" t="s">
        <v>15</v>
      </c>
      <c r="K436" t="s">
        <v>16</v>
      </c>
      <c r="L436">
        <v>1480572000</v>
      </c>
      <c r="M436">
        <v>1481781600</v>
      </c>
      <c r="N436" s="27">
        <f t="shared" si="26"/>
        <v>42705.25</v>
      </c>
      <c r="O436" s="28">
        <f t="shared" si="27"/>
        <v>42719.25</v>
      </c>
      <c r="P436" t="b">
        <v>1</v>
      </c>
      <c r="Q436" t="b">
        <v>0</v>
      </c>
      <c r="R436" s="34" t="s">
        <v>33</v>
      </c>
      <c r="S436" s="35" t="s">
        <v>2037</v>
      </c>
      <c r="T436" s="36" t="s">
        <v>2038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23">
        <f t="shared" si="25"/>
        <v>857.08438320209973</v>
      </c>
      <c r="J437" t="s">
        <v>107</v>
      </c>
      <c r="K437" t="s">
        <v>108</v>
      </c>
      <c r="L437">
        <v>1418623200</v>
      </c>
      <c r="M437">
        <v>1419660000</v>
      </c>
      <c r="N437" s="27">
        <f t="shared" si="26"/>
        <v>41988.25</v>
      </c>
      <c r="O437" s="28">
        <f t="shared" si="27"/>
        <v>42000.25</v>
      </c>
      <c r="P437" t="b">
        <v>0</v>
      </c>
      <c r="Q437" t="b">
        <v>1</v>
      </c>
      <c r="R437" s="34" t="s">
        <v>33</v>
      </c>
      <c r="S437" s="35" t="s">
        <v>2037</v>
      </c>
      <c r="T437" s="36" t="s">
        <v>2038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23">
        <f t="shared" si="25"/>
        <v>129.76076923076923</v>
      </c>
      <c r="J438" t="s">
        <v>21</v>
      </c>
      <c r="K438" t="s">
        <v>22</v>
      </c>
      <c r="L438">
        <v>1555736400</v>
      </c>
      <c r="M438">
        <v>1555822800</v>
      </c>
      <c r="N438" s="27">
        <f t="shared" si="26"/>
        <v>43575.208333333328</v>
      </c>
      <c r="O438" s="28">
        <f t="shared" si="27"/>
        <v>43576.208333333328</v>
      </c>
      <c r="P438" t="b">
        <v>0</v>
      </c>
      <c r="Q438" t="b">
        <v>0</v>
      </c>
      <c r="R438" s="34" t="s">
        <v>159</v>
      </c>
      <c r="S438" s="35" t="s">
        <v>2033</v>
      </c>
      <c r="T438" s="36" t="s">
        <v>2056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23">
        <f t="shared" si="25"/>
        <v>96.615370370370371</v>
      </c>
      <c r="J439" t="s">
        <v>21</v>
      </c>
      <c r="K439" t="s">
        <v>22</v>
      </c>
      <c r="L439">
        <v>1442120400</v>
      </c>
      <c r="M439">
        <v>1442379600</v>
      </c>
      <c r="N439" s="27">
        <f t="shared" si="26"/>
        <v>42260.208333333328</v>
      </c>
      <c r="O439" s="28">
        <f t="shared" si="27"/>
        <v>42263.208333333328</v>
      </c>
      <c r="P439" t="b">
        <v>0</v>
      </c>
      <c r="Q439" t="b">
        <v>1</v>
      </c>
      <c r="R439" s="34" t="s">
        <v>71</v>
      </c>
      <c r="S439" s="35" t="s">
        <v>2039</v>
      </c>
      <c r="T439" s="36" t="s">
        <v>2047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23">
        <f t="shared" si="25"/>
        <v>124.39319277108434</v>
      </c>
      <c r="J440" t="s">
        <v>21</v>
      </c>
      <c r="K440" t="s">
        <v>22</v>
      </c>
      <c r="L440">
        <v>1362376800</v>
      </c>
      <c r="M440">
        <v>1364965200</v>
      </c>
      <c r="N440" s="27">
        <f t="shared" si="26"/>
        <v>41337.25</v>
      </c>
      <c r="O440" s="28">
        <f t="shared" si="27"/>
        <v>41367.208333333336</v>
      </c>
      <c r="P440" t="b">
        <v>0</v>
      </c>
      <c r="Q440" t="b">
        <v>0</v>
      </c>
      <c r="R440" s="34" t="s">
        <v>33</v>
      </c>
      <c r="S440" s="35" t="s">
        <v>2037</v>
      </c>
      <c r="T440" s="36" t="s">
        <v>2038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23">
        <f t="shared" si="25"/>
        <v>1148.2764084507041</v>
      </c>
      <c r="J441" t="s">
        <v>21</v>
      </c>
      <c r="K441" t="s">
        <v>22</v>
      </c>
      <c r="L441">
        <v>1478408400</v>
      </c>
      <c r="M441">
        <v>1479016800</v>
      </c>
      <c r="N441" s="27">
        <f t="shared" si="26"/>
        <v>42680.208333333328</v>
      </c>
      <c r="O441" s="28">
        <f t="shared" si="27"/>
        <v>42687.25</v>
      </c>
      <c r="P441" t="b">
        <v>0</v>
      </c>
      <c r="Q441" t="b">
        <v>0</v>
      </c>
      <c r="R441" s="34" t="s">
        <v>474</v>
      </c>
      <c r="S441" s="35" t="s">
        <v>2039</v>
      </c>
      <c r="T441" s="36" t="s">
        <v>2061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23">
        <f t="shared" si="25"/>
        <v>1566.3095317073171</v>
      </c>
      <c r="J442" t="s">
        <v>21</v>
      </c>
      <c r="K442" t="s">
        <v>22</v>
      </c>
      <c r="L442">
        <v>1498798800</v>
      </c>
      <c r="M442">
        <v>1499662800</v>
      </c>
      <c r="N442" s="27">
        <f t="shared" si="26"/>
        <v>42916.208333333328</v>
      </c>
      <c r="O442" s="28">
        <f t="shared" si="27"/>
        <v>42926.208333333328</v>
      </c>
      <c r="P442" t="b">
        <v>0</v>
      </c>
      <c r="Q442" t="b">
        <v>0</v>
      </c>
      <c r="R442" s="34" t="s">
        <v>269</v>
      </c>
      <c r="S442" s="35" t="s">
        <v>2039</v>
      </c>
      <c r="T442" s="36" t="s">
        <v>2058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23">
        <f t="shared" si="25"/>
        <v>16.124571428571429</v>
      </c>
      <c r="J443" t="s">
        <v>21</v>
      </c>
      <c r="K443" t="s">
        <v>22</v>
      </c>
      <c r="L443">
        <v>1335416400</v>
      </c>
      <c r="M443">
        <v>1337835600</v>
      </c>
      <c r="N443" s="27">
        <f t="shared" si="26"/>
        <v>41025.208333333336</v>
      </c>
      <c r="O443" s="28">
        <f t="shared" si="27"/>
        <v>41053.208333333336</v>
      </c>
      <c r="P443" t="b">
        <v>0</v>
      </c>
      <c r="Q443" t="b">
        <v>0</v>
      </c>
      <c r="R443" s="34" t="s">
        <v>65</v>
      </c>
      <c r="S443" s="35" t="s">
        <v>2035</v>
      </c>
      <c r="T443" s="36" t="s">
        <v>2044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23">
        <f t="shared" si="25"/>
        <v>72.493611111111107</v>
      </c>
      <c r="J444" t="s">
        <v>107</v>
      </c>
      <c r="K444" t="s">
        <v>108</v>
      </c>
      <c r="L444">
        <v>1504328400</v>
      </c>
      <c r="M444">
        <v>1505710800</v>
      </c>
      <c r="N444" s="27">
        <f t="shared" si="26"/>
        <v>42980.208333333328</v>
      </c>
      <c r="O444" s="28">
        <f t="shared" si="27"/>
        <v>42996.208333333328</v>
      </c>
      <c r="P444" t="b">
        <v>0</v>
      </c>
      <c r="Q444" t="b">
        <v>0</v>
      </c>
      <c r="R444" s="34" t="s">
        <v>33</v>
      </c>
      <c r="S444" s="35" t="s">
        <v>2037</v>
      </c>
      <c r="T444" s="36" t="s">
        <v>2038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23">
        <f t="shared" si="25"/>
        <v>45.173763440860213</v>
      </c>
      <c r="J445" t="s">
        <v>21</v>
      </c>
      <c r="K445" t="s">
        <v>22</v>
      </c>
      <c r="L445">
        <v>1285822800</v>
      </c>
      <c r="M445">
        <v>1287464400</v>
      </c>
      <c r="N445" s="27">
        <f t="shared" si="26"/>
        <v>40451.208333333336</v>
      </c>
      <c r="O445" s="28">
        <f t="shared" si="27"/>
        <v>40470.208333333336</v>
      </c>
      <c r="P445" t="b">
        <v>0</v>
      </c>
      <c r="Q445" t="b">
        <v>0</v>
      </c>
      <c r="R445" s="34" t="s">
        <v>33</v>
      </c>
      <c r="S445" s="35" t="s">
        <v>2037</v>
      </c>
      <c r="T445" s="36" t="s">
        <v>2038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23">
        <f t="shared" si="25"/>
        <v>148.88209677419354</v>
      </c>
      <c r="J446" t="s">
        <v>21</v>
      </c>
      <c r="K446" t="s">
        <v>22</v>
      </c>
      <c r="L446">
        <v>1311483600</v>
      </c>
      <c r="M446">
        <v>1311656400</v>
      </c>
      <c r="N446" s="27">
        <f t="shared" si="26"/>
        <v>40748.208333333336</v>
      </c>
      <c r="O446" s="28">
        <f t="shared" si="27"/>
        <v>40750.208333333336</v>
      </c>
      <c r="P446" t="b">
        <v>0</v>
      </c>
      <c r="Q446" t="b">
        <v>1</v>
      </c>
      <c r="R446" s="34" t="s">
        <v>60</v>
      </c>
      <c r="S446" s="35" t="s">
        <v>2033</v>
      </c>
      <c r="T446" s="3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23">
        <f t="shared" si="25"/>
        <v>87.556904761904761</v>
      </c>
      <c r="J447" t="s">
        <v>21</v>
      </c>
      <c r="K447" t="s">
        <v>22</v>
      </c>
      <c r="L447">
        <v>1291356000</v>
      </c>
      <c r="M447">
        <v>1293170400</v>
      </c>
      <c r="N447" s="27">
        <f t="shared" si="26"/>
        <v>40515.25</v>
      </c>
      <c r="O447" s="28">
        <f t="shared" si="27"/>
        <v>40536.25</v>
      </c>
      <c r="P447" t="b">
        <v>0</v>
      </c>
      <c r="Q447" t="b">
        <v>1</v>
      </c>
      <c r="R447" s="34" t="s">
        <v>33</v>
      </c>
      <c r="S447" s="35" t="s">
        <v>2037</v>
      </c>
      <c r="T447" s="36" t="s">
        <v>2038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23">
        <f t="shared" si="25"/>
        <v>93.410220588235291</v>
      </c>
      <c r="J448" t="s">
        <v>21</v>
      </c>
      <c r="K448" t="s">
        <v>22</v>
      </c>
      <c r="L448">
        <v>1355810400</v>
      </c>
      <c r="M448">
        <v>1355983200</v>
      </c>
      <c r="N448" s="27">
        <f t="shared" si="26"/>
        <v>41261.25</v>
      </c>
      <c r="O448" s="28">
        <f t="shared" si="27"/>
        <v>41263.25</v>
      </c>
      <c r="P448" t="b">
        <v>0</v>
      </c>
      <c r="Q448" t="b">
        <v>0</v>
      </c>
      <c r="R448" s="34" t="s">
        <v>65</v>
      </c>
      <c r="S448" s="35" t="s">
        <v>2035</v>
      </c>
      <c r="T448" s="36" t="s">
        <v>2044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23">
        <f t="shared" si="25"/>
        <v>219.62163015463918</v>
      </c>
      <c r="J449" t="s">
        <v>40</v>
      </c>
      <c r="K449" t="s">
        <v>41</v>
      </c>
      <c r="L449">
        <v>1513663200</v>
      </c>
      <c r="M449">
        <v>1515045600</v>
      </c>
      <c r="N449" s="27">
        <f t="shared" si="26"/>
        <v>43088.25</v>
      </c>
      <c r="O449" s="28">
        <f t="shared" si="27"/>
        <v>43104.25</v>
      </c>
      <c r="P449" t="b">
        <v>0</v>
      </c>
      <c r="Q449" t="b">
        <v>0</v>
      </c>
      <c r="R449" s="34" t="s">
        <v>269</v>
      </c>
      <c r="S449" s="35" t="s">
        <v>2039</v>
      </c>
      <c r="T449" s="36" t="s">
        <v>2058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23">
        <f t="shared" si="25"/>
        <v>302.75241379310347</v>
      </c>
      <c r="J450" t="s">
        <v>21</v>
      </c>
      <c r="K450" t="s">
        <v>22</v>
      </c>
      <c r="L450">
        <v>1365915600</v>
      </c>
      <c r="M450">
        <v>1366088400</v>
      </c>
      <c r="N450" s="27">
        <f t="shared" si="26"/>
        <v>41378.208333333336</v>
      </c>
      <c r="O450" s="28">
        <f t="shared" si="27"/>
        <v>41380.208333333336</v>
      </c>
      <c r="P450" t="b">
        <v>0</v>
      </c>
      <c r="Q450" t="b">
        <v>1</v>
      </c>
      <c r="R450" s="34" t="s">
        <v>89</v>
      </c>
      <c r="S450" s="35" t="s">
        <v>2048</v>
      </c>
      <c r="T450" s="36" t="s">
        <v>2049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23">
        <f t="shared" ref="I451:I514" si="29">AVERAGE(H451,F451)</f>
        <v>47.835000000000001</v>
      </c>
      <c r="J451" t="s">
        <v>36</v>
      </c>
      <c r="K451" t="s">
        <v>37</v>
      </c>
      <c r="L451">
        <v>1551852000</v>
      </c>
      <c r="M451">
        <v>1553317200</v>
      </c>
      <c r="N451" s="27">
        <f t="shared" ref="N451:N514" si="30">(((L451/60)/60)/24)+DATE(1970,1,1)</f>
        <v>43530.25</v>
      </c>
      <c r="O451" s="28">
        <f t="shared" ref="O451:O514" si="31">(((M451/60)/60)/24)+DATE(1970,1,1)</f>
        <v>43547.208333333328</v>
      </c>
      <c r="P451" t="b">
        <v>0</v>
      </c>
      <c r="Q451" t="b">
        <v>0</v>
      </c>
      <c r="R451" s="34" t="s">
        <v>89</v>
      </c>
      <c r="S451" s="35" t="s">
        <v>2048</v>
      </c>
      <c r="T451" s="36" t="s">
        <v>2049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23">
        <f t="shared" si="29"/>
        <v>0.52</v>
      </c>
      <c r="J452" t="s">
        <v>15</v>
      </c>
      <c r="K452" t="s">
        <v>16</v>
      </c>
      <c r="L452">
        <v>1540098000</v>
      </c>
      <c r="M452">
        <v>1542088800</v>
      </c>
      <c r="N452" s="27">
        <f t="shared" si="30"/>
        <v>43394.208333333328</v>
      </c>
      <c r="O452" s="28">
        <f t="shared" si="31"/>
        <v>43417.25</v>
      </c>
      <c r="P452" t="b">
        <v>0</v>
      </c>
      <c r="Q452" t="b">
        <v>0</v>
      </c>
      <c r="R452" s="34" t="s">
        <v>71</v>
      </c>
      <c r="S452" s="35" t="s">
        <v>2039</v>
      </c>
      <c r="T452" s="36" t="s">
        <v>2047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23">
        <f t="shared" si="29"/>
        <v>3143.6142250673856</v>
      </c>
      <c r="J453" t="s">
        <v>21</v>
      </c>
      <c r="K453" t="s">
        <v>22</v>
      </c>
      <c r="L453">
        <v>1500440400</v>
      </c>
      <c r="M453">
        <v>1503118800</v>
      </c>
      <c r="N453" s="27">
        <f t="shared" si="30"/>
        <v>42935.208333333328</v>
      </c>
      <c r="O453" s="28">
        <f t="shared" si="31"/>
        <v>42966.208333333328</v>
      </c>
      <c r="P453" t="b">
        <v>0</v>
      </c>
      <c r="Q453" t="b">
        <v>0</v>
      </c>
      <c r="R453" s="34" t="s">
        <v>23</v>
      </c>
      <c r="S453" s="35" t="s">
        <v>2033</v>
      </c>
      <c r="T453" s="36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23">
        <f t="shared" si="29"/>
        <v>15.817187499999999</v>
      </c>
      <c r="J454" t="s">
        <v>21</v>
      </c>
      <c r="K454" t="s">
        <v>22</v>
      </c>
      <c r="L454">
        <v>1278392400</v>
      </c>
      <c r="M454">
        <v>1278478800</v>
      </c>
      <c r="N454" s="27">
        <f t="shared" si="30"/>
        <v>40365.208333333336</v>
      </c>
      <c r="O454" s="28">
        <f t="shared" si="31"/>
        <v>40366.208333333336</v>
      </c>
      <c r="P454" t="b">
        <v>0</v>
      </c>
      <c r="Q454" t="b">
        <v>0</v>
      </c>
      <c r="R454" s="34" t="s">
        <v>53</v>
      </c>
      <c r="S454" s="35" t="s">
        <v>2039</v>
      </c>
      <c r="T454" s="36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23">
        <f t="shared" si="29"/>
        <v>590.78165844298246</v>
      </c>
      <c r="J455" t="s">
        <v>21</v>
      </c>
      <c r="K455" t="s">
        <v>22</v>
      </c>
      <c r="L455">
        <v>1480572000</v>
      </c>
      <c r="M455">
        <v>1484114400</v>
      </c>
      <c r="N455" s="27">
        <f t="shared" si="30"/>
        <v>42705.25</v>
      </c>
      <c r="O455" s="28">
        <f t="shared" si="31"/>
        <v>42746.25</v>
      </c>
      <c r="P455" t="b">
        <v>0</v>
      </c>
      <c r="Q455" t="b">
        <v>0</v>
      </c>
      <c r="R455" s="34" t="s">
        <v>474</v>
      </c>
      <c r="S455" s="35" t="s">
        <v>2039</v>
      </c>
      <c r="T455" s="36" t="s">
        <v>2061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23">
        <f t="shared" si="29"/>
        <v>19.720375000000001</v>
      </c>
      <c r="J456" t="s">
        <v>21</v>
      </c>
      <c r="K456" t="s">
        <v>22</v>
      </c>
      <c r="L456">
        <v>1382331600</v>
      </c>
      <c r="M456">
        <v>1385445600</v>
      </c>
      <c r="N456" s="27">
        <f t="shared" si="30"/>
        <v>41568.208333333336</v>
      </c>
      <c r="O456" s="28">
        <f t="shared" si="31"/>
        <v>41604.25</v>
      </c>
      <c r="P456" t="b">
        <v>0</v>
      </c>
      <c r="Q456" t="b">
        <v>1</v>
      </c>
      <c r="R456" s="34" t="s">
        <v>53</v>
      </c>
      <c r="S456" s="35" t="s">
        <v>2039</v>
      </c>
      <c r="T456" s="36" t="s">
        <v>2042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23">
        <f t="shared" si="29"/>
        <v>1864.0918626609441</v>
      </c>
      <c r="J457" t="s">
        <v>21</v>
      </c>
      <c r="K457" t="s">
        <v>22</v>
      </c>
      <c r="L457">
        <v>1316754000</v>
      </c>
      <c r="M457">
        <v>1318741200</v>
      </c>
      <c r="N457" s="27">
        <f t="shared" si="30"/>
        <v>40809.208333333336</v>
      </c>
      <c r="O457" s="28">
        <f t="shared" si="31"/>
        <v>40832.208333333336</v>
      </c>
      <c r="P457" t="b">
        <v>0</v>
      </c>
      <c r="Q457" t="b">
        <v>0</v>
      </c>
      <c r="R457" s="34" t="s">
        <v>33</v>
      </c>
      <c r="S457" s="35" t="s">
        <v>2037</v>
      </c>
      <c r="T457" s="36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23">
        <f t="shared" si="29"/>
        <v>803.02062158469948</v>
      </c>
      <c r="J458" t="s">
        <v>21</v>
      </c>
      <c r="K458" t="s">
        <v>22</v>
      </c>
      <c r="L458">
        <v>1518242400</v>
      </c>
      <c r="M458">
        <v>1518242400</v>
      </c>
      <c r="N458" s="27">
        <f t="shared" si="30"/>
        <v>43141.25</v>
      </c>
      <c r="O458" s="28">
        <f t="shared" si="31"/>
        <v>43141.25</v>
      </c>
      <c r="P458" t="b">
        <v>0</v>
      </c>
      <c r="Q458" t="b">
        <v>1</v>
      </c>
      <c r="R458" s="34" t="s">
        <v>60</v>
      </c>
      <c r="S458" s="35" t="s">
        <v>2033</v>
      </c>
      <c r="T458" s="36" t="s">
        <v>2043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23">
        <f t="shared" si="29"/>
        <v>23.133199999999999</v>
      </c>
      <c r="J459" t="s">
        <v>21</v>
      </c>
      <c r="K459" t="s">
        <v>22</v>
      </c>
      <c r="L459">
        <v>1476421200</v>
      </c>
      <c r="M459">
        <v>1476594000</v>
      </c>
      <c r="N459" s="27">
        <f t="shared" si="30"/>
        <v>42657.208333333328</v>
      </c>
      <c r="O459" s="28">
        <f t="shared" si="31"/>
        <v>42659.208333333328</v>
      </c>
      <c r="P459" t="b">
        <v>0</v>
      </c>
      <c r="Q459" t="b">
        <v>0</v>
      </c>
      <c r="R459" s="34" t="s">
        <v>33</v>
      </c>
      <c r="S459" s="35" t="s">
        <v>2037</v>
      </c>
      <c r="T459" s="36" t="s">
        <v>2038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23">
        <f t="shared" si="29"/>
        <v>1061.7560059171597</v>
      </c>
      <c r="J460" t="s">
        <v>21</v>
      </c>
      <c r="K460" t="s">
        <v>22</v>
      </c>
      <c r="L460">
        <v>1269752400</v>
      </c>
      <c r="M460">
        <v>1273554000</v>
      </c>
      <c r="N460" s="27">
        <f t="shared" si="30"/>
        <v>40265.208333333336</v>
      </c>
      <c r="O460" s="28">
        <f t="shared" si="31"/>
        <v>40309.208333333336</v>
      </c>
      <c r="P460" t="b">
        <v>0</v>
      </c>
      <c r="Q460" t="b">
        <v>0</v>
      </c>
      <c r="R460" s="34" t="s">
        <v>33</v>
      </c>
      <c r="S460" s="35" t="s">
        <v>2037</v>
      </c>
      <c r="T460" s="36" t="s">
        <v>2038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23">
        <f t="shared" si="29"/>
        <v>52.950317460317457</v>
      </c>
      <c r="J461" t="s">
        <v>21</v>
      </c>
      <c r="K461" t="s">
        <v>22</v>
      </c>
      <c r="L461">
        <v>1419746400</v>
      </c>
      <c r="M461">
        <v>1421906400</v>
      </c>
      <c r="N461" s="27">
        <f t="shared" si="30"/>
        <v>42001.25</v>
      </c>
      <c r="O461" s="28">
        <f t="shared" si="31"/>
        <v>42026.25</v>
      </c>
      <c r="P461" t="b">
        <v>0</v>
      </c>
      <c r="Q461" t="b">
        <v>0</v>
      </c>
      <c r="R461" s="34" t="s">
        <v>42</v>
      </c>
      <c r="S461" s="35" t="s">
        <v>2039</v>
      </c>
      <c r="T461" s="36" t="s">
        <v>2040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23">
        <f t="shared" si="29"/>
        <v>25.858125000000001</v>
      </c>
      <c r="J462" t="s">
        <v>21</v>
      </c>
      <c r="K462" t="s">
        <v>22</v>
      </c>
      <c r="L462">
        <v>1281330000</v>
      </c>
      <c r="M462">
        <v>1281589200</v>
      </c>
      <c r="N462" s="27">
        <f t="shared" si="30"/>
        <v>40399.208333333336</v>
      </c>
      <c r="O462" s="28">
        <f t="shared" si="31"/>
        <v>40402.208333333336</v>
      </c>
      <c r="P462" t="b">
        <v>0</v>
      </c>
      <c r="Q462" t="b">
        <v>0</v>
      </c>
      <c r="R462" s="34" t="s">
        <v>33</v>
      </c>
      <c r="S462" s="35" t="s">
        <v>2037</v>
      </c>
      <c r="T462" s="36" t="s">
        <v>2038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23">
        <f t="shared" si="29"/>
        <v>1040.7052327935223</v>
      </c>
      <c r="J463" t="s">
        <v>21</v>
      </c>
      <c r="K463" t="s">
        <v>22</v>
      </c>
      <c r="L463">
        <v>1398661200</v>
      </c>
      <c r="M463">
        <v>1400389200</v>
      </c>
      <c r="N463" s="27">
        <f t="shared" si="30"/>
        <v>41757.208333333336</v>
      </c>
      <c r="O463" s="28">
        <f t="shared" si="31"/>
        <v>41777.208333333336</v>
      </c>
      <c r="P463" t="b">
        <v>0</v>
      </c>
      <c r="Q463" t="b">
        <v>0</v>
      </c>
      <c r="R463" s="34" t="s">
        <v>53</v>
      </c>
      <c r="S463" s="35" t="s">
        <v>2039</v>
      </c>
      <c r="T463" s="36" t="s">
        <v>2042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23">
        <f t="shared" si="29"/>
        <v>267.65289724576269</v>
      </c>
      <c r="J464" t="s">
        <v>21</v>
      </c>
      <c r="K464" t="s">
        <v>22</v>
      </c>
      <c r="L464">
        <v>1359525600</v>
      </c>
      <c r="M464">
        <v>1362808800</v>
      </c>
      <c r="N464" s="27">
        <f t="shared" si="30"/>
        <v>41304.25</v>
      </c>
      <c r="O464" s="28">
        <f t="shared" si="31"/>
        <v>41342.25</v>
      </c>
      <c r="P464" t="b">
        <v>0</v>
      </c>
      <c r="Q464" t="b">
        <v>0</v>
      </c>
      <c r="R464" s="34" t="s">
        <v>292</v>
      </c>
      <c r="S464" s="35" t="s">
        <v>2048</v>
      </c>
      <c r="T464" s="36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23">
        <f t="shared" si="29"/>
        <v>1053.0408227848102</v>
      </c>
      <c r="J465" t="s">
        <v>21</v>
      </c>
      <c r="K465" t="s">
        <v>22</v>
      </c>
      <c r="L465">
        <v>1388469600</v>
      </c>
      <c r="M465">
        <v>1388815200</v>
      </c>
      <c r="N465" s="27">
        <f t="shared" si="30"/>
        <v>41639.25</v>
      </c>
      <c r="O465" s="28">
        <f t="shared" si="31"/>
        <v>41643.25</v>
      </c>
      <c r="P465" t="b">
        <v>0</v>
      </c>
      <c r="Q465" t="b">
        <v>0</v>
      </c>
      <c r="R465" s="34" t="s">
        <v>71</v>
      </c>
      <c r="S465" s="35" t="s">
        <v>2039</v>
      </c>
      <c r="T465" s="36" t="s">
        <v>2047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23">
        <f t="shared" si="29"/>
        <v>1218.6672752808988</v>
      </c>
      <c r="J466" t="s">
        <v>21</v>
      </c>
      <c r="K466" t="s">
        <v>22</v>
      </c>
      <c r="L466">
        <v>1518328800</v>
      </c>
      <c r="M466">
        <v>1519538400</v>
      </c>
      <c r="N466" s="27">
        <f t="shared" si="30"/>
        <v>43142.25</v>
      </c>
      <c r="O466" s="28">
        <f t="shared" si="31"/>
        <v>43156.25</v>
      </c>
      <c r="P466" t="b">
        <v>0</v>
      </c>
      <c r="Q466" t="b">
        <v>0</v>
      </c>
      <c r="R466" s="34" t="s">
        <v>33</v>
      </c>
      <c r="S466" s="35" t="s">
        <v>2037</v>
      </c>
      <c r="T466" s="36" t="s">
        <v>2038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23">
        <f t="shared" si="29"/>
        <v>40.939255319148934</v>
      </c>
      <c r="J467" t="s">
        <v>21</v>
      </c>
      <c r="K467" t="s">
        <v>22</v>
      </c>
      <c r="L467">
        <v>1517032800</v>
      </c>
      <c r="M467">
        <v>1517810400</v>
      </c>
      <c r="N467" s="27">
        <f t="shared" si="30"/>
        <v>43127.25</v>
      </c>
      <c r="O467" s="28">
        <f t="shared" si="31"/>
        <v>43136.25</v>
      </c>
      <c r="P467" t="b">
        <v>0</v>
      </c>
      <c r="Q467" t="b">
        <v>0</v>
      </c>
      <c r="R467" s="34" t="s">
        <v>206</v>
      </c>
      <c r="S467" s="35" t="s">
        <v>2045</v>
      </c>
      <c r="T467" s="36" t="s">
        <v>2057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23">
        <f t="shared" si="29"/>
        <v>22.66</v>
      </c>
      <c r="J468" t="s">
        <v>21</v>
      </c>
      <c r="K468" t="s">
        <v>22</v>
      </c>
      <c r="L468">
        <v>1368594000</v>
      </c>
      <c r="M468">
        <v>1370581200</v>
      </c>
      <c r="N468" s="27">
        <f t="shared" si="30"/>
        <v>41409.208333333336</v>
      </c>
      <c r="O468" s="28">
        <f t="shared" si="31"/>
        <v>41432.208333333336</v>
      </c>
      <c r="P468" t="b">
        <v>0</v>
      </c>
      <c r="Q468" t="b">
        <v>1</v>
      </c>
      <c r="R468" s="34" t="s">
        <v>65</v>
      </c>
      <c r="S468" s="35" t="s">
        <v>2035</v>
      </c>
      <c r="T468" s="36" t="s">
        <v>2044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23">
        <f t="shared" si="29"/>
        <v>72.376071428571436</v>
      </c>
      <c r="J469" t="s">
        <v>15</v>
      </c>
      <c r="K469" t="s">
        <v>16</v>
      </c>
      <c r="L469">
        <v>1448258400</v>
      </c>
      <c r="M469">
        <v>1448863200</v>
      </c>
      <c r="N469" s="27">
        <f t="shared" si="30"/>
        <v>42331.25</v>
      </c>
      <c r="O469" s="28">
        <f t="shared" si="31"/>
        <v>42338.25</v>
      </c>
      <c r="P469" t="b">
        <v>0</v>
      </c>
      <c r="Q469" t="b">
        <v>1</v>
      </c>
      <c r="R469" s="34" t="s">
        <v>28</v>
      </c>
      <c r="S469" s="35" t="s">
        <v>2035</v>
      </c>
      <c r="T469" s="36" t="s">
        <v>2036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23">
        <f t="shared" si="29"/>
        <v>8.2025000000000006</v>
      </c>
      <c r="J470" t="s">
        <v>21</v>
      </c>
      <c r="K470" t="s">
        <v>22</v>
      </c>
      <c r="L470">
        <v>1555218000</v>
      </c>
      <c r="M470">
        <v>1556600400</v>
      </c>
      <c r="N470" s="27">
        <f t="shared" si="30"/>
        <v>43569.208333333328</v>
      </c>
      <c r="O470" s="28">
        <f t="shared" si="31"/>
        <v>43585.208333333328</v>
      </c>
      <c r="P470" t="b">
        <v>0</v>
      </c>
      <c r="Q470" t="b">
        <v>0</v>
      </c>
      <c r="R470" s="34" t="s">
        <v>33</v>
      </c>
      <c r="S470" s="35" t="s">
        <v>2037</v>
      </c>
      <c r="T470" s="36" t="s">
        <v>2038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23">
        <f t="shared" si="29"/>
        <v>80.422142857142859</v>
      </c>
      <c r="J471" t="s">
        <v>21</v>
      </c>
      <c r="K471" t="s">
        <v>22</v>
      </c>
      <c r="L471">
        <v>1431925200</v>
      </c>
      <c r="M471">
        <v>1432098000</v>
      </c>
      <c r="N471" s="27">
        <f t="shared" si="30"/>
        <v>42142.208333333328</v>
      </c>
      <c r="O471" s="28">
        <f t="shared" si="31"/>
        <v>42144.208333333328</v>
      </c>
      <c r="P471" t="b">
        <v>0</v>
      </c>
      <c r="Q471" t="b">
        <v>0</v>
      </c>
      <c r="R471" s="34" t="s">
        <v>53</v>
      </c>
      <c r="S471" s="35" t="s">
        <v>2039</v>
      </c>
      <c r="T471" s="36" t="s">
        <v>2042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23">
        <f t="shared" si="29"/>
        <v>191.92902777777778</v>
      </c>
      <c r="J472" t="s">
        <v>21</v>
      </c>
      <c r="K472" t="s">
        <v>22</v>
      </c>
      <c r="L472">
        <v>1481522400</v>
      </c>
      <c r="M472">
        <v>1482127200</v>
      </c>
      <c r="N472" s="27">
        <f t="shared" si="30"/>
        <v>42716.25</v>
      </c>
      <c r="O472" s="28">
        <f t="shared" si="31"/>
        <v>42723.25</v>
      </c>
      <c r="P472" t="b">
        <v>0</v>
      </c>
      <c r="Q472" t="b">
        <v>0</v>
      </c>
      <c r="R472" s="34" t="s">
        <v>65</v>
      </c>
      <c r="S472" s="35" t="s">
        <v>2035</v>
      </c>
      <c r="T472" s="36" t="s">
        <v>2044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23">
        <f t="shared" si="29"/>
        <v>98.594999999999999</v>
      </c>
      <c r="J473" t="s">
        <v>40</v>
      </c>
      <c r="K473" t="s">
        <v>41</v>
      </c>
      <c r="L473">
        <v>1335934800</v>
      </c>
      <c r="M473">
        <v>1335934800</v>
      </c>
      <c r="N473" s="27">
        <f t="shared" si="30"/>
        <v>41031.208333333336</v>
      </c>
      <c r="O473" s="28">
        <f t="shared" si="31"/>
        <v>41031.208333333336</v>
      </c>
      <c r="P473" t="b">
        <v>0</v>
      </c>
      <c r="Q473" t="b">
        <v>1</v>
      </c>
      <c r="R473" s="34" t="s">
        <v>17</v>
      </c>
      <c r="S473" s="35" t="s">
        <v>2031</v>
      </c>
      <c r="T473" s="36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23">
        <f t="shared" si="29"/>
        <v>287.69617035110531</v>
      </c>
      <c r="J474" t="s">
        <v>21</v>
      </c>
      <c r="K474" t="s">
        <v>22</v>
      </c>
      <c r="L474">
        <v>1552280400</v>
      </c>
      <c r="M474">
        <v>1556946000</v>
      </c>
      <c r="N474" s="27">
        <f t="shared" si="30"/>
        <v>43535.208333333328</v>
      </c>
      <c r="O474" s="28">
        <f t="shared" si="31"/>
        <v>43589.208333333328</v>
      </c>
      <c r="P474" t="b">
        <v>0</v>
      </c>
      <c r="Q474" t="b">
        <v>0</v>
      </c>
      <c r="R474" s="34" t="s">
        <v>23</v>
      </c>
      <c r="S474" s="35" t="s">
        <v>2033</v>
      </c>
      <c r="T474" s="36" t="s">
        <v>2034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23">
        <f t="shared" si="29"/>
        <v>53.890700000000002</v>
      </c>
      <c r="J475" t="s">
        <v>21</v>
      </c>
      <c r="K475" t="s">
        <v>22</v>
      </c>
      <c r="L475">
        <v>1529989200</v>
      </c>
      <c r="M475">
        <v>1530075600</v>
      </c>
      <c r="N475" s="27">
        <f t="shared" si="30"/>
        <v>43277.208333333328</v>
      </c>
      <c r="O475" s="28">
        <f t="shared" si="31"/>
        <v>43278.208333333328</v>
      </c>
      <c r="P475" t="b">
        <v>0</v>
      </c>
      <c r="Q475" t="b">
        <v>0</v>
      </c>
      <c r="R475" s="34" t="s">
        <v>50</v>
      </c>
      <c r="S475" s="35" t="s">
        <v>2033</v>
      </c>
      <c r="T475" s="36" t="s">
        <v>2041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23">
        <f t="shared" si="29"/>
        <v>72.825749999999999</v>
      </c>
      <c r="J476" t="s">
        <v>21</v>
      </c>
      <c r="K476" t="s">
        <v>22</v>
      </c>
      <c r="L476">
        <v>1418709600</v>
      </c>
      <c r="M476">
        <v>1418796000</v>
      </c>
      <c r="N476" s="27">
        <f t="shared" si="30"/>
        <v>41989.25</v>
      </c>
      <c r="O476" s="28">
        <f t="shared" si="31"/>
        <v>41990.25</v>
      </c>
      <c r="P476" t="b">
        <v>0</v>
      </c>
      <c r="Q476" t="b">
        <v>0</v>
      </c>
      <c r="R476" s="34" t="s">
        <v>269</v>
      </c>
      <c r="S476" s="35" t="s">
        <v>2039</v>
      </c>
      <c r="T476" s="3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23">
        <f t="shared" si="29"/>
        <v>106.06972972972973</v>
      </c>
      <c r="J477" t="s">
        <v>21</v>
      </c>
      <c r="K477" t="s">
        <v>22</v>
      </c>
      <c r="L477">
        <v>1372136400</v>
      </c>
      <c r="M477">
        <v>1372482000</v>
      </c>
      <c r="N477" s="27">
        <f t="shared" si="30"/>
        <v>41450.208333333336</v>
      </c>
      <c r="O477" s="28">
        <f t="shared" si="31"/>
        <v>41454.208333333336</v>
      </c>
      <c r="P477" t="b">
        <v>0</v>
      </c>
      <c r="Q477" t="b">
        <v>1</v>
      </c>
      <c r="R477" s="34" t="s">
        <v>206</v>
      </c>
      <c r="S477" s="35" t="s">
        <v>2045</v>
      </c>
      <c r="T477" s="36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23">
        <f t="shared" si="29"/>
        <v>560.14914360313321</v>
      </c>
      <c r="J478" t="s">
        <v>21</v>
      </c>
      <c r="K478" t="s">
        <v>22</v>
      </c>
      <c r="L478">
        <v>1533877200</v>
      </c>
      <c r="M478">
        <v>1534395600</v>
      </c>
      <c r="N478" s="27">
        <f t="shared" si="30"/>
        <v>43322.208333333328</v>
      </c>
      <c r="O478" s="28">
        <f t="shared" si="31"/>
        <v>43328.208333333328</v>
      </c>
      <c r="P478" t="b">
        <v>0</v>
      </c>
      <c r="Q478" t="b">
        <v>0</v>
      </c>
      <c r="R478" s="34" t="s">
        <v>119</v>
      </c>
      <c r="S478" s="35" t="s">
        <v>2045</v>
      </c>
      <c r="T478" s="36" t="s">
        <v>2051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23">
        <f t="shared" si="29"/>
        <v>56.771352941176474</v>
      </c>
      <c r="J479" t="s">
        <v>21</v>
      </c>
      <c r="K479" t="s">
        <v>22</v>
      </c>
      <c r="L479">
        <v>1309064400</v>
      </c>
      <c r="M479">
        <v>1311397200</v>
      </c>
      <c r="N479" s="27">
        <f t="shared" si="30"/>
        <v>40720.208333333336</v>
      </c>
      <c r="O479" s="28">
        <f t="shared" si="31"/>
        <v>40747.208333333336</v>
      </c>
      <c r="P479" t="b">
        <v>0</v>
      </c>
      <c r="Q479" t="b">
        <v>0</v>
      </c>
      <c r="R479" s="34" t="s">
        <v>474</v>
      </c>
      <c r="S479" s="35" t="s">
        <v>2039</v>
      </c>
      <c r="T479" s="36" t="s">
        <v>2061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23">
        <f t="shared" si="29"/>
        <v>1379.1817078488373</v>
      </c>
      <c r="J480" t="s">
        <v>21</v>
      </c>
      <c r="K480" t="s">
        <v>22</v>
      </c>
      <c r="L480">
        <v>1425877200</v>
      </c>
      <c r="M480">
        <v>1426914000</v>
      </c>
      <c r="N480" s="27">
        <f t="shared" si="30"/>
        <v>42072.208333333328</v>
      </c>
      <c r="O480" s="28">
        <f t="shared" si="31"/>
        <v>42084.208333333328</v>
      </c>
      <c r="P480" t="b">
        <v>0</v>
      </c>
      <c r="Q480" t="b">
        <v>0</v>
      </c>
      <c r="R480" s="34" t="s">
        <v>65</v>
      </c>
      <c r="S480" s="35" t="s">
        <v>2035</v>
      </c>
      <c r="T480" s="36" t="s">
        <v>2044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23">
        <f t="shared" si="29"/>
        <v>89.064583333333331</v>
      </c>
      <c r="J481" t="s">
        <v>40</v>
      </c>
      <c r="K481" t="s">
        <v>41</v>
      </c>
      <c r="L481">
        <v>1501304400</v>
      </c>
      <c r="M481">
        <v>1501477200</v>
      </c>
      <c r="N481" s="27">
        <f t="shared" si="30"/>
        <v>42945.208333333328</v>
      </c>
      <c r="O481" s="28">
        <f t="shared" si="31"/>
        <v>42947.208333333328</v>
      </c>
      <c r="P481" t="b">
        <v>0</v>
      </c>
      <c r="Q481" t="b">
        <v>0</v>
      </c>
      <c r="R481" s="34" t="s">
        <v>17</v>
      </c>
      <c r="S481" s="35" t="s">
        <v>2031</v>
      </c>
      <c r="T481" s="36" t="s">
        <v>2032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23">
        <f t="shared" si="29"/>
        <v>44.003255813953487</v>
      </c>
      <c r="J482" t="s">
        <v>21</v>
      </c>
      <c r="K482" t="s">
        <v>22</v>
      </c>
      <c r="L482">
        <v>1268287200</v>
      </c>
      <c r="M482">
        <v>1269061200</v>
      </c>
      <c r="N482" s="27">
        <f t="shared" si="30"/>
        <v>40248.25</v>
      </c>
      <c r="O482" s="28">
        <f t="shared" si="31"/>
        <v>40257.208333333336</v>
      </c>
      <c r="P482" t="b">
        <v>0</v>
      </c>
      <c r="Q482" t="b">
        <v>1</v>
      </c>
      <c r="R482" s="34" t="s">
        <v>122</v>
      </c>
      <c r="S482" s="35" t="s">
        <v>2052</v>
      </c>
      <c r="T482" s="36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23">
        <f t="shared" si="29"/>
        <v>769.4067421159715</v>
      </c>
      <c r="J483" t="s">
        <v>21</v>
      </c>
      <c r="K483" t="s">
        <v>22</v>
      </c>
      <c r="L483">
        <v>1412139600</v>
      </c>
      <c r="M483">
        <v>1415772000</v>
      </c>
      <c r="N483" s="27">
        <f t="shared" si="30"/>
        <v>41913.208333333336</v>
      </c>
      <c r="O483" s="28">
        <f t="shared" si="31"/>
        <v>41955.25</v>
      </c>
      <c r="P483" t="b">
        <v>0</v>
      </c>
      <c r="Q483" t="b">
        <v>1</v>
      </c>
      <c r="R483" s="34" t="s">
        <v>33</v>
      </c>
      <c r="S483" s="35" t="s">
        <v>2037</v>
      </c>
      <c r="T483" s="36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23">
        <f t="shared" si="29"/>
        <v>4.5820238095238093</v>
      </c>
      <c r="J484" t="s">
        <v>21</v>
      </c>
      <c r="K484" t="s">
        <v>22</v>
      </c>
      <c r="L484">
        <v>1330063200</v>
      </c>
      <c r="M484">
        <v>1331013600</v>
      </c>
      <c r="N484" s="27">
        <f t="shared" si="30"/>
        <v>40963.25</v>
      </c>
      <c r="O484" s="28">
        <f t="shared" si="31"/>
        <v>40974.25</v>
      </c>
      <c r="P484" t="b">
        <v>0</v>
      </c>
      <c r="Q484" t="b">
        <v>1</v>
      </c>
      <c r="R484" s="34" t="s">
        <v>119</v>
      </c>
      <c r="S484" s="35" t="s">
        <v>2045</v>
      </c>
      <c r="T484" s="36" t="s">
        <v>2051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23">
        <f t="shared" si="29"/>
        <v>277.26387308533918</v>
      </c>
      <c r="J485" t="s">
        <v>21</v>
      </c>
      <c r="K485" t="s">
        <v>22</v>
      </c>
      <c r="L485">
        <v>1576130400</v>
      </c>
      <c r="M485">
        <v>1576735200</v>
      </c>
      <c r="N485" s="27">
        <f t="shared" si="30"/>
        <v>43811.25</v>
      </c>
      <c r="O485" s="28">
        <f t="shared" si="31"/>
        <v>43818.25</v>
      </c>
      <c r="P485" t="b">
        <v>0</v>
      </c>
      <c r="Q485" t="b">
        <v>0</v>
      </c>
      <c r="R485" s="34" t="s">
        <v>33</v>
      </c>
      <c r="S485" s="35" t="s">
        <v>2037</v>
      </c>
      <c r="T485" s="36" t="s">
        <v>2038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23">
        <f t="shared" si="29"/>
        <v>787.30103040540541</v>
      </c>
      <c r="J486" t="s">
        <v>40</v>
      </c>
      <c r="K486" t="s">
        <v>41</v>
      </c>
      <c r="L486">
        <v>1407128400</v>
      </c>
      <c r="M486">
        <v>1411362000</v>
      </c>
      <c r="N486" s="27">
        <f t="shared" si="30"/>
        <v>41855.208333333336</v>
      </c>
      <c r="O486" s="28">
        <f t="shared" si="31"/>
        <v>41904.208333333336</v>
      </c>
      <c r="P486" t="b">
        <v>0</v>
      </c>
      <c r="Q486" t="b">
        <v>1</v>
      </c>
      <c r="R486" s="34" t="s">
        <v>17</v>
      </c>
      <c r="S486" s="35" t="s">
        <v>2031</v>
      </c>
      <c r="T486" s="3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23">
        <f t="shared" si="29"/>
        <v>324.15366445916112</v>
      </c>
      <c r="J487" t="s">
        <v>40</v>
      </c>
      <c r="K487" t="s">
        <v>41</v>
      </c>
      <c r="L487">
        <v>1560142800</v>
      </c>
      <c r="M487">
        <v>1563685200</v>
      </c>
      <c r="N487" s="27">
        <f t="shared" si="30"/>
        <v>43626.208333333328</v>
      </c>
      <c r="O487" s="28">
        <f t="shared" si="31"/>
        <v>43667.208333333328</v>
      </c>
      <c r="P487" t="b">
        <v>0</v>
      </c>
      <c r="Q487" t="b">
        <v>0</v>
      </c>
      <c r="R487" s="34" t="s">
        <v>33</v>
      </c>
      <c r="S487" s="35" t="s">
        <v>2037</v>
      </c>
      <c r="T487" s="36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23">
        <f t="shared" si="29"/>
        <v>10.567500000000001</v>
      </c>
      <c r="J488" t="s">
        <v>40</v>
      </c>
      <c r="K488" t="s">
        <v>41</v>
      </c>
      <c r="L488">
        <v>1520575200</v>
      </c>
      <c r="M488">
        <v>1521867600</v>
      </c>
      <c r="N488" s="27">
        <f t="shared" si="30"/>
        <v>43168.25</v>
      </c>
      <c r="O488" s="28">
        <f t="shared" si="31"/>
        <v>43183.208333333328</v>
      </c>
      <c r="P488" t="b">
        <v>0</v>
      </c>
      <c r="Q488" t="b">
        <v>1</v>
      </c>
      <c r="R488" s="34" t="s">
        <v>206</v>
      </c>
      <c r="S488" s="35" t="s">
        <v>2045</v>
      </c>
      <c r="T488" s="36" t="s">
        <v>2057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23">
        <f t="shared" si="29"/>
        <v>1173.8931278331822</v>
      </c>
      <c r="J489" t="s">
        <v>21</v>
      </c>
      <c r="K489" t="s">
        <v>22</v>
      </c>
      <c r="L489">
        <v>1492664400</v>
      </c>
      <c r="M489">
        <v>1495515600</v>
      </c>
      <c r="N489" s="27">
        <f t="shared" si="30"/>
        <v>42845.208333333328</v>
      </c>
      <c r="O489" s="28">
        <f t="shared" si="31"/>
        <v>42878.208333333328</v>
      </c>
      <c r="P489" t="b">
        <v>0</v>
      </c>
      <c r="Q489" t="b">
        <v>0</v>
      </c>
      <c r="R489" s="34" t="s">
        <v>33</v>
      </c>
      <c r="S489" s="35" t="s">
        <v>2037</v>
      </c>
      <c r="T489" s="36" t="s">
        <v>2038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23">
        <f t="shared" si="29"/>
        <v>58.600283018867927</v>
      </c>
      <c r="J490" t="s">
        <v>21</v>
      </c>
      <c r="K490" t="s">
        <v>22</v>
      </c>
      <c r="L490">
        <v>1454479200</v>
      </c>
      <c r="M490">
        <v>1455948000</v>
      </c>
      <c r="N490" s="27">
        <f t="shared" si="30"/>
        <v>42403.25</v>
      </c>
      <c r="O490" s="28">
        <f t="shared" si="31"/>
        <v>42420.25</v>
      </c>
      <c r="P490" t="b">
        <v>0</v>
      </c>
      <c r="Q490" t="b">
        <v>0</v>
      </c>
      <c r="R490" s="34" t="s">
        <v>33</v>
      </c>
      <c r="S490" s="35" t="s">
        <v>2037</v>
      </c>
      <c r="T490" s="36" t="s">
        <v>2038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23">
        <f t="shared" si="29"/>
        <v>43.007554347826087</v>
      </c>
      <c r="J491" t="s">
        <v>107</v>
      </c>
      <c r="K491" t="s">
        <v>108</v>
      </c>
      <c r="L491">
        <v>1281934800</v>
      </c>
      <c r="M491">
        <v>1282366800</v>
      </c>
      <c r="N491" s="27">
        <f t="shared" si="30"/>
        <v>40406.208333333336</v>
      </c>
      <c r="O491" s="28">
        <f t="shared" si="31"/>
        <v>40411.208333333336</v>
      </c>
      <c r="P491" t="b">
        <v>0</v>
      </c>
      <c r="Q491" t="b">
        <v>0</v>
      </c>
      <c r="R491" s="34" t="s">
        <v>65</v>
      </c>
      <c r="S491" s="35" t="s">
        <v>2035</v>
      </c>
      <c r="T491" s="36" t="s">
        <v>2044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23">
        <f t="shared" si="29"/>
        <v>72.957499999999996</v>
      </c>
      <c r="J492" t="s">
        <v>21</v>
      </c>
      <c r="K492" t="s">
        <v>22</v>
      </c>
      <c r="L492">
        <v>1573970400</v>
      </c>
      <c r="M492">
        <v>1574575200</v>
      </c>
      <c r="N492" s="27">
        <f t="shared" si="30"/>
        <v>43786.25</v>
      </c>
      <c r="O492" s="28">
        <f t="shared" si="31"/>
        <v>43793.25</v>
      </c>
      <c r="P492" t="b">
        <v>0</v>
      </c>
      <c r="Q492" t="b">
        <v>0</v>
      </c>
      <c r="R492" s="34" t="s">
        <v>1029</v>
      </c>
      <c r="S492" s="35" t="s">
        <v>2062</v>
      </c>
      <c r="T492" s="36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23">
        <f t="shared" si="29"/>
        <v>1223.0267341549295</v>
      </c>
      <c r="J493" t="s">
        <v>21</v>
      </c>
      <c r="K493" t="s">
        <v>22</v>
      </c>
      <c r="L493">
        <v>1372654800</v>
      </c>
      <c r="M493">
        <v>1374901200</v>
      </c>
      <c r="N493" s="27">
        <f t="shared" si="30"/>
        <v>41456.208333333336</v>
      </c>
      <c r="O493" s="28">
        <f t="shared" si="31"/>
        <v>41482.208333333336</v>
      </c>
      <c r="P493" t="b">
        <v>0</v>
      </c>
      <c r="Q493" t="b">
        <v>1</v>
      </c>
      <c r="R493" s="34" t="s">
        <v>17</v>
      </c>
      <c r="S493" s="35" t="s">
        <v>2031</v>
      </c>
      <c r="T493" s="36" t="s">
        <v>2032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23">
        <f t="shared" si="29"/>
        <v>297.61997643979055</v>
      </c>
      <c r="J494" t="s">
        <v>21</v>
      </c>
      <c r="K494" t="s">
        <v>22</v>
      </c>
      <c r="L494">
        <v>1275886800</v>
      </c>
      <c r="M494">
        <v>1278910800</v>
      </c>
      <c r="N494" s="27">
        <f t="shared" si="30"/>
        <v>40336.208333333336</v>
      </c>
      <c r="O494" s="28">
        <f t="shared" si="31"/>
        <v>40371.208333333336</v>
      </c>
      <c r="P494" t="b">
        <v>1</v>
      </c>
      <c r="Q494" t="b">
        <v>1</v>
      </c>
      <c r="R494" s="34" t="s">
        <v>100</v>
      </c>
      <c r="S494" s="35" t="s">
        <v>2039</v>
      </c>
      <c r="T494" s="36" t="s">
        <v>2050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23">
        <f t="shared" si="29"/>
        <v>35.61888888888889</v>
      </c>
      <c r="J495" t="s">
        <v>21</v>
      </c>
      <c r="K495" t="s">
        <v>22</v>
      </c>
      <c r="L495">
        <v>1561784400</v>
      </c>
      <c r="M495">
        <v>1562907600</v>
      </c>
      <c r="N495" s="27">
        <f t="shared" si="30"/>
        <v>43645.208333333328</v>
      </c>
      <c r="O495" s="28">
        <f t="shared" si="31"/>
        <v>43658.208333333328</v>
      </c>
      <c r="P495" t="b">
        <v>0</v>
      </c>
      <c r="Q495" t="b">
        <v>0</v>
      </c>
      <c r="R495" s="34" t="s">
        <v>122</v>
      </c>
      <c r="S495" s="35" t="s">
        <v>2052</v>
      </c>
      <c r="T495" s="36" t="s">
        <v>2053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23">
        <f t="shared" si="29"/>
        <v>136.73679999999999</v>
      </c>
      <c r="J496" t="s">
        <v>21</v>
      </c>
      <c r="K496" t="s">
        <v>22</v>
      </c>
      <c r="L496">
        <v>1332392400</v>
      </c>
      <c r="M496">
        <v>1332478800</v>
      </c>
      <c r="N496" s="27">
        <f t="shared" si="30"/>
        <v>40990.208333333336</v>
      </c>
      <c r="O496" s="28">
        <f t="shared" si="31"/>
        <v>40991.208333333336</v>
      </c>
      <c r="P496" t="b">
        <v>0</v>
      </c>
      <c r="Q496" t="b">
        <v>0</v>
      </c>
      <c r="R496" s="34" t="s">
        <v>65</v>
      </c>
      <c r="S496" s="35" t="s">
        <v>2035</v>
      </c>
      <c r="T496" s="36" t="s">
        <v>2044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23">
        <f t="shared" si="29"/>
        <v>99.572500000000005</v>
      </c>
      <c r="J497" t="s">
        <v>36</v>
      </c>
      <c r="K497" t="s">
        <v>37</v>
      </c>
      <c r="L497">
        <v>1402376400</v>
      </c>
      <c r="M497">
        <v>1402722000</v>
      </c>
      <c r="N497" s="27">
        <f t="shared" si="30"/>
        <v>41800.208333333336</v>
      </c>
      <c r="O497" s="28">
        <f t="shared" si="31"/>
        <v>41804.208333333336</v>
      </c>
      <c r="P497" t="b">
        <v>0</v>
      </c>
      <c r="Q497" t="b">
        <v>0</v>
      </c>
      <c r="R497" s="34" t="s">
        <v>33</v>
      </c>
      <c r="S497" s="35" t="s">
        <v>2037</v>
      </c>
      <c r="T497" s="36" t="s">
        <v>2038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23">
        <f t="shared" si="29"/>
        <v>27.004534820457017</v>
      </c>
      <c r="J498" t="s">
        <v>21</v>
      </c>
      <c r="K498" t="s">
        <v>22</v>
      </c>
      <c r="L498">
        <v>1495342800</v>
      </c>
      <c r="M498">
        <v>1496811600</v>
      </c>
      <c r="N498" s="27">
        <f t="shared" si="30"/>
        <v>42876.208333333328</v>
      </c>
      <c r="O498" s="28">
        <f t="shared" si="31"/>
        <v>42893.208333333328</v>
      </c>
      <c r="P498" t="b">
        <v>0</v>
      </c>
      <c r="Q498" t="b">
        <v>0</v>
      </c>
      <c r="R498" s="34" t="s">
        <v>71</v>
      </c>
      <c r="S498" s="35" t="s">
        <v>2039</v>
      </c>
      <c r="T498" s="36" t="s">
        <v>2047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23">
        <f t="shared" si="29"/>
        <v>60.170867346938778</v>
      </c>
      <c r="J499" t="s">
        <v>21</v>
      </c>
      <c r="K499" t="s">
        <v>22</v>
      </c>
      <c r="L499">
        <v>1482213600</v>
      </c>
      <c r="M499">
        <v>1482213600</v>
      </c>
      <c r="N499" s="27">
        <f t="shared" si="30"/>
        <v>42724.25</v>
      </c>
      <c r="O499" s="28">
        <f t="shared" si="31"/>
        <v>42724.25</v>
      </c>
      <c r="P499" t="b">
        <v>0</v>
      </c>
      <c r="Q499" t="b">
        <v>1</v>
      </c>
      <c r="R499" s="34" t="s">
        <v>65</v>
      </c>
      <c r="S499" s="35" t="s">
        <v>2035</v>
      </c>
      <c r="T499" s="36" t="s">
        <v>2044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23">
        <f t="shared" si="29"/>
        <v>289.61974405377458</v>
      </c>
      <c r="J500" t="s">
        <v>36</v>
      </c>
      <c r="K500" t="s">
        <v>37</v>
      </c>
      <c r="L500">
        <v>1420092000</v>
      </c>
      <c r="M500">
        <v>1420264800</v>
      </c>
      <c r="N500" s="27">
        <f t="shared" si="30"/>
        <v>42005.25</v>
      </c>
      <c r="O500" s="28">
        <f t="shared" si="31"/>
        <v>42007.25</v>
      </c>
      <c r="P500" t="b">
        <v>0</v>
      </c>
      <c r="Q500" t="b">
        <v>0</v>
      </c>
      <c r="R500" s="34" t="s">
        <v>28</v>
      </c>
      <c r="S500" s="35" t="s">
        <v>2035</v>
      </c>
      <c r="T500" s="36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23">
        <f t="shared" si="29"/>
        <v>1036.2403632478633</v>
      </c>
      <c r="J501" t="s">
        <v>21</v>
      </c>
      <c r="K501" t="s">
        <v>22</v>
      </c>
      <c r="L501">
        <v>1458018000</v>
      </c>
      <c r="M501">
        <v>1458450000</v>
      </c>
      <c r="N501" s="27">
        <f t="shared" si="30"/>
        <v>42444.208333333328</v>
      </c>
      <c r="O501" s="28">
        <f t="shared" si="31"/>
        <v>42449.208333333328</v>
      </c>
      <c r="P501" t="b">
        <v>0</v>
      </c>
      <c r="Q501" t="b">
        <v>1</v>
      </c>
      <c r="R501" s="34" t="s">
        <v>42</v>
      </c>
      <c r="S501" s="35" t="s">
        <v>2039</v>
      </c>
      <c r="T501" s="36" t="s">
        <v>2040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23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27">
        <f t="shared" si="30"/>
        <v>41395.208333333336</v>
      </c>
      <c r="O502" s="28">
        <f t="shared" si="31"/>
        <v>41423.208333333336</v>
      </c>
      <c r="P502" t="b">
        <v>0</v>
      </c>
      <c r="Q502" t="b">
        <v>1</v>
      </c>
      <c r="R502" s="34" t="s">
        <v>33</v>
      </c>
      <c r="S502" s="35" t="s">
        <v>2037</v>
      </c>
      <c r="T502" s="36" t="s">
        <v>2038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23">
        <f t="shared" si="29"/>
        <v>898.35072591145831</v>
      </c>
      <c r="J503" t="s">
        <v>21</v>
      </c>
      <c r="K503" t="s">
        <v>22</v>
      </c>
      <c r="L503">
        <v>1363064400</v>
      </c>
      <c r="M503">
        <v>1363237200</v>
      </c>
      <c r="N503" s="27">
        <f t="shared" si="30"/>
        <v>41345.208333333336</v>
      </c>
      <c r="O503" s="28">
        <f t="shared" si="31"/>
        <v>41347.208333333336</v>
      </c>
      <c r="P503" t="b">
        <v>0</v>
      </c>
      <c r="Q503" t="b">
        <v>0</v>
      </c>
      <c r="R503" s="34" t="s">
        <v>42</v>
      </c>
      <c r="S503" s="35" t="s">
        <v>2039</v>
      </c>
      <c r="T503" s="36" t="s">
        <v>2040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23">
        <f t="shared" si="29"/>
        <v>95.649615384615387</v>
      </c>
      <c r="J504" t="s">
        <v>26</v>
      </c>
      <c r="K504" t="s">
        <v>27</v>
      </c>
      <c r="L504">
        <v>1343365200</v>
      </c>
      <c r="M504">
        <v>1345870800</v>
      </c>
      <c r="N504" s="27">
        <f t="shared" si="30"/>
        <v>41117.208333333336</v>
      </c>
      <c r="O504" s="28">
        <f t="shared" si="31"/>
        <v>41146.208333333336</v>
      </c>
      <c r="P504" t="b">
        <v>0</v>
      </c>
      <c r="Q504" t="b">
        <v>1</v>
      </c>
      <c r="R504" s="34" t="s">
        <v>89</v>
      </c>
      <c r="S504" s="35" t="s">
        <v>2048</v>
      </c>
      <c r="T504" s="36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23">
        <f t="shared" si="29"/>
        <v>230.90162745098038</v>
      </c>
      <c r="J505" t="s">
        <v>21</v>
      </c>
      <c r="K505" t="s">
        <v>22</v>
      </c>
      <c r="L505">
        <v>1435726800</v>
      </c>
      <c r="M505">
        <v>1437454800</v>
      </c>
      <c r="N505" s="27">
        <f t="shared" si="30"/>
        <v>42186.208333333328</v>
      </c>
      <c r="O505" s="28">
        <f t="shared" si="31"/>
        <v>42206.208333333328</v>
      </c>
      <c r="P505" t="b">
        <v>0</v>
      </c>
      <c r="Q505" t="b">
        <v>0</v>
      </c>
      <c r="R505" s="34" t="s">
        <v>53</v>
      </c>
      <c r="S505" s="35" t="s">
        <v>2039</v>
      </c>
      <c r="T505" s="36" t="s">
        <v>2042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23">
        <f t="shared" si="29"/>
        <v>31.461600000000001</v>
      </c>
      <c r="J506" t="s">
        <v>107</v>
      </c>
      <c r="K506" t="s">
        <v>108</v>
      </c>
      <c r="L506">
        <v>1431925200</v>
      </c>
      <c r="M506">
        <v>1432011600</v>
      </c>
      <c r="N506" s="27">
        <f t="shared" si="30"/>
        <v>42142.208333333328</v>
      </c>
      <c r="O506" s="28">
        <f t="shared" si="31"/>
        <v>42143.208333333328</v>
      </c>
      <c r="P506" t="b">
        <v>0</v>
      </c>
      <c r="Q506" t="b">
        <v>0</v>
      </c>
      <c r="R506" s="34" t="s">
        <v>23</v>
      </c>
      <c r="S506" s="35" t="s">
        <v>2033</v>
      </c>
      <c r="T506" s="36" t="s">
        <v>2034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23">
        <f t="shared" si="29"/>
        <v>173.56950500556172</v>
      </c>
      <c r="J507" t="s">
        <v>21</v>
      </c>
      <c r="K507" t="s">
        <v>22</v>
      </c>
      <c r="L507">
        <v>1362722400</v>
      </c>
      <c r="M507">
        <v>1366347600</v>
      </c>
      <c r="N507" s="27">
        <f t="shared" si="30"/>
        <v>41341.25</v>
      </c>
      <c r="O507" s="28">
        <f t="shared" si="31"/>
        <v>41383.208333333336</v>
      </c>
      <c r="P507" t="b">
        <v>0</v>
      </c>
      <c r="Q507" t="b">
        <v>1</v>
      </c>
      <c r="R507" s="34" t="s">
        <v>133</v>
      </c>
      <c r="S507" s="35" t="s">
        <v>2045</v>
      </c>
      <c r="T507" s="36" t="s">
        <v>2054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23">
        <f t="shared" si="29"/>
        <v>1268.6353888888889</v>
      </c>
      <c r="J508" t="s">
        <v>21</v>
      </c>
      <c r="K508" t="s">
        <v>22</v>
      </c>
      <c r="L508">
        <v>1511416800</v>
      </c>
      <c r="M508">
        <v>1512885600</v>
      </c>
      <c r="N508" s="27">
        <f t="shared" si="30"/>
        <v>43062.25</v>
      </c>
      <c r="O508" s="28">
        <f t="shared" si="31"/>
        <v>43079.25</v>
      </c>
      <c r="P508" t="b">
        <v>0</v>
      </c>
      <c r="Q508" t="b">
        <v>1</v>
      </c>
      <c r="R508" s="34" t="s">
        <v>33</v>
      </c>
      <c r="S508" s="35" t="s">
        <v>2037</v>
      </c>
      <c r="T508" s="36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23">
        <f t="shared" si="29"/>
        <v>9.6992857142857147</v>
      </c>
      <c r="J509" t="s">
        <v>21</v>
      </c>
      <c r="K509" t="s">
        <v>22</v>
      </c>
      <c r="L509">
        <v>1365483600</v>
      </c>
      <c r="M509">
        <v>1369717200</v>
      </c>
      <c r="N509" s="27">
        <f t="shared" si="30"/>
        <v>41373.208333333336</v>
      </c>
      <c r="O509" s="28">
        <f t="shared" si="31"/>
        <v>41422.208333333336</v>
      </c>
      <c r="P509" t="b">
        <v>0</v>
      </c>
      <c r="Q509" t="b">
        <v>1</v>
      </c>
      <c r="R509" s="34" t="s">
        <v>28</v>
      </c>
      <c r="S509" s="35" t="s">
        <v>2035</v>
      </c>
      <c r="T509" s="36" t="s">
        <v>2036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23">
        <f t="shared" si="29"/>
        <v>1829.0611464968154</v>
      </c>
      <c r="J510" t="s">
        <v>21</v>
      </c>
      <c r="K510" t="s">
        <v>22</v>
      </c>
      <c r="L510">
        <v>1532840400</v>
      </c>
      <c r="M510">
        <v>1534654800</v>
      </c>
      <c r="N510" s="27">
        <f t="shared" si="30"/>
        <v>43310.208333333328</v>
      </c>
      <c r="O510" s="28">
        <f t="shared" si="31"/>
        <v>43331.208333333328</v>
      </c>
      <c r="P510" t="b">
        <v>0</v>
      </c>
      <c r="Q510" t="b">
        <v>0</v>
      </c>
      <c r="R510" s="34" t="s">
        <v>33</v>
      </c>
      <c r="S510" s="35" t="s">
        <v>2037</v>
      </c>
      <c r="T510" s="36" t="s">
        <v>2038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23">
        <f t="shared" si="29"/>
        <v>629.35462908011868</v>
      </c>
      <c r="J511" t="s">
        <v>21</v>
      </c>
      <c r="K511" t="s">
        <v>22</v>
      </c>
      <c r="L511">
        <v>1336194000</v>
      </c>
      <c r="M511">
        <v>1337058000</v>
      </c>
      <c r="N511" s="27">
        <f t="shared" si="30"/>
        <v>41034.208333333336</v>
      </c>
      <c r="O511" s="28">
        <f t="shared" si="31"/>
        <v>41044.208333333336</v>
      </c>
      <c r="P511" t="b">
        <v>0</v>
      </c>
      <c r="Q511" t="b">
        <v>0</v>
      </c>
      <c r="R511" s="34" t="s">
        <v>33</v>
      </c>
      <c r="S511" s="35" t="s">
        <v>2037</v>
      </c>
      <c r="T511" s="36" t="s">
        <v>2038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23">
        <f t="shared" si="29"/>
        <v>66.095448717948713</v>
      </c>
      <c r="J512" t="s">
        <v>26</v>
      </c>
      <c r="K512" t="s">
        <v>27</v>
      </c>
      <c r="L512">
        <v>1527742800</v>
      </c>
      <c r="M512">
        <v>1529816400</v>
      </c>
      <c r="N512" s="27">
        <f t="shared" si="30"/>
        <v>43251.208333333328</v>
      </c>
      <c r="O512" s="28">
        <f t="shared" si="31"/>
        <v>43275.208333333328</v>
      </c>
      <c r="P512" t="b">
        <v>0</v>
      </c>
      <c r="Q512" t="b">
        <v>0</v>
      </c>
      <c r="R512" s="34" t="s">
        <v>53</v>
      </c>
      <c r="S512" s="35" t="s">
        <v>2039</v>
      </c>
      <c r="T512" s="36" t="s">
        <v>2042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23">
        <f t="shared" si="29"/>
        <v>181.12008795669823</v>
      </c>
      <c r="J513" t="s">
        <v>21</v>
      </c>
      <c r="K513" t="s">
        <v>22</v>
      </c>
      <c r="L513">
        <v>1564030800</v>
      </c>
      <c r="M513">
        <v>1564894800</v>
      </c>
      <c r="N513" s="27">
        <f t="shared" si="30"/>
        <v>43671.208333333328</v>
      </c>
      <c r="O513" s="28">
        <f t="shared" si="31"/>
        <v>43681.208333333328</v>
      </c>
      <c r="P513" t="b">
        <v>0</v>
      </c>
      <c r="Q513" t="b">
        <v>0</v>
      </c>
      <c r="R513" s="34" t="s">
        <v>33</v>
      </c>
      <c r="S513" s="35" t="s">
        <v>2037</v>
      </c>
      <c r="T513" s="36" t="s">
        <v>2038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23">
        <f t="shared" si="29"/>
        <v>120.19659340659341</v>
      </c>
      <c r="J514" t="s">
        <v>21</v>
      </c>
      <c r="K514" t="s">
        <v>22</v>
      </c>
      <c r="L514">
        <v>1404536400</v>
      </c>
      <c r="M514">
        <v>1404622800</v>
      </c>
      <c r="N514" s="27">
        <f t="shared" si="30"/>
        <v>41825.208333333336</v>
      </c>
      <c r="O514" s="28">
        <f t="shared" si="31"/>
        <v>41826.208333333336</v>
      </c>
      <c r="P514" t="b">
        <v>0</v>
      </c>
      <c r="Q514" t="b">
        <v>1</v>
      </c>
      <c r="R514" s="34" t="s">
        <v>89</v>
      </c>
      <c r="S514" s="35" t="s">
        <v>2048</v>
      </c>
      <c r="T514" s="36" t="s">
        <v>2049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23">
        <f t="shared" ref="I515:I578" si="33">AVERAGE(H515,F515)</f>
        <v>17.696385542168674</v>
      </c>
      <c r="J515" t="s">
        <v>21</v>
      </c>
      <c r="K515" t="s">
        <v>22</v>
      </c>
      <c r="L515">
        <v>1284008400</v>
      </c>
      <c r="M515">
        <v>1284181200</v>
      </c>
      <c r="N515" s="27">
        <f t="shared" ref="N515:N578" si="34">(((L515/60)/60)/24)+DATE(1970,1,1)</f>
        <v>40430.208333333336</v>
      </c>
      <c r="O515" s="28">
        <f t="shared" ref="O515:O578" si="35">(((M515/60)/60)/24)+DATE(1970,1,1)</f>
        <v>40432.208333333336</v>
      </c>
      <c r="P515" t="b">
        <v>0</v>
      </c>
      <c r="Q515" t="b">
        <v>0</v>
      </c>
      <c r="R515" s="34" t="s">
        <v>269</v>
      </c>
      <c r="S515" s="35" t="s">
        <v>2039</v>
      </c>
      <c r="T515" s="36" t="s">
        <v>2058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23">
        <f t="shared" si="33"/>
        <v>264.11219538572459</v>
      </c>
      <c r="J516" t="s">
        <v>98</v>
      </c>
      <c r="K516" t="s">
        <v>99</v>
      </c>
      <c r="L516">
        <v>1386309600</v>
      </c>
      <c r="M516">
        <v>1386741600</v>
      </c>
      <c r="N516" s="27">
        <f t="shared" si="34"/>
        <v>41614.25</v>
      </c>
      <c r="O516" s="28">
        <f t="shared" si="35"/>
        <v>41619.25</v>
      </c>
      <c r="P516" t="b">
        <v>0</v>
      </c>
      <c r="Q516" t="b">
        <v>1</v>
      </c>
      <c r="R516" s="34" t="s">
        <v>23</v>
      </c>
      <c r="S516" s="35" t="s">
        <v>2033</v>
      </c>
      <c r="T516" s="36" t="s">
        <v>2034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23">
        <f t="shared" si="33"/>
        <v>66.77889534883721</v>
      </c>
      <c r="J517" t="s">
        <v>15</v>
      </c>
      <c r="K517" t="s">
        <v>16</v>
      </c>
      <c r="L517">
        <v>1324620000</v>
      </c>
      <c r="M517">
        <v>1324792800</v>
      </c>
      <c r="N517" s="27">
        <f t="shared" si="34"/>
        <v>40900.25</v>
      </c>
      <c r="O517" s="28">
        <f t="shared" si="35"/>
        <v>40902.25</v>
      </c>
      <c r="P517" t="b">
        <v>0</v>
      </c>
      <c r="Q517" t="b">
        <v>1</v>
      </c>
      <c r="R517" s="34" t="s">
        <v>33</v>
      </c>
      <c r="S517" s="35" t="s">
        <v>2037</v>
      </c>
      <c r="T517" s="36" t="s">
        <v>2038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23">
        <f t="shared" si="33"/>
        <v>423.21261562998404</v>
      </c>
      <c r="J518" t="s">
        <v>21</v>
      </c>
      <c r="K518" t="s">
        <v>22</v>
      </c>
      <c r="L518">
        <v>1281070800</v>
      </c>
      <c r="M518">
        <v>1284354000</v>
      </c>
      <c r="N518" s="27">
        <f t="shared" si="34"/>
        <v>40396.208333333336</v>
      </c>
      <c r="O518" s="28">
        <f t="shared" si="35"/>
        <v>40434.208333333336</v>
      </c>
      <c r="P518" t="b">
        <v>0</v>
      </c>
      <c r="Q518" t="b">
        <v>0</v>
      </c>
      <c r="R518" s="34" t="s">
        <v>68</v>
      </c>
      <c r="S518" s="35" t="s">
        <v>2045</v>
      </c>
      <c r="T518" s="36" t="s">
        <v>2046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23">
        <f t="shared" si="33"/>
        <v>39.56</v>
      </c>
      <c r="J519" t="s">
        <v>21</v>
      </c>
      <c r="K519" t="s">
        <v>22</v>
      </c>
      <c r="L519">
        <v>1493960400</v>
      </c>
      <c r="M519">
        <v>1494392400</v>
      </c>
      <c r="N519" s="27">
        <f t="shared" si="34"/>
        <v>42860.208333333328</v>
      </c>
      <c r="O519" s="28">
        <f t="shared" si="35"/>
        <v>42865.208333333328</v>
      </c>
      <c r="P519" t="b">
        <v>0</v>
      </c>
      <c r="Q519" t="b">
        <v>0</v>
      </c>
      <c r="R519" s="34" t="s">
        <v>17</v>
      </c>
      <c r="S519" s="35" t="s">
        <v>2031</v>
      </c>
      <c r="T519" s="36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23">
        <f t="shared" si="33"/>
        <v>5.0353409090909089</v>
      </c>
      <c r="J520" t="s">
        <v>21</v>
      </c>
      <c r="K520" t="s">
        <v>22</v>
      </c>
      <c r="L520">
        <v>1519365600</v>
      </c>
      <c r="M520">
        <v>1519538400</v>
      </c>
      <c r="N520" s="27">
        <f t="shared" si="34"/>
        <v>43154.25</v>
      </c>
      <c r="O520" s="28">
        <f t="shared" si="35"/>
        <v>43156.25</v>
      </c>
      <c r="P520" t="b">
        <v>0</v>
      </c>
      <c r="Q520" t="b">
        <v>1</v>
      </c>
      <c r="R520" s="34" t="s">
        <v>71</v>
      </c>
      <c r="S520" s="35" t="s">
        <v>2039</v>
      </c>
      <c r="T520" s="36" t="s">
        <v>2047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23">
        <f t="shared" si="33"/>
        <v>887.00872819358472</v>
      </c>
      <c r="J521" t="s">
        <v>21</v>
      </c>
      <c r="K521" t="s">
        <v>22</v>
      </c>
      <c r="L521">
        <v>1420696800</v>
      </c>
      <c r="M521">
        <v>1421906400</v>
      </c>
      <c r="N521" s="27">
        <f t="shared" si="34"/>
        <v>42012.25</v>
      </c>
      <c r="O521" s="28">
        <f t="shared" si="35"/>
        <v>42026.25</v>
      </c>
      <c r="P521" t="b">
        <v>0</v>
      </c>
      <c r="Q521" t="b">
        <v>1</v>
      </c>
      <c r="R521" s="34" t="s">
        <v>23</v>
      </c>
      <c r="S521" s="35" t="s">
        <v>2033</v>
      </c>
      <c r="T521" s="36" t="s">
        <v>2034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23">
        <f t="shared" si="33"/>
        <v>18.12875</v>
      </c>
      <c r="J522" t="s">
        <v>21</v>
      </c>
      <c r="K522" t="s">
        <v>22</v>
      </c>
      <c r="L522">
        <v>1555650000</v>
      </c>
      <c r="M522">
        <v>1555909200</v>
      </c>
      <c r="N522" s="27">
        <f t="shared" si="34"/>
        <v>43574.208333333328</v>
      </c>
      <c r="O522" s="28">
        <f t="shared" si="35"/>
        <v>43577.208333333328</v>
      </c>
      <c r="P522" t="b">
        <v>0</v>
      </c>
      <c r="Q522" t="b">
        <v>0</v>
      </c>
      <c r="R522" s="34" t="s">
        <v>33</v>
      </c>
      <c r="S522" s="35" t="s">
        <v>2037</v>
      </c>
      <c r="T522" s="36" t="s">
        <v>2038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23">
        <f t="shared" si="33"/>
        <v>185.22769736842105</v>
      </c>
      <c r="J523" t="s">
        <v>21</v>
      </c>
      <c r="K523" t="s">
        <v>22</v>
      </c>
      <c r="L523">
        <v>1471928400</v>
      </c>
      <c r="M523">
        <v>1472446800</v>
      </c>
      <c r="N523" s="27">
        <f t="shared" si="34"/>
        <v>42605.208333333328</v>
      </c>
      <c r="O523" s="28">
        <f t="shared" si="35"/>
        <v>42611.208333333328</v>
      </c>
      <c r="P523" t="b">
        <v>0</v>
      </c>
      <c r="Q523" t="b">
        <v>1</v>
      </c>
      <c r="R523" s="34" t="s">
        <v>53</v>
      </c>
      <c r="S523" s="35" t="s">
        <v>2039</v>
      </c>
      <c r="T523" s="36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23">
        <f t="shared" si="33"/>
        <v>95.662267326732675</v>
      </c>
      <c r="J524" t="s">
        <v>21</v>
      </c>
      <c r="K524" t="s">
        <v>22</v>
      </c>
      <c r="L524">
        <v>1341291600</v>
      </c>
      <c r="M524">
        <v>1342328400</v>
      </c>
      <c r="N524" s="27">
        <f t="shared" si="34"/>
        <v>41093.208333333336</v>
      </c>
      <c r="O524" s="28">
        <f t="shared" si="35"/>
        <v>41105.208333333336</v>
      </c>
      <c r="P524" t="b">
        <v>0</v>
      </c>
      <c r="Q524" t="b">
        <v>0</v>
      </c>
      <c r="R524" s="34" t="s">
        <v>100</v>
      </c>
      <c r="S524" s="35" t="s">
        <v>2039</v>
      </c>
      <c r="T524" s="36" t="s">
        <v>2050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23">
        <f t="shared" si="33"/>
        <v>48.001666666666665</v>
      </c>
      <c r="J525" t="s">
        <v>21</v>
      </c>
      <c r="K525" t="s">
        <v>22</v>
      </c>
      <c r="L525">
        <v>1267682400</v>
      </c>
      <c r="M525">
        <v>1268114400</v>
      </c>
      <c r="N525" s="27">
        <f t="shared" si="34"/>
        <v>40241.25</v>
      </c>
      <c r="O525" s="28">
        <f t="shared" si="35"/>
        <v>40246.25</v>
      </c>
      <c r="P525" t="b">
        <v>0</v>
      </c>
      <c r="Q525" t="b">
        <v>0</v>
      </c>
      <c r="R525" s="34" t="s">
        <v>100</v>
      </c>
      <c r="S525" s="35" t="s">
        <v>2039</v>
      </c>
      <c r="T525" s="36" t="s">
        <v>2050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23">
        <f t="shared" si="33"/>
        <v>989.91952430196488</v>
      </c>
      <c r="J526" t="s">
        <v>21</v>
      </c>
      <c r="K526" t="s">
        <v>22</v>
      </c>
      <c r="L526">
        <v>1272258000</v>
      </c>
      <c r="M526">
        <v>1273381200</v>
      </c>
      <c r="N526" s="27">
        <f t="shared" si="34"/>
        <v>40294.208333333336</v>
      </c>
      <c r="O526" s="28">
        <f t="shared" si="35"/>
        <v>40307.208333333336</v>
      </c>
      <c r="P526" t="b">
        <v>0</v>
      </c>
      <c r="Q526" t="b">
        <v>0</v>
      </c>
      <c r="R526" s="34" t="s">
        <v>33</v>
      </c>
      <c r="S526" s="35" t="s">
        <v>2037</v>
      </c>
      <c r="T526" s="3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23">
        <f t="shared" si="33"/>
        <v>31.920952380952382</v>
      </c>
      <c r="J527" t="s">
        <v>21</v>
      </c>
      <c r="K527" t="s">
        <v>22</v>
      </c>
      <c r="L527">
        <v>1290492000</v>
      </c>
      <c r="M527">
        <v>1290837600</v>
      </c>
      <c r="N527" s="27">
        <f t="shared" si="34"/>
        <v>40505.25</v>
      </c>
      <c r="O527" s="28">
        <f t="shared" si="35"/>
        <v>40509.25</v>
      </c>
      <c r="P527" t="b">
        <v>0</v>
      </c>
      <c r="Q527" t="b">
        <v>0</v>
      </c>
      <c r="R527" s="34" t="s">
        <v>65</v>
      </c>
      <c r="S527" s="35" t="s">
        <v>2035</v>
      </c>
      <c r="T527" s="36" t="s">
        <v>2044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23">
        <f t="shared" si="33"/>
        <v>74.279759036144583</v>
      </c>
      <c r="J528" t="s">
        <v>21</v>
      </c>
      <c r="K528" t="s">
        <v>22</v>
      </c>
      <c r="L528">
        <v>1451109600</v>
      </c>
      <c r="M528">
        <v>1454306400</v>
      </c>
      <c r="N528" s="27">
        <f t="shared" si="34"/>
        <v>42364.25</v>
      </c>
      <c r="O528" s="28">
        <f t="shared" si="35"/>
        <v>42401.25</v>
      </c>
      <c r="P528" t="b">
        <v>0</v>
      </c>
      <c r="Q528" t="b">
        <v>1</v>
      </c>
      <c r="R528" s="34" t="s">
        <v>33</v>
      </c>
      <c r="S528" s="35" t="s">
        <v>2037</v>
      </c>
      <c r="T528" s="36" t="s">
        <v>2038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23">
        <f t="shared" si="33"/>
        <v>3040.4980972515855</v>
      </c>
      <c r="J529" t="s">
        <v>15</v>
      </c>
      <c r="K529" t="s">
        <v>16</v>
      </c>
      <c r="L529">
        <v>1454652000</v>
      </c>
      <c r="M529">
        <v>1457762400</v>
      </c>
      <c r="N529" s="27">
        <f t="shared" si="34"/>
        <v>42405.25</v>
      </c>
      <c r="O529" s="28">
        <f t="shared" si="35"/>
        <v>42441.25</v>
      </c>
      <c r="P529" t="b">
        <v>0</v>
      </c>
      <c r="Q529" t="b">
        <v>0</v>
      </c>
      <c r="R529" s="34" t="s">
        <v>71</v>
      </c>
      <c r="S529" s="35" t="s">
        <v>2039</v>
      </c>
      <c r="T529" s="36" t="s">
        <v>2047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23">
        <f t="shared" si="33"/>
        <v>40.401499999999999</v>
      </c>
      <c r="J530" t="s">
        <v>40</v>
      </c>
      <c r="K530" t="s">
        <v>41</v>
      </c>
      <c r="L530">
        <v>1385186400</v>
      </c>
      <c r="M530">
        <v>1389074400</v>
      </c>
      <c r="N530" s="27">
        <f t="shared" si="34"/>
        <v>41601.25</v>
      </c>
      <c r="O530" s="28">
        <f t="shared" si="35"/>
        <v>41646.25</v>
      </c>
      <c r="P530" t="b">
        <v>0</v>
      </c>
      <c r="Q530" t="b">
        <v>0</v>
      </c>
      <c r="R530" s="34" t="s">
        <v>60</v>
      </c>
      <c r="S530" s="35" t="s">
        <v>2033</v>
      </c>
      <c r="T530" s="36" t="s">
        <v>2043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23">
        <f t="shared" si="33"/>
        <v>4.5562745098039219</v>
      </c>
      <c r="J531" t="s">
        <v>21</v>
      </c>
      <c r="K531" t="s">
        <v>22</v>
      </c>
      <c r="L531">
        <v>1399698000</v>
      </c>
      <c r="M531">
        <v>1402117200</v>
      </c>
      <c r="N531" s="27">
        <f t="shared" si="34"/>
        <v>41769.208333333336</v>
      </c>
      <c r="O531" s="28">
        <f t="shared" si="35"/>
        <v>41797.208333333336</v>
      </c>
      <c r="P531" t="b">
        <v>0</v>
      </c>
      <c r="Q531" t="b">
        <v>0</v>
      </c>
      <c r="R531" s="34" t="s">
        <v>89</v>
      </c>
      <c r="S531" s="35" t="s">
        <v>2048</v>
      </c>
      <c r="T531" s="36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23">
        <f t="shared" si="33"/>
        <v>892.45870476190476</v>
      </c>
      <c r="J532" t="s">
        <v>21</v>
      </c>
      <c r="K532" t="s">
        <v>22</v>
      </c>
      <c r="L532">
        <v>1283230800</v>
      </c>
      <c r="M532">
        <v>1284440400</v>
      </c>
      <c r="N532" s="27">
        <f t="shared" si="34"/>
        <v>40421.208333333336</v>
      </c>
      <c r="O532" s="28">
        <f t="shared" si="35"/>
        <v>40435.208333333336</v>
      </c>
      <c r="P532" t="b">
        <v>0</v>
      </c>
      <c r="Q532" t="b">
        <v>1</v>
      </c>
      <c r="R532" s="34" t="s">
        <v>119</v>
      </c>
      <c r="S532" s="35" t="s">
        <v>2045</v>
      </c>
      <c r="T532" s="36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23">
        <f t="shared" si="33"/>
        <v>1820.4776057846814</v>
      </c>
      <c r="J533" t="s">
        <v>98</v>
      </c>
      <c r="K533" t="s">
        <v>99</v>
      </c>
      <c r="L533">
        <v>1384149600</v>
      </c>
      <c r="M533">
        <v>1388988000</v>
      </c>
      <c r="N533" s="27">
        <f t="shared" si="34"/>
        <v>41589.25</v>
      </c>
      <c r="O533" s="28">
        <f t="shared" si="35"/>
        <v>41645.25</v>
      </c>
      <c r="P533" t="b">
        <v>0</v>
      </c>
      <c r="Q533" t="b">
        <v>0</v>
      </c>
      <c r="R533" s="34" t="s">
        <v>89</v>
      </c>
      <c r="S533" s="35" t="s">
        <v>2048</v>
      </c>
      <c r="T533" s="36" t="s">
        <v>2049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23">
        <f t="shared" si="33"/>
        <v>65.514375000000001</v>
      </c>
      <c r="J534" t="s">
        <v>15</v>
      </c>
      <c r="K534" t="s">
        <v>16</v>
      </c>
      <c r="L534">
        <v>1516860000</v>
      </c>
      <c r="M534">
        <v>1516946400</v>
      </c>
      <c r="N534" s="27">
        <f t="shared" si="34"/>
        <v>43125.25</v>
      </c>
      <c r="O534" s="28">
        <f t="shared" si="35"/>
        <v>43126.25</v>
      </c>
      <c r="P534" t="b">
        <v>0</v>
      </c>
      <c r="Q534" t="b">
        <v>0</v>
      </c>
      <c r="R534" s="34" t="s">
        <v>33</v>
      </c>
      <c r="S534" s="35" t="s">
        <v>2037</v>
      </c>
      <c r="T534" s="36" t="s">
        <v>2038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23">
        <f t="shared" si="33"/>
        <v>1109.7962197231834</v>
      </c>
      <c r="J535" t="s">
        <v>40</v>
      </c>
      <c r="K535" t="s">
        <v>41</v>
      </c>
      <c r="L535">
        <v>1374642000</v>
      </c>
      <c r="M535">
        <v>1377752400</v>
      </c>
      <c r="N535" s="27">
        <f t="shared" si="34"/>
        <v>41479.208333333336</v>
      </c>
      <c r="O535" s="28">
        <f t="shared" si="35"/>
        <v>41515.208333333336</v>
      </c>
      <c r="P535" t="b">
        <v>0</v>
      </c>
      <c r="Q535" t="b">
        <v>0</v>
      </c>
      <c r="R535" s="34" t="s">
        <v>60</v>
      </c>
      <c r="S535" s="35" t="s">
        <v>2033</v>
      </c>
      <c r="T535" s="36" t="s">
        <v>2043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23">
        <f t="shared" si="33"/>
        <v>121.57511223344557</v>
      </c>
      <c r="J536" t="s">
        <v>21</v>
      </c>
      <c r="K536" t="s">
        <v>22</v>
      </c>
      <c r="L536">
        <v>1534482000</v>
      </c>
      <c r="M536">
        <v>1534568400</v>
      </c>
      <c r="N536" s="27">
        <f t="shared" si="34"/>
        <v>43329.208333333328</v>
      </c>
      <c r="O536" s="28">
        <f t="shared" si="35"/>
        <v>43330.208333333328</v>
      </c>
      <c r="P536" t="b">
        <v>0</v>
      </c>
      <c r="Q536" t="b">
        <v>1</v>
      </c>
      <c r="R536" s="34" t="s">
        <v>53</v>
      </c>
      <c r="S536" s="35" t="s">
        <v>2039</v>
      </c>
      <c r="T536" s="36" t="s">
        <v>2042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23">
        <f t="shared" si="33"/>
        <v>103.41019230769231</v>
      </c>
      <c r="J537" t="s">
        <v>107</v>
      </c>
      <c r="K537" t="s">
        <v>108</v>
      </c>
      <c r="L537">
        <v>1528434000</v>
      </c>
      <c r="M537">
        <v>1528606800</v>
      </c>
      <c r="N537" s="27">
        <f t="shared" si="34"/>
        <v>43259.208333333328</v>
      </c>
      <c r="O537" s="28">
        <f t="shared" si="35"/>
        <v>43261.208333333328</v>
      </c>
      <c r="P537" t="b">
        <v>0</v>
      </c>
      <c r="Q537" t="b">
        <v>1</v>
      </c>
      <c r="R537" s="34" t="s">
        <v>33</v>
      </c>
      <c r="S537" s="35" t="s">
        <v>2037</v>
      </c>
      <c r="T537" s="36" t="s">
        <v>2038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23">
        <f t="shared" si="33"/>
        <v>70.749846938775505</v>
      </c>
      <c r="J538" t="s">
        <v>107</v>
      </c>
      <c r="K538" t="s">
        <v>108</v>
      </c>
      <c r="L538">
        <v>1282626000</v>
      </c>
      <c r="M538">
        <v>1284872400</v>
      </c>
      <c r="N538" s="27">
        <f t="shared" si="34"/>
        <v>40414.208333333336</v>
      </c>
      <c r="O538" s="28">
        <f t="shared" si="35"/>
        <v>40440.208333333336</v>
      </c>
      <c r="P538" t="b">
        <v>0</v>
      </c>
      <c r="Q538" t="b">
        <v>0</v>
      </c>
      <c r="R538" s="34" t="s">
        <v>119</v>
      </c>
      <c r="S538" s="35" t="s">
        <v>2045</v>
      </c>
      <c r="T538" s="36" t="s">
        <v>2051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23">
        <f t="shared" si="33"/>
        <v>526.58610781990524</v>
      </c>
      <c r="J539" t="s">
        <v>36</v>
      </c>
      <c r="K539" t="s">
        <v>37</v>
      </c>
      <c r="L539">
        <v>1535605200</v>
      </c>
      <c r="M539">
        <v>1537592400</v>
      </c>
      <c r="N539" s="27">
        <f t="shared" si="34"/>
        <v>43342.208333333328</v>
      </c>
      <c r="O539" s="28">
        <f t="shared" si="35"/>
        <v>43365.208333333328</v>
      </c>
      <c r="P539" t="b">
        <v>1</v>
      </c>
      <c r="Q539" t="b">
        <v>1</v>
      </c>
      <c r="R539" s="34" t="s">
        <v>42</v>
      </c>
      <c r="S539" s="35" t="s">
        <v>2039</v>
      </c>
      <c r="T539" s="36" t="s">
        <v>2040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23">
        <f t="shared" si="33"/>
        <v>648.18847984137471</v>
      </c>
      <c r="J540" t="s">
        <v>21</v>
      </c>
      <c r="K540" t="s">
        <v>22</v>
      </c>
      <c r="L540">
        <v>1379826000</v>
      </c>
      <c r="M540">
        <v>1381208400</v>
      </c>
      <c r="N540" s="27">
        <f t="shared" si="34"/>
        <v>41539.208333333336</v>
      </c>
      <c r="O540" s="28">
        <f t="shared" si="35"/>
        <v>41555.208333333336</v>
      </c>
      <c r="P540" t="b">
        <v>0</v>
      </c>
      <c r="Q540" t="b">
        <v>0</v>
      </c>
      <c r="R540" s="34" t="s">
        <v>292</v>
      </c>
      <c r="S540" s="35" t="s">
        <v>2048</v>
      </c>
      <c r="T540" s="36" t="s">
        <v>2059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23">
        <f t="shared" si="33"/>
        <v>38.86326530612245</v>
      </c>
      <c r="J541" t="s">
        <v>21</v>
      </c>
      <c r="K541" t="s">
        <v>22</v>
      </c>
      <c r="L541">
        <v>1561957200</v>
      </c>
      <c r="M541">
        <v>1562475600</v>
      </c>
      <c r="N541" s="27">
        <f t="shared" si="34"/>
        <v>43647.208333333328</v>
      </c>
      <c r="O541" s="28">
        <f t="shared" si="35"/>
        <v>43653.208333333328</v>
      </c>
      <c r="P541" t="b">
        <v>0</v>
      </c>
      <c r="Q541" t="b">
        <v>1</v>
      </c>
      <c r="R541" s="34" t="s">
        <v>17</v>
      </c>
      <c r="S541" s="35" t="s">
        <v>2031</v>
      </c>
      <c r="T541" s="36" t="s">
        <v>2032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23">
        <f t="shared" si="33"/>
        <v>124.82990566037736</v>
      </c>
      <c r="J542" t="s">
        <v>21</v>
      </c>
      <c r="K542" t="s">
        <v>22</v>
      </c>
      <c r="L542">
        <v>1525496400</v>
      </c>
      <c r="M542">
        <v>1527397200</v>
      </c>
      <c r="N542" s="27">
        <f t="shared" si="34"/>
        <v>43225.208333333328</v>
      </c>
      <c r="O542" s="28">
        <f t="shared" si="35"/>
        <v>43247.208333333328</v>
      </c>
      <c r="P542" t="b">
        <v>0</v>
      </c>
      <c r="Q542" t="b">
        <v>0</v>
      </c>
      <c r="R542" s="34" t="s">
        <v>122</v>
      </c>
      <c r="S542" s="35" t="s">
        <v>2052</v>
      </c>
      <c r="T542" s="36" t="s">
        <v>2053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23">
        <f t="shared" si="33"/>
        <v>197.62102808988763</v>
      </c>
      <c r="J543" t="s">
        <v>107</v>
      </c>
      <c r="K543" t="s">
        <v>108</v>
      </c>
      <c r="L543">
        <v>1433912400</v>
      </c>
      <c r="M543">
        <v>1436158800</v>
      </c>
      <c r="N543" s="27">
        <f t="shared" si="34"/>
        <v>42165.208333333328</v>
      </c>
      <c r="O543" s="28">
        <f t="shared" si="35"/>
        <v>42191.208333333328</v>
      </c>
      <c r="P543" t="b">
        <v>0</v>
      </c>
      <c r="Q543" t="b">
        <v>0</v>
      </c>
      <c r="R543" s="34" t="s">
        <v>292</v>
      </c>
      <c r="S543" s="35" t="s">
        <v>2048</v>
      </c>
      <c r="T543" s="36" t="s">
        <v>2059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23">
        <f t="shared" si="33"/>
        <v>24.512532467532466</v>
      </c>
      <c r="J544" t="s">
        <v>40</v>
      </c>
      <c r="K544" t="s">
        <v>41</v>
      </c>
      <c r="L544">
        <v>1453442400</v>
      </c>
      <c r="M544">
        <v>1456034400</v>
      </c>
      <c r="N544" s="27">
        <f t="shared" si="34"/>
        <v>42391.25</v>
      </c>
      <c r="O544" s="28">
        <f t="shared" si="35"/>
        <v>42421.25</v>
      </c>
      <c r="P544" t="b">
        <v>0</v>
      </c>
      <c r="Q544" t="b">
        <v>0</v>
      </c>
      <c r="R544" s="34" t="s">
        <v>60</v>
      </c>
      <c r="S544" s="35" t="s">
        <v>2033</v>
      </c>
      <c r="T544" s="36" t="s">
        <v>2043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23">
        <f t="shared" si="33"/>
        <v>90.081648998822146</v>
      </c>
      <c r="J545" t="s">
        <v>21</v>
      </c>
      <c r="K545" t="s">
        <v>22</v>
      </c>
      <c r="L545">
        <v>1378875600</v>
      </c>
      <c r="M545">
        <v>1380171600</v>
      </c>
      <c r="N545" s="27">
        <f t="shared" si="34"/>
        <v>41528.208333333336</v>
      </c>
      <c r="O545" s="28">
        <f t="shared" si="35"/>
        <v>41543.208333333336</v>
      </c>
      <c r="P545" t="b">
        <v>0</v>
      </c>
      <c r="Q545" t="b">
        <v>0</v>
      </c>
      <c r="R545" s="34" t="s">
        <v>89</v>
      </c>
      <c r="S545" s="35" t="s">
        <v>2048</v>
      </c>
      <c r="T545" s="36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23">
        <f t="shared" si="33"/>
        <v>43.3825</v>
      </c>
      <c r="J546" t="s">
        <v>21</v>
      </c>
      <c r="K546" t="s">
        <v>22</v>
      </c>
      <c r="L546">
        <v>1452232800</v>
      </c>
      <c r="M546">
        <v>1453356000</v>
      </c>
      <c r="N546" s="27">
        <f t="shared" si="34"/>
        <v>42377.25</v>
      </c>
      <c r="O546" s="28">
        <f t="shared" si="35"/>
        <v>42390.25</v>
      </c>
      <c r="P546" t="b">
        <v>0</v>
      </c>
      <c r="Q546" t="b">
        <v>0</v>
      </c>
      <c r="R546" s="34" t="s">
        <v>23</v>
      </c>
      <c r="S546" s="35" t="s">
        <v>2033</v>
      </c>
      <c r="T546" s="36" t="s">
        <v>2034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23">
        <f t="shared" si="33"/>
        <v>1345.4440178571429</v>
      </c>
      <c r="J547" t="s">
        <v>21</v>
      </c>
      <c r="K547" t="s">
        <v>22</v>
      </c>
      <c r="L547">
        <v>1577253600</v>
      </c>
      <c r="M547">
        <v>1578981600</v>
      </c>
      <c r="N547" s="27">
        <f t="shared" si="34"/>
        <v>43824.25</v>
      </c>
      <c r="O547" s="28">
        <f t="shared" si="35"/>
        <v>43844.25</v>
      </c>
      <c r="P547" t="b">
        <v>0</v>
      </c>
      <c r="Q547" t="b">
        <v>0</v>
      </c>
      <c r="R547" s="34" t="s">
        <v>33</v>
      </c>
      <c r="S547" s="35" t="s">
        <v>2037</v>
      </c>
      <c r="T547" s="36" t="s">
        <v>2038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23">
        <f t="shared" si="33"/>
        <v>44.817857142857143</v>
      </c>
      <c r="J548" t="s">
        <v>21</v>
      </c>
      <c r="K548" t="s">
        <v>22</v>
      </c>
      <c r="L548">
        <v>1537160400</v>
      </c>
      <c r="M548">
        <v>1537419600</v>
      </c>
      <c r="N548" s="27">
        <f t="shared" si="34"/>
        <v>43360.208333333328</v>
      </c>
      <c r="O548" s="28">
        <f t="shared" si="35"/>
        <v>43363.208333333328</v>
      </c>
      <c r="P548" t="b">
        <v>0</v>
      </c>
      <c r="Q548" t="b">
        <v>1</v>
      </c>
      <c r="R548" s="34" t="s">
        <v>33</v>
      </c>
      <c r="S548" s="35" t="s">
        <v>2037</v>
      </c>
      <c r="T548" s="36" t="s">
        <v>2038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23">
        <f t="shared" si="33"/>
        <v>82.844999999999999</v>
      </c>
      <c r="J549" t="s">
        <v>21</v>
      </c>
      <c r="K549" t="s">
        <v>22</v>
      </c>
      <c r="L549">
        <v>1422165600</v>
      </c>
      <c r="M549">
        <v>1423202400</v>
      </c>
      <c r="N549" s="27">
        <f t="shared" si="34"/>
        <v>42029.25</v>
      </c>
      <c r="O549" s="28">
        <f t="shared" si="35"/>
        <v>42041.25</v>
      </c>
      <c r="P549" t="b">
        <v>0</v>
      </c>
      <c r="Q549" t="b">
        <v>0</v>
      </c>
      <c r="R549" s="34" t="s">
        <v>53</v>
      </c>
      <c r="S549" s="35" t="s">
        <v>2039</v>
      </c>
      <c r="T549" s="36" t="s">
        <v>2042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23">
        <f t="shared" si="33"/>
        <v>1493.8545688350982</v>
      </c>
      <c r="J550" t="s">
        <v>21</v>
      </c>
      <c r="K550" t="s">
        <v>22</v>
      </c>
      <c r="L550">
        <v>1459486800</v>
      </c>
      <c r="M550">
        <v>1460610000</v>
      </c>
      <c r="N550" s="27">
        <f t="shared" si="34"/>
        <v>42461.208333333328</v>
      </c>
      <c r="O550" s="28">
        <f t="shared" si="35"/>
        <v>42474.208333333328</v>
      </c>
      <c r="P550" t="b">
        <v>0</v>
      </c>
      <c r="Q550" t="b">
        <v>0</v>
      </c>
      <c r="R550" s="34" t="s">
        <v>33</v>
      </c>
      <c r="S550" s="35" t="s">
        <v>2037</v>
      </c>
      <c r="T550" s="36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23">
        <f t="shared" si="33"/>
        <v>382.42106779661015</v>
      </c>
      <c r="J551" t="s">
        <v>21</v>
      </c>
      <c r="K551" t="s">
        <v>22</v>
      </c>
      <c r="L551">
        <v>1369717200</v>
      </c>
      <c r="M551">
        <v>1370494800</v>
      </c>
      <c r="N551" s="27">
        <f t="shared" si="34"/>
        <v>41422.208333333336</v>
      </c>
      <c r="O551" s="28">
        <f t="shared" si="35"/>
        <v>41431.208333333336</v>
      </c>
      <c r="P551" t="b">
        <v>0</v>
      </c>
      <c r="Q551" t="b">
        <v>0</v>
      </c>
      <c r="R551" s="34" t="s">
        <v>65</v>
      </c>
      <c r="S551" s="35" t="s">
        <v>2035</v>
      </c>
      <c r="T551" s="36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23">
        <f t="shared" si="33"/>
        <v>0.52</v>
      </c>
      <c r="J552" t="s">
        <v>98</v>
      </c>
      <c r="K552" t="s">
        <v>99</v>
      </c>
      <c r="L552">
        <v>1330495200</v>
      </c>
      <c r="M552">
        <v>1332306000</v>
      </c>
      <c r="N552" s="27">
        <f t="shared" si="34"/>
        <v>40968.25</v>
      </c>
      <c r="O552" s="28">
        <f t="shared" si="35"/>
        <v>40989.208333333336</v>
      </c>
      <c r="P552" t="b">
        <v>0</v>
      </c>
      <c r="Q552" t="b">
        <v>0</v>
      </c>
      <c r="R552" s="34" t="s">
        <v>60</v>
      </c>
      <c r="S552" s="35" t="s">
        <v>2033</v>
      </c>
      <c r="T552" s="36" t="s">
        <v>2043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23">
        <f t="shared" si="33"/>
        <v>1389.7931649083841</v>
      </c>
      <c r="J553" t="s">
        <v>26</v>
      </c>
      <c r="K553" t="s">
        <v>27</v>
      </c>
      <c r="L553">
        <v>1419055200</v>
      </c>
      <c r="M553">
        <v>1422511200</v>
      </c>
      <c r="N553" s="27">
        <f t="shared" si="34"/>
        <v>41993.25</v>
      </c>
      <c r="O553" s="28">
        <f t="shared" si="35"/>
        <v>42033.25</v>
      </c>
      <c r="P553" t="b">
        <v>0</v>
      </c>
      <c r="Q553" t="b">
        <v>1</v>
      </c>
      <c r="R553" s="34" t="s">
        <v>28</v>
      </c>
      <c r="S553" s="35" t="s">
        <v>2035</v>
      </c>
      <c r="T553" s="36" t="s">
        <v>2036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23">
        <f t="shared" si="33"/>
        <v>46.492555555555555</v>
      </c>
      <c r="J554" t="s">
        <v>21</v>
      </c>
      <c r="K554" t="s">
        <v>22</v>
      </c>
      <c r="L554">
        <v>1480140000</v>
      </c>
      <c r="M554">
        <v>1480312800</v>
      </c>
      <c r="N554" s="27">
        <f t="shared" si="34"/>
        <v>42700.25</v>
      </c>
      <c r="O554" s="28">
        <f t="shared" si="35"/>
        <v>42702.25</v>
      </c>
      <c r="P554" t="b">
        <v>0</v>
      </c>
      <c r="Q554" t="b">
        <v>0</v>
      </c>
      <c r="R554" s="34" t="s">
        <v>33</v>
      </c>
      <c r="S554" s="35" t="s">
        <v>2037</v>
      </c>
      <c r="T554" s="36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23">
        <f t="shared" si="33"/>
        <v>514.21987690504102</v>
      </c>
      <c r="J555" t="s">
        <v>21</v>
      </c>
      <c r="K555" t="s">
        <v>22</v>
      </c>
      <c r="L555">
        <v>1293948000</v>
      </c>
      <c r="M555">
        <v>1294034400</v>
      </c>
      <c r="N555" s="27">
        <f t="shared" si="34"/>
        <v>40545.25</v>
      </c>
      <c r="O555" s="28">
        <f t="shared" si="35"/>
        <v>40546.25</v>
      </c>
      <c r="P555" t="b">
        <v>0</v>
      </c>
      <c r="Q555" t="b">
        <v>0</v>
      </c>
      <c r="R555" s="34" t="s">
        <v>23</v>
      </c>
      <c r="S555" s="35" t="s">
        <v>2033</v>
      </c>
      <c r="T555" s="36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23">
        <f t="shared" si="33"/>
        <v>277.75831578947367</v>
      </c>
      <c r="J556" t="s">
        <v>15</v>
      </c>
      <c r="K556" t="s">
        <v>16</v>
      </c>
      <c r="L556">
        <v>1482127200</v>
      </c>
      <c r="M556">
        <v>1482645600</v>
      </c>
      <c r="N556" s="27">
        <f t="shared" si="34"/>
        <v>42723.25</v>
      </c>
      <c r="O556" s="28">
        <f t="shared" si="35"/>
        <v>42729.25</v>
      </c>
      <c r="P556" t="b">
        <v>0</v>
      </c>
      <c r="Q556" t="b">
        <v>0</v>
      </c>
      <c r="R556" s="34" t="s">
        <v>60</v>
      </c>
      <c r="S556" s="35" t="s">
        <v>2033</v>
      </c>
      <c r="T556" s="36" t="s">
        <v>2043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23">
        <f t="shared" si="33"/>
        <v>68.618174603174609</v>
      </c>
      <c r="J557" t="s">
        <v>36</v>
      </c>
      <c r="K557" t="s">
        <v>37</v>
      </c>
      <c r="L557">
        <v>1396414800</v>
      </c>
      <c r="M557">
        <v>1399093200</v>
      </c>
      <c r="N557" s="27">
        <f t="shared" si="34"/>
        <v>41731.208333333336</v>
      </c>
      <c r="O557" s="28">
        <f t="shared" si="35"/>
        <v>41762.208333333336</v>
      </c>
      <c r="P557" t="b">
        <v>0</v>
      </c>
      <c r="Q557" t="b">
        <v>0</v>
      </c>
      <c r="R557" s="34" t="s">
        <v>23</v>
      </c>
      <c r="S557" s="35" t="s">
        <v>2033</v>
      </c>
      <c r="T557" s="36" t="s">
        <v>2034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23">
        <f t="shared" si="33"/>
        <v>62.198749999999997</v>
      </c>
      <c r="J558" t="s">
        <v>21</v>
      </c>
      <c r="K558" t="s">
        <v>22</v>
      </c>
      <c r="L558">
        <v>1315285200</v>
      </c>
      <c r="M558">
        <v>1315890000</v>
      </c>
      <c r="N558" s="27">
        <f t="shared" si="34"/>
        <v>40792.208333333336</v>
      </c>
      <c r="O558" s="28">
        <f t="shared" si="35"/>
        <v>40799.208333333336</v>
      </c>
      <c r="P558" t="b">
        <v>0</v>
      </c>
      <c r="Q558" t="b">
        <v>1</v>
      </c>
      <c r="R558" s="34" t="s">
        <v>206</v>
      </c>
      <c r="S558" s="35" t="s">
        <v>2045</v>
      </c>
      <c r="T558" s="36" t="s">
        <v>2057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23">
        <f t="shared" si="33"/>
        <v>111.49666666666667</v>
      </c>
      <c r="J559" t="s">
        <v>21</v>
      </c>
      <c r="K559" t="s">
        <v>22</v>
      </c>
      <c r="L559">
        <v>1443762000</v>
      </c>
      <c r="M559">
        <v>1444021200</v>
      </c>
      <c r="N559" s="27">
        <f t="shared" si="34"/>
        <v>42279.208333333328</v>
      </c>
      <c r="O559" s="28">
        <f t="shared" si="35"/>
        <v>42282.208333333328</v>
      </c>
      <c r="P559" t="b">
        <v>0</v>
      </c>
      <c r="Q559" t="b">
        <v>1</v>
      </c>
      <c r="R559" s="34" t="s">
        <v>474</v>
      </c>
      <c r="S559" s="35" t="s">
        <v>2039</v>
      </c>
      <c r="T559" s="36" t="s">
        <v>2061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23">
        <f t="shared" si="33"/>
        <v>63.686724137931037</v>
      </c>
      <c r="J560" t="s">
        <v>21</v>
      </c>
      <c r="K560" t="s">
        <v>22</v>
      </c>
      <c r="L560">
        <v>1456293600</v>
      </c>
      <c r="M560">
        <v>1460005200</v>
      </c>
      <c r="N560" s="27">
        <f t="shared" si="34"/>
        <v>42424.25</v>
      </c>
      <c r="O560" s="28">
        <f t="shared" si="35"/>
        <v>42467.208333333328</v>
      </c>
      <c r="P560" t="b">
        <v>0</v>
      </c>
      <c r="Q560" t="b">
        <v>0</v>
      </c>
      <c r="R560" s="34" t="s">
        <v>33</v>
      </c>
      <c r="S560" s="35" t="s">
        <v>2037</v>
      </c>
      <c r="T560" s="36" t="s">
        <v>2038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23">
        <f t="shared" si="33"/>
        <v>511.50484805318138</v>
      </c>
      <c r="J561" t="s">
        <v>21</v>
      </c>
      <c r="K561" t="s">
        <v>22</v>
      </c>
      <c r="L561">
        <v>1470114000</v>
      </c>
      <c r="M561">
        <v>1470718800</v>
      </c>
      <c r="N561" s="27">
        <f t="shared" si="34"/>
        <v>42584.208333333328</v>
      </c>
      <c r="O561" s="28">
        <f t="shared" si="35"/>
        <v>42591.208333333328</v>
      </c>
      <c r="P561" t="b">
        <v>0</v>
      </c>
      <c r="Q561" t="b">
        <v>0</v>
      </c>
      <c r="R561" s="34" t="s">
        <v>33</v>
      </c>
      <c r="S561" s="35" t="s">
        <v>2037</v>
      </c>
      <c r="T561" s="36" t="s">
        <v>2038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23">
        <f t="shared" si="33"/>
        <v>1592.4708000000001</v>
      </c>
      <c r="J562" t="s">
        <v>21</v>
      </c>
      <c r="K562" t="s">
        <v>22</v>
      </c>
      <c r="L562">
        <v>1321596000</v>
      </c>
      <c r="M562">
        <v>1325052000</v>
      </c>
      <c r="N562" s="27">
        <f t="shared" si="34"/>
        <v>40865.25</v>
      </c>
      <c r="O562" s="28">
        <f t="shared" si="35"/>
        <v>40905.25</v>
      </c>
      <c r="P562" t="b">
        <v>0</v>
      </c>
      <c r="Q562" t="b">
        <v>0</v>
      </c>
      <c r="R562" s="34" t="s">
        <v>71</v>
      </c>
      <c r="S562" s="35" t="s">
        <v>2039</v>
      </c>
      <c r="T562" s="36" t="s">
        <v>2047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23">
        <f t="shared" si="33"/>
        <v>100.8485</v>
      </c>
      <c r="J563" t="s">
        <v>98</v>
      </c>
      <c r="K563" t="s">
        <v>99</v>
      </c>
      <c r="L563">
        <v>1318827600</v>
      </c>
      <c r="M563">
        <v>1319000400</v>
      </c>
      <c r="N563" s="27">
        <f t="shared" si="34"/>
        <v>40833.208333333336</v>
      </c>
      <c r="O563" s="28">
        <f t="shared" si="35"/>
        <v>40835.208333333336</v>
      </c>
      <c r="P563" t="b">
        <v>0</v>
      </c>
      <c r="Q563" t="b">
        <v>0</v>
      </c>
      <c r="R563" s="34" t="s">
        <v>33</v>
      </c>
      <c r="S563" s="35" t="s">
        <v>2037</v>
      </c>
      <c r="T563" s="36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23">
        <f t="shared" si="33"/>
        <v>13.064090909090909</v>
      </c>
      <c r="J564" t="s">
        <v>98</v>
      </c>
      <c r="K564" t="s">
        <v>99</v>
      </c>
      <c r="L564">
        <v>1552366800</v>
      </c>
      <c r="M564">
        <v>1552539600</v>
      </c>
      <c r="N564" s="27">
        <f t="shared" si="34"/>
        <v>43536.208333333328</v>
      </c>
      <c r="O564" s="28">
        <f t="shared" si="35"/>
        <v>43538.208333333328</v>
      </c>
      <c r="P564" t="b">
        <v>0</v>
      </c>
      <c r="Q564" t="b">
        <v>0</v>
      </c>
      <c r="R564" s="34" t="s">
        <v>23</v>
      </c>
      <c r="S564" s="35" t="s">
        <v>2033</v>
      </c>
      <c r="T564" s="36" t="s">
        <v>2034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23">
        <f t="shared" si="33"/>
        <v>43.190135135135137</v>
      </c>
      <c r="J565" t="s">
        <v>26</v>
      </c>
      <c r="K565" t="s">
        <v>27</v>
      </c>
      <c r="L565">
        <v>1542088800</v>
      </c>
      <c r="M565">
        <v>1543816800</v>
      </c>
      <c r="N565" s="27">
        <f t="shared" si="34"/>
        <v>43417.25</v>
      </c>
      <c r="O565" s="28">
        <f t="shared" si="35"/>
        <v>43437.25</v>
      </c>
      <c r="P565" t="b">
        <v>0</v>
      </c>
      <c r="Q565" t="b">
        <v>0</v>
      </c>
      <c r="R565" s="34" t="s">
        <v>42</v>
      </c>
      <c r="S565" s="35" t="s">
        <v>2039</v>
      </c>
      <c r="T565" s="36" t="s">
        <v>2040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23">
        <f t="shared" si="33"/>
        <v>895.41906639004151</v>
      </c>
      <c r="J566" t="s">
        <v>21</v>
      </c>
      <c r="K566" t="s">
        <v>22</v>
      </c>
      <c r="L566">
        <v>1426395600</v>
      </c>
      <c r="M566">
        <v>1427086800</v>
      </c>
      <c r="N566" s="27">
        <f t="shared" si="34"/>
        <v>42078.208333333328</v>
      </c>
      <c r="O566" s="28">
        <f t="shared" si="35"/>
        <v>42086.208333333328</v>
      </c>
      <c r="P566" t="b">
        <v>0</v>
      </c>
      <c r="Q566" t="b">
        <v>0</v>
      </c>
      <c r="R566" s="34" t="s">
        <v>33</v>
      </c>
      <c r="S566" s="35" t="s">
        <v>2037</v>
      </c>
      <c r="T566" s="36" t="s">
        <v>2038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23">
        <f t="shared" si="33"/>
        <v>1799.0230031612223</v>
      </c>
      <c r="J567" t="s">
        <v>21</v>
      </c>
      <c r="K567" t="s">
        <v>22</v>
      </c>
      <c r="L567">
        <v>1321336800</v>
      </c>
      <c r="M567">
        <v>1323064800</v>
      </c>
      <c r="N567" s="27">
        <f t="shared" si="34"/>
        <v>40862.25</v>
      </c>
      <c r="O567" s="28">
        <f t="shared" si="35"/>
        <v>40882.25</v>
      </c>
      <c r="P567" t="b">
        <v>0</v>
      </c>
      <c r="Q567" t="b">
        <v>0</v>
      </c>
      <c r="R567" s="34" t="s">
        <v>33</v>
      </c>
      <c r="S567" s="35" t="s">
        <v>2037</v>
      </c>
      <c r="T567" s="36" t="s">
        <v>2038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23">
        <f t="shared" si="33"/>
        <v>18.721720430107528</v>
      </c>
      <c r="J568" t="s">
        <v>21</v>
      </c>
      <c r="K568" t="s">
        <v>22</v>
      </c>
      <c r="L568">
        <v>1456293600</v>
      </c>
      <c r="M568">
        <v>1458277200</v>
      </c>
      <c r="N568" s="27">
        <f t="shared" si="34"/>
        <v>42424.25</v>
      </c>
      <c r="O568" s="28">
        <f t="shared" si="35"/>
        <v>42447.208333333328</v>
      </c>
      <c r="P568" t="b">
        <v>0</v>
      </c>
      <c r="Q568" t="b">
        <v>1</v>
      </c>
      <c r="R568" s="34" t="s">
        <v>50</v>
      </c>
      <c r="S568" s="35" t="s">
        <v>2033</v>
      </c>
      <c r="T568" s="36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23">
        <f t="shared" si="33"/>
        <v>123.09301470588235</v>
      </c>
      <c r="J569" t="s">
        <v>21</v>
      </c>
      <c r="K569" t="s">
        <v>22</v>
      </c>
      <c r="L569">
        <v>1404968400</v>
      </c>
      <c r="M569">
        <v>1405141200</v>
      </c>
      <c r="N569" s="27">
        <f t="shared" si="34"/>
        <v>41830.208333333336</v>
      </c>
      <c r="O569" s="28">
        <f t="shared" si="35"/>
        <v>41832.208333333336</v>
      </c>
      <c r="P569" t="b">
        <v>0</v>
      </c>
      <c r="Q569" t="b">
        <v>0</v>
      </c>
      <c r="R569" s="34" t="s">
        <v>23</v>
      </c>
      <c r="S569" s="35" t="s">
        <v>2033</v>
      </c>
      <c r="T569" s="36" t="s">
        <v>2034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23">
        <f t="shared" si="33"/>
        <v>2590.9301657458564</v>
      </c>
      <c r="J570" t="s">
        <v>21</v>
      </c>
      <c r="K570" t="s">
        <v>22</v>
      </c>
      <c r="L570">
        <v>1279170000</v>
      </c>
      <c r="M570">
        <v>1283058000</v>
      </c>
      <c r="N570" s="27">
        <f t="shared" si="34"/>
        <v>40374.208333333336</v>
      </c>
      <c r="O570" s="28">
        <f t="shared" si="35"/>
        <v>40419.208333333336</v>
      </c>
      <c r="P570" t="b">
        <v>0</v>
      </c>
      <c r="Q570" t="b">
        <v>0</v>
      </c>
      <c r="R570" s="34" t="s">
        <v>33</v>
      </c>
      <c r="S570" s="35" t="s">
        <v>2037</v>
      </c>
      <c r="T570" s="36" t="s">
        <v>2038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23">
        <f t="shared" si="33"/>
        <v>295.68669154228854</v>
      </c>
      <c r="J571" t="s">
        <v>107</v>
      </c>
      <c r="K571" t="s">
        <v>108</v>
      </c>
      <c r="L571">
        <v>1294725600</v>
      </c>
      <c r="M571">
        <v>1295762400</v>
      </c>
      <c r="N571" s="27">
        <f t="shared" si="34"/>
        <v>40554.25</v>
      </c>
      <c r="O571" s="28">
        <f t="shared" si="35"/>
        <v>40566.25</v>
      </c>
      <c r="P571" t="b">
        <v>0</v>
      </c>
      <c r="Q571" t="b">
        <v>0</v>
      </c>
      <c r="R571" s="34" t="s">
        <v>71</v>
      </c>
      <c r="S571" s="35" t="s">
        <v>2039</v>
      </c>
      <c r="T571" s="36" t="s">
        <v>2047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23">
        <f t="shared" si="33"/>
        <v>1364.0282692307692</v>
      </c>
      <c r="J572" t="s">
        <v>21</v>
      </c>
      <c r="K572" t="s">
        <v>22</v>
      </c>
      <c r="L572">
        <v>1419055200</v>
      </c>
      <c r="M572">
        <v>1419573600</v>
      </c>
      <c r="N572" s="27">
        <f t="shared" si="34"/>
        <v>41993.25</v>
      </c>
      <c r="O572" s="28">
        <f t="shared" si="35"/>
        <v>41999.25</v>
      </c>
      <c r="P572" t="b">
        <v>0</v>
      </c>
      <c r="Q572" t="b">
        <v>1</v>
      </c>
      <c r="R572" s="34" t="s">
        <v>23</v>
      </c>
      <c r="S572" s="35" t="s">
        <v>2033</v>
      </c>
      <c r="T572" s="36" t="s">
        <v>2034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23">
        <f t="shared" si="33"/>
        <v>17.970714285714287</v>
      </c>
      <c r="J573" t="s">
        <v>107</v>
      </c>
      <c r="K573" t="s">
        <v>108</v>
      </c>
      <c r="L573">
        <v>1434690000</v>
      </c>
      <c r="M573">
        <v>1438750800</v>
      </c>
      <c r="N573" s="27">
        <f t="shared" si="34"/>
        <v>42174.208333333328</v>
      </c>
      <c r="O573" s="28">
        <f t="shared" si="35"/>
        <v>42221.208333333328</v>
      </c>
      <c r="P573" t="b">
        <v>0</v>
      </c>
      <c r="Q573" t="b">
        <v>0</v>
      </c>
      <c r="R573" s="34" t="s">
        <v>100</v>
      </c>
      <c r="S573" s="35" t="s">
        <v>2039</v>
      </c>
      <c r="T573" s="36" t="s">
        <v>2050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23">
        <f t="shared" si="33"/>
        <v>47.271999999999998</v>
      </c>
      <c r="J574" t="s">
        <v>21</v>
      </c>
      <c r="K574" t="s">
        <v>22</v>
      </c>
      <c r="L574">
        <v>1443416400</v>
      </c>
      <c r="M574">
        <v>1444798800</v>
      </c>
      <c r="N574" s="27">
        <f t="shared" si="34"/>
        <v>42275.208333333328</v>
      </c>
      <c r="O574" s="28">
        <f t="shared" si="35"/>
        <v>42291.208333333328</v>
      </c>
      <c r="P574" t="b">
        <v>0</v>
      </c>
      <c r="Q574" t="b">
        <v>1</v>
      </c>
      <c r="R574" s="34" t="s">
        <v>23</v>
      </c>
      <c r="S574" s="35" t="s">
        <v>2033</v>
      </c>
      <c r="T574" s="36" t="s">
        <v>2034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23">
        <f t="shared" si="33"/>
        <v>150.55940298507463</v>
      </c>
      <c r="J575" t="s">
        <v>21</v>
      </c>
      <c r="K575" t="s">
        <v>22</v>
      </c>
      <c r="L575">
        <v>1399006800</v>
      </c>
      <c r="M575">
        <v>1399179600</v>
      </c>
      <c r="N575" s="27">
        <f t="shared" si="34"/>
        <v>41761.208333333336</v>
      </c>
      <c r="O575" s="28">
        <f t="shared" si="35"/>
        <v>41763.208333333336</v>
      </c>
      <c r="P575" t="b">
        <v>0</v>
      </c>
      <c r="Q575" t="b">
        <v>0</v>
      </c>
      <c r="R575" s="34" t="s">
        <v>1029</v>
      </c>
      <c r="S575" s="35" t="s">
        <v>2062</v>
      </c>
      <c r="T575" s="36" t="s">
        <v>2063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23">
        <f t="shared" si="33"/>
        <v>73.845740740740737</v>
      </c>
      <c r="J576" t="s">
        <v>21</v>
      </c>
      <c r="K576" t="s">
        <v>22</v>
      </c>
      <c r="L576">
        <v>1575698400</v>
      </c>
      <c r="M576">
        <v>1576562400</v>
      </c>
      <c r="N576" s="27">
        <f t="shared" si="34"/>
        <v>43806.25</v>
      </c>
      <c r="O576" s="28">
        <f t="shared" si="35"/>
        <v>43816.25</v>
      </c>
      <c r="P576" t="b">
        <v>0</v>
      </c>
      <c r="Q576" t="b">
        <v>1</v>
      </c>
      <c r="R576" s="34" t="s">
        <v>17</v>
      </c>
      <c r="S576" s="35" t="s">
        <v>2031</v>
      </c>
      <c r="T576" s="36" t="s">
        <v>2032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23">
        <f t="shared" si="33"/>
        <v>279.31465186074428</v>
      </c>
      <c r="J577" t="s">
        <v>21</v>
      </c>
      <c r="K577" t="s">
        <v>22</v>
      </c>
      <c r="L577">
        <v>1400562000</v>
      </c>
      <c r="M577">
        <v>1400821200</v>
      </c>
      <c r="N577" s="27">
        <f t="shared" si="34"/>
        <v>41779.208333333336</v>
      </c>
      <c r="O577" s="28">
        <f t="shared" si="35"/>
        <v>41782.208333333336</v>
      </c>
      <c r="P577" t="b">
        <v>0</v>
      </c>
      <c r="Q577" t="b">
        <v>1</v>
      </c>
      <c r="R577" s="34" t="s">
        <v>33</v>
      </c>
      <c r="S577" s="35" t="s">
        <v>2037</v>
      </c>
      <c r="T577" s="36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23">
        <f t="shared" si="33"/>
        <v>32.32463917525773</v>
      </c>
      <c r="J578" t="s">
        <v>21</v>
      </c>
      <c r="K578" t="s">
        <v>22</v>
      </c>
      <c r="L578">
        <v>1509512400</v>
      </c>
      <c r="M578">
        <v>1510984800</v>
      </c>
      <c r="N578" s="27">
        <f t="shared" si="34"/>
        <v>43040.208333333328</v>
      </c>
      <c r="O578" s="28">
        <f t="shared" si="35"/>
        <v>43057.25</v>
      </c>
      <c r="P578" t="b">
        <v>0</v>
      </c>
      <c r="Q578" t="b">
        <v>0</v>
      </c>
      <c r="R578" s="34" t="s">
        <v>33</v>
      </c>
      <c r="S578" s="35" t="s">
        <v>2037</v>
      </c>
      <c r="T578" s="36" t="s">
        <v>2038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23">
        <f t="shared" ref="I579:I642" si="37">AVERAGE(H579,F579)</f>
        <v>18.594268292682926</v>
      </c>
      <c r="J579" t="s">
        <v>21</v>
      </c>
      <c r="K579" t="s">
        <v>22</v>
      </c>
      <c r="L579">
        <v>1299823200</v>
      </c>
      <c r="M579">
        <v>1302066000</v>
      </c>
      <c r="N579" s="27">
        <f t="shared" ref="N579:N642" si="38">(((L579/60)/60)/24)+DATE(1970,1,1)</f>
        <v>40613.25</v>
      </c>
      <c r="O579" s="28">
        <f t="shared" ref="O579:O642" si="39">(((M579/60)/60)/24)+DATE(1970,1,1)</f>
        <v>40639.208333333336</v>
      </c>
      <c r="P579" t="b">
        <v>0</v>
      </c>
      <c r="Q579" t="b">
        <v>0</v>
      </c>
      <c r="R579" s="34" t="s">
        <v>159</v>
      </c>
      <c r="S579" s="35" t="s">
        <v>2033</v>
      </c>
      <c r="T579" s="36" t="s">
        <v>2056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23">
        <f t="shared" si="37"/>
        <v>122.58377202072539</v>
      </c>
      <c r="J580" t="s">
        <v>21</v>
      </c>
      <c r="K580" t="s">
        <v>22</v>
      </c>
      <c r="L580">
        <v>1322719200</v>
      </c>
      <c r="M580">
        <v>1322978400</v>
      </c>
      <c r="N580" s="27">
        <f t="shared" si="38"/>
        <v>40878.25</v>
      </c>
      <c r="O580" s="28">
        <f t="shared" si="39"/>
        <v>40881.25</v>
      </c>
      <c r="P580" t="b">
        <v>0</v>
      </c>
      <c r="Q580" t="b">
        <v>0</v>
      </c>
      <c r="R580" s="34" t="s">
        <v>474</v>
      </c>
      <c r="S580" s="35" t="s">
        <v>2039</v>
      </c>
      <c r="T580" s="36" t="s">
        <v>2061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23">
        <f t="shared" si="37"/>
        <v>44.005564516129034</v>
      </c>
      <c r="J581" t="s">
        <v>21</v>
      </c>
      <c r="K581" t="s">
        <v>22</v>
      </c>
      <c r="L581">
        <v>1312693200</v>
      </c>
      <c r="M581">
        <v>1313730000</v>
      </c>
      <c r="N581" s="27">
        <f t="shared" si="38"/>
        <v>40762.208333333336</v>
      </c>
      <c r="O581" s="28">
        <f t="shared" si="39"/>
        <v>40774.208333333336</v>
      </c>
      <c r="P581" t="b">
        <v>0</v>
      </c>
      <c r="Q581" t="b">
        <v>0</v>
      </c>
      <c r="R581" s="34" t="s">
        <v>159</v>
      </c>
      <c r="S581" s="35" t="s">
        <v>2033</v>
      </c>
      <c r="T581" s="36" t="s">
        <v>2056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23">
        <f t="shared" si="37"/>
        <v>1559.707511415525</v>
      </c>
      <c r="J582" t="s">
        <v>21</v>
      </c>
      <c r="K582" t="s">
        <v>22</v>
      </c>
      <c r="L582">
        <v>1393394400</v>
      </c>
      <c r="M582">
        <v>1394085600</v>
      </c>
      <c r="N582" s="27">
        <f t="shared" si="38"/>
        <v>41696.25</v>
      </c>
      <c r="O582" s="28">
        <f t="shared" si="39"/>
        <v>41704.25</v>
      </c>
      <c r="P582" t="b">
        <v>0</v>
      </c>
      <c r="Q582" t="b">
        <v>0</v>
      </c>
      <c r="R582" s="34" t="s">
        <v>33</v>
      </c>
      <c r="S582" s="35" t="s">
        <v>2037</v>
      </c>
      <c r="T582" s="36" t="s">
        <v>2038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23">
        <f t="shared" si="37"/>
        <v>35.820083333333336</v>
      </c>
      <c r="J583" t="s">
        <v>21</v>
      </c>
      <c r="K583" t="s">
        <v>22</v>
      </c>
      <c r="L583">
        <v>1304053200</v>
      </c>
      <c r="M583">
        <v>1305349200</v>
      </c>
      <c r="N583" s="27">
        <f t="shared" si="38"/>
        <v>40662.208333333336</v>
      </c>
      <c r="O583" s="28">
        <f t="shared" si="39"/>
        <v>40677.208333333336</v>
      </c>
      <c r="P583" t="b">
        <v>0</v>
      </c>
      <c r="Q583" t="b">
        <v>0</v>
      </c>
      <c r="R583" s="34" t="s">
        <v>28</v>
      </c>
      <c r="S583" s="35" t="s">
        <v>2035</v>
      </c>
      <c r="T583" s="36" t="s">
        <v>2036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23">
        <f t="shared" si="37"/>
        <v>21.260402298850575</v>
      </c>
      <c r="J584" t="s">
        <v>21</v>
      </c>
      <c r="K584" t="s">
        <v>22</v>
      </c>
      <c r="L584">
        <v>1433912400</v>
      </c>
      <c r="M584">
        <v>1434344400</v>
      </c>
      <c r="N584" s="27">
        <f t="shared" si="38"/>
        <v>42165.208333333328</v>
      </c>
      <c r="O584" s="28">
        <f t="shared" si="39"/>
        <v>42170.208333333328</v>
      </c>
      <c r="P584" t="b">
        <v>0</v>
      </c>
      <c r="Q584" t="b">
        <v>1</v>
      </c>
      <c r="R584" s="34" t="s">
        <v>89</v>
      </c>
      <c r="S584" s="35" t="s">
        <v>2048</v>
      </c>
      <c r="T584" s="36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23">
        <f t="shared" si="37"/>
        <v>456.11201058201056</v>
      </c>
      <c r="J585" t="s">
        <v>21</v>
      </c>
      <c r="K585" t="s">
        <v>22</v>
      </c>
      <c r="L585">
        <v>1329717600</v>
      </c>
      <c r="M585">
        <v>1331186400</v>
      </c>
      <c r="N585" s="27">
        <f t="shared" si="38"/>
        <v>40959.25</v>
      </c>
      <c r="O585" s="28">
        <f t="shared" si="39"/>
        <v>40976.25</v>
      </c>
      <c r="P585" t="b">
        <v>0</v>
      </c>
      <c r="Q585" t="b">
        <v>0</v>
      </c>
      <c r="R585" s="34" t="s">
        <v>42</v>
      </c>
      <c r="S585" s="35" t="s">
        <v>2039</v>
      </c>
      <c r="T585" s="36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23">
        <f t="shared" si="37"/>
        <v>807.09754050925926</v>
      </c>
      <c r="J586" t="s">
        <v>21</v>
      </c>
      <c r="K586" t="s">
        <v>22</v>
      </c>
      <c r="L586">
        <v>1335330000</v>
      </c>
      <c r="M586">
        <v>1336539600</v>
      </c>
      <c r="N586" s="27">
        <f t="shared" si="38"/>
        <v>41024.208333333336</v>
      </c>
      <c r="O586" s="28">
        <f t="shared" si="39"/>
        <v>41038.208333333336</v>
      </c>
      <c r="P586" t="b">
        <v>0</v>
      </c>
      <c r="Q586" t="b">
        <v>0</v>
      </c>
      <c r="R586" s="34" t="s">
        <v>28</v>
      </c>
      <c r="S586" s="35" t="s">
        <v>2035</v>
      </c>
      <c r="T586" s="36" t="s">
        <v>2036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23">
        <f t="shared" si="37"/>
        <v>68.733988764044938</v>
      </c>
      <c r="J587" t="s">
        <v>21</v>
      </c>
      <c r="K587" t="s">
        <v>22</v>
      </c>
      <c r="L587">
        <v>1268888400</v>
      </c>
      <c r="M587">
        <v>1269752400</v>
      </c>
      <c r="N587" s="27">
        <f t="shared" si="38"/>
        <v>40255.208333333336</v>
      </c>
      <c r="O587" s="28">
        <f t="shared" si="39"/>
        <v>40265.208333333336</v>
      </c>
      <c r="P587" t="b">
        <v>0</v>
      </c>
      <c r="Q587" t="b">
        <v>0</v>
      </c>
      <c r="R587" s="34" t="s">
        <v>206</v>
      </c>
      <c r="S587" s="35" t="s">
        <v>2045</v>
      </c>
      <c r="T587" s="36" t="s">
        <v>2057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23">
        <f t="shared" si="37"/>
        <v>69.752857142857138</v>
      </c>
      <c r="J588" t="s">
        <v>21</v>
      </c>
      <c r="K588" t="s">
        <v>22</v>
      </c>
      <c r="L588">
        <v>1289973600</v>
      </c>
      <c r="M588">
        <v>1291615200</v>
      </c>
      <c r="N588" s="27">
        <f t="shared" si="38"/>
        <v>40499.25</v>
      </c>
      <c r="O588" s="28">
        <f t="shared" si="39"/>
        <v>40518.25</v>
      </c>
      <c r="P588" t="b">
        <v>0</v>
      </c>
      <c r="Q588" t="b">
        <v>0</v>
      </c>
      <c r="R588" s="34" t="s">
        <v>23</v>
      </c>
      <c r="S588" s="35" t="s">
        <v>2033</v>
      </c>
      <c r="T588" s="36" t="s">
        <v>2034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23">
        <f t="shared" si="37"/>
        <v>78.364468085106381</v>
      </c>
      <c r="J589" t="s">
        <v>15</v>
      </c>
      <c r="K589" t="s">
        <v>16</v>
      </c>
      <c r="L589">
        <v>1547877600</v>
      </c>
      <c r="M589">
        <v>1552366800</v>
      </c>
      <c r="N589" s="27">
        <f t="shared" si="38"/>
        <v>43484.25</v>
      </c>
      <c r="O589" s="28">
        <f t="shared" si="39"/>
        <v>43536.208333333328</v>
      </c>
      <c r="P589" t="b">
        <v>0</v>
      </c>
      <c r="Q589" t="b">
        <v>1</v>
      </c>
      <c r="R589" s="34" t="s">
        <v>17</v>
      </c>
      <c r="S589" s="35" t="s">
        <v>2031</v>
      </c>
      <c r="T589" s="36" t="s">
        <v>2032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23">
        <f t="shared" si="37"/>
        <v>684.39504124365487</v>
      </c>
      <c r="J590" t="s">
        <v>40</v>
      </c>
      <c r="K590" t="s">
        <v>41</v>
      </c>
      <c r="L590">
        <v>1269493200</v>
      </c>
      <c r="M590">
        <v>1272171600</v>
      </c>
      <c r="N590" s="27">
        <f t="shared" si="38"/>
        <v>40262.208333333336</v>
      </c>
      <c r="O590" s="28">
        <f t="shared" si="39"/>
        <v>40293.208333333336</v>
      </c>
      <c r="P590" t="b">
        <v>0</v>
      </c>
      <c r="Q590" t="b">
        <v>0</v>
      </c>
      <c r="R590" s="34" t="s">
        <v>33</v>
      </c>
      <c r="S590" s="35" t="s">
        <v>2037</v>
      </c>
      <c r="T590" s="36" t="s">
        <v>2038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23">
        <f t="shared" si="37"/>
        <v>51.323607594936711</v>
      </c>
      <c r="J591" t="s">
        <v>21</v>
      </c>
      <c r="K591" t="s">
        <v>22</v>
      </c>
      <c r="L591">
        <v>1436072400</v>
      </c>
      <c r="M591">
        <v>1436677200</v>
      </c>
      <c r="N591" s="27">
        <f t="shared" si="38"/>
        <v>42190.208333333328</v>
      </c>
      <c r="O591" s="28">
        <f t="shared" si="39"/>
        <v>42197.208333333328</v>
      </c>
      <c r="P591" t="b">
        <v>0</v>
      </c>
      <c r="Q591" t="b">
        <v>0</v>
      </c>
      <c r="R591" s="34" t="s">
        <v>42</v>
      </c>
      <c r="S591" s="35" t="s">
        <v>2039</v>
      </c>
      <c r="T591" s="36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23">
        <f t="shared" si="37"/>
        <v>43.410140845070423</v>
      </c>
      <c r="J592" t="s">
        <v>26</v>
      </c>
      <c r="K592" t="s">
        <v>27</v>
      </c>
      <c r="L592">
        <v>1419141600</v>
      </c>
      <c r="M592">
        <v>1420092000</v>
      </c>
      <c r="N592" s="27">
        <f t="shared" si="38"/>
        <v>41994.25</v>
      </c>
      <c r="O592" s="28">
        <f t="shared" si="39"/>
        <v>42005.25</v>
      </c>
      <c r="P592" t="b">
        <v>0</v>
      </c>
      <c r="Q592" t="b">
        <v>0</v>
      </c>
      <c r="R592" s="34" t="s">
        <v>133</v>
      </c>
      <c r="S592" s="35" t="s">
        <v>2045</v>
      </c>
      <c r="T592" s="36" t="s">
        <v>2054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23">
        <f t="shared" si="37"/>
        <v>56.188333333333333</v>
      </c>
      <c r="J593" t="s">
        <v>21</v>
      </c>
      <c r="K593" t="s">
        <v>22</v>
      </c>
      <c r="L593">
        <v>1279083600</v>
      </c>
      <c r="M593">
        <v>1279947600</v>
      </c>
      <c r="N593" s="27">
        <f t="shared" si="38"/>
        <v>40373.208333333336</v>
      </c>
      <c r="O593" s="28">
        <f t="shared" si="39"/>
        <v>40383.208333333336</v>
      </c>
      <c r="P593" t="b">
        <v>0</v>
      </c>
      <c r="Q593" t="b">
        <v>0</v>
      </c>
      <c r="R593" s="34" t="s">
        <v>89</v>
      </c>
      <c r="S593" s="35" t="s">
        <v>2048</v>
      </c>
      <c r="T593" s="36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23">
        <f t="shared" si="37"/>
        <v>126.56455038265307</v>
      </c>
      <c r="J594" t="s">
        <v>21</v>
      </c>
      <c r="K594" t="s">
        <v>22</v>
      </c>
      <c r="L594">
        <v>1401426000</v>
      </c>
      <c r="M594">
        <v>1402203600</v>
      </c>
      <c r="N594" s="27">
        <f t="shared" si="38"/>
        <v>41789.208333333336</v>
      </c>
      <c r="O594" s="28">
        <f t="shared" si="39"/>
        <v>41798.208333333336</v>
      </c>
      <c r="P594" t="b">
        <v>0</v>
      </c>
      <c r="Q594" t="b">
        <v>0</v>
      </c>
      <c r="R594" s="34" t="s">
        <v>33</v>
      </c>
      <c r="S594" s="35" t="s">
        <v>2037</v>
      </c>
      <c r="T594" s="36" t="s">
        <v>2038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23">
        <f t="shared" si="37"/>
        <v>2003.7742105263158</v>
      </c>
      <c r="J595" t="s">
        <v>21</v>
      </c>
      <c r="K595" t="s">
        <v>22</v>
      </c>
      <c r="L595">
        <v>1395810000</v>
      </c>
      <c r="M595">
        <v>1396933200</v>
      </c>
      <c r="N595" s="27">
        <f t="shared" si="38"/>
        <v>41724.208333333336</v>
      </c>
      <c r="O595" s="28">
        <f t="shared" si="39"/>
        <v>41737.208333333336</v>
      </c>
      <c r="P595" t="b">
        <v>0</v>
      </c>
      <c r="Q595" t="b">
        <v>0</v>
      </c>
      <c r="R595" s="34" t="s">
        <v>71</v>
      </c>
      <c r="S595" s="35" t="s">
        <v>2039</v>
      </c>
      <c r="T595" s="36" t="s">
        <v>2047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23">
        <f t="shared" si="37"/>
        <v>78.535495867768589</v>
      </c>
      <c r="J596" t="s">
        <v>21</v>
      </c>
      <c r="K596" t="s">
        <v>22</v>
      </c>
      <c r="L596">
        <v>1467003600</v>
      </c>
      <c r="M596">
        <v>1467262800</v>
      </c>
      <c r="N596" s="27">
        <f t="shared" si="38"/>
        <v>42548.208333333328</v>
      </c>
      <c r="O596" s="28">
        <f t="shared" si="39"/>
        <v>42551.208333333328</v>
      </c>
      <c r="P596" t="b">
        <v>0</v>
      </c>
      <c r="Q596" t="b">
        <v>1</v>
      </c>
      <c r="R596" s="34" t="s">
        <v>33</v>
      </c>
      <c r="S596" s="35" t="s">
        <v>2037</v>
      </c>
      <c r="T596" s="3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23">
        <f t="shared" si="37"/>
        <v>815.54263869132285</v>
      </c>
      <c r="J597" t="s">
        <v>21</v>
      </c>
      <c r="K597" t="s">
        <v>22</v>
      </c>
      <c r="L597">
        <v>1268715600</v>
      </c>
      <c r="M597">
        <v>1270530000</v>
      </c>
      <c r="N597" s="27">
        <f t="shared" si="38"/>
        <v>40253.208333333336</v>
      </c>
      <c r="O597" s="28">
        <f t="shared" si="39"/>
        <v>40274.208333333336</v>
      </c>
      <c r="P597" t="b">
        <v>0</v>
      </c>
      <c r="Q597" t="b">
        <v>1</v>
      </c>
      <c r="R597" s="34" t="s">
        <v>33</v>
      </c>
      <c r="S597" s="35" t="s">
        <v>2037</v>
      </c>
      <c r="T597" s="36" t="s">
        <v>2038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23">
        <f t="shared" si="37"/>
        <v>91.99841772151899</v>
      </c>
      <c r="J598" t="s">
        <v>21</v>
      </c>
      <c r="K598" t="s">
        <v>22</v>
      </c>
      <c r="L598">
        <v>1457157600</v>
      </c>
      <c r="M598">
        <v>1457762400</v>
      </c>
      <c r="N598" s="27">
        <f t="shared" si="38"/>
        <v>42434.25</v>
      </c>
      <c r="O598" s="28">
        <f t="shared" si="39"/>
        <v>42441.25</v>
      </c>
      <c r="P598" t="b">
        <v>0</v>
      </c>
      <c r="Q598" t="b">
        <v>1</v>
      </c>
      <c r="R598" s="34" t="s">
        <v>53</v>
      </c>
      <c r="S598" s="35" t="s">
        <v>2039</v>
      </c>
      <c r="T598" s="36" t="s">
        <v>2042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23">
        <f t="shared" si="37"/>
        <v>1095.007987804878</v>
      </c>
      <c r="J599" t="s">
        <v>21</v>
      </c>
      <c r="K599" t="s">
        <v>22</v>
      </c>
      <c r="L599">
        <v>1573970400</v>
      </c>
      <c r="M599">
        <v>1575525600</v>
      </c>
      <c r="N599" s="27">
        <f t="shared" si="38"/>
        <v>43786.25</v>
      </c>
      <c r="O599" s="28">
        <f t="shared" si="39"/>
        <v>43804.25</v>
      </c>
      <c r="P599" t="b">
        <v>0</v>
      </c>
      <c r="Q599" t="b">
        <v>0</v>
      </c>
      <c r="R599" s="34" t="s">
        <v>33</v>
      </c>
      <c r="S599" s="35" t="s">
        <v>2037</v>
      </c>
      <c r="T599" s="36" t="s">
        <v>2038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23">
        <f t="shared" si="37"/>
        <v>1205.3104516129033</v>
      </c>
      <c r="J600" t="s">
        <v>107</v>
      </c>
      <c r="K600" t="s">
        <v>108</v>
      </c>
      <c r="L600">
        <v>1276578000</v>
      </c>
      <c r="M600">
        <v>1279083600</v>
      </c>
      <c r="N600" s="27">
        <f t="shared" si="38"/>
        <v>40344.208333333336</v>
      </c>
      <c r="O600" s="28">
        <f t="shared" si="39"/>
        <v>40373.208333333336</v>
      </c>
      <c r="P600" t="b">
        <v>0</v>
      </c>
      <c r="Q600" t="b">
        <v>0</v>
      </c>
      <c r="R600" s="34" t="s">
        <v>23</v>
      </c>
      <c r="S600" s="35" t="s">
        <v>2033</v>
      </c>
      <c r="T600" s="36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23">
        <f t="shared" si="37"/>
        <v>41.018218104062726</v>
      </c>
      <c r="J601" t="s">
        <v>36</v>
      </c>
      <c r="K601" t="s">
        <v>37</v>
      </c>
      <c r="L601">
        <v>1423720800</v>
      </c>
      <c r="M601">
        <v>1424412000</v>
      </c>
      <c r="N601" s="27">
        <f t="shared" si="38"/>
        <v>42047.25</v>
      </c>
      <c r="O601" s="28">
        <f t="shared" si="39"/>
        <v>42055.25</v>
      </c>
      <c r="P601" t="b">
        <v>0</v>
      </c>
      <c r="Q601" t="b">
        <v>0</v>
      </c>
      <c r="R601" s="34" t="s">
        <v>42</v>
      </c>
      <c r="S601" s="35" t="s">
        <v>2039</v>
      </c>
      <c r="T601" s="36" t="s">
        <v>2040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23">
        <f t="shared" si="37"/>
        <v>0.52500000000000002</v>
      </c>
      <c r="J602" t="s">
        <v>40</v>
      </c>
      <c r="K602" t="s">
        <v>41</v>
      </c>
      <c r="L602">
        <v>1375160400</v>
      </c>
      <c r="M602">
        <v>1376197200</v>
      </c>
      <c r="N602" s="27">
        <f t="shared" si="38"/>
        <v>41485.208333333336</v>
      </c>
      <c r="O602" s="28">
        <f t="shared" si="39"/>
        <v>41497.208333333336</v>
      </c>
      <c r="P602" t="b">
        <v>0</v>
      </c>
      <c r="Q602" t="b">
        <v>0</v>
      </c>
      <c r="R602" s="34" t="s">
        <v>17</v>
      </c>
      <c r="S602" s="35" t="s">
        <v>2031</v>
      </c>
      <c r="T602" s="36" t="s">
        <v>2032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23">
        <f t="shared" si="37"/>
        <v>98.033174603174601</v>
      </c>
      <c r="J603" t="s">
        <v>21</v>
      </c>
      <c r="K603" t="s">
        <v>22</v>
      </c>
      <c r="L603">
        <v>1401426000</v>
      </c>
      <c r="M603">
        <v>1402894800</v>
      </c>
      <c r="N603" s="27">
        <f t="shared" si="38"/>
        <v>41789.208333333336</v>
      </c>
      <c r="O603" s="28">
        <f t="shared" si="39"/>
        <v>41806.208333333336</v>
      </c>
      <c r="P603" t="b">
        <v>1</v>
      </c>
      <c r="Q603" t="b">
        <v>0</v>
      </c>
      <c r="R603" s="34" t="s">
        <v>65</v>
      </c>
      <c r="S603" s="35" t="s">
        <v>2035</v>
      </c>
      <c r="T603" s="36" t="s">
        <v>2044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23">
        <f t="shared" si="37"/>
        <v>570.64118143459916</v>
      </c>
      <c r="J604" t="s">
        <v>21</v>
      </c>
      <c r="K604" t="s">
        <v>22</v>
      </c>
      <c r="L604">
        <v>1433480400</v>
      </c>
      <c r="M604">
        <v>1434430800</v>
      </c>
      <c r="N604" s="27">
        <f t="shared" si="38"/>
        <v>42160.208333333328</v>
      </c>
      <c r="O604" s="28">
        <f t="shared" si="39"/>
        <v>42171.208333333328</v>
      </c>
      <c r="P604" t="b">
        <v>0</v>
      </c>
      <c r="Q604" t="b">
        <v>0</v>
      </c>
      <c r="R604" s="34" t="s">
        <v>33</v>
      </c>
      <c r="S604" s="35" t="s">
        <v>2037</v>
      </c>
      <c r="T604" s="36" t="s">
        <v>2038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23">
        <f t="shared" si="37"/>
        <v>51.598301886792456</v>
      </c>
      <c r="J605" t="s">
        <v>21</v>
      </c>
      <c r="K605" t="s">
        <v>22</v>
      </c>
      <c r="L605">
        <v>1555563600</v>
      </c>
      <c r="M605">
        <v>1557896400</v>
      </c>
      <c r="N605" s="27">
        <f t="shared" si="38"/>
        <v>43573.208333333328</v>
      </c>
      <c r="O605" s="28">
        <f t="shared" si="39"/>
        <v>43600.208333333328</v>
      </c>
      <c r="P605" t="b">
        <v>0</v>
      </c>
      <c r="Q605" t="b">
        <v>0</v>
      </c>
      <c r="R605" s="34" t="s">
        <v>33</v>
      </c>
      <c r="S605" s="35" t="s">
        <v>2037</v>
      </c>
      <c r="T605" s="36" t="s">
        <v>2038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23">
        <f t="shared" si="37"/>
        <v>1429.3536527621195</v>
      </c>
      <c r="J606" t="s">
        <v>21</v>
      </c>
      <c r="K606" t="s">
        <v>22</v>
      </c>
      <c r="L606">
        <v>1295676000</v>
      </c>
      <c r="M606">
        <v>1297490400</v>
      </c>
      <c r="N606" s="27">
        <f t="shared" si="38"/>
        <v>40565.25</v>
      </c>
      <c r="O606" s="28">
        <f t="shared" si="39"/>
        <v>40586.25</v>
      </c>
      <c r="P606" t="b">
        <v>0</v>
      </c>
      <c r="Q606" t="b">
        <v>0</v>
      </c>
      <c r="R606" s="34" t="s">
        <v>33</v>
      </c>
      <c r="S606" s="35" t="s">
        <v>2037</v>
      </c>
      <c r="T606" s="36" t="s">
        <v>2038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23">
        <f t="shared" si="37"/>
        <v>54.436060606060607</v>
      </c>
      <c r="J607" t="s">
        <v>21</v>
      </c>
      <c r="K607" t="s">
        <v>22</v>
      </c>
      <c r="L607">
        <v>1443848400</v>
      </c>
      <c r="M607">
        <v>1447394400</v>
      </c>
      <c r="N607" s="27">
        <f t="shared" si="38"/>
        <v>42280.208333333328</v>
      </c>
      <c r="O607" s="28">
        <f t="shared" si="39"/>
        <v>42321.25</v>
      </c>
      <c r="P607" t="b">
        <v>0</v>
      </c>
      <c r="Q607" t="b">
        <v>0</v>
      </c>
      <c r="R607" s="34" t="s">
        <v>68</v>
      </c>
      <c r="S607" s="35" t="s">
        <v>2045</v>
      </c>
      <c r="T607" s="36" t="s">
        <v>2046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23">
        <f t="shared" si="37"/>
        <v>80.941911764705878</v>
      </c>
      <c r="J608" t="s">
        <v>40</v>
      </c>
      <c r="K608" t="s">
        <v>41</v>
      </c>
      <c r="L608">
        <v>1457330400</v>
      </c>
      <c r="M608">
        <v>1458277200</v>
      </c>
      <c r="N608" s="27">
        <f t="shared" si="38"/>
        <v>42436.25</v>
      </c>
      <c r="O608" s="28">
        <f t="shared" si="39"/>
        <v>42447.208333333328</v>
      </c>
      <c r="P608" t="b">
        <v>0</v>
      </c>
      <c r="Q608" t="b">
        <v>0</v>
      </c>
      <c r="R608" s="34" t="s">
        <v>23</v>
      </c>
      <c r="S608" s="35" t="s">
        <v>2033</v>
      </c>
      <c r="T608" s="36" t="s">
        <v>2034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23">
        <f t="shared" si="37"/>
        <v>1115.6564934593023</v>
      </c>
      <c r="J609" t="s">
        <v>21</v>
      </c>
      <c r="K609" t="s">
        <v>22</v>
      </c>
      <c r="L609">
        <v>1395550800</v>
      </c>
      <c r="M609">
        <v>1395723600</v>
      </c>
      <c r="N609" s="27">
        <f t="shared" si="38"/>
        <v>41721.208333333336</v>
      </c>
      <c r="O609" s="28">
        <f t="shared" si="39"/>
        <v>41723.208333333336</v>
      </c>
      <c r="P609" t="b">
        <v>0</v>
      </c>
      <c r="Q609" t="b">
        <v>0</v>
      </c>
      <c r="R609" s="34" t="s">
        <v>17</v>
      </c>
      <c r="S609" s="35" t="s">
        <v>2031</v>
      </c>
      <c r="T609" s="36" t="s">
        <v>2032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23">
        <f t="shared" si="37"/>
        <v>159.4198717948718</v>
      </c>
      <c r="J610" t="s">
        <v>21</v>
      </c>
      <c r="K610" t="s">
        <v>22</v>
      </c>
      <c r="L610">
        <v>1551852000</v>
      </c>
      <c r="M610">
        <v>1552197600</v>
      </c>
      <c r="N610" s="27">
        <f t="shared" si="38"/>
        <v>43530.25</v>
      </c>
      <c r="O610" s="28">
        <f t="shared" si="39"/>
        <v>43534.25</v>
      </c>
      <c r="P610" t="b">
        <v>0</v>
      </c>
      <c r="Q610" t="b">
        <v>1</v>
      </c>
      <c r="R610" s="34" t="s">
        <v>159</v>
      </c>
      <c r="S610" s="35" t="s">
        <v>2033</v>
      </c>
      <c r="T610" s="36" t="s">
        <v>2056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23">
        <f t="shared" si="37"/>
        <v>59.1021</v>
      </c>
      <c r="J611" t="s">
        <v>21</v>
      </c>
      <c r="K611" t="s">
        <v>22</v>
      </c>
      <c r="L611">
        <v>1547618400</v>
      </c>
      <c r="M611">
        <v>1549087200</v>
      </c>
      <c r="N611" s="27">
        <f t="shared" si="38"/>
        <v>43481.25</v>
      </c>
      <c r="O611" s="28">
        <f t="shared" si="39"/>
        <v>43498.25</v>
      </c>
      <c r="P611" t="b">
        <v>0</v>
      </c>
      <c r="Q611" t="b">
        <v>0</v>
      </c>
      <c r="R611" s="34" t="s">
        <v>474</v>
      </c>
      <c r="S611" s="35" t="s">
        <v>2039</v>
      </c>
      <c r="T611" s="36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23">
        <f t="shared" si="37"/>
        <v>3205.0952803738319</v>
      </c>
      <c r="J612" t="s">
        <v>21</v>
      </c>
      <c r="K612" t="s">
        <v>22</v>
      </c>
      <c r="L612">
        <v>1355637600</v>
      </c>
      <c r="M612">
        <v>1356847200</v>
      </c>
      <c r="N612" s="27">
        <f t="shared" si="38"/>
        <v>41259.25</v>
      </c>
      <c r="O612" s="28">
        <f t="shared" si="39"/>
        <v>41273.25</v>
      </c>
      <c r="P612" t="b">
        <v>0</v>
      </c>
      <c r="Q612" t="b">
        <v>0</v>
      </c>
      <c r="R612" s="34" t="s">
        <v>33</v>
      </c>
      <c r="S612" s="35" t="s">
        <v>2037</v>
      </c>
      <c r="T612" s="36" t="s">
        <v>2038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23">
        <f t="shared" si="37"/>
        <v>7.5692682926829269</v>
      </c>
      <c r="J613" t="s">
        <v>21</v>
      </c>
      <c r="K613" t="s">
        <v>22</v>
      </c>
      <c r="L613">
        <v>1374728400</v>
      </c>
      <c r="M613">
        <v>1375765200</v>
      </c>
      <c r="N613" s="27">
        <f t="shared" si="38"/>
        <v>41480.208333333336</v>
      </c>
      <c r="O613" s="28">
        <f t="shared" si="39"/>
        <v>41492.208333333336</v>
      </c>
      <c r="P613" t="b">
        <v>0</v>
      </c>
      <c r="Q613" t="b">
        <v>0</v>
      </c>
      <c r="R613" s="34" t="s">
        <v>33</v>
      </c>
      <c r="S613" s="35" t="s">
        <v>2037</v>
      </c>
      <c r="T613" s="36" t="s">
        <v>2038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23">
        <f t="shared" si="37"/>
        <v>96.697177419354844</v>
      </c>
      <c r="J614" t="s">
        <v>21</v>
      </c>
      <c r="K614" t="s">
        <v>22</v>
      </c>
      <c r="L614">
        <v>1287810000</v>
      </c>
      <c r="M614">
        <v>1289800800</v>
      </c>
      <c r="N614" s="27">
        <f t="shared" si="38"/>
        <v>40474.208333333336</v>
      </c>
      <c r="O614" s="28">
        <f t="shared" si="39"/>
        <v>40497.25</v>
      </c>
      <c r="P614" t="b">
        <v>0</v>
      </c>
      <c r="Q614" t="b">
        <v>0</v>
      </c>
      <c r="R614" s="34" t="s">
        <v>50</v>
      </c>
      <c r="S614" s="35" t="s">
        <v>2033</v>
      </c>
      <c r="T614" s="36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23">
        <f t="shared" si="37"/>
        <v>13.87</v>
      </c>
      <c r="J615" t="s">
        <v>15</v>
      </c>
      <c r="K615" t="s">
        <v>16</v>
      </c>
      <c r="L615">
        <v>1503723600</v>
      </c>
      <c r="M615">
        <v>1504501200</v>
      </c>
      <c r="N615" s="27">
        <f t="shared" si="38"/>
        <v>42973.208333333328</v>
      </c>
      <c r="O615" s="28">
        <f t="shared" si="39"/>
        <v>42982.208333333328</v>
      </c>
      <c r="P615" t="b">
        <v>0</v>
      </c>
      <c r="Q615" t="b">
        <v>0</v>
      </c>
      <c r="R615" s="34" t="s">
        <v>33</v>
      </c>
      <c r="S615" s="35" t="s">
        <v>2037</v>
      </c>
      <c r="T615" s="36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23">
        <f t="shared" si="37"/>
        <v>362.27745283018868</v>
      </c>
      <c r="J616" t="s">
        <v>21</v>
      </c>
      <c r="K616" t="s">
        <v>22</v>
      </c>
      <c r="L616">
        <v>1484114400</v>
      </c>
      <c r="M616">
        <v>1485669600</v>
      </c>
      <c r="N616" s="27">
        <f t="shared" si="38"/>
        <v>42746.25</v>
      </c>
      <c r="O616" s="28">
        <f t="shared" si="39"/>
        <v>42764.25</v>
      </c>
      <c r="P616" t="b">
        <v>0</v>
      </c>
      <c r="Q616" t="b">
        <v>0</v>
      </c>
      <c r="R616" s="34" t="s">
        <v>33</v>
      </c>
      <c r="S616" s="35" t="s">
        <v>2037</v>
      </c>
      <c r="T616" s="36" t="s">
        <v>2038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23">
        <f t="shared" si="37"/>
        <v>85.852235294117648</v>
      </c>
      <c r="J617" t="s">
        <v>107</v>
      </c>
      <c r="K617" t="s">
        <v>108</v>
      </c>
      <c r="L617">
        <v>1461906000</v>
      </c>
      <c r="M617">
        <v>1462770000</v>
      </c>
      <c r="N617" s="27">
        <f t="shared" si="38"/>
        <v>42489.208333333328</v>
      </c>
      <c r="O617" s="28">
        <f t="shared" si="39"/>
        <v>42499.208333333328</v>
      </c>
      <c r="P617" t="b">
        <v>0</v>
      </c>
      <c r="Q617" t="b">
        <v>0</v>
      </c>
      <c r="R617" s="34" t="s">
        <v>33</v>
      </c>
      <c r="S617" s="35" t="s">
        <v>2037</v>
      </c>
      <c r="T617" s="36" t="s">
        <v>2038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23">
        <f t="shared" si="37"/>
        <v>119.94757812500001</v>
      </c>
      <c r="J618" t="s">
        <v>40</v>
      </c>
      <c r="K618" t="s">
        <v>41</v>
      </c>
      <c r="L618">
        <v>1379653200</v>
      </c>
      <c r="M618">
        <v>1379739600</v>
      </c>
      <c r="N618" s="27">
        <f t="shared" si="38"/>
        <v>41537.208333333336</v>
      </c>
      <c r="O618" s="28">
        <f t="shared" si="39"/>
        <v>41538.208333333336</v>
      </c>
      <c r="P618" t="b">
        <v>0</v>
      </c>
      <c r="Q618" t="b">
        <v>1</v>
      </c>
      <c r="R618" s="34" t="s">
        <v>60</v>
      </c>
      <c r="S618" s="35" t="s">
        <v>2033</v>
      </c>
      <c r="T618" s="36" t="s">
        <v>2043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23">
        <f t="shared" si="37"/>
        <v>28.748571428571427</v>
      </c>
      <c r="J619" t="s">
        <v>21</v>
      </c>
      <c r="K619" t="s">
        <v>22</v>
      </c>
      <c r="L619">
        <v>1401858000</v>
      </c>
      <c r="M619">
        <v>1402722000</v>
      </c>
      <c r="N619" s="27">
        <f t="shared" si="38"/>
        <v>41794.208333333336</v>
      </c>
      <c r="O619" s="28">
        <f t="shared" si="39"/>
        <v>41804.208333333336</v>
      </c>
      <c r="P619" t="b">
        <v>0</v>
      </c>
      <c r="Q619" t="b">
        <v>0</v>
      </c>
      <c r="R619" s="34" t="s">
        <v>33</v>
      </c>
      <c r="S619" s="35" t="s">
        <v>2037</v>
      </c>
      <c r="T619" s="36" t="s">
        <v>2038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23">
        <f t="shared" si="37"/>
        <v>599.24430261832833</v>
      </c>
      <c r="J620" t="s">
        <v>21</v>
      </c>
      <c r="K620" t="s">
        <v>22</v>
      </c>
      <c r="L620">
        <v>1367470800</v>
      </c>
      <c r="M620">
        <v>1369285200</v>
      </c>
      <c r="N620" s="27">
        <f t="shared" si="38"/>
        <v>41396.208333333336</v>
      </c>
      <c r="O620" s="28">
        <f t="shared" si="39"/>
        <v>41417.208333333336</v>
      </c>
      <c r="P620" t="b">
        <v>0</v>
      </c>
      <c r="Q620" t="b">
        <v>0</v>
      </c>
      <c r="R620" s="34" t="s">
        <v>68</v>
      </c>
      <c r="S620" s="35" t="s">
        <v>2045</v>
      </c>
      <c r="T620" s="36" t="s">
        <v>2046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23">
        <f t="shared" si="37"/>
        <v>324.14230985196531</v>
      </c>
      <c r="J621" t="s">
        <v>21</v>
      </c>
      <c r="K621" t="s">
        <v>22</v>
      </c>
      <c r="L621">
        <v>1304658000</v>
      </c>
      <c r="M621">
        <v>1304744400</v>
      </c>
      <c r="N621" s="27">
        <f t="shared" si="38"/>
        <v>40669.208333333336</v>
      </c>
      <c r="O621" s="28">
        <f t="shared" si="39"/>
        <v>40670.208333333336</v>
      </c>
      <c r="P621" t="b">
        <v>1</v>
      </c>
      <c r="Q621" t="b">
        <v>1</v>
      </c>
      <c r="R621" s="34" t="s">
        <v>33</v>
      </c>
      <c r="S621" s="35" t="s">
        <v>2037</v>
      </c>
      <c r="T621" s="36" t="s">
        <v>2038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23">
        <f t="shared" si="37"/>
        <v>65.340116279069761</v>
      </c>
      <c r="J622" t="s">
        <v>26</v>
      </c>
      <c r="K622" t="s">
        <v>27</v>
      </c>
      <c r="L622">
        <v>1467954000</v>
      </c>
      <c r="M622">
        <v>1468299600</v>
      </c>
      <c r="N622" s="27">
        <f t="shared" si="38"/>
        <v>42559.208333333328</v>
      </c>
      <c r="O622" s="28">
        <f t="shared" si="39"/>
        <v>42563.208333333328</v>
      </c>
      <c r="P622" t="b">
        <v>0</v>
      </c>
      <c r="Q622" t="b">
        <v>0</v>
      </c>
      <c r="R622" s="34" t="s">
        <v>122</v>
      </c>
      <c r="S622" s="35" t="s">
        <v>2052</v>
      </c>
      <c r="T622" s="36" t="s">
        <v>2053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23">
        <f t="shared" si="37"/>
        <v>1075.0990039062499</v>
      </c>
      <c r="J623" t="s">
        <v>21</v>
      </c>
      <c r="K623" t="s">
        <v>22</v>
      </c>
      <c r="L623">
        <v>1473742800</v>
      </c>
      <c r="M623">
        <v>1474174800</v>
      </c>
      <c r="N623" s="27">
        <f t="shared" si="38"/>
        <v>42626.208333333328</v>
      </c>
      <c r="O623" s="28">
        <f t="shared" si="39"/>
        <v>42631.208333333328</v>
      </c>
      <c r="P623" t="b">
        <v>0</v>
      </c>
      <c r="Q623" t="b">
        <v>0</v>
      </c>
      <c r="R623" s="34" t="s">
        <v>33</v>
      </c>
      <c r="S623" s="35" t="s">
        <v>2037</v>
      </c>
      <c r="T623" s="36" t="s">
        <v>2038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23">
        <f t="shared" si="37"/>
        <v>32.015650793650792</v>
      </c>
      <c r="J624" t="s">
        <v>21</v>
      </c>
      <c r="K624" t="s">
        <v>22</v>
      </c>
      <c r="L624">
        <v>1523768400</v>
      </c>
      <c r="M624">
        <v>1526014800</v>
      </c>
      <c r="N624" s="27">
        <f t="shared" si="38"/>
        <v>43205.208333333328</v>
      </c>
      <c r="O624" s="28">
        <f t="shared" si="39"/>
        <v>43231.208333333328</v>
      </c>
      <c r="P624" t="b">
        <v>0</v>
      </c>
      <c r="Q624" t="b">
        <v>0</v>
      </c>
      <c r="R624" s="34" t="s">
        <v>60</v>
      </c>
      <c r="S624" s="35" t="s">
        <v>2033</v>
      </c>
      <c r="T624" s="36" t="s">
        <v>2043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23">
        <f t="shared" si="37"/>
        <v>1347.2996076352067</v>
      </c>
      <c r="J625" t="s">
        <v>40</v>
      </c>
      <c r="K625" t="s">
        <v>41</v>
      </c>
      <c r="L625">
        <v>1437022800</v>
      </c>
      <c r="M625">
        <v>1437454800</v>
      </c>
      <c r="N625" s="27">
        <f t="shared" si="38"/>
        <v>42201.208333333328</v>
      </c>
      <c r="O625" s="28">
        <f t="shared" si="39"/>
        <v>42206.208333333328</v>
      </c>
      <c r="P625" t="b">
        <v>0</v>
      </c>
      <c r="Q625" t="b">
        <v>0</v>
      </c>
      <c r="R625" s="34" t="s">
        <v>33</v>
      </c>
      <c r="S625" s="35" t="s">
        <v>2037</v>
      </c>
      <c r="T625" s="36" t="s">
        <v>2038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23">
        <f t="shared" si="37"/>
        <v>217.39696078431373</v>
      </c>
      <c r="J626" t="s">
        <v>21</v>
      </c>
      <c r="K626" t="s">
        <v>22</v>
      </c>
      <c r="L626">
        <v>1422165600</v>
      </c>
      <c r="M626">
        <v>1422684000</v>
      </c>
      <c r="N626" s="27">
        <f t="shared" si="38"/>
        <v>42029.25</v>
      </c>
      <c r="O626" s="28">
        <f t="shared" si="39"/>
        <v>42035.25</v>
      </c>
      <c r="P626" t="b">
        <v>0</v>
      </c>
      <c r="Q626" t="b">
        <v>0</v>
      </c>
      <c r="R626" s="34" t="s">
        <v>122</v>
      </c>
      <c r="S626" s="35" t="s">
        <v>2052</v>
      </c>
      <c r="T626" s="3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23">
        <f t="shared" si="37"/>
        <v>31.386866666666666</v>
      </c>
      <c r="J627" t="s">
        <v>21</v>
      </c>
      <c r="K627" t="s">
        <v>22</v>
      </c>
      <c r="L627">
        <v>1580104800</v>
      </c>
      <c r="M627">
        <v>1581314400</v>
      </c>
      <c r="N627" s="27">
        <f t="shared" si="38"/>
        <v>43857.25</v>
      </c>
      <c r="O627" s="28">
        <f t="shared" si="39"/>
        <v>43871.25</v>
      </c>
      <c r="P627" t="b">
        <v>0</v>
      </c>
      <c r="Q627" t="b">
        <v>0</v>
      </c>
      <c r="R627" s="34" t="s">
        <v>33</v>
      </c>
      <c r="S627" s="35" t="s">
        <v>2037</v>
      </c>
      <c r="T627" s="36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23">
        <f t="shared" si="37"/>
        <v>95.531640624999994</v>
      </c>
      <c r="J628" t="s">
        <v>21</v>
      </c>
      <c r="K628" t="s">
        <v>22</v>
      </c>
      <c r="L628">
        <v>1285650000</v>
      </c>
      <c r="M628">
        <v>1286427600</v>
      </c>
      <c r="N628" s="27">
        <f t="shared" si="38"/>
        <v>40449.208333333336</v>
      </c>
      <c r="O628" s="28">
        <f t="shared" si="39"/>
        <v>40458.208333333336</v>
      </c>
      <c r="P628" t="b">
        <v>0</v>
      </c>
      <c r="Q628" t="b">
        <v>1</v>
      </c>
      <c r="R628" s="34" t="s">
        <v>33</v>
      </c>
      <c r="S628" s="35" t="s">
        <v>2037</v>
      </c>
      <c r="T628" s="36" t="s">
        <v>2038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23">
        <f t="shared" si="37"/>
        <v>80.471249999999998</v>
      </c>
      <c r="J629" t="s">
        <v>40</v>
      </c>
      <c r="K629" t="s">
        <v>41</v>
      </c>
      <c r="L629">
        <v>1276664400</v>
      </c>
      <c r="M629">
        <v>1278738000</v>
      </c>
      <c r="N629" s="27">
        <f t="shared" si="38"/>
        <v>40345.208333333336</v>
      </c>
      <c r="O629" s="28">
        <f t="shared" si="39"/>
        <v>40369.208333333336</v>
      </c>
      <c r="P629" t="b">
        <v>1</v>
      </c>
      <c r="Q629" t="b">
        <v>0</v>
      </c>
      <c r="R629" s="34" t="s">
        <v>17</v>
      </c>
      <c r="S629" s="35" t="s">
        <v>2031</v>
      </c>
      <c r="T629" s="36" t="s">
        <v>2032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23">
        <f t="shared" si="37"/>
        <v>48.758947368421055</v>
      </c>
      <c r="J630" t="s">
        <v>21</v>
      </c>
      <c r="K630" t="s">
        <v>22</v>
      </c>
      <c r="L630">
        <v>1286168400</v>
      </c>
      <c r="M630">
        <v>1286427600</v>
      </c>
      <c r="N630" s="27">
        <f t="shared" si="38"/>
        <v>40455.208333333336</v>
      </c>
      <c r="O630" s="28">
        <f t="shared" si="39"/>
        <v>40458.208333333336</v>
      </c>
      <c r="P630" t="b">
        <v>0</v>
      </c>
      <c r="Q630" t="b">
        <v>0</v>
      </c>
      <c r="R630" s="34" t="s">
        <v>60</v>
      </c>
      <c r="S630" s="35" t="s">
        <v>2033</v>
      </c>
      <c r="T630" s="36" t="s">
        <v>2043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23">
        <f t="shared" si="37"/>
        <v>375.32291036088475</v>
      </c>
      <c r="J631" t="s">
        <v>21</v>
      </c>
      <c r="K631" t="s">
        <v>22</v>
      </c>
      <c r="L631">
        <v>1467781200</v>
      </c>
      <c r="M631">
        <v>1467954000</v>
      </c>
      <c r="N631" s="27">
        <f t="shared" si="38"/>
        <v>42557.208333333328</v>
      </c>
      <c r="O631" s="28">
        <f t="shared" si="39"/>
        <v>42559.208333333328</v>
      </c>
      <c r="P631" t="b">
        <v>0</v>
      </c>
      <c r="Q631" t="b">
        <v>1</v>
      </c>
      <c r="R631" s="34" t="s">
        <v>33</v>
      </c>
      <c r="S631" s="35" t="s">
        <v>2037</v>
      </c>
      <c r="T631" s="36" t="s">
        <v>2038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23">
        <f t="shared" si="37"/>
        <v>43.814368421052635</v>
      </c>
      <c r="J632" t="s">
        <v>21</v>
      </c>
      <c r="K632" t="s">
        <v>22</v>
      </c>
      <c r="L632">
        <v>1556686800</v>
      </c>
      <c r="M632">
        <v>1557637200</v>
      </c>
      <c r="N632" s="27">
        <f t="shared" si="38"/>
        <v>43586.208333333328</v>
      </c>
      <c r="O632" s="28">
        <f t="shared" si="39"/>
        <v>43597.208333333328</v>
      </c>
      <c r="P632" t="b">
        <v>0</v>
      </c>
      <c r="Q632" t="b">
        <v>1</v>
      </c>
      <c r="R632" s="34" t="s">
        <v>33</v>
      </c>
      <c r="S632" s="35" t="s">
        <v>2037</v>
      </c>
      <c r="T632" s="36" t="s">
        <v>2038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23">
        <f t="shared" si="37"/>
        <v>1533.0519932432433</v>
      </c>
      <c r="J633" t="s">
        <v>21</v>
      </c>
      <c r="K633" t="s">
        <v>22</v>
      </c>
      <c r="L633">
        <v>1553576400</v>
      </c>
      <c r="M633">
        <v>1553922000</v>
      </c>
      <c r="N633" s="27">
        <f t="shared" si="38"/>
        <v>43550.208333333328</v>
      </c>
      <c r="O633" s="28">
        <f t="shared" si="39"/>
        <v>43554.208333333328</v>
      </c>
      <c r="P633" t="b">
        <v>0</v>
      </c>
      <c r="Q633" t="b">
        <v>0</v>
      </c>
      <c r="R633" s="34" t="s">
        <v>33</v>
      </c>
      <c r="S633" s="35" t="s">
        <v>2037</v>
      </c>
      <c r="T633" s="36" t="s">
        <v>2038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23">
        <f t="shared" si="37"/>
        <v>139.21429958391124</v>
      </c>
      <c r="J634" t="s">
        <v>21</v>
      </c>
      <c r="K634" t="s">
        <v>22</v>
      </c>
      <c r="L634">
        <v>1414904400</v>
      </c>
      <c r="M634">
        <v>1416463200</v>
      </c>
      <c r="N634" s="27">
        <f t="shared" si="38"/>
        <v>41945.208333333336</v>
      </c>
      <c r="O634" s="28">
        <f t="shared" si="39"/>
        <v>41963.25</v>
      </c>
      <c r="P634" t="b">
        <v>0</v>
      </c>
      <c r="Q634" t="b">
        <v>0</v>
      </c>
      <c r="R634" s="34" t="s">
        <v>33</v>
      </c>
      <c r="S634" s="35" t="s">
        <v>2037</v>
      </c>
      <c r="T634" s="36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23">
        <f t="shared" si="37"/>
        <v>52.915597014925375</v>
      </c>
      <c r="J635" t="s">
        <v>21</v>
      </c>
      <c r="K635" t="s">
        <v>22</v>
      </c>
      <c r="L635">
        <v>1446876000</v>
      </c>
      <c r="M635">
        <v>1447221600</v>
      </c>
      <c r="N635" s="27">
        <f t="shared" si="38"/>
        <v>42315.25</v>
      </c>
      <c r="O635" s="28">
        <f t="shared" si="39"/>
        <v>42319.25</v>
      </c>
      <c r="P635" t="b">
        <v>0</v>
      </c>
      <c r="Q635" t="b">
        <v>0</v>
      </c>
      <c r="R635" s="34" t="s">
        <v>71</v>
      </c>
      <c r="S635" s="35" t="s">
        <v>2039</v>
      </c>
      <c r="T635" s="36" t="s">
        <v>2047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23">
        <f t="shared" si="37"/>
        <v>829.39265651438245</v>
      </c>
      <c r="J636" t="s">
        <v>21</v>
      </c>
      <c r="K636" t="s">
        <v>22</v>
      </c>
      <c r="L636">
        <v>1490418000</v>
      </c>
      <c r="M636">
        <v>1491627600</v>
      </c>
      <c r="N636" s="27">
        <f t="shared" si="38"/>
        <v>42819.208333333328</v>
      </c>
      <c r="O636" s="28">
        <f t="shared" si="39"/>
        <v>42833.208333333328</v>
      </c>
      <c r="P636" t="b">
        <v>0</v>
      </c>
      <c r="Q636" t="b">
        <v>0</v>
      </c>
      <c r="R636" s="34" t="s">
        <v>269</v>
      </c>
      <c r="S636" s="35" t="s">
        <v>2039</v>
      </c>
      <c r="T636" s="36" t="s">
        <v>2058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23">
        <f t="shared" si="37"/>
        <v>1133.5704676258993</v>
      </c>
      <c r="J637" t="s">
        <v>21</v>
      </c>
      <c r="K637" t="s">
        <v>22</v>
      </c>
      <c r="L637">
        <v>1360389600</v>
      </c>
      <c r="M637">
        <v>1363150800</v>
      </c>
      <c r="N637" s="27">
        <f t="shared" si="38"/>
        <v>41314.25</v>
      </c>
      <c r="O637" s="28">
        <f t="shared" si="39"/>
        <v>41346.208333333336</v>
      </c>
      <c r="P637" t="b">
        <v>0</v>
      </c>
      <c r="Q637" t="b">
        <v>0</v>
      </c>
      <c r="R637" s="34" t="s">
        <v>269</v>
      </c>
      <c r="S637" s="35" t="s">
        <v>2039</v>
      </c>
      <c r="T637" s="36" t="s">
        <v>2058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23">
        <f t="shared" si="37"/>
        <v>1302.3226884167932</v>
      </c>
      <c r="J638" t="s">
        <v>36</v>
      </c>
      <c r="K638" t="s">
        <v>37</v>
      </c>
      <c r="L638">
        <v>1326866400</v>
      </c>
      <c r="M638">
        <v>1330754400</v>
      </c>
      <c r="N638" s="27">
        <f t="shared" si="38"/>
        <v>40926.25</v>
      </c>
      <c r="O638" s="28">
        <f t="shared" si="39"/>
        <v>40971.25</v>
      </c>
      <c r="P638" t="b">
        <v>0</v>
      </c>
      <c r="Q638" t="b">
        <v>1</v>
      </c>
      <c r="R638" s="34" t="s">
        <v>71</v>
      </c>
      <c r="S638" s="35" t="s">
        <v>2039</v>
      </c>
      <c r="T638" s="36" t="s">
        <v>2047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23">
        <f t="shared" si="37"/>
        <v>32.897058823529413</v>
      </c>
      <c r="J639" t="s">
        <v>21</v>
      </c>
      <c r="K639" t="s">
        <v>22</v>
      </c>
      <c r="L639">
        <v>1479103200</v>
      </c>
      <c r="M639">
        <v>1479794400</v>
      </c>
      <c r="N639" s="27">
        <f t="shared" si="38"/>
        <v>42688.25</v>
      </c>
      <c r="O639" s="28">
        <f t="shared" si="39"/>
        <v>42696.25</v>
      </c>
      <c r="P639" t="b">
        <v>0</v>
      </c>
      <c r="Q639" t="b">
        <v>0</v>
      </c>
      <c r="R639" s="34" t="s">
        <v>33</v>
      </c>
      <c r="S639" s="35" t="s">
        <v>2037</v>
      </c>
      <c r="T639" s="36" t="s">
        <v>2038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23">
        <f t="shared" si="37"/>
        <v>47.057095588235292</v>
      </c>
      <c r="J640" t="s">
        <v>21</v>
      </c>
      <c r="K640" t="s">
        <v>22</v>
      </c>
      <c r="L640">
        <v>1280206800</v>
      </c>
      <c r="M640">
        <v>1281243600</v>
      </c>
      <c r="N640" s="27">
        <f t="shared" si="38"/>
        <v>40386.208333333336</v>
      </c>
      <c r="O640" s="28">
        <f t="shared" si="39"/>
        <v>40398.208333333336</v>
      </c>
      <c r="P640" t="b">
        <v>0</v>
      </c>
      <c r="Q640" t="b">
        <v>1</v>
      </c>
      <c r="R640" s="34" t="s">
        <v>33</v>
      </c>
      <c r="S640" s="35" t="s">
        <v>2037</v>
      </c>
      <c r="T640" s="36" t="s">
        <v>2038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23">
        <f t="shared" si="37"/>
        <v>22.780930232558141</v>
      </c>
      <c r="J641" t="s">
        <v>21</v>
      </c>
      <c r="K641" t="s">
        <v>22</v>
      </c>
      <c r="L641">
        <v>1532754000</v>
      </c>
      <c r="M641">
        <v>1532754000</v>
      </c>
      <c r="N641" s="27">
        <f t="shared" si="38"/>
        <v>43309.208333333328</v>
      </c>
      <c r="O641" s="28">
        <f t="shared" si="39"/>
        <v>43309.208333333328</v>
      </c>
      <c r="P641" t="b">
        <v>0</v>
      </c>
      <c r="Q641" t="b">
        <v>1</v>
      </c>
      <c r="R641" s="34" t="s">
        <v>53</v>
      </c>
      <c r="S641" s="35" t="s">
        <v>2039</v>
      </c>
      <c r="T641" s="36" t="s">
        <v>2042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23">
        <f t="shared" si="37"/>
        <v>128.58250834724541</v>
      </c>
      <c r="J642" t="s">
        <v>21</v>
      </c>
      <c r="K642" t="s">
        <v>22</v>
      </c>
      <c r="L642">
        <v>1453096800</v>
      </c>
      <c r="M642">
        <v>1453356000</v>
      </c>
      <c r="N642" s="27">
        <f t="shared" si="38"/>
        <v>42387.25</v>
      </c>
      <c r="O642" s="28">
        <f t="shared" si="39"/>
        <v>42390.25</v>
      </c>
      <c r="P642" t="b">
        <v>0</v>
      </c>
      <c r="Q642" t="b">
        <v>0</v>
      </c>
      <c r="R642" s="34" t="s">
        <v>33</v>
      </c>
      <c r="S642" s="35" t="s">
        <v>2037</v>
      </c>
      <c r="T642" s="36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23">
        <f t="shared" ref="I643:I706" si="41">AVERAGE(H643,F643)</f>
        <v>97.599840425531909</v>
      </c>
      <c r="J643" t="s">
        <v>98</v>
      </c>
      <c r="K643" t="s">
        <v>99</v>
      </c>
      <c r="L643">
        <v>1487570400</v>
      </c>
      <c r="M643">
        <v>1489986000</v>
      </c>
      <c r="N643" s="27">
        <f t="shared" ref="N643:N706" si="42">(((L643/60)/60)/24)+DATE(1970,1,1)</f>
        <v>42786.25</v>
      </c>
      <c r="O643" s="28">
        <f t="shared" ref="O643:O706" si="43">(((M643/60)/60)/24)+DATE(1970,1,1)</f>
        <v>42814.208333333328</v>
      </c>
      <c r="P643" t="b">
        <v>0</v>
      </c>
      <c r="Q643" t="b">
        <v>0</v>
      </c>
      <c r="R643" s="34" t="s">
        <v>33</v>
      </c>
      <c r="S643" s="35" t="s">
        <v>2037</v>
      </c>
      <c r="T643" s="36" t="s">
        <v>2038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23">
        <f t="shared" si="41"/>
        <v>65.227282608695646</v>
      </c>
      <c r="J644" t="s">
        <v>15</v>
      </c>
      <c r="K644" t="s">
        <v>16</v>
      </c>
      <c r="L644">
        <v>1545026400</v>
      </c>
      <c r="M644">
        <v>1545804000</v>
      </c>
      <c r="N644" s="27">
        <f t="shared" si="42"/>
        <v>43451.25</v>
      </c>
      <c r="O644" s="28">
        <f t="shared" si="43"/>
        <v>43460.25</v>
      </c>
      <c r="P644" t="b">
        <v>0</v>
      </c>
      <c r="Q644" t="b">
        <v>0</v>
      </c>
      <c r="R644" s="34" t="s">
        <v>65</v>
      </c>
      <c r="S644" s="35" t="s">
        <v>2035</v>
      </c>
      <c r="T644" s="36" t="s">
        <v>2044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23">
        <f t="shared" si="41"/>
        <v>188.60691275167784</v>
      </c>
      <c r="J645" t="s">
        <v>21</v>
      </c>
      <c r="K645" t="s">
        <v>22</v>
      </c>
      <c r="L645">
        <v>1488348000</v>
      </c>
      <c r="M645">
        <v>1489899600</v>
      </c>
      <c r="N645" s="27">
        <f t="shared" si="42"/>
        <v>42795.25</v>
      </c>
      <c r="O645" s="28">
        <f t="shared" si="43"/>
        <v>42813.208333333328</v>
      </c>
      <c r="P645" t="b">
        <v>0</v>
      </c>
      <c r="Q645" t="b">
        <v>0</v>
      </c>
      <c r="R645" s="34" t="s">
        <v>33</v>
      </c>
      <c r="S645" s="35" t="s">
        <v>2037</v>
      </c>
      <c r="T645" s="36" t="s">
        <v>2038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23">
        <f t="shared" si="41"/>
        <v>1464.2419834710745</v>
      </c>
      <c r="J646" t="s">
        <v>15</v>
      </c>
      <c r="K646" t="s">
        <v>16</v>
      </c>
      <c r="L646">
        <v>1545112800</v>
      </c>
      <c r="M646">
        <v>1546495200</v>
      </c>
      <c r="N646" s="27">
        <f t="shared" si="42"/>
        <v>43452.25</v>
      </c>
      <c r="O646" s="28">
        <f t="shared" si="43"/>
        <v>43468.25</v>
      </c>
      <c r="P646" t="b">
        <v>0</v>
      </c>
      <c r="Q646" t="b">
        <v>0</v>
      </c>
      <c r="R646" s="34" t="s">
        <v>33</v>
      </c>
      <c r="S646" s="35" t="s">
        <v>2037</v>
      </c>
      <c r="T646" s="36" t="s">
        <v>2038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23">
        <f t="shared" si="41"/>
        <v>2348.9645575221239</v>
      </c>
      <c r="J647" t="s">
        <v>21</v>
      </c>
      <c r="K647" t="s">
        <v>22</v>
      </c>
      <c r="L647">
        <v>1537938000</v>
      </c>
      <c r="M647">
        <v>1539752400</v>
      </c>
      <c r="N647" s="27">
        <f t="shared" si="42"/>
        <v>43369.208333333328</v>
      </c>
      <c r="O647" s="28">
        <f t="shared" si="43"/>
        <v>43390.208333333328</v>
      </c>
      <c r="P647" t="b">
        <v>0</v>
      </c>
      <c r="Q647" t="b">
        <v>1</v>
      </c>
      <c r="R647" s="34" t="s">
        <v>23</v>
      </c>
      <c r="S647" s="35" t="s">
        <v>2033</v>
      </c>
      <c r="T647" s="36" t="s">
        <v>2034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23">
        <f t="shared" si="41"/>
        <v>1457.9429989868288</v>
      </c>
      <c r="J648" t="s">
        <v>21</v>
      </c>
      <c r="K648" t="s">
        <v>22</v>
      </c>
      <c r="L648">
        <v>1363150800</v>
      </c>
      <c r="M648">
        <v>1364101200</v>
      </c>
      <c r="N648" s="27">
        <f t="shared" si="42"/>
        <v>41346.208333333336</v>
      </c>
      <c r="O648" s="28">
        <f t="shared" si="43"/>
        <v>41357.208333333336</v>
      </c>
      <c r="P648" t="b">
        <v>0</v>
      </c>
      <c r="Q648" t="b">
        <v>0</v>
      </c>
      <c r="R648" s="34" t="s">
        <v>89</v>
      </c>
      <c r="S648" s="35" t="s">
        <v>2048</v>
      </c>
      <c r="T648" s="36" t="s">
        <v>2049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23">
        <f t="shared" si="41"/>
        <v>9.2070000000000007</v>
      </c>
      <c r="J649" t="s">
        <v>21</v>
      </c>
      <c r="K649" t="s">
        <v>22</v>
      </c>
      <c r="L649">
        <v>1523250000</v>
      </c>
      <c r="M649">
        <v>1525323600</v>
      </c>
      <c r="N649" s="27">
        <f t="shared" si="42"/>
        <v>43199.208333333328</v>
      </c>
      <c r="O649" s="28">
        <f t="shared" si="43"/>
        <v>43223.208333333328</v>
      </c>
      <c r="P649" t="b">
        <v>0</v>
      </c>
      <c r="Q649" t="b">
        <v>0</v>
      </c>
      <c r="R649" s="34" t="s">
        <v>206</v>
      </c>
      <c r="S649" s="35" t="s">
        <v>2045</v>
      </c>
      <c r="T649" s="36" t="s">
        <v>2057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23">
        <f t="shared" si="41"/>
        <v>361.81528397565921</v>
      </c>
      <c r="J650" t="s">
        <v>21</v>
      </c>
      <c r="K650" t="s">
        <v>22</v>
      </c>
      <c r="L650">
        <v>1499317200</v>
      </c>
      <c r="M650">
        <v>1500872400</v>
      </c>
      <c r="N650" s="27">
        <f t="shared" si="42"/>
        <v>42922.208333333328</v>
      </c>
      <c r="O650" s="28">
        <f t="shared" si="43"/>
        <v>42940.208333333328</v>
      </c>
      <c r="P650" t="b">
        <v>1</v>
      </c>
      <c r="Q650" t="b">
        <v>0</v>
      </c>
      <c r="R650" s="34" t="s">
        <v>17</v>
      </c>
      <c r="S650" s="35" t="s">
        <v>2031</v>
      </c>
      <c r="T650" s="36" t="s">
        <v>2032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23">
        <f t="shared" si="41"/>
        <v>301.24241166803614</v>
      </c>
      <c r="J651" t="s">
        <v>98</v>
      </c>
      <c r="K651" t="s">
        <v>99</v>
      </c>
      <c r="L651">
        <v>1287550800</v>
      </c>
      <c r="M651">
        <v>1288501200</v>
      </c>
      <c r="N651" s="27">
        <f t="shared" si="42"/>
        <v>40471.208333333336</v>
      </c>
      <c r="O651" s="28">
        <f t="shared" si="43"/>
        <v>40482.208333333336</v>
      </c>
      <c r="P651" t="b">
        <v>1</v>
      </c>
      <c r="Q651" t="b">
        <v>1</v>
      </c>
      <c r="R651" s="34" t="s">
        <v>33</v>
      </c>
      <c r="S651" s="35" t="s">
        <v>2037</v>
      </c>
      <c r="T651" s="36" t="s">
        <v>2038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23">
        <f t="shared" si="41"/>
        <v>0.51</v>
      </c>
      <c r="J652" t="s">
        <v>21</v>
      </c>
      <c r="K652" t="s">
        <v>22</v>
      </c>
      <c r="L652">
        <v>1404795600</v>
      </c>
      <c r="M652">
        <v>1407128400</v>
      </c>
      <c r="N652" s="27">
        <f t="shared" si="42"/>
        <v>41828.208333333336</v>
      </c>
      <c r="O652" s="28">
        <f t="shared" si="43"/>
        <v>41855.208333333336</v>
      </c>
      <c r="P652" t="b">
        <v>0</v>
      </c>
      <c r="Q652" t="b">
        <v>0</v>
      </c>
      <c r="R652" s="34" t="s">
        <v>159</v>
      </c>
      <c r="S652" s="35" t="s">
        <v>2033</v>
      </c>
      <c r="T652" s="36" t="s">
        <v>2056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23">
        <f t="shared" si="41"/>
        <v>1934.4423970513471</v>
      </c>
      <c r="J653" t="s">
        <v>107</v>
      </c>
      <c r="K653" t="s">
        <v>108</v>
      </c>
      <c r="L653">
        <v>1393048800</v>
      </c>
      <c r="M653">
        <v>1394344800</v>
      </c>
      <c r="N653" s="27">
        <f t="shared" si="42"/>
        <v>41692.25</v>
      </c>
      <c r="O653" s="28">
        <f t="shared" si="43"/>
        <v>41707.25</v>
      </c>
      <c r="P653" t="b">
        <v>0</v>
      </c>
      <c r="Q653" t="b">
        <v>0</v>
      </c>
      <c r="R653" s="34" t="s">
        <v>100</v>
      </c>
      <c r="S653" s="35" t="s">
        <v>2039</v>
      </c>
      <c r="T653" s="36" t="s">
        <v>2050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23">
        <f t="shared" si="41"/>
        <v>205.13419999999999</v>
      </c>
      <c r="J654" t="s">
        <v>21</v>
      </c>
      <c r="K654" t="s">
        <v>22</v>
      </c>
      <c r="L654">
        <v>1470373200</v>
      </c>
      <c r="M654">
        <v>1474088400</v>
      </c>
      <c r="N654" s="27">
        <f t="shared" si="42"/>
        <v>42587.208333333328</v>
      </c>
      <c r="O654" s="28">
        <f t="shared" si="43"/>
        <v>42630.208333333328</v>
      </c>
      <c r="P654" t="b">
        <v>0</v>
      </c>
      <c r="Q654" t="b">
        <v>0</v>
      </c>
      <c r="R654" s="34" t="s">
        <v>28</v>
      </c>
      <c r="S654" s="35" t="s">
        <v>2035</v>
      </c>
      <c r="T654" s="36" t="s">
        <v>2036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23">
        <f t="shared" si="41"/>
        <v>128.69416666666666</v>
      </c>
      <c r="J655" t="s">
        <v>21</v>
      </c>
      <c r="K655" t="s">
        <v>22</v>
      </c>
      <c r="L655">
        <v>1460091600</v>
      </c>
      <c r="M655">
        <v>1460264400</v>
      </c>
      <c r="N655" s="27">
        <f t="shared" si="42"/>
        <v>42468.208333333328</v>
      </c>
      <c r="O655" s="28">
        <f t="shared" si="43"/>
        <v>42470.208333333328</v>
      </c>
      <c r="P655" t="b">
        <v>0</v>
      </c>
      <c r="Q655" t="b">
        <v>0</v>
      </c>
      <c r="R655" s="34" t="s">
        <v>28</v>
      </c>
      <c r="S655" s="35" t="s">
        <v>2035</v>
      </c>
      <c r="T655" s="36" t="s">
        <v>2036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23">
        <f t="shared" si="41"/>
        <v>1510.5419428571429</v>
      </c>
      <c r="J656" t="s">
        <v>21</v>
      </c>
      <c r="K656" t="s">
        <v>22</v>
      </c>
      <c r="L656">
        <v>1440392400</v>
      </c>
      <c r="M656">
        <v>1440824400</v>
      </c>
      <c r="N656" s="27">
        <f t="shared" si="42"/>
        <v>42240.208333333328</v>
      </c>
      <c r="O656" s="28">
        <f t="shared" si="43"/>
        <v>42245.208333333328</v>
      </c>
      <c r="P656" t="b">
        <v>0</v>
      </c>
      <c r="Q656" t="b">
        <v>0</v>
      </c>
      <c r="R656" s="34" t="s">
        <v>148</v>
      </c>
      <c r="S656" s="35" t="s">
        <v>2033</v>
      </c>
      <c r="T656" s="36" t="s">
        <v>2055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23">
        <f t="shared" si="41"/>
        <v>132.95739130434782</v>
      </c>
      <c r="J657" t="s">
        <v>21</v>
      </c>
      <c r="K657" t="s">
        <v>22</v>
      </c>
      <c r="L657">
        <v>1488434400</v>
      </c>
      <c r="M657">
        <v>1489554000</v>
      </c>
      <c r="N657" s="27">
        <f t="shared" si="42"/>
        <v>42796.25</v>
      </c>
      <c r="O657" s="28">
        <f t="shared" si="43"/>
        <v>42809.208333333328</v>
      </c>
      <c r="P657" t="b">
        <v>1</v>
      </c>
      <c r="Q657" t="b">
        <v>0</v>
      </c>
      <c r="R657" s="34" t="s">
        <v>122</v>
      </c>
      <c r="S657" s="35" t="s">
        <v>2052</v>
      </c>
      <c r="T657" s="36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23">
        <f t="shared" si="41"/>
        <v>252.21063766891891</v>
      </c>
      <c r="J658" t="s">
        <v>26</v>
      </c>
      <c r="K658" t="s">
        <v>27</v>
      </c>
      <c r="L658">
        <v>1514440800</v>
      </c>
      <c r="M658">
        <v>1514872800</v>
      </c>
      <c r="N658" s="27">
        <f t="shared" si="42"/>
        <v>43097.25</v>
      </c>
      <c r="O658" s="28">
        <f t="shared" si="43"/>
        <v>43102.25</v>
      </c>
      <c r="P658" t="b">
        <v>0</v>
      </c>
      <c r="Q658" t="b">
        <v>0</v>
      </c>
      <c r="R658" s="34" t="s">
        <v>17</v>
      </c>
      <c r="S658" s="35" t="s">
        <v>2031</v>
      </c>
      <c r="T658" s="36" t="s">
        <v>2032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23">
        <f t="shared" si="41"/>
        <v>7.0411999999999999</v>
      </c>
      <c r="J659" t="s">
        <v>21</v>
      </c>
      <c r="K659" t="s">
        <v>22</v>
      </c>
      <c r="L659">
        <v>1514354400</v>
      </c>
      <c r="M659">
        <v>1515736800</v>
      </c>
      <c r="N659" s="27">
        <f t="shared" si="42"/>
        <v>43096.25</v>
      </c>
      <c r="O659" s="28">
        <f t="shared" si="43"/>
        <v>43112.25</v>
      </c>
      <c r="P659" t="b">
        <v>0</v>
      </c>
      <c r="Q659" t="b">
        <v>0</v>
      </c>
      <c r="R659" s="34" t="s">
        <v>474</v>
      </c>
      <c r="S659" s="35" t="s">
        <v>2039</v>
      </c>
      <c r="T659" s="36" t="s">
        <v>2061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23">
        <f t="shared" si="41"/>
        <v>195.30032319391634</v>
      </c>
      <c r="J660" t="s">
        <v>21</v>
      </c>
      <c r="K660" t="s">
        <v>22</v>
      </c>
      <c r="L660">
        <v>1440910800</v>
      </c>
      <c r="M660">
        <v>1442898000</v>
      </c>
      <c r="N660" s="27">
        <f t="shared" si="42"/>
        <v>42246.208333333328</v>
      </c>
      <c r="O660" s="28">
        <f t="shared" si="43"/>
        <v>42269.208333333328</v>
      </c>
      <c r="P660" t="b">
        <v>0</v>
      </c>
      <c r="Q660" t="b">
        <v>0</v>
      </c>
      <c r="R660" s="34" t="s">
        <v>23</v>
      </c>
      <c r="S660" s="35" t="s">
        <v>2033</v>
      </c>
      <c r="T660" s="36" t="s">
        <v>2034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23">
        <f t="shared" si="41"/>
        <v>375.236164043082</v>
      </c>
      <c r="J661" t="s">
        <v>40</v>
      </c>
      <c r="K661" t="s">
        <v>41</v>
      </c>
      <c r="L661">
        <v>1296108000</v>
      </c>
      <c r="M661">
        <v>1296194400</v>
      </c>
      <c r="N661" s="27">
        <f t="shared" si="42"/>
        <v>40570.25</v>
      </c>
      <c r="O661" s="28">
        <f t="shared" si="43"/>
        <v>40571.25</v>
      </c>
      <c r="P661" t="b">
        <v>0</v>
      </c>
      <c r="Q661" t="b">
        <v>0</v>
      </c>
      <c r="R661" s="34" t="s">
        <v>42</v>
      </c>
      <c r="S661" s="35" t="s">
        <v>2039</v>
      </c>
      <c r="T661" s="36" t="s">
        <v>2040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23">
        <f t="shared" si="41"/>
        <v>38.908681318681317</v>
      </c>
      <c r="J662" t="s">
        <v>21</v>
      </c>
      <c r="K662" t="s">
        <v>22</v>
      </c>
      <c r="L662">
        <v>1440133200</v>
      </c>
      <c r="M662">
        <v>1440910800</v>
      </c>
      <c r="N662" s="27">
        <f t="shared" si="42"/>
        <v>42237.208333333328</v>
      </c>
      <c r="O662" s="28">
        <f t="shared" si="43"/>
        <v>42246.208333333328</v>
      </c>
      <c r="P662" t="b">
        <v>1</v>
      </c>
      <c r="Q662" t="b">
        <v>0</v>
      </c>
      <c r="R662" s="34" t="s">
        <v>33</v>
      </c>
      <c r="S662" s="35" t="s">
        <v>2037</v>
      </c>
      <c r="T662" s="36" t="s">
        <v>2038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23">
        <f t="shared" si="41"/>
        <v>376.27093632958804</v>
      </c>
      <c r="J663" t="s">
        <v>36</v>
      </c>
      <c r="K663" t="s">
        <v>37</v>
      </c>
      <c r="L663">
        <v>1332910800</v>
      </c>
      <c r="M663">
        <v>1335502800</v>
      </c>
      <c r="N663" s="27">
        <f t="shared" si="42"/>
        <v>40996.208333333336</v>
      </c>
      <c r="O663" s="28">
        <f t="shared" si="43"/>
        <v>41026.208333333336</v>
      </c>
      <c r="P663" t="b">
        <v>0</v>
      </c>
      <c r="Q663" t="b">
        <v>0</v>
      </c>
      <c r="R663" s="34" t="s">
        <v>159</v>
      </c>
      <c r="S663" s="35" t="s">
        <v>2033</v>
      </c>
      <c r="T663" s="36" t="s">
        <v>2056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23">
        <f t="shared" si="41"/>
        <v>65.989340659340655</v>
      </c>
      <c r="J664" t="s">
        <v>21</v>
      </c>
      <c r="K664" t="s">
        <v>22</v>
      </c>
      <c r="L664">
        <v>1544335200</v>
      </c>
      <c r="M664">
        <v>1544680800</v>
      </c>
      <c r="N664" s="27">
        <f t="shared" si="42"/>
        <v>43443.25</v>
      </c>
      <c r="O664" s="28">
        <f t="shared" si="43"/>
        <v>43447.25</v>
      </c>
      <c r="P664" t="b">
        <v>0</v>
      </c>
      <c r="Q664" t="b">
        <v>0</v>
      </c>
      <c r="R664" s="34" t="s">
        <v>33</v>
      </c>
      <c r="S664" s="35" t="s">
        <v>2037</v>
      </c>
      <c r="T664" s="36" t="s">
        <v>2038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23">
        <f t="shared" si="41"/>
        <v>43.886200000000002</v>
      </c>
      <c r="J665" t="s">
        <v>21</v>
      </c>
      <c r="K665" t="s">
        <v>22</v>
      </c>
      <c r="L665">
        <v>1286427600</v>
      </c>
      <c r="M665">
        <v>1288414800</v>
      </c>
      <c r="N665" s="27">
        <f t="shared" si="42"/>
        <v>40458.208333333336</v>
      </c>
      <c r="O665" s="28">
        <f t="shared" si="43"/>
        <v>40481.208333333336</v>
      </c>
      <c r="P665" t="b">
        <v>0</v>
      </c>
      <c r="Q665" t="b">
        <v>0</v>
      </c>
      <c r="R665" s="34" t="s">
        <v>33</v>
      </c>
      <c r="S665" s="35" t="s">
        <v>2037</v>
      </c>
      <c r="T665" s="36" t="s">
        <v>2038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23">
        <f t="shared" si="41"/>
        <v>531.66732367758186</v>
      </c>
      <c r="J666" t="s">
        <v>21</v>
      </c>
      <c r="K666" t="s">
        <v>22</v>
      </c>
      <c r="L666">
        <v>1329717600</v>
      </c>
      <c r="M666">
        <v>1330581600</v>
      </c>
      <c r="N666" s="27">
        <f t="shared" si="42"/>
        <v>40959.25</v>
      </c>
      <c r="O666" s="28">
        <f t="shared" si="43"/>
        <v>40969.25</v>
      </c>
      <c r="P666" t="b">
        <v>0</v>
      </c>
      <c r="Q666" t="b">
        <v>0</v>
      </c>
      <c r="R666" s="34" t="s">
        <v>159</v>
      </c>
      <c r="S666" s="35" t="s">
        <v>2033</v>
      </c>
      <c r="T666" s="36" t="s">
        <v>2056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23">
        <f t="shared" si="41"/>
        <v>137.19794117647058</v>
      </c>
      <c r="J667" t="s">
        <v>21</v>
      </c>
      <c r="K667" t="s">
        <v>22</v>
      </c>
      <c r="L667">
        <v>1310187600</v>
      </c>
      <c r="M667">
        <v>1311397200</v>
      </c>
      <c r="N667" s="27">
        <f t="shared" si="42"/>
        <v>40733.208333333336</v>
      </c>
      <c r="O667" s="28">
        <f t="shared" si="43"/>
        <v>40747.208333333336</v>
      </c>
      <c r="P667" t="b">
        <v>0</v>
      </c>
      <c r="Q667" t="b">
        <v>1</v>
      </c>
      <c r="R667" s="34" t="s">
        <v>42</v>
      </c>
      <c r="S667" s="35" t="s">
        <v>2039</v>
      </c>
      <c r="T667" s="36" t="s">
        <v>2040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23">
        <f t="shared" si="41"/>
        <v>12.820161290322581</v>
      </c>
      <c r="J668" t="s">
        <v>21</v>
      </c>
      <c r="K668" t="s">
        <v>22</v>
      </c>
      <c r="L668">
        <v>1377838800</v>
      </c>
      <c r="M668">
        <v>1378357200</v>
      </c>
      <c r="N668" s="27">
        <f t="shared" si="42"/>
        <v>41516.208333333336</v>
      </c>
      <c r="O668" s="28">
        <f t="shared" si="43"/>
        <v>41522.208333333336</v>
      </c>
      <c r="P668" t="b">
        <v>0</v>
      </c>
      <c r="Q668" t="b">
        <v>1</v>
      </c>
      <c r="R668" s="34" t="s">
        <v>33</v>
      </c>
      <c r="S668" s="35" t="s">
        <v>2037</v>
      </c>
      <c r="T668" s="36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23">
        <f t="shared" si="41"/>
        <v>210.38079710144928</v>
      </c>
      <c r="J669" t="s">
        <v>21</v>
      </c>
      <c r="K669" t="s">
        <v>22</v>
      </c>
      <c r="L669">
        <v>1410325200</v>
      </c>
      <c r="M669">
        <v>1411102800</v>
      </c>
      <c r="N669" s="27">
        <f t="shared" si="42"/>
        <v>41892.208333333336</v>
      </c>
      <c r="O669" s="28">
        <f t="shared" si="43"/>
        <v>41901.208333333336</v>
      </c>
      <c r="P669" t="b">
        <v>0</v>
      </c>
      <c r="Q669" t="b">
        <v>0</v>
      </c>
      <c r="R669" s="34" t="s">
        <v>1029</v>
      </c>
      <c r="S669" s="35" t="s">
        <v>2062</v>
      </c>
      <c r="T669" s="36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23">
        <f t="shared" si="41"/>
        <v>38.101690909090912</v>
      </c>
      <c r="J670" t="s">
        <v>21</v>
      </c>
      <c r="K670" t="s">
        <v>22</v>
      </c>
      <c r="L670">
        <v>1343797200</v>
      </c>
      <c r="M670">
        <v>1344834000</v>
      </c>
      <c r="N670" s="27">
        <f t="shared" si="42"/>
        <v>41122.208333333336</v>
      </c>
      <c r="O670" s="28">
        <f t="shared" si="43"/>
        <v>41134.208333333336</v>
      </c>
      <c r="P670" t="b">
        <v>0</v>
      </c>
      <c r="Q670" t="b">
        <v>0</v>
      </c>
      <c r="R670" s="34" t="s">
        <v>33</v>
      </c>
      <c r="S670" s="35" t="s">
        <v>2037</v>
      </c>
      <c r="T670" s="36" t="s">
        <v>2038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23">
        <f t="shared" si="41"/>
        <v>812.29323770491806</v>
      </c>
      <c r="J671" t="s">
        <v>107</v>
      </c>
      <c r="K671" t="s">
        <v>108</v>
      </c>
      <c r="L671">
        <v>1498453200</v>
      </c>
      <c r="M671">
        <v>1499230800</v>
      </c>
      <c r="N671" s="27">
        <f t="shared" si="42"/>
        <v>42912.208333333328</v>
      </c>
      <c r="O671" s="28">
        <f t="shared" si="43"/>
        <v>42921.208333333328</v>
      </c>
      <c r="P671" t="b">
        <v>0</v>
      </c>
      <c r="Q671" t="b">
        <v>0</v>
      </c>
      <c r="R671" s="34" t="s">
        <v>33</v>
      </c>
      <c r="S671" s="35" t="s">
        <v>2037</v>
      </c>
      <c r="T671" s="36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23">
        <f t="shared" si="41"/>
        <v>552.84429012345674</v>
      </c>
      <c r="J672" t="s">
        <v>21</v>
      </c>
      <c r="K672" t="s">
        <v>22</v>
      </c>
      <c r="L672">
        <v>1456380000</v>
      </c>
      <c r="M672">
        <v>1457416800</v>
      </c>
      <c r="N672" s="27">
        <f t="shared" si="42"/>
        <v>42425.25</v>
      </c>
      <c r="O672" s="28">
        <f t="shared" si="43"/>
        <v>42437.25</v>
      </c>
      <c r="P672" t="b">
        <v>0</v>
      </c>
      <c r="Q672" t="b">
        <v>0</v>
      </c>
      <c r="R672" s="34" t="s">
        <v>60</v>
      </c>
      <c r="S672" s="35" t="s">
        <v>2033</v>
      </c>
      <c r="T672" s="36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23">
        <f t="shared" si="41"/>
        <v>537.11028176229513</v>
      </c>
      <c r="J673" t="s">
        <v>21</v>
      </c>
      <c r="K673" t="s">
        <v>22</v>
      </c>
      <c r="L673">
        <v>1280552400</v>
      </c>
      <c r="M673">
        <v>1280898000</v>
      </c>
      <c r="N673" s="27">
        <f t="shared" si="42"/>
        <v>40390.208333333336</v>
      </c>
      <c r="O673" s="28">
        <f t="shared" si="43"/>
        <v>40394.208333333336</v>
      </c>
      <c r="P673" t="b">
        <v>0</v>
      </c>
      <c r="Q673" t="b">
        <v>1</v>
      </c>
      <c r="R673" s="34" t="s">
        <v>33</v>
      </c>
      <c r="S673" s="35" t="s">
        <v>2037</v>
      </c>
      <c r="T673" s="36" t="s">
        <v>2038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23">
        <f t="shared" si="41"/>
        <v>2214.279658918646</v>
      </c>
      <c r="J674" t="s">
        <v>26</v>
      </c>
      <c r="K674" t="s">
        <v>27</v>
      </c>
      <c r="L674">
        <v>1521608400</v>
      </c>
      <c r="M674">
        <v>1522472400</v>
      </c>
      <c r="N674" s="27">
        <f t="shared" si="42"/>
        <v>43180.208333333328</v>
      </c>
      <c r="O674" s="28">
        <f t="shared" si="43"/>
        <v>43190.208333333328</v>
      </c>
      <c r="P674" t="b">
        <v>0</v>
      </c>
      <c r="Q674" t="b">
        <v>0</v>
      </c>
      <c r="R674" s="34" t="s">
        <v>33</v>
      </c>
      <c r="S674" s="35" t="s">
        <v>2037</v>
      </c>
      <c r="T674" s="36" t="s">
        <v>2038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23">
        <f t="shared" si="41"/>
        <v>29.218303571428571</v>
      </c>
      <c r="J675" t="s">
        <v>107</v>
      </c>
      <c r="K675" t="s">
        <v>108</v>
      </c>
      <c r="L675">
        <v>1460696400</v>
      </c>
      <c r="M675">
        <v>1462510800</v>
      </c>
      <c r="N675" s="27">
        <f t="shared" si="42"/>
        <v>42475.208333333328</v>
      </c>
      <c r="O675" s="28">
        <f t="shared" si="43"/>
        <v>42496.208333333328</v>
      </c>
      <c r="P675" t="b">
        <v>0</v>
      </c>
      <c r="Q675" t="b">
        <v>0</v>
      </c>
      <c r="R675" s="34" t="s">
        <v>60</v>
      </c>
      <c r="S675" s="35" t="s">
        <v>2033</v>
      </c>
      <c r="T675" s="36" t="s">
        <v>2043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23">
        <f t="shared" si="41"/>
        <v>609.16769185705914</v>
      </c>
      <c r="J676" t="s">
        <v>21</v>
      </c>
      <c r="K676" t="s">
        <v>22</v>
      </c>
      <c r="L676">
        <v>1313730000</v>
      </c>
      <c r="M676">
        <v>1317790800</v>
      </c>
      <c r="N676" s="27">
        <f t="shared" si="42"/>
        <v>40774.208333333336</v>
      </c>
      <c r="O676" s="28">
        <f t="shared" si="43"/>
        <v>40821.208333333336</v>
      </c>
      <c r="P676" t="b">
        <v>0</v>
      </c>
      <c r="Q676" t="b">
        <v>0</v>
      </c>
      <c r="R676" s="34" t="s">
        <v>122</v>
      </c>
      <c r="S676" s="35" t="s">
        <v>2052</v>
      </c>
      <c r="T676" s="36" t="s">
        <v>2053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23">
        <f t="shared" si="41"/>
        <v>166.11489690721649</v>
      </c>
      <c r="J677" t="s">
        <v>21</v>
      </c>
      <c r="K677" t="s">
        <v>22</v>
      </c>
      <c r="L677">
        <v>1568178000</v>
      </c>
      <c r="M677">
        <v>1568782800</v>
      </c>
      <c r="N677" s="27">
        <f t="shared" si="42"/>
        <v>43719.208333333328</v>
      </c>
      <c r="O677" s="28">
        <f t="shared" si="43"/>
        <v>43726.208333333328</v>
      </c>
      <c r="P677" t="b">
        <v>0</v>
      </c>
      <c r="Q677" t="b">
        <v>0</v>
      </c>
      <c r="R677" s="34" t="s">
        <v>1029</v>
      </c>
      <c r="S677" s="35" t="s">
        <v>2062</v>
      </c>
      <c r="T677" s="36" t="s">
        <v>2063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23">
        <f t="shared" si="41"/>
        <v>585.94874799357945</v>
      </c>
      <c r="J678" t="s">
        <v>21</v>
      </c>
      <c r="K678" t="s">
        <v>22</v>
      </c>
      <c r="L678">
        <v>1348635600</v>
      </c>
      <c r="M678">
        <v>1349413200</v>
      </c>
      <c r="N678" s="27">
        <f t="shared" si="42"/>
        <v>41178.208333333336</v>
      </c>
      <c r="O678" s="28">
        <f t="shared" si="43"/>
        <v>41187.208333333336</v>
      </c>
      <c r="P678" t="b">
        <v>0</v>
      </c>
      <c r="Q678" t="b">
        <v>0</v>
      </c>
      <c r="R678" s="34" t="s">
        <v>122</v>
      </c>
      <c r="S678" s="35" t="s">
        <v>2052</v>
      </c>
      <c r="T678" s="36" t="s">
        <v>2053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23">
        <f t="shared" si="41"/>
        <v>55.918113207547172</v>
      </c>
      <c r="J679" t="s">
        <v>21</v>
      </c>
      <c r="K679" t="s">
        <v>22</v>
      </c>
      <c r="L679">
        <v>1468126800</v>
      </c>
      <c r="M679">
        <v>1472446800</v>
      </c>
      <c r="N679" s="27">
        <f t="shared" si="42"/>
        <v>42561.208333333328</v>
      </c>
      <c r="O679" s="28">
        <f t="shared" si="43"/>
        <v>42611.208333333328</v>
      </c>
      <c r="P679" t="b">
        <v>0</v>
      </c>
      <c r="Q679" t="b">
        <v>0</v>
      </c>
      <c r="R679" s="34" t="s">
        <v>119</v>
      </c>
      <c r="S679" s="35" t="s">
        <v>2045</v>
      </c>
      <c r="T679" s="36" t="s">
        <v>2051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23">
        <f t="shared" si="41"/>
        <v>107.58984422110552</v>
      </c>
      <c r="J680" t="s">
        <v>21</v>
      </c>
      <c r="K680" t="s">
        <v>22</v>
      </c>
      <c r="L680">
        <v>1547877600</v>
      </c>
      <c r="M680">
        <v>1548050400</v>
      </c>
      <c r="N680" s="27">
        <f t="shared" si="42"/>
        <v>43484.25</v>
      </c>
      <c r="O680" s="28">
        <f t="shared" si="43"/>
        <v>43486.25</v>
      </c>
      <c r="P680" t="b">
        <v>0</v>
      </c>
      <c r="Q680" t="b">
        <v>0</v>
      </c>
      <c r="R680" s="34" t="s">
        <v>53</v>
      </c>
      <c r="S680" s="35" t="s">
        <v>2039</v>
      </c>
      <c r="T680" s="36" t="s">
        <v>2042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23">
        <f t="shared" si="41"/>
        <v>186.6825</v>
      </c>
      <c r="J681" t="s">
        <v>21</v>
      </c>
      <c r="K681" t="s">
        <v>22</v>
      </c>
      <c r="L681">
        <v>1571374800</v>
      </c>
      <c r="M681">
        <v>1571806800</v>
      </c>
      <c r="N681" s="27">
        <f t="shared" si="42"/>
        <v>43756.208333333328</v>
      </c>
      <c r="O681" s="28">
        <f t="shared" si="43"/>
        <v>43761.208333333328</v>
      </c>
      <c r="P681" t="b">
        <v>0</v>
      </c>
      <c r="Q681" t="b">
        <v>1</v>
      </c>
      <c r="R681" s="34" t="s">
        <v>17</v>
      </c>
      <c r="S681" s="35" t="s">
        <v>2031</v>
      </c>
      <c r="T681" s="36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23">
        <f t="shared" si="41"/>
        <v>1477.9870260989012</v>
      </c>
      <c r="J682" t="s">
        <v>21</v>
      </c>
      <c r="K682" t="s">
        <v>22</v>
      </c>
      <c r="L682">
        <v>1576303200</v>
      </c>
      <c r="M682">
        <v>1576476000</v>
      </c>
      <c r="N682" s="27">
        <f t="shared" si="42"/>
        <v>43813.25</v>
      </c>
      <c r="O682" s="28">
        <f t="shared" si="43"/>
        <v>43815.25</v>
      </c>
      <c r="P682" t="b">
        <v>0</v>
      </c>
      <c r="Q682" t="b">
        <v>1</v>
      </c>
      <c r="R682" s="34" t="s">
        <v>292</v>
      </c>
      <c r="S682" s="35" t="s">
        <v>2048</v>
      </c>
      <c r="T682" s="36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23">
        <f t="shared" si="41"/>
        <v>828.9319310157523</v>
      </c>
      <c r="J683" t="s">
        <v>21</v>
      </c>
      <c r="K683" t="s">
        <v>22</v>
      </c>
      <c r="L683">
        <v>1324447200</v>
      </c>
      <c r="M683">
        <v>1324965600</v>
      </c>
      <c r="N683" s="27">
        <f t="shared" si="42"/>
        <v>40898.25</v>
      </c>
      <c r="O683" s="28">
        <f t="shared" si="43"/>
        <v>40904.25</v>
      </c>
      <c r="P683" t="b">
        <v>0</v>
      </c>
      <c r="Q683" t="b">
        <v>0</v>
      </c>
      <c r="R683" s="34" t="s">
        <v>33</v>
      </c>
      <c r="S683" s="35" t="s">
        <v>2037</v>
      </c>
      <c r="T683" s="36" t="s">
        <v>2038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23">
        <f t="shared" si="41"/>
        <v>52.250833333333333</v>
      </c>
      <c r="J684" t="s">
        <v>21</v>
      </c>
      <c r="K684" t="s">
        <v>22</v>
      </c>
      <c r="L684">
        <v>1386741600</v>
      </c>
      <c r="M684">
        <v>1387519200</v>
      </c>
      <c r="N684" s="27">
        <f t="shared" si="42"/>
        <v>41619.25</v>
      </c>
      <c r="O684" s="28">
        <f t="shared" si="43"/>
        <v>41628.25</v>
      </c>
      <c r="P684" t="b">
        <v>0</v>
      </c>
      <c r="Q684" t="b">
        <v>0</v>
      </c>
      <c r="R684" s="34" t="s">
        <v>33</v>
      </c>
      <c r="S684" s="35" t="s">
        <v>2037</v>
      </c>
      <c r="T684" s="36" t="s">
        <v>2038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23">
        <f t="shared" si="41"/>
        <v>75.292173913043484</v>
      </c>
      <c r="J685" t="s">
        <v>21</v>
      </c>
      <c r="K685" t="s">
        <v>22</v>
      </c>
      <c r="L685">
        <v>1537074000</v>
      </c>
      <c r="M685">
        <v>1537246800</v>
      </c>
      <c r="N685" s="27">
        <f t="shared" si="42"/>
        <v>43359.208333333328</v>
      </c>
      <c r="O685" s="28">
        <f t="shared" si="43"/>
        <v>43361.208333333328</v>
      </c>
      <c r="P685" t="b">
        <v>0</v>
      </c>
      <c r="Q685" t="b">
        <v>0</v>
      </c>
      <c r="R685" s="34" t="s">
        <v>33</v>
      </c>
      <c r="S685" s="35" t="s">
        <v>2037</v>
      </c>
      <c r="T685" s="36" t="s">
        <v>2038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23">
        <f t="shared" si="41"/>
        <v>57.714285714285715</v>
      </c>
      <c r="J686" t="s">
        <v>15</v>
      </c>
      <c r="K686" t="s">
        <v>16</v>
      </c>
      <c r="L686">
        <v>1277787600</v>
      </c>
      <c r="M686">
        <v>1279515600</v>
      </c>
      <c r="N686" s="27">
        <f t="shared" si="42"/>
        <v>40358.208333333336</v>
      </c>
      <c r="O686" s="28">
        <f t="shared" si="43"/>
        <v>40378.208333333336</v>
      </c>
      <c r="P686" t="b">
        <v>0</v>
      </c>
      <c r="Q686" t="b">
        <v>0</v>
      </c>
      <c r="R686" s="34" t="s">
        <v>68</v>
      </c>
      <c r="S686" s="35" t="s">
        <v>2045</v>
      </c>
      <c r="T686" s="36" t="s">
        <v>2046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23">
        <f t="shared" si="41"/>
        <v>463.33750357142856</v>
      </c>
      <c r="J687" t="s">
        <v>15</v>
      </c>
      <c r="K687" t="s">
        <v>16</v>
      </c>
      <c r="L687">
        <v>1440306000</v>
      </c>
      <c r="M687">
        <v>1442379600</v>
      </c>
      <c r="N687" s="27">
        <f t="shared" si="42"/>
        <v>42239.208333333328</v>
      </c>
      <c r="O687" s="28">
        <f t="shared" si="43"/>
        <v>42263.208333333328</v>
      </c>
      <c r="P687" t="b">
        <v>0</v>
      </c>
      <c r="Q687" t="b">
        <v>0</v>
      </c>
      <c r="R687" s="34" t="s">
        <v>33</v>
      </c>
      <c r="S687" s="35" t="s">
        <v>2037</v>
      </c>
      <c r="T687" s="36" t="s">
        <v>2038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23">
        <f t="shared" si="41"/>
        <v>67.958733333333328</v>
      </c>
      <c r="J688" t="s">
        <v>21</v>
      </c>
      <c r="K688" t="s">
        <v>22</v>
      </c>
      <c r="L688">
        <v>1522126800</v>
      </c>
      <c r="M688">
        <v>1523077200</v>
      </c>
      <c r="N688" s="27">
        <f t="shared" si="42"/>
        <v>43186.208333333328</v>
      </c>
      <c r="O688" s="28">
        <f t="shared" si="43"/>
        <v>43197.208333333328</v>
      </c>
      <c r="P688" t="b">
        <v>0</v>
      </c>
      <c r="Q688" t="b">
        <v>0</v>
      </c>
      <c r="R688" s="34" t="s">
        <v>65</v>
      </c>
      <c r="S688" s="35" t="s">
        <v>2035</v>
      </c>
      <c r="T688" s="36" t="s">
        <v>2044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23">
        <f t="shared" si="41"/>
        <v>139.16</v>
      </c>
      <c r="J689" t="s">
        <v>21</v>
      </c>
      <c r="K689" t="s">
        <v>22</v>
      </c>
      <c r="L689">
        <v>1489298400</v>
      </c>
      <c r="M689">
        <v>1489554000</v>
      </c>
      <c r="N689" s="27">
        <f t="shared" si="42"/>
        <v>42806.25</v>
      </c>
      <c r="O689" s="28">
        <f t="shared" si="43"/>
        <v>42809.208333333328</v>
      </c>
      <c r="P689" t="b">
        <v>0</v>
      </c>
      <c r="Q689" t="b">
        <v>0</v>
      </c>
      <c r="R689" s="34" t="s">
        <v>33</v>
      </c>
      <c r="S689" s="35" t="s">
        <v>2037</v>
      </c>
      <c r="T689" s="36" t="s">
        <v>2038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23">
        <f t="shared" si="41"/>
        <v>89.646379310344827</v>
      </c>
      <c r="J690" t="s">
        <v>21</v>
      </c>
      <c r="K690" t="s">
        <v>22</v>
      </c>
      <c r="L690">
        <v>1547100000</v>
      </c>
      <c r="M690">
        <v>1548482400</v>
      </c>
      <c r="N690" s="27">
        <f t="shared" si="42"/>
        <v>43475.25</v>
      </c>
      <c r="O690" s="28">
        <f t="shared" si="43"/>
        <v>43491.25</v>
      </c>
      <c r="P690" t="b">
        <v>0</v>
      </c>
      <c r="Q690" t="b">
        <v>1</v>
      </c>
      <c r="R690" s="34" t="s">
        <v>269</v>
      </c>
      <c r="S690" s="35" t="s">
        <v>2039</v>
      </c>
      <c r="T690" s="36" t="s">
        <v>2058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23">
        <f t="shared" si="41"/>
        <v>35.003287671232876</v>
      </c>
      <c r="J691" t="s">
        <v>21</v>
      </c>
      <c r="K691" t="s">
        <v>22</v>
      </c>
      <c r="L691">
        <v>1383022800</v>
      </c>
      <c r="M691">
        <v>1384063200</v>
      </c>
      <c r="N691" s="27">
        <f t="shared" si="42"/>
        <v>41576.208333333336</v>
      </c>
      <c r="O691" s="28">
        <f t="shared" si="43"/>
        <v>41588.25</v>
      </c>
      <c r="P691" t="b">
        <v>0</v>
      </c>
      <c r="Q691" t="b">
        <v>0</v>
      </c>
      <c r="R691" s="34" t="s">
        <v>28</v>
      </c>
      <c r="S691" s="35" t="s">
        <v>2035</v>
      </c>
      <c r="T691" s="36" t="s">
        <v>2036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23">
        <f t="shared" si="41"/>
        <v>96.133055555555558</v>
      </c>
      <c r="J692" t="s">
        <v>21</v>
      </c>
      <c r="K692" t="s">
        <v>22</v>
      </c>
      <c r="L692">
        <v>1322373600</v>
      </c>
      <c r="M692">
        <v>1322892000</v>
      </c>
      <c r="N692" s="27">
        <f t="shared" si="42"/>
        <v>40874.25</v>
      </c>
      <c r="O692" s="28">
        <f t="shared" si="43"/>
        <v>40880.25</v>
      </c>
      <c r="P692" t="b">
        <v>0</v>
      </c>
      <c r="Q692" t="b">
        <v>1</v>
      </c>
      <c r="R692" s="34" t="s">
        <v>42</v>
      </c>
      <c r="S692" s="35" t="s">
        <v>2039</v>
      </c>
      <c r="T692" s="36" t="s">
        <v>2040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23">
        <f t="shared" si="41"/>
        <v>119.2119</v>
      </c>
      <c r="J693" t="s">
        <v>21</v>
      </c>
      <c r="K693" t="s">
        <v>22</v>
      </c>
      <c r="L693">
        <v>1349240400</v>
      </c>
      <c r="M693">
        <v>1350709200</v>
      </c>
      <c r="N693" s="27">
        <f t="shared" si="42"/>
        <v>41185.208333333336</v>
      </c>
      <c r="O693" s="28">
        <f t="shared" si="43"/>
        <v>41202.208333333336</v>
      </c>
      <c r="P693" t="b">
        <v>1</v>
      </c>
      <c r="Q693" t="b">
        <v>1</v>
      </c>
      <c r="R693" s="34" t="s">
        <v>42</v>
      </c>
      <c r="S693" s="35" t="s">
        <v>2039</v>
      </c>
      <c r="T693" s="36" t="s">
        <v>2040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23">
        <f t="shared" si="41"/>
        <v>38.953166666666668</v>
      </c>
      <c r="J694" t="s">
        <v>40</v>
      </c>
      <c r="K694" t="s">
        <v>41</v>
      </c>
      <c r="L694">
        <v>1562648400</v>
      </c>
      <c r="M694">
        <v>1564203600</v>
      </c>
      <c r="N694" s="27">
        <f t="shared" si="42"/>
        <v>43655.208333333328</v>
      </c>
      <c r="O694" s="28">
        <f t="shared" si="43"/>
        <v>43673.208333333328</v>
      </c>
      <c r="P694" t="b">
        <v>0</v>
      </c>
      <c r="Q694" t="b">
        <v>0</v>
      </c>
      <c r="R694" s="34" t="s">
        <v>23</v>
      </c>
      <c r="S694" s="35" t="s">
        <v>2033</v>
      </c>
      <c r="T694" s="36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23">
        <f t="shared" si="41"/>
        <v>874.31983370288253</v>
      </c>
      <c r="J695" t="s">
        <v>21</v>
      </c>
      <c r="K695" t="s">
        <v>22</v>
      </c>
      <c r="L695">
        <v>1508216400</v>
      </c>
      <c r="M695">
        <v>1509685200</v>
      </c>
      <c r="N695" s="27">
        <f t="shared" si="42"/>
        <v>43025.208333333328</v>
      </c>
      <c r="O695" s="28">
        <f t="shared" si="43"/>
        <v>43042.208333333328</v>
      </c>
      <c r="P695" t="b">
        <v>0</v>
      </c>
      <c r="Q695" t="b">
        <v>0</v>
      </c>
      <c r="R695" s="34" t="s">
        <v>33</v>
      </c>
      <c r="S695" s="35" t="s">
        <v>2037</v>
      </c>
      <c r="T695" s="36" t="s">
        <v>2038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23">
        <f t="shared" si="41"/>
        <v>39.920659340659341</v>
      </c>
      <c r="J696" t="s">
        <v>21</v>
      </c>
      <c r="K696" t="s">
        <v>22</v>
      </c>
      <c r="L696">
        <v>1511762400</v>
      </c>
      <c r="M696">
        <v>1514959200</v>
      </c>
      <c r="N696" s="27">
        <f t="shared" si="42"/>
        <v>43066.25</v>
      </c>
      <c r="O696" s="28">
        <f t="shared" si="43"/>
        <v>43103.25</v>
      </c>
      <c r="P696" t="b">
        <v>0</v>
      </c>
      <c r="Q696" t="b">
        <v>0</v>
      </c>
      <c r="R696" s="34" t="s">
        <v>33</v>
      </c>
      <c r="S696" s="35" t="s">
        <v>2037</v>
      </c>
      <c r="T696" s="36" t="s">
        <v>2038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23">
        <f t="shared" si="41"/>
        <v>98.669673913043482</v>
      </c>
      <c r="J697" t="s">
        <v>107</v>
      </c>
      <c r="K697" t="s">
        <v>108</v>
      </c>
      <c r="L697">
        <v>1447480800</v>
      </c>
      <c r="M697">
        <v>1448863200</v>
      </c>
      <c r="N697" s="27">
        <f t="shared" si="42"/>
        <v>42322.25</v>
      </c>
      <c r="O697" s="28">
        <f t="shared" si="43"/>
        <v>42338.25</v>
      </c>
      <c r="P697" t="b">
        <v>1</v>
      </c>
      <c r="Q697" t="b">
        <v>0</v>
      </c>
      <c r="R697" s="34" t="s">
        <v>23</v>
      </c>
      <c r="S697" s="35" t="s">
        <v>2033</v>
      </c>
      <c r="T697" s="36" t="s">
        <v>2034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23">
        <f t="shared" si="41"/>
        <v>444.79521023765994</v>
      </c>
      <c r="J698" t="s">
        <v>21</v>
      </c>
      <c r="K698" t="s">
        <v>22</v>
      </c>
      <c r="L698">
        <v>1429506000</v>
      </c>
      <c r="M698">
        <v>1429592400</v>
      </c>
      <c r="N698" s="27">
        <f t="shared" si="42"/>
        <v>42114.208333333328</v>
      </c>
      <c r="O698" s="28">
        <f t="shared" si="43"/>
        <v>42115.208333333328</v>
      </c>
      <c r="P698" t="b">
        <v>0</v>
      </c>
      <c r="Q698" t="b">
        <v>1</v>
      </c>
      <c r="R698" s="34" t="s">
        <v>33</v>
      </c>
      <c r="S698" s="35" t="s">
        <v>2037</v>
      </c>
      <c r="T698" s="36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23">
        <f t="shared" si="41"/>
        <v>3648.2640031031806</v>
      </c>
      <c r="J699" t="s">
        <v>21</v>
      </c>
      <c r="K699" t="s">
        <v>22</v>
      </c>
      <c r="L699">
        <v>1522472400</v>
      </c>
      <c r="M699">
        <v>1522645200</v>
      </c>
      <c r="N699" s="27">
        <f t="shared" si="42"/>
        <v>43190.208333333328</v>
      </c>
      <c r="O699" s="28">
        <f t="shared" si="43"/>
        <v>43192.208333333328</v>
      </c>
      <c r="P699" t="b">
        <v>0</v>
      </c>
      <c r="Q699" t="b">
        <v>0</v>
      </c>
      <c r="R699" s="34" t="s">
        <v>50</v>
      </c>
      <c r="S699" s="35" t="s">
        <v>2033</v>
      </c>
      <c r="T699" s="36" t="s">
        <v>2041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23">
        <f t="shared" si="41"/>
        <v>1448.7334560570071</v>
      </c>
      <c r="J700" t="s">
        <v>15</v>
      </c>
      <c r="K700" t="s">
        <v>16</v>
      </c>
      <c r="L700">
        <v>1322114400</v>
      </c>
      <c r="M700">
        <v>1323324000</v>
      </c>
      <c r="N700" s="27">
        <f t="shared" si="42"/>
        <v>40871.25</v>
      </c>
      <c r="O700" s="28">
        <f t="shared" si="43"/>
        <v>40885.25</v>
      </c>
      <c r="P700" t="b">
        <v>0</v>
      </c>
      <c r="Q700" t="b">
        <v>0</v>
      </c>
      <c r="R700" s="34" t="s">
        <v>65</v>
      </c>
      <c r="S700" s="35" t="s">
        <v>2035</v>
      </c>
      <c r="T700" s="36" t="s">
        <v>2044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23">
        <f t="shared" si="41"/>
        <v>28.421959459459458</v>
      </c>
      <c r="J701" t="s">
        <v>21</v>
      </c>
      <c r="K701" t="s">
        <v>22</v>
      </c>
      <c r="L701">
        <v>1561438800</v>
      </c>
      <c r="M701">
        <v>1561525200</v>
      </c>
      <c r="N701" s="27">
        <f t="shared" si="42"/>
        <v>43641.208333333328</v>
      </c>
      <c r="O701" s="28">
        <f t="shared" si="43"/>
        <v>43642.208333333328</v>
      </c>
      <c r="P701" t="b">
        <v>0</v>
      </c>
      <c r="Q701" t="b">
        <v>0</v>
      </c>
      <c r="R701" s="34" t="s">
        <v>53</v>
      </c>
      <c r="S701" s="35" t="s">
        <v>2039</v>
      </c>
      <c r="T701" s="36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23">
        <f t="shared" si="41"/>
        <v>0.51500000000000001</v>
      </c>
      <c r="J702" t="s">
        <v>21</v>
      </c>
      <c r="K702" t="s">
        <v>22</v>
      </c>
      <c r="L702">
        <v>1264399200</v>
      </c>
      <c r="M702">
        <v>1265695200</v>
      </c>
      <c r="N702" s="27">
        <f t="shared" si="42"/>
        <v>40203.25</v>
      </c>
      <c r="O702" s="28">
        <f t="shared" si="43"/>
        <v>40218.25</v>
      </c>
      <c r="P702" t="b">
        <v>0</v>
      </c>
      <c r="Q702" t="b">
        <v>0</v>
      </c>
      <c r="R702" s="34" t="s">
        <v>65</v>
      </c>
      <c r="S702" s="35" t="s">
        <v>2035</v>
      </c>
      <c r="T702" s="36" t="s">
        <v>2044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23">
        <f t="shared" si="41"/>
        <v>410.87513461538464</v>
      </c>
      <c r="J703" t="s">
        <v>21</v>
      </c>
      <c r="K703" t="s">
        <v>22</v>
      </c>
      <c r="L703">
        <v>1301202000</v>
      </c>
      <c r="M703">
        <v>1301806800</v>
      </c>
      <c r="N703" s="27">
        <f t="shared" si="42"/>
        <v>40629.208333333336</v>
      </c>
      <c r="O703" s="28">
        <f t="shared" si="43"/>
        <v>40636.208333333336</v>
      </c>
      <c r="P703" t="b">
        <v>1</v>
      </c>
      <c r="Q703" t="b">
        <v>0</v>
      </c>
      <c r="R703" s="34" t="s">
        <v>33</v>
      </c>
      <c r="S703" s="35" t="s">
        <v>2037</v>
      </c>
      <c r="T703" s="36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23">
        <f t="shared" si="41"/>
        <v>41.770689655172411</v>
      </c>
      <c r="J704" t="s">
        <v>21</v>
      </c>
      <c r="K704" t="s">
        <v>22</v>
      </c>
      <c r="L704">
        <v>1374469200</v>
      </c>
      <c r="M704">
        <v>1374901200</v>
      </c>
      <c r="N704" s="27">
        <f t="shared" si="42"/>
        <v>41477.208333333336</v>
      </c>
      <c r="O704" s="28">
        <f t="shared" si="43"/>
        <v>41482.208333333336</v>
      </c>
      <c r="P704" t="b">
        <v>0</v>
      </c>
      <c r="Q704" t="b">
        <v>0</v>
      </c>
      <c r="R704" s="34" t="s">
        <v>65</v>
      </c>
      <c r="S704" s="35" t="s">
        <v>2035</v>
      </c>
      <c r="T704" s="36" t="s">
        <v>2044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23">
        <f t="shared" si="41"/>
        <v>1020.5593690851736</v>
      </c>
      <c r="J705" t="s">
        <v>21</v>
      </c>
      <c r="K705" t="s">
        <v>22</v>
      </c>
      <c r="L705">
        <v>1334984400</v>
      </c>
      <c r="M705">
        <v>1336453200</v>
      </c>
      <c r="N705" s="27">
        <f t="shared" si="42"/>
        <v>41020.208333333336</v>
      </c>
      <c r="O705" s="28">
        <f t="shared" si="43"/>
        <v>41037.208333333336</v>
      </c>
      <c r="P705" t="b">
        <v>1</v>
      </c>
      <c r="Q705" t="b">
        <v>1</v>
      </c>
      <c r="R705" s="34" t="s">
        <v>206</v>
      </c>
      <c r="S705" s="35" t="s">
        <v>2045</v>
      </c>
      <c r="T705" s="36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23">
        <f t="shared" si="41"/>
        <v>58.613908045977013</v>
      </c>
      <c r="J706" t="s">
        <v>21</v>
      </c>
      <c r="K706" t="s">
        <v>22</v>
      </c>
      <c r="L706">
        <v>1467608400</v>
      </c>
      <c r="M706">
        <v>1468904400</v>
      </c>
      <c r="N706" s="27">
        <f t="shared" si="42"/>
        <v>42555.208333333328</v>
      </c>
      <c r="O706" s="28">
        <f t="shared" si="43"/>
        <v>42570.208333333328</v>
      </c>
      <c r="P706" t="b">
        <v>0</v>
      </c>
      <c r="Q706" t="b">
        <v>0</v>
      </c>
      <c r="R706" s="34" t="s">
        <v>71</v>
      </c>
      <c r="S706" s="35" t="s">
        <v>2039</v>
      </c>
      <c r="T706" s="36" t="s">
        <v>2047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23">
        <f t="shared" ref="I707:I770" si="45">AVERAGE(H707,F707)</f>
        <v>1012.9951325869181</v>
      </c>
      <c r="J707" t="s">
        <v>40</v>
      </c>
      <c r="K707" t="s">
        <v>41</v>
      </c>
      <c r="L707">
        <v>1386741600</v>
      </c>
      <c r="M707">
        <v>1387087200</v>
      </c>
      <c r="N707" s="27">
        <f t="shared" ref="N707:N770" si="46">(((L707/60)/60)/24)+DATE(1970,1,1)</f>
        <v>41619.25</v>
      </c>
      <c r="O707" s="28">
        <f t="shared" ref="O707:O770" si="47">(((M707/60)/60)/24)+DATE(1970,1,1)</f>
        <v>41623.25</v>
      </c>
      <c r="P707" t="b">
        <v>0</v>
      </c>
      <c r="Q707" t="b">
        <v>0</v>
      </c>
      <c r="R707" s="34" t="s">
        <v>68</v>
      </c>
      <c r="S707" s="35" t="s">
        <v>2045</v>
      </c>
      <c r="T707" s="36" t="s">
        <v>2046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23">
        <f t="shared" si="45"/>
        <v>673.13923431734315</v>
      </c>
      <c r="J708" t="s">
        <v>26</v>
      </c>
      <c r="K708" t="s">
        <v>27</v>
      </c>
      <c r="L708">
        <v>1546754400</v>
      </c>
      <c r="M708">
        <v>1547445600</v>
      </c>
      <c r="N708" s="27">
        <f t="shared" si="46"/>
        <v>43471.25</v>
      </c>
      <c r="O708" s="28">
        <f t="shared" si="47"/>
        <v>43479.25</v>
      </c>
      <c r="P708" t="b">
        <v>0</v>
      </c>
      <c r="Q708" t="b">
        <v>1</v>
      </c>
      <c r="R708" s="34" t="s">
        <v>28</v>
      </c>
      <c r="S708" s="35" t="s">
        <v>2035</v>
      </c>
      <c r="T708" s="36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23">
        <f t="shared" si="45"/>
        <v>84.793082191780826</v>
      </c>
      <c r="J709" t="s">
        <v>21</v>
      </c>
      <c r="K709" t="s">
        <v>22</v>
      </c>
      <c r="L709">
        <v>1544248800</v>
      </c>
      <c r="M709">
        <v>1547359200</v>
      </c>
      <c r="N709" s="27">
        <f t="shared" si="46"/>
        <v>43442.25</v>
      </c>
      <c r="O709" s="28">
        <f t="shared" si="47"/>
        <v>43478.25</v>
      </c>
      <c r="P709" t="b">
        <v>0</v>
      </c>
      <c r="Q709" t="b">
        <v>0</v>
      </c>
      <c r="R709" s="34" t="s">
        <v>53</v>
      </c>
      <c r="S709" s="35" t="s">
        <v>2039</v>
      </c>
      <c r="T709" s="36" t="s">
        <v>2042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23">
        <f t="shared" si="45"/>
        <v>72.035294117647055</v>
      </c>
      <c r="J710" t="s">
        <v>98</v>
      </c>
      <c r="K710" t="s">
        <v>99</v>
      </c>
      <c r="L710">
        <v>1495429200</v>
      </c>
      <c r="M710">
        <v>1496293200</v>
      </c>
      <c r="N710" s="27">
        <f t="shared" si="46"/>
        <v>42877.208333333328</v>
      </c>
      <c r="O710" s="28">
        <f t="shared" si="47"/>
        <v>42887.208333333328</v>
      </c>
      <c r="P710" t="b">
        <v>0</v>
      </c>
      <c r="Q710" t="b">
        <v>0</v>
      </c>
      <c r="R710" s="34" t="s">
        <v>33</v>
      </c>
      <c r="S710" s="35" t="s">
        <v>2037</v>
      </c>
      <c r="T710" s="36" t="s">
        <v>2038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23">
        <f t="shared" si="45"/>
        <v>93.711938775510205</v>
      </c>
      <c r="J711" t="s">
        <v>107</v>
      </c>
      <c r="K711" t="s">
        <v>108</v>
      </c>
      <c r="L711">
        <v>1334811600</v>
      </c>
      <c r="M711">
        <v>1335416400</v>
      </c>
      <c r="N711" s="27">
        <f t="shared" si="46"/>
        <v>41018.208333333336</v>
      </c>
      <c r="O711" s="28">
        <f t="shared" si="47"/>
        <v>41025.208333333336</v>
      </c>
      <c r="P711" t="b">
        <v>0</v>
      </c>
      <c r="Q711" t="b">
        <v>0</v>
      </c>
      <c r="R711" s="34" t="s">
        <v>33</v>
      </c>
      <c r="S711" s="35" t="s">
        <v>2037</v>
      </c>
      <c r="T711" s="36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23">
        <f t="shared" si="45"/>
        <v>63.239302325581399</v>
      </c>
      <c r="J712" t="s">
        <v>21</v>
      </c>
      <c r="K712" t="s">
        <v>22</v>
      </c>
      <c r="L712">
        <v>1531544400</v>
      </c>
      <c r="M712">
        <v>1532149200</v>
      </c>
      <c r="N712" s="27">
        <f t="shared" si="46"/>
        <v>43295.208333333328</v>
      </c>
      <c r="O712" s="28">
        <f t="shared" si="47"/>
        <v>43302.208333333328</v>
      </c>
      <c r="P712" t="b">
        <v>0</v>
      </c>
      <c r="Q712" t="b">
        <v>1</v>
      </c>
      <c r="R712" s="34" t="s">
        <v>33</v>
      </c>
      <c r="S712" s="35" t="s">
        <v>2037</v>
      </c>
      <c r="T712" s="36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23">
        <f t="shared" si="45"/>
        <v>7.1016129032258064</v>
      </c>
      <c r="J713" t="s">
        <v>107</v>
      </c>
      <c r="K713" t="s">
        <v>108</v>
      </c>
      <c r="L713">
        <v>1453615200</v>
      </c>
      <c r="M713">
        <v>1453788000</v>
      </c>
      <c r="N713" s="27">
        <f t="shared" si="46"/>
        <v>42393.25</v>
      </c>
      <c r="O713" s="28">
        <f t="shared" si="47"/>
        <v>42395.25</v>
      </c>
      <c r="P713" t="b">
        <v>1</v>
      </c>
      <c r="Q713" t="b">
        <v>1</v>
      </c>
      <c r="R713" s="34" t="s">
        <v>33</v>
      </c>
      <c r="S713" s="35" t="s">
        <v>2037</v>
      </c>
      <c r="T713" s="36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23">
        <f t="shared" si="45"/>
        <v>110.203125</v>
      </c>
      <c r="J714" t="s">
        <v>21</v>
      </c>
      <c r="K714" t="s">
        <v>22</v>
      </c>
      <c r="L714">
        <v>1467954000</v>
      </c>
      <c r="M714">
        <v>1471496400</v>
      </c>
      <c r="N714" s="27">
        <f t="shared" si="46"/>
        <v>42559.208333333328</v>
      </c>
      <c r="O714" s="28">
        <f t="shared" si="47"/>
        <v>42600.208333333328</v>
      </c>
      <c r="P714" t="b">
        <v>0</v>
      </c>
      <c r="Q714" t="b">
        <v>0</v>
      </c>
      <c r="R714" s="34" t="s">
        <v>33</v>
      </c>
      <c r="S714" s="35" t="s">
        <v>2037</v>
      </c>
      <c r="T714" s="36" t="s">
        <v>2038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23">
        <f t="shared" si="45"/>
        <v>52.309710144927536</v>
      </c>
      <c r="J715" t="s">
        <v>21</v>
      </c>
      <c r="K715" t="s">
        <v>22</v>
      </c>
      <c r="L715">
        <v>1471842000</v>
      </c>
      <c r="M715">
        <v>1472878800</v>
      </c>
      <c r="N715" s="27">
        <f t="shared" si="46"/>
        <v>42604.208333333328</v>
      </c>
      <c r="O715" s="28">
        <f t="shared" si="47"/>
        <v>42616.208333333328</v>
      </c>
      <c r="P715" t="b">
        <v>0</v>
      </c>
      <c r="Q715" t="b">
        <v>0</v>
      </c>
      <c r="R715" s="34" t="s">
        <v>133</v>
      </c>
      <c r="S715" s="35" t="s">
        <v>2045</v>
      </c>
      <c r="T715" s="36" t="s">
        <v>2054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23">
        <f t="shared" si="45"/>
        <v>894.86410389610387</v>
      </c>
      <c r="J716" t="s">
        <v>21</v>
      </c>
      <c r="K716" t="s">
        <v>22</v>
      </c>
      <c r="L716">
        <v>1408424400</v>
      </c>
      <c r="M716">
        <v>1408510800</v>
      </c>
      <c r="N716" s="27">
        <f t="shared" si="46"/>
        <v>41870.208333333336</v>
      </c>
      <c r="O716" s="28">
        <f t="shared" si="47"/>
        <v>41871.208333333336</v>
      </c>
      <c r="P716" t="b">
        <v>0</v>
      </c>
      <c r="Q716" t="b">
        <v>0</v>
      </c>
      <c r="R716" s="34" t="s">
        <v>23</v>
      </c>
      <c r="S716" s="35" t="s">
        <v>2033</v>
      </c>
      <c r="T716" s="36" t="s">
        <v>2034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23">
        <f t="shared" si="45"/>
        <v>328.12233050847459</v>
      </c>
      <c r="J717" t="s">
        <v>21</v>
      </c>
      <c r="K717" t="s">
        <v>22</v>
      </c>
      <c r="L717">
        <v>1281157200</v>
      </c>
      <c r="M717">
        <v>1281589200</v>
      </c>
      <c r="N717" s="27">
        <f t="shared" si="46"/>
        <v>40397.208333333336</v>
      </c>
      <c r="O717" s="28">
        <f t="shared" si="47"/>
        <v>40402.208333333336</v>
      </c>
      <c r="P717" t="b">
        <v>0</v>
      </c>
      <c r="Q717" t="b">
        <v>0</v>
      </c>
      <c r="R717" s="34" t="s">
        <v>292</v>
      </c>
      <c r="S717" s="35" t="s">
        <v>2048</v>
      </c>
      <c r="T717" s="36" t="s">
        <v>2059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23">
        <f t="shared" si="45"/>
        <v>81.088250000000002</v>
      </c>
      <c r="J718" t="s">
        <v>21</v>
      </c>
      <c r="K718" t="s">
        <v>22</v>
      </c>
      <c r="L718">
        <v>1373432400</v>
      </c>
      <c r="M718">
        <v>1375851600</v>
      </c>
      <c r="N718" s="27">
        <f t="shared" si="46"/>
        <v>41465.208333333336</v>
      </c>
      <c r="O718" s="28">
        <f t="shared" si="47"/>
        <v>41493.208333333336</v>
      </c>
      <c r="P718" t="b">
        <v>0</v>
      </c>
      <c r="Q718" t="b">
        <v>1</v>
      </c>
      <c r="R718" s="34" t="s">
        <v>33</v>
      </c>
      <c r="S718" s="35" t="s">
        <v>2037</v>
      </c>
      <c r="T718" s="36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23">
        <f t="shared" si="45"/>
        <v>278.73821428571426</v>
      </c>
      <c r="J719" t="s">
        <v>21</v>
      </c>
      <c r="K719" t="s">
        <v>22</v>
      </c>
      <c r="L719">
        <v>1313989200</v>
      </c>
      <c r="M719">
        <v>1315803600</v>
      </c>
      <c r="N719" s="27">
        <f t="shared" si="46"/>
        <v>40777.208333333336</v>
      </c>
      <c r="O719" s="28">
        <f t="shared" si="47"/>
        <v>40798.208333333336</v>
      </c>
      <c r="P719" t="b">
        <v>0</v>
      </c>
      <c r="Q719" t="b">
        <v>0</v>
      </c>
      <c r="R719" s="34" t="s">
        <v>42</v>
      </c>
      <c r="S719" s="35" t="s">
        <v>2039</v>
      </c>
      <c r="T719" s="36" t="s">
        <v>2040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23">
        <f t="shared" si="45"/>
        <v>149.00102409638555</v>
      </c>
      <c r="J720" t="s">
        <v>21</v>
      </c>
      <c r="K720" t="s">
        <v>22</v>
      </c>
      <c r="L720">
        <v>1371445200</v>
      </c>
      <c r="M720">
        <v>1373691600</v>
      </c>
      <c r="N720" s="27">
        <f t="shared" si="46"/>
        <v>41442.208333333336</v>
      </c>
      <c r="O720" s="28">
        <f t="shared" si="47"/>
        <v>41468.208333333336</v>
      </c>
      <c r="P720" t="b">
        <v>0</v>
      </c>
      <c r="Q720" t="b">
        <v>0</v>
      </c>
      <c r="R720" s="34" t="s">
        <v>65</v>
      </c>
      <c r="S720" s="35" t="s">
        <v>2035</v>
      </c>
      <c r="T720" s="36" t="s">
        <v>2044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23">
        <f t="shared" si="45"/>
        <v>62.265000000000001</v>
      </c>
      <c r="J721" t="s">
        <v>21</v>
      </c>
      <c r="K721" t="s">
        <v>22</v>
      </c>
      <c r="L721">
        <v>1338267600</v>
      </c>
      <c r="M721">
        <v>1339218000</v>
      </c>
      <c r="N721" s="27">
        <f t="shared" si="46"/>
        <v>41058.208333333336</v>
      </c>
      <c r="O721" s="28">
        <f t="shared" si="47"/>
        <v>41069.208333333336</v>
      </c>
      <c r="P721" t="b">
        <v>0</v>
      </c>
      <c r="Q721" t="b">
        <v>0</v>
      </c>
      <c r="R721" s="34" t="s">
        <v>119</v>
      </c>
      <c r="S721" s="35" t="s">
        <v>2045</v>
      </c>
      <c r="T721" s="36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23">
        <f t="shared" si="45"/>
        <v>19.185459770114942</v>
      </c>
      <c r="J722" t="s">
        <v>36</v>
      </c>
      <c r="K722" t="s">
        <v>37</v>
      </c>
      <c r="L722">
        <v>1519192800</v>
      </c>
      <c r="M722">
        <v>1520402400</v>
      </c>
      <c r="N722" s="27">
        <f t="shared" si="46"/>
        <v>43152.25</v>
      </c>
      <c r="O722" s="28">
        <f t="shared" si="47"/>
        <v>43166.25</v>
      </c>
      <c r="P722" t="b">
        <v>0</v>
      </c>
      <c r="Q722" t="b">
        <v>1</v>
      </c>
      <c r="R722" s="34" t="s">
        <v>33</v>
      </c>
      <c r="S722" s="35" t="s">
        <v>2037</v>
      </c>
      <c r="T722" s="36" t="s">
        <v>2038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23">
        <f t="shared" si="45"/>
        <v>30.021961974110031</v>
      </c>
      <c r="J723" t="s">
        <v>21</v>
      </c>
      <c r="K723" t="s">
        <v>22</v>
      </c>
      <c r="L723">
        <v>1522818000</v>
      </c>
      <c r="M723">
        <v>1523336400</v>
      </c>
      <c r="N723" s="27">
        <f t="shared" si="46"/>
        <v>43194.208333333328</v>
      </c>
      <c r="O723" s="28">
        <f t="shared" si="47"/>
        <v>43200.208333333328</v>
      </c>
      <c r="P723" t="b">
        <v>0</v>
      </c>
      <c r="Q723" t="b">
        <v>0</v>
      </c>
      <c r="R723" s="34" t="s">
        <v>23</v>
      </c>
      <c r="S723" s="35" t="s">
        <v>2033</v>
      </c>
      <c r="T723" s="36" t="s">
        <v>2034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23">
        <f t="shared" si="45"/>
        <v>1518.7825360824743</v>
      </c>
      <c r="J724" t="s">
        <v>21</v>
      </c>
      <c r="K724" t="s">
        <v>22</v>
      </c>
      <c r="L724">
        <v>1509948000</v>
      </c>
      <c r="M724">
        <v>1512280800</v>
      </c>
      <c r="N724" s="27">
        <f t="shared" si="46"/>
        <v>43045.25</v>
      </c>
      <c r="O724" s="28">
        <f t="shared" si="47"/>
        <v>43072.25</v>
      </c>
      <c r="P724" t="b">
        <v>0</v>
      </c>
      <c r="Q724" t="b">
        <v>0</v>
      </c>
      <c r="R724" s="34" t="s">
        <v>42</v>
      </c>
      <c r="S724" s="35" t="s">
        <v>2039</v>
      </c>
      <c r="T724" s="36" t="s">
        <v>2040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23">
        <f t="shared" si="45"/>
        <v>73.352040816326536</v>
      </c>
      <c r="J725" t="s">
        <v>26</v>
      </c>
      <c r="K725" t="s">
        <v>27</v>
      </c>
      <c r="L725">
        <v>1456898400</v>
      </c>
      <c r="M725">
        <v>1458709200</v>
      </c>
      <c r="N725" s="27">
        <f t="shared" si="46"/>
        <v>42431.25</v>
      </c>
      <c r="O725" s="28">
        <f t="shared" si="47"/>
        <v>42452.208333333328</v>
      </c>
      <c r="P725" t="b">
        <v>0</v>
      </c>
      <c r="Q725" t="b">
        <v>0</v>
      </c>
      <c r="R725" s="34" t="s">
        <v>33</v>
      </c>
      <c r="S725" s="35" t="s">
        <v>2037</v>
      </c>
      <c r="T725" s="36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23">
        <f t="shared" si="45"/>
        <v>61.170297619047616</v>
      </c>
      <c r="J726" t="s">
        <v>40</v>
      </c>
      <c r="K726" t="s">
        <v>41</v>
      </c>
      <c r="L726">
        <v>1413954000</v>
      </c>
      <c r="M726">
        <v>1414126800</v>
      </c>
      <c r="N726" s="27">
        <f t="shared" si="46"/>
        <v>41934.208333333336</v>
      </c>
      <c r="O726" s="28">
        <f t="shared" si="47"/>
        <v>41936.208333333336</v>
      </c>
      <c r="P726" t="b">
        <v>0</v>
      </c>
      <c r="Q726" t="b">
        <v>1</v>
      </c>
      <c r="R726" s="34" t="s">
        <v>33</v>
      </c>
      <c r="S726" s="35" t="s">
        <v>2037</v>
      </c>
      <c r="T726" s="36" t="s">
        <v>2038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23">
        <f t="shared" si="45"/>
        <v>798.25199016563147</v>
      </c>
      <c r="J727" t="s">
        <v>21</v>
      </c>
      <c r="K727" t="s">
        <v>22</v>
      </c>
      <c r="L727">
        <v>1416031200</v>
      </c>
      <c r="M727">
        <v>1416204000</v>
      </c>
      <c r="N727" s="27">
        <f t="shared" si="46"/>
        <v>41958.25</v>
      </c>
      <c r="O727" s="28">
        <f t="shared" si="47"/>
        <v>41960.25</v>
      </c>
      <c r="P727" t="b">
        <v>0</v>
      </c>
      <c r="Q727" t="b">
        <v>0</v>
      </c>
      <c r="R727" s="34" t="s">
        <v>292</v>
      </c>
      <c r="S727" s="35" t="s">
        <v>2048</v>
      </c>
      <c r="T727" s="36" t="s">
        <v>2059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23">
        <f t="shared" si="45"/>
        <v>262.44407918968693</v>
      </c>
      <c r="J728" t="s">
        <v>21</v>
      </c>
      <c r="K728" t="s">
        <v>22</v>
      </c>
      <c r="L728">
        <v>1287982800</v>
      </c>
      <c r="M728">
        <v>1288501200</v>
      </c>
      <c r="N728" s="27">
        <f t="shared" si="46"/>
        <v>40476.208333333336</v>
      </c>
      <c r="O728" s="28">
        <f t="shared" si="47"/>
        <v>40482.208333333336</v>
      </c>
      <c r="P728" t="b">
        <v>0</v>
      </c>
      <c r="Q728" t="b">
        <v>1</v>
      </c>
      <c r="R728" s="34" t="s">
        <v>33</v>
      </c>
      <c r="S728" s="35" t="s">
        <v>2037</v>
      </c>
      <c r="T728" s="36" t="s">
        <v>2038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23">
        <f t="shared" si="45"/>
        <v>91.325000000000003</v>
      </c>
      <c r="J729" t="s">
        <v>21</v>
      </c>
      <c r="K729" t="s">
        <v>22</v>
      </c>
      <c r="L729">
        <v>1547964000</v>
      </c>
      <c r="M729">
        <v>1552971600</v>
      </c>
      <c r="N729" s="27">
        <f t="shared" si="46"/>
        <v>43485.25</v>
      </c>
      <c r="O729" s="28">
        <f t="shared" si="47"/>
        <v>43543.208333333328</v>
      </c>
      <c r="P729" t="b">
        <v>0</v>
      </c>
      <c r="Q729" t="b">
        <v>0</v>
      </c>
      <c r="R729" s="34" t="s">
        <v>28</v>
      </c>
      <c r="S729" s="35" t="s">
        <v>2035</v>
      </c>
      <c r="T729" s="36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23">
        <f t="shared" si="45"/>
        <v>5.0875000000000004</v>
      </c>
      <c r="J730" t="s">
        <v>21</v>
      </c>
      <c r="K730" t="s">
        <v>22</v>
      </c>
      <c r="L730">
        <v>1464152400</v>
      </c>
      <c r="M730">
        <v>1465102800</v>
      </c>
      <c r="N730" s="27">
        <f t="shared" si="46"/>
        <v>42515.208333333328</v>
      </c>
      <c r="O730" s="28">
        <f t="shared" si="47"/>
        <v>42526.208333333328</v>
      </c>
      <c r="P730" t="b">
        <v>0</v>
      </c>
      <c r="Q730" t="b">
        <v>0</v>
      </c>
      <c r="R730" s="34" t="s">
        <v>33</v>
      </c>
      <c r="S730" s="35" t="s">
        <v>2037</v>
      </c>
      <c r="T730" s="36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23">
        <f t="shared" si="45"/>
        <v>61.928303571428572</v>
      </c>
      <c r="J731" t="s">
        <v>21</v>
      </c>
      <c r="K731" t="s">
        <v>22</v>
      </c>
      <c r="L731">
        <v>1359957600</v>
      </c>
      <c r="M731">
        <v>1360130400</v>
      </c>
      <c r="N731" s="27">
        <f t="shared" si="46"/>
        <v>41309.25</v>
      </c>
      <c r="O731" s="28">
        <f t="shared" si="47"/>
        <v>41311.25</v>
      </c>
      <c r="P731" t="b">
        <v>0</v>
      </c>
      <c r="Q731" t="b">
        <v>0</v>
      </c>
      <c r="R731" s="34" t="s">
        <v>53</v>
      </c>
      <c r="S731" s="35" t="s">
        <v>2039</v>
      </c>
      <c r="T731" s="36" t="s">
        <v>2042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23">
        <f t="shared" si="45"/>
        <v>537.5633159722222</v>
      </c>
      <c r="J732" t="s">
        <v>15</v>
      </c>
      <c r="K732" t="s">
        <v>16</v>
      </c>
      <c r="L732">
        <v>1432357200</v>
      </c>
      <c r="M732">
        <v>1432875600</v>
      </c>
      <c r="N732" s="27">
        <f t="shared" si="46"/>
        <v>42147.208333333328</v>
      </c>
      <c r="O732" s="28">
        <f t="shared" si="47"/>
        <v>42153.208333333328</v>
      </c>
      <c r="P732" t="b">
        <v>0</v>
      </c>
      <c r="Q732" t="b">
        <v>0</v>
      </c>
      <c r="R732" s="34" t="s">
        <v>65</v>
      </c>
      <c r="S732" s="35" t="s">
        <v>2035</v>
      </c>
      <c r="T732" s="36" t="s">
        <v>2044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23">
        <f t="shared" si="45"/>
        <v>109.95125</v>
      </c>
      <c r="J733" t="s">
        <v>21</v>
      </c>
      <c r="K733" t="s">
        <v>22</v>
      </c>
      <c r="L733">
        <v>1500786000</v>
      </c>
      <c r="M733">
        <v>1500872400</v>
      </c>
      <c r="N733" s="27">
        <f t="shared" si="46"/>
        <v>42939.208333333328</v>
      </c>
      <c r="O733" s="28">
        <f t="shared" si="47"/>
        <v>42940.208333333328</v>
      </c>
      <c r="P733" t="b">
        <v>0</v>
      </c>
      <c r="Q733" t="b">
        <v>0</v>
      </c>
      <c r="R733" s="34" t="s">
        <v>28</v>
      </c>
      <c r="S733" s="35" t="s">
        <v>2035</v>
      </c>
      <c r="T733" s="36" t="s">
        <v>2036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23">
        <f t="shared" si="45"/>
        <v>560.95992307692313</v>
      </c>
      <c r="J734" t="s">
        <v>21</v>
      </c>
      <c r="K734" t="s">
        <v>22</v>
      </c>
      <c r="L734">
        <v>1490158800</v>
      </c>
      <c r="M734">
        <v>1492146000</v>
      </c>
      <c r="N734" s="27">
        <f t="shared" si="46"/>
        <v>42816.208333333328</v>
      </c>
      <c r="O734" s="28">
        <f t="shared" si="47"/>
        <v>42839.208333333328</v>
      </c>
      <c r="P734" t="b">
        <v>0</v>
      </c>
      <c r="Q734" t="b">
        <v>1</v>
      </c>
      <c r="R734" s="34" t="s">
        <v>23</v>
      </c>
      <c r="S734" s="35" t="s">
        <v>2033</v>
      </c>
      <c r="T734" s="36" t="s">
        <v>2034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23">
        <f t="shared" si="45"/>
        <v>492.6350316455696</v>
      </c>
      <c r="J735" t="s">
        <v>21</v>
      </c>
      <c r="K735" t="s">
        <v>22</v>
      </c>
      <c r="L735">
        <v>1406178000</v>
      </c>
      <c r="M735">
        <v>1407301200</v>
      </c>
      <c r="N735" s="27">
        <f t="shared" si="46"/>
        <v>41844.208333333336</v>
      </c>
      <c r="O735" s="28">
        <f t="shared" si="47"/>
        <v>41857.208333333336</v>
      </c>
      <c r="P735" t="b">
        <v>0</v>
      </c>
      <c r="Q735" t="b">
        <v>0</v>
      </c>
      <c r="R735" s="34" t="s">
        <v>148</v>
      </c>
      <c r="S735" s="35" t="s">
        <v>2033</v>
      </c>
      <c r="T735" s="36" t="s">
        <v>2055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23">
        <f t="shared" si="45"/>
        <v>269.59571428571428</v>
      </c>
      <c r="J736" t="s">
        <v>21</v>
      </c>
      <c r="K736" t="s">
        <v>22</v>
      </c>
      <c r="L736">
        <v>1485583200</v>
      </c>
      <c r="M736">
        <v>1486620000</v>
      </c>
      <c r="N736" s="27">
        <f t="shared" si="46"/>
        <v>42763.25</v>
      </c>
      <c r="O736" s="28">
        <f t="shared" si="47"/>
        <v>42775.25</v>
      </c>
      <c r="P736" t="b">
        <v>0</v>
      </c>
      <c r="Q736" t="b">
        <v>1</v>
      </c>
      <c r="R736" s="34" t="s">
        <v>33</v>
      </c>
      <c r="S736" s="35" t="s">
        <v>2037</v>
      </c>
      <c r="T736" s="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23">
        <f t="shared" si="45"/>
        <v>997.27094339622647</v>
      </c>
      <c r="J737" t="s">
        <v>21</v>
      </c>
      <c r="K737" t="s">
        <v>22</v>
      </c>
      <c r="L737">
        <v>1459314000</v>
      </c>
      <c r="M737">
        <v>1459918800</v>
      </c>
      <c r="N737" s="27">
        <f t="shared" si="46"/>
        <v>42459.208333333328</v>
      </c>
      <c r="O737" s="28">
        <f t="shared" si="47"/>
        <v>42466.208333333328</v>
      </c>
      <c r="P737" t="b">
        <v>0</v>
      </c>
      <c r="Q737" t="b">
        <v>0</v>
      </c>
      <c r="R737" s="34" t="s">
        <v>122</v>
      </c>
      <c r="S737" s="35" t="s">
        <v>2052</v>
      </c>
      <c r="T737" s="36" t="s">
        <v>2053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23">
        <f t="shared" si="45"/>
        <v>14.66448051948052</v>
      </c>
      <c r="J738" t="s">
        <v>21</v>
      </c>
      <c r="K738" t="s">
        <v>22</v>
      </c>
      <c r="L738">
        <v>1424412000</v>
      </c>
      <c r="M738">
        <v>1424757600</v>
      </c>
      <c r="N738" s="27">
        <f t="shared" si="46"/>
        <v>42055.25</v>
      </c>
      <c r="O738" s="28">
        <f t="shared" si="47"/>
        <v>42059.25</v>
      </c>
      <c r="P738" t="b">
        <v>0</v>
      </c>
      <c r="Q738" t="b">
        <v>0</v>
      </c>
      <c r="R738" s="34" t="s">
        <v>68</v>
      </c>
      <c r="S738" s="35" t="s">
        <v>2045</v>
      </c>
      <c r="T738" s="36" t="s">
        <v>2046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23">
        <f t="shared" si="45"/>
        <v>90.679459459459466</v>
      </c>
      <c r="J739" t="s">
        <v>21</v>
      </c>
      <c r="K739" t="s">
        <v>22</v>
      </c>
      <c r="L739">
        <v>1478844000</v>
      </c>
      <c r="M739">
        <v>1479880800</v>
      </c>
      <c r="N739" s="27">
        <f t="shared" si="46"/>
        <v>42685.25</v>
      </c>
      <c r="O739" s="28">
        <f t="shared" si="47"/>
        <v>42697.25</v>
      </c>
      <c r="P739" t="b">
        <v>0</v>
      </c>
      <c r="Q739" t="b">
        <v>0</v>
      </c>
      <c r="R739" s="34" t="s">
        <v>60</v>
      </c>
      <c r="S739" s="35" t="s">
        <v>2033</v>
      </c>
      <c r="T739" s="36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23">
        <f t="shared" si="45"/>
        <v>7.5104216867469882</v>
      </c>
      <c r="J740" t="s">
        <v>21</v>
      </c>
      <c r="K740" t="s">
        <v>22</v>
      </c>
      <c r="L740">
        <v>1416117600</v>
      </c>
      <c r="M740">
        <v>1418018400</v>
      </c>
      <c r="N740" s="27">
        <f t="shared" si="46"/>
        <v>41959.25</v>
      </c>
      <c r="O740" s="28">
        <f t="shared" si="47"/>
        <v>41981.25</v>
      </c>
      <c r="P740" t="b">
        <v>0</v>
      </c>
      <c r="Q740" t="b">
        <v>1</v>
      </c>
      <c r="R740" s="34" t="s">
        <v>33</v>
      </c>
      <c r="S740" s="35" t="s">
        <v>2037</v>
      </c>
      <c r="T740" s="36" t="s">
        <v>2038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23">
        <f t="shared" si="45"/>
        <v>95.805000000000007</v>
      </c>
      <c r="J741" t="s">
        <v>21</v>
      </c>
      <c r="K741" t="s">
        <v>22</v>
      </c>
      <c r="L741">
        <v>1340946000</v>
      </c>
      <c r="M741">
        <v>1341032400</v>
      </c>
      <c r="N741" s="27">
        <f t="shared" si="46"/>
        <v>41089.208333333336</v>
      </c>
      <c r="O741" s="28">
        <f t="shared" si="47"/>
        <v>41090.208333333336</v>
      </c>
      <c r="P741" t="b">
        <v>0</v>
      </c>
      <c r="Q741" t="b">
        <v>0</v>
      </c>
      <c r="R741" s="34" t="s">
        <v>60</v>
      </c>
      <c r="S741" s="35" t="s">
        <v>2033</v>
      </c>
      <c r="T741" s="36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23">
        <f t="shared" si="45"/>
        <v>8.1501886792452822</v>
      </c>
      <c r="J742" t="s">
        <v>21</v>
      </c>
      <c r="K742" t="s">
        <v>22</v>
      </c>
      <c r="L742">
        <v>1486101600</v>
      </c>
      <c r="M742">
        <v>1486360800</v>
      </c>
      <c r="N742" s="27">
        <f t="shared" si="46"/>
        <v>42769.25</v>
      </c>
      <c r="O742" s="28">
        <f t="shared" si="47"/>
        <v>42772.25</v>
      </c>
      <c r="P742" t="b">
        <v>0</v>
      </c>
      <c r="Q742" t="b">
        <v>0</v>
      </c>
      <c r="R742" s="34" t="s">
        <v>33</v>
      </c>
      <c r="S742" s="35" t="s">
        <v>2037</v>
      </c>
      <c r="T742" s="36" t="s">
        <v>2038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23">
        <f t="shared" si="45"/>
        <v>70.895833333333329</v>
      </c>
      <c r="J743" t="s">
        <v>21</v>
      </c>
      <c r="K743" t="s">
        <v>22</v>
      </c>
      <c r="L743">
        <v>1274590800</v>
      </c>
      <c r="M743">
        <v>1274677200</v>
      </c>
      <c r="N743" s="27">
        <f t="shared" si="46"/>
        <v>40321.208333333336</v>
      </c>
      <c r="O743" s="28">
        <f t="shared" si="47"/>
        <v>40322.208333333336</v>
      </c>
      <c r="P743" t="b">
        <v>0</v>
      </c>
      <c r="Q743" t="b">
        <v>0</v>
      </c>
      <c r="R743" s="34" t="s">
        <v>33</v>
      </c>
      <c r="S743" s="35" t="s">
        <v>2037</v>
      </c>
      <c r="T743" s="36" t="s">
        <v>2038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23">
        <f t="shared" si="45"/>
        <v>66.630416666666662</v>
      </c>
      <c r="J744" t="s">
        <v>21</v>
      </c>
      <c r="K744" t="s">
        <v>22</v>
      </c>
      <c r="L744">
        <v>1263880800</v>
      </c>
      <c r="M744">
        <v>1267509600</v>
      </c>
      <c r="N744" s="27">
        <f t="shared" si="46"/>
        <v>40197.25</v>
      </c>
      <c r="O744" s="28">
        <f t="shared" si="47"/>
        <v>40239.25</v>
      </c>
      <c r="P744" t="b">
        <v>0</v>
      </c>
      <c r="Q744" t="b">
        <v>0</v>
      </c>
      <c r="R744" s="34" t="s">
        <v>50</v>
      </c>
      <c r="S744" s="35" t="s">
        <v>2033</v>
      </c>
      <c r="T744" s="36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23">
        <f t="shared" si="45"/>
        <v>8.5646153846153847</v>
      </c>
      <c r="J745" t="s">
        <v>21</v>
      </c>
      <c r="K745" t="s">
        <v>22</v>
      </c>
      <c r="L745">
        <v>1445403600</v>
      </c>
      <c r="M745">
        <v>1445922000</v>
      </c>
      <c r="N745" s="27">
        <f t="shared" si="46"/>
        <v>42298.208333333328</v>
      </c>
      <c r="O745" s="28">
        <f t="shared" si="47"/>
        <v>42304.208333333328</v>
      </c>
      <c r="P745" t="b">
        <v>0</v>
      </c>
      <c r="Q745" t="b">
        <v>1</v>
      </c>
      <c r="R745" s="34" t="s">
        <v>33</v>
      </c>
      <c r="S745" s="35" t="s">
        <v>2037</v>
      </c>
      <c r="T745" s="36" t="s">
        <v>2038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23">
        <f t="shared" si="45"/>
        <v>73.56</v>
      </c>
      <c r="J746" t="s">
        <v>21</v>
      </c>
      <c r="K746" t="s">
        <v>22</v>
      </c>
      <c r="L746">
        <v>1533877200</v>
      </c>
      <c r="M746">
        <v>1534050000</v>
      </c>
      <c r="N746" s="27">
        <f t="shared" si="46"/>
        <v>43322.208333333328</v>
      </c>
      <c r="O746" s="28">
        <f t="shared" si="47"/>
        <v>43324.208333333328</v>
      </c>
      <c r="P746" t="b">
        <v>0</v>
      </c>
      <c r="Q746" t="b">
        <v>1</v>
      </c>
      <c r="R746" s="34" t="s">
        <v>33</v>
      </c>
      <c r="S746" s="35" t="s">
        <v>2037</v>
      </c>
      <c r="T746" s="3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23">
        <f t="shared" si="45"/>
        <v>17.151521739130434</v>
      </c>
      <c r="J747" t="s">
        <v>21</v>
      </c>
      <c r="K747" t="s">
        <v>22</v>
      </c>
      <c r="L747">
        <v>1275195600</v>
      </c>
      <c r="M747">
        <v>1277528400</v>
      </c>
      <c r="N747" s="27">
        <f t="shared" si="46"/>
        <v>40328.208333333336</v>
      </c>
      <c r="O747" s="28">
        <f t="shared" si="47"/>
        <v>40355.208333333336</v>
      </c>
      <c r="P747" t="b">
        <v>0</v>
      </c>
      <c r="Q747" t="b">
        <v>0</v>
      </c>
      <c r="R747" s="34" t="s">
        <v>65</v>
      </c>
      <c r="S747" s="35" t="s">
        <v>2035</v>
      </c>
      <c r="T747" s="36" t="s">
        <v>2044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23">
        <f t="shared" si="45"/>
        <v>1695.0625448028675</v>
      </c>
      <c r="J748" t="s">
        <v>21</v>
      </c>
      <c r="K748" t="s">
        <v>22</v>
      </c>
      <c r="L748">
        <v>1318136400</v>
      </c>
      <c r="M748">
        <v>1318568400</v>
      </c>
      <c r="N748" s="27">
        <f t="shared" si="46"/>
        <v>40825.208333333336</v>
      </c>
      <c r="O748" s="28">
        <f t="shared" si="47"/>
        <v>40830.208333333336</v>
      </c>
      <c r="P748" t="b">
        <v>0</v>
      </c>
      <c r="Q748" t="b">
        <v>0</v>
      </c>
      <c r="R748" s="34" t="s">
        <v>28</v>
      </c>
      <c r="S748" s="35" t="s">
        <v>2035</v>
      </c>
      <c r="T748" s="36" t="s">
        <v>2036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23">
        <f t="shared" si="45"/>
        <v>141.1442857142857</v>
      </c>
      <c r="J749" t="s">
        <v>21</v>
      </c>
      <c r="K749" t="s">
        <v>22</v>
      </c>
      <c r="L749">
        <v>1283403600</v>
      </c>
      <c r="M749">
        <v>1284354000</v>
      </c>
      <c r="N749" s="27">
        <f t="shared" si="46"/>
        <v>40423.208333333336</v>
      </c>
      <c r="O749" s="28">
        <f t="shared" si="47"/>
        <v>40434.208333333336</v>
      </c>
      <c r="P749" t="b">
        <v>0</v>
      </c>
      <c r="Q749" t="b">
        <v>0</v>
      </c>
      <c r="R749" s="34" t="s">
        <v>33</v>
      </c>
      <c r="S749" s="35" t="s">
        <v>2037</v>
      </c>
      <c r="T749" s="36" t="s">
        <v>2038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23">
        <f t="shared" si="45"/>
        <v>307.17479989738325</v>
      </c>
      <c r="J750" t="s">
        <v>21</v>
      </c>
      <c r="K750" t="s">
        <v>22</v>
      </c>
      <c r="L750">
        <v>1267423200</v>
      </c>
      <c r="M750">
        <v>1269579600</v>
      </c>
      <c r="N750" s="27">
        <f t="shared" si="46"/>
        <v>40238.25</v>
      </c>
      <c r="O750" s="28">
        <f t="shared" si="47"/>
        <v>40263.208333333336</v>
      </c>
      <c r="P750" t="b">
        <v>0</v>
      </c>
      <c r="Q750" t="b">
        <v>1</v>
      </c>
      <c r="R750" s="34" t="s">
        <v>71</v>
      </c>
      <c r="S750" s="35" t="s">
        <v>2039</v>
      </c>
      <c r="T750" s="36" t="s">
        <v>2047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23">
        <f t="shared" si="45"/>
        <v>183.7864534883721</v>
      </c>
      <c r="J751" t="s">
        <v>107</v>
      </c>
      <c r="K751" t="s">
        <v>108</v>
      </c>
      <c r="L751">
        <v>1412744400</v>
      </c>
      <c r="M751">
        <v>1413781200</v>
      </c>
      <c r="N751" s="27">
        <f t="shared" si="46"/>
        <v>41920.208333333336</v>
      </c>
      <c r="O751" s="28">
        <f t="shared" si="47"/>
        <v>41932.208333333336</v>
      </c>
      <c r="P751" t="b">
        <v>0</v>
      </c>
      <c r="Q751" t="b">
        <v>1</v>
      </c>
      <c r="R751" s="34" t="s">
        <v>65</v>
      </c>
      <c r="S751" s="35" t="s">
        <v>2035</v>
      </c>
      <c r="T751" s="36" t="s">
        <v>2044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23">
        <f t="shared" si="45"/>
        <v>0.505</v>
      </c>
      <c r="J752" t="s">
        <v>40</v>
      </c>
      <c r="K752" t="s">
        <v>41</v>
      </c>
      <c r="L752">
        <v>1277960400</v>
      </c>
      <c r="M752">
        <v>1280120400</v>
      </c>
      <c r="N752" s="27">
        <f t="shared" si="46"/>
        <v>40360.208333333336</v>
      </c>
      <c r="O752" s="28">
        <f t="shared" si="47"/>
        <v>40385.208333333336</v>
      </c>
      <c r="P752" t="b">
        <v>0</v>
      </c>
      <c r="Q752" t="b">
        <v>0</v>
      </c>
      <c r="R752" s="34" t="s">
        <v>50</v>
      </c>
      <c r="S752" s="35" t="s">
        <v>2033</v>
      </c>
      <c r="T752" s="36" t="s">
        <v>2041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23">
        <f t="shared" si="45"/>
        <v>136.16152777777779</v>
      </c>
      <c r="J753" t="s">
        <v>21</v>
      </c>
      <c r="K753" t="s">
        <v>22</v>
      </c>
      <c r="L753">
        <v>1458190800</v>
      </c>
      <c r="M753">
        <v>1459486800</v>
      </c>
      <c r="N753" s="27">
        <f t="shared" si="46"/>
        <v>42446.208333333328</v>
      </c>
      <c r="O753" s="28">
        <f t="shared" si="47"/>
        <v>42461.208333333328</v>
      </c>
      <c r="P753" t="b">
        <v>1</v>
      </c>
      <c r="Q753" t="b">
        <v>1</v>
      </c>
      <c r="R753" s="34" t="s">
        <v>68</v>
      </c>
      <c r="S753" s="35" t="s">
        <v>2045</v>
      </c>
      <c r="T753" s="36" t="s">
        <v>2046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23">
        <f t="shared" si="45"/>
        <v>57.462241379310342</v>
      </c>
      <c r="J754" t="s">
        <v>21</v>
      </c>
      <c r="K754" t="s">
        <v>22</v>
      </c>
      <c r="L754">
        <v>1280984400</v>
      </c>
      <c r="M754">
        <v>1282539600</v>
      </c>
      <c r="N754" s="27">
        <f t="shared" si="46"/>
        <v>40395.208333333336</v>
      </c>
      <c r="O754" s="28">
        <f t="shared" si="47"/>
        <v>40413.208333333336</v>
      </c>
      <c r="P754" t="b">
        <v>0</v>
      </c>
      <c r="Q754" t="b">
        <v>1</v>
      </c>
      <c r="R754" s="34" t="s">
        <v>33</v>
      </c>
      <c r="S754" s="35" t="s">
        <v>2037</v>
      </c>
      <c r="T754" s="36" t="s">
        <v>2038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23">
        <f t="shared" si="45"/>
        <v>69.783510638297869</v>
      </c>
      <c r="J755" t="s">
        <v>21</v>
      </c>
      <c r="K755" t="s">
        <v>22</v>
      </c>
      <c r="L755">
        <v>1274590800</v>
      </c>
      <c r="M755">
        <v>1275886800</v>
      </c>
      <c r="N755" s="27">
        <f t="shared" si="46"/>
        <v>40321.208333333336</v>
      </c>
      <c r="O755" s="28">
        <f t="shared" si="47"/>
        <v>40336.208333333336</v>
      </c>
      <c r="P755" t="b">
        <v>0</v>
      </c>
      <c r="Q755" t="b">
        <v>0</v>
      </c>
      <c r="R755" s="34" t="s">
        <v>122</v>
      </c>
      <c r="S755" s="35" t="s">
        <v>2052</v>
      </c>
      <c r="T755" s="36" t="s">
        <v>2053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23">
        <f t="shared" si="45"/>
        <v>1603.3423508522728</v>
      </c>
      <c r="J756" t="s">
        <v>21</v>
      </c>
      <c r="K756" t="s">
        <v>22</v>
      </c>
      <c r="L756">
        <v>1351400400</v>
      </c>
      <c r="M756">
        <v>1355983200</v>
      </c>
      <c r="N756" s="27">
        <f t="shared" si="46"/>
        <v>41210.208333333336</v>
      </c>
      <c r="O756" s="28">
        <f t="shared" si="47"/>
        <v>41263.25</v>
      </c>
      <c r="P756" t="b">
        <v>0</v>
      </c>
      <c r="Q756" t="b">
        <v>0</v>
      </c>
      <c r="R756" s="34" t="s">
        <v>33</v>
      </c>
      <c r="S756" s="35" t="s">
        <v>2037</v>
      </c>
      <c r="T756" s="36" t="s">
        <v>2038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23">
        <f t="shared" si="45"/>
        <v>144.8328888888889</v>
      </c>
      <c r="J757" t="s">
        <v>36</v>
      </c>
      <c r="K757" t="s">
        <v>37</v>
      </c>
      <c r="L757">
        <v>1514354400</v>
      </c>
      <c r="M757">
        <v>1515391200</v>
      </c>
      <c r="N757" s="27">
        <f t="shared" si="46"/>
        <v>43096.25</v>
      </c>
      <c r="O757" s="28">
        <f t="shared" si="47"/>
        <v>43108.25</v>
      </c>
      <c r="P757" t="b">
        <v>0</v>
      </c>
      <c r="Q757" t="b">
        <v>1</v>
      </c>
      <c r="R757" s="34" t="s">
        <v>33</v>
      </c>
      <c r="S757" s="35" t="s">
        <v>2037</v>
      </c>
      <c r="T757" s="36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23">
        <f t="shared" si="45"/>
        <v>77.860384615384618</v>
      </c>
      <c r="J758" t="s">
        <v>21</v>
      </c>
      <c r="K758" t="s">
        <v>22</v>
      </c>
      <c r="L758">
        <v>1421733600</v>
      </c>
      <c r="M758">
        <v>1422252000</v>
      </c>
      <c r="N758" s="27">
        <f t="shared" si="46"/>
        <v>42024.25</v>
      </c>
      <c r="O758" s="28">
        <f t="shared" si="47"/>
        <v>42030.25</v>
      </c>
      <c r="P758" t="b">
        <v>0</v>
      </c>
      <c r="Q758" t="b">
        <v>0</v>
      </c>
      <c r="R758" s="34" t="s">
        <v>33</v>
      </c>
      <c r="S758" s="35" t="s">
        <v>2037</v>
      </c>
      <c r="T758" s="36" t="s">
        <v>2038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23">
        <f t="shared" si="45"/>
        <v>59.034285714285716</v>
      </c>
      <c r="J759" t="s">
        <v>21</v>
      </c>
      <c r="K759" t="s">
        <v>22</v>
      </c>
      <c r="L759">
        <v>1305176400</v>
      </c>
      <c r="M759">
        <v>1305522000</v>
      </c>
      <c r="N759" s="27">
        <f t="shared" si="46"/>
        <v>40675.208333333336</v>
      </c>
      <c r="O759" s="28">
        <f t="shared" si="47"/>
        <v>40679.208333333336</v>
      </c>
      <c r="P759" t="b">
        <v>0</v>
      </c>
      <c r="Q759" t="b">
        <v>0</v>
      </c>
      <c r="R759" s="34" t="s">
        <v>53</v>
      </c>
      <c r="S759" s="35" t="s">
        <v>2039</v>
      </c>
      <c r="T759" s="36" t="s">
        <v>2042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23">
        <f t="shared" si="45"/>
        <v>761.82103040540539</v>
      </c>
      <c r="J760" t="s">
        <v>15</v>
      </c>
      <c r="K760" t="s">
        <v>16</v>
      </c>
      <c r="L760">
        <v>1414126800</v>
      </c>
      <c r="M760">
        <v>1414904400</v>
      </c>
      <c r="N760" s="27">
        <f t="shared" si="46"/>
        <v>41936.208333333336</v>
      </c>
      <c r="O760" s="28">
        <f t="shared" si="47"/>
        <v>41945.208333333336</v>
      </c>
      <c r="P760" t="b">
        <v>0</v>
      </c>
      <c r="Q760" t="b">
        <v>0</v>
      </c>
      <c r="R760" s="34" t="s">
        <v>23</v>
      </c>
      <c r="S760" s="35" t="s">
        <v>2033</v>
      </c>
      <c r="T760" s="36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23">
        <f t="shared" si="45"/>
        <v>637.34213432835816</v>
      </c>
      <c r="J761" t="s">
        <v>21</v>
      </c>
      <c r="K761" t="s">
        <v>22</v>
      </c>
      <c r="L761">
        <v>1517810400</v>
      </c>
      <c r="M761">
        <v>1520402400</v>
      </c>
      <c r="N761" s="27">
        <f t="shared" si="46"/>
        <v>43136.25</v>
      </c>
      <c r="O761" s="28">
        <f t="shared" si="47"/>
        <v>43166.25</v>
      </c>
      <c r="P761" t="b">
        <v>0</v>
      </c>
      <c r="Q761" t="b">
        <v>0</v>
      </c>
      <c r="R761" s="34" t="s">
        <v>50</v>
      </c>
      <c r="S761" s="35" t="s">
        <v>2033</v>
      </c>
      <c r="T761" s="36" t="s">
        <v>2041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23">
        <f t="shared" si="45"/>
        <v>105.17175983436853</v>
      </c>
      <c r="J762" t="s">
        <v>107</v>
      </c>
      <c r="K762" t="s">
        <v>108</v>
      </c>
      <c r="L762">
        <v>1564635600</v>
      </c>
      <c r="M762">
        <v>1567141200</v>
      </c>
      <c r="N762" s="27">
        <f t="shared" si="46"/>
        <v>43678.208333333328</v>
      </c>
      <c r="O762" s="28">
        <f t="shared" si="47"/>
        <v>43707.208333333328</v>
      </c>
      <c r="P762" t="b">
        <v>0</v>
      </c>
      <c r="Q762" t="b">
        <v>1</v>
      </c>
      <c r="R762" s="34" t="s">
        <v>89</v>
      </c>
      <c r="S762" s="35" t="s">
        <v>2048</v>
      </c>
      <c r="T762" s="36" t="s">
        <v>2049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23">
        <f t="shared" si="45"/>
        <v>86.277272727272731</v>
      </c>
      <c r="J763" t="s">
        <v>21</v>
      </c>
      <c r="K763" t="s">
        <v>22</v>
      </c>
      <c r="L763">
        <v>1500699600</v>
      </c>
      <c r="M763">
        <v>1501131600</v>
      </c>
      <c r="N763" s="27">
        <f t="shared" si="46"/>
        <v>42938.208333333328</v>
      </c>
      <c r="O763" s="28">
        <f t="shared" si="47"/>
        <v>42943.208333333328</v>
      </c>
      <c r="P763" t="b">
        <v>0</v>
      </c>
      <c r="Q763" t="b">
        <v>0</v>
      </c>
      <c r="R763" s="34" t="s">
        <v>23</v>
      </c>
      <c r="S763" s="35" t="s">
        <v>2033</v>
      </c>
      <c r="T763" s="36" t="s">
        <v>2034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23">
        <f t="shared" si="45"/>
        <v>50.886285714285712</v>
      </c>
      <c r="J764" t="s">
        <v>26</v>
      </c>
      <c r="K764" t="s">
        <v>27</v>
      </c>
      <c r="L764">
        <v>1354082400</v>
      </c>
      <c r="M764">
        <v>1355032800</v>
      </c>
      <c r="N764" s="27">
        <f t="shared" si="46"/>
        <v>41241.25</v>
      </c>
      <c r="O764" s="28">
        <f t="shared" si="47"/>
        <v>41252.25</v>
      </c>
      <c r="P764" t="b">
        <v>0</v>
      </c>
      <c r="Q764" t="b">
        <v>0</v>
      </c>
      <c r="R764" s="34" t="s">
        <v>159</v>
      </c>
      <c r="S764" s="35" t="s">
        <v>2033</v>
      </c>
      <c r="T764" s="36" t="s">
        <v>2056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23">
        <f t="shared" si="45"/>
        <v>118.06589285714286</v>
      </c>
      <c r="J765" t="s">
        <v>21</v>
      </c>
      <c r="K765" t="s">
        <v>22</v>
      </c>
      <c r="L765">
        <v>1336453200</v>
      </c>
      <c r="M765">
        <v>1339477200</v>
      </c>
      <c r="N765" s="27">
        <f t="shared" si="46"/>
        <v>41037.208333333336</v>
      </c>
      <c r="O765" s="28">
        <f t="shared" si="47"/>
        <v>41072.208333333336</v>
      </c>
      <c r="P765" t="b">
        <v>0</v>
      </c>
      <c r="Q765" t="b">
        <v>1</v>
      </c>
      <c r="R765" s="34" t="s">
        <v>33</v>
      </c>
      <c r="S765" s="35" t="s">
        <v>2037</v>
      </c>
      <c r="T765" s="36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23">
        <f t="shared" si="45"/>
        <v>77.640909090909091</v>
      </c>
      <c r="J766" t="s">
        <v>21</v>
      </c>
      <c r="K766" t="s">
        <v>22</v>
      </c>
      <c r="L766">
        <v>1305262800</v>
      </c>
      <c r="M766">
        <v>1305954000</v>
      </c>
      <c r="N766" s="27">
        <f t="shared" si="46"/>
        <v>40676.208333333336</v>
      </c>
      <c r="O766" s="28">
        <f t="shared" si="47"/>
        <v>40684.208333333336</v>
      </c>
      <c r="P766" t="b">
        <v>0</v>
      </c>
      <c r="Q766" t="b">
        <v>0</v>
      </c>
      <c r="R766" s="34" t="s">
        <v>23</v>
      </c>
      <c r="S766" s="35" t="s">
        <v>2033</v>
      </c>
      <c r="T766" s="36" t="s">
        <v>2034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23">
        <f t="shared" si="45"/>
        <v>100.04166666666667</v>
      </c>
      <c r="J767" t="s">
        <v>21</v>
      </c>
      <c r="K767" t="s">
        <v>22</v>
      </c>
      <c r="L767">
        <v>1492232400</v>
      </c>
      <c r="M767">
        <v>1494392400</v>
      </c>
      <c r="N767" s="27">
        <f t="shared" si="46"/>
        <v>42840.208333333328</v>
      </c>
      <c r="O767" s="28">
        <f t="shared" si="47"/>
        <v>42865.208333333328</v>
      </c>
      <c r="P767" t="b">
        <v>1</v>
      </c>
      <c r="Q767" t="b">
        <v>1</v>
      </c>
      <c r="R767" s="34" t="s">
        <v>60</v>
      </c>
      <c r="S767" s="35" t="s">
        <v>2033</v>
      </c>
      <c r="T767" s="36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23">
        <f t="shared" si="45"/>
        <v>124.15585616438356</v>
      </c>
      <c r="J768" t="s">
        <v>26</v>
      </c>
      <c r="K768" t="s">
        <v>27</v>
      </c>
      <c r="L768">
        <v>1537333200</v>
      </c>
      <c r="M768">
        <v>1537419600</v>
      </c>
      <c r="N768" s="27">
        <f t="shared" si="46"/>
        <v>43362.208333333328</v>
      </c>
      <c r="O768" s="28">
        <f t="shared" si="47"/>
        <v>43363.208333333328</v>
      </c>
      <c r="P768" t="b">
        <v>0</v>
      </c>
      <c r="Q768" t="b">
        <v>0</v>
      </c>
      <c r="R768" s="34" t="s">
        <v>474</v>
      </c>
      <c r="S768" s="35" t="s">
        <v>2039</v>
      </c>
      <c r="T768" s="36" t="s">
        <v>2061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23">
        <f t="shared" si="45"/>
        <v>256.78483539094651</v>
      </c>
      <c r="J769" t="s">
        <v>21</v>
      </c>
      <c r="K769" t="s">
        <v>22</v>
      </c>
      <c r="L769">
        <v>1444107600</v>
      </c>
      <c r="M769">
        <v>1447999200</v>
      </c>
      <c r="N769" s="27">
        <f t="shared" si="46"/>
        <v>42283.208333333328</v>
      </c>
      <c r="O769" s="28">
        <f t="shared" si="47"/>
        <v>42328.25</v>
      </c>
      <c r="P769" t="b">
        <v>0</v>
      </c>
      <c r="Q769" t="b">
        <v>0</v>
      </c>
      <c r="R769" s="34" t="s">
        <v>206</v>
      </c>
      <c r="S769" s="35" t="s">
        <v>2045</v>
      </c>
      <c r="T769" s="36" t="s">
        <v>2057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23">
        <f t="shared" si="45"/>
        <v>76.155000000000001</v>
      </c>
      <c r="J770" t="s">
        <v>21</v>
      </c>
      <c r="K770" t="s">
        <v>22</v>
      </c>
      <c r="L770">
        <v>1386741600</v>
      </c>
      <c r="M770">
        <v>1388037600</v>
      </c>
      <c r="N770" s="27">
        <f t="shared" si="46"/>
        <v>41619.25</v>
      </c>
      <c r="O770" s="28">
        <f t="shared" si="47"/>
        <v>41634.25</v>
      </c>
      <c r="P770" t="b">
        <v>0</v>
      </c>
      <c r="Q770" t="b">
        <v>0</v>
      </c>
      <c r="R770" s="34" t="s">
        <v>33</v>
      </c>
      <c r="S770" s="35" t="s">
        <v>2037</v>
      </c>
      <c r="T770" s="36" t="s">
        <v>2038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23">
        <f t="shared" ref="I771:I834" si="49">AVERAGE(H771,F771)</f>
        <v>1705.4343391719744</v>
      </c>
      <c r="J771" t="s">
        <v>21</v>
      </c>
      <c r="K771" t="s">
        <v>22</v>
      </c>
      <c r="L771">
        <v>1376542800</v>
      </c>
      <c r="M771">
        <v>1378789200</v>
      </c>
      <c r="N771" s="27">
        <f t="shared" ref="N771:N834" si="50">(((L771/60)/60)/24)+DATE(1970,1,1)</f>
        <v>41501.208333333336</v>
      </c>
      <c r="O771" s="28">
        <f t="shared" ref="O771:O834" si="51">(((M771/60)/60)/24)+DATE(1970,1,1)</f>
        <v>41527.208333333336</v>
      </c>
      <c r="P771" t="b">
        <v>0</v>
      </c>
      <c r="Q771" t="b">
        <v>0</v>
      </c>
      <c r="R771" s="34" t="s">
        <v>89</v>
      </c>
      <c r="S771" s="35" t="s">
        <v>2048</v>
      </c>
      <c r="T771" s="36" t="s">
        <v>2049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23">
        <f t="shared" si="49"/>
        <v>109.35372093023256</v>
      </c>
      <c r="J772" t="s">
        <v>107</v>
      </c>
      <c r="K772" t="s">
        <v>108</v>
      </c>
      <c r="L772">
        <v>1397451600</v>
      </c>
      <c r="M772">
        <v>1398056400</v>
      </c>
      <c r="N772" s="27">
        <f t="shared" si="50"/>
        <v>41743.208333333336</v>
      </c>
      <c r="O772" s="28">
        <f t="shared" si="51"/>
        <v>41750.208333333336</v>
      </c>
      <c r="P772" t="b">
        <v>0</v>
      </c>
      <c r="Q772" t="b">
        <v>1</v>
      </c>
      <c r="R772" s="34" t="s">
        <v>33</v>
      </c>
      <c r="S772" s="35" t="s">
        <v>2037</v>
      </c>
      <c r="T772" s="36" t="s">
        <v>2038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23">
        <f t="shared" si="49"/>
        <v>13.247232142857143</v>
      </c>
      <c r="J773" t="s">
        <v>21</v>
      </c>
      <c r="K773" t="s">
        <v>22</v>
      </c>
      <c r="L773">
        <v>1548482400</v>
      </c>
      <c r="M773">
        <v>1550815200</v>
      </c>
      <c r="N773" s="27">
        <f t="shared" si="50"/>
        <v>43491.25</v>
      </c>
      <c r="O773" s="28">
        <f t="shared" si="51"/>
        <v>43518.25</v>
      </c>
      <c r="P773" t="b">
        <v>0</v>
      </c>
      <c r="Q773" t="b">
        <v>0</v>
      </c>
      <c r="R773" s="34" t="s">
        <v>33</v>
      </c>
      <c r="S773" s="35" t="s">
        <v>2037</v>
      </c>
      <c r="T773" s="36" t="s">
        <v>2038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23">
        <f t="shared" si="49"/>
        <v>2570.0667981283423</v>
      </c>
      <c r="J774" t="s">
        <v>21</v>
      </c>
      <c r="K774" t="s">
        <v>22</v>
      </c>
      <c r="L774">
        <v>1549692000</v>
      </c>
      <c r="M774">
        <v>1550037600</v>
      </c>
      <c r="N774" s="27">
        <f t="shared" si="50"/>
        <v>43505.25</v>
      </c>
      <c r="O774" s="28">
        <f t="shared" si="51"/>
        <v>43509.25</v>
      </c>
      <c r="P774" t="b">
        <v>0</v>
      </c>
      <c r="Q774" t="b">
        <v>0</v>
      </c>
      <c r="R774" s="34" t="s">
        <v>60</v>
      </c>
      <c r="S774" s="35" t="s">
        <v>2033</v>
      </c>
      <c r="T774" s="36" t="s">
        <v>2043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23">
        <f t="shared" si="49"/>
        <v>1177.4527777777778</v>
      </c>
      <c r="J775" t="s">
        <v>21</v>
      </c>
      <c r="K775" t="s">
        <v>22</v>
      </c>
      <c r="L775">
        <v>1492059600</v>
      </c>
      <c r="M775">
        <v>1492923600</v>
      </c>
      <c r="N775" s="27">
        <f t="shared" si="50"/>
        <v>42838.208333333328</v>
      </c>
      <c r="O775" s="28">
        <f t="shared" si="51"/>
        <v>42848.208333333328</v>
      </c>
      <c r="P775" t="b">
        <v>0</v>
      </c>
      <c r="Q775" t="b">
        <v>0</v>
      </c>
      <c r="R775" s="34" t="s">
        <v>33</v>
      </c>
      <c r="S775" s="35" t="s">
        <v>2037</v>
      </c>
      <c r="T775" s="36" t="s">
        <v>2038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23">
        <f t="shared" si="49"/>
        <v>39.677500000000002</v>
      </c>
      <c r="J776" t="s">
        <v>107</v>
      </c>
      <c r="K776" t="s">
        <v>108</v>
      </c>
      <c r="L776">
        <v>1463979600</v>
      </c>
      <c r="M776">
        <v>1467522000</v>
      </c>
      <c r="N776" s="27">
        <f t="shared" si="50"/>
        <v>42513.208333333328</v>
      </c>
      <c r="O776" s="28">
        <f t="shared" si="51"/>
        <v>42554.208333333328</v>
      </c>
      <c r="P776" t="b">
        <v>0</v>
      </c>
      <c r="Q776" t="b">
        <v>0</v>
      </c>
      <c r="R776" s="34" t="s">
        <v>28</v>
      </c>
      <c r="S776" s="35" t="s">
        <v>2035</v>
      </c>
      <c r="T776" s="3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23">
        <f t="shared" si="49"/>
        <v>5.0514893617021279</v>
      </c>
      <c r="J777" t="s">
        <v>21</v>
      </c>
      <c r="K777" t="s">
        <v>22</v>
      </c>
      <c r="L777">
        <v>1415253600</v>
      </c>
      <c r="M777">
        <v>1416117600</v>
      </c>
      <c r="N777" s="27">
        <f t="shared" si="50"/>
        <v>41949.25</v>
      </c>
      <c r="O777" s="28">
        <f t="shared" si="51"/>
        <v>41959.25</v>
      </c>
      <c r="P777" t="b">
        <v>0</v>
      </c>
      <c r="Q777" t="b">
        <v>0</v>
      </c>
      <c r="R777" s="34" t="s">
        <v>23</v>
      </c>
      <c r="S777" s="35" t="s">
        <v>2033</v>
      </c>
      <c r="T777" s="36" t="s">
        <v>2034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23">
        <f t="shared" si="49"/>
        <v>1100.8277211191337</v>
      </c>
      <c r="J778" t="s">
        <v>21</v>
      </c>
      <c r="K778" t="s">
        <v>22</v>
      </c>
      <c r="L778">
        <v>1562216400</v>
      </c>
      <c r="M778">
        <v>1563771600</v>
      </c>
      <c r="N778" s="27">
        <f t="shared" si="50"/>
        <v>43650.208333333328</v>
      </c>
      <c r="O778" s="28">
        <f t="shared" si="51"/>
        <v>43668.208333333328</v>
      </c>
      <c r="P778" t="b">
        <v>0</v>
      </c>
      <c r="Q778" t="b">
        <v>0</v>
      </c>
      <c r="R778" s="34" t="s">
        <v>33</v>
      </c>
      <c r="S778" s="35" t="s">
        <v>2037</v>
      </c>
      <c r="T778" s="36" t="s">
        <v>2038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23">
        <f t="shared" si="49"/>
        <v>338.24513326226014</v>
      </c>
      <c r="J779" t="s">
        <v>21</v>
      </c>
      <c r="K779" t="s">
        <v>22</v>
      </c>
      <c r="L779">
        <v>1316754000</v>
      </c>
      <c r="M779">
        <v>1319259600</v>
      </c>
      <c r="N779" s="27">
        <f t="shared" si="50"/>
        <v>40809.208333333336</v>
      </c>
      <c r="O779" s="28">
        <f t="shared" si="51"/>
        <v>40838.208333333336</v>
      </c>
      <c r="P779" t="b">
        <v>0</v>
      </c>
      <c r="Q779" t="b">
        <v>0</v>
      </c>
      <c r="R779" s="34" t="s">
        <v>33</v>
      </c>
      <c r="S779" s="35" t="s">
        <v>2037</v>
      </c>
      <c r="T779" s="36" t="s">
        <v>2038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23">
        <f t="shared" si="49"/>
        <v>90.939615384615379</v>
      </c>
      <c r="J780" t="s">
        <v>98</v>
      </c>
      <c r="K780" t="s">
        <v>99</v>
      </c>
      <c r="L780">
        <v>1313211600</v>
      </c>
      <c r="M780">
        <v>1313643600</v>
      </c>
      <c r="N780" s="27">
        <f t="shared" si="50"/>
        <v>40768.208333333336</v>
      </c>
      <c r="O780" s="28">
        <f t="shared" si="51"/>
        <v>40773.208333333336</v>
      </c>
      <c r="P780" t="b">
        <v>0</v>
      </c>
      <c r="Q780" t="b">
        <v>0</v>
      </c>
      <c r="R780" s="34" t="s">
        <v>71</v>
      </c>
      <c r="S780" s="35" t="s">
        <v>2039</v>
      </c>
      <c r="T780" s="36" t="s">
        <v>2047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23">
        <f t="shared" si="49"/>
        <v>415.90153173873045</v>
      </c>
      <c r="J781" t="s">
        <v>21</v>
      </c>
      <c r="K781" t="s">
        <v>22</v>
      </c>
      <c r="L781">
        <v>1439528400</v>
      </c>
      <c r="M781">
        <v>1440306000</v>
      </c>
      <c r="N781" s="27">
        <f t="shared" si="50"/>
        <v>42230.208333333328</v>
      </c>
      <c r="O781" s="28">
        <f t="shared" si="51"/>
        <v>42239.208333333328</v>
      </c>
      <c r="P781" t="b">
        <v>0</v>
      </c>
      <c r="Q781" t="b">
        <v>1</v>
      </c>
      <c r="R781" s="34" t="s">
        <v>33</v>
      </c>
      <c r="S781" s="35" t="s">
        <v>2037</v>
      </c>
      <c r="T781" s="36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23">
        <f t="shared" si="49"/>
        <v>82.531470588235294</v>
      </c>
      <c r="J782" t="s">
        <v>21</v>
      </c>
      <c r="K782" t="s">
        <v>22</v>
      </c>
      <c r="L782">
        <v>1469163600</v>
      </c>
      <c r="M782">
        <v>1470805200</v>
      </c>
      <c r="N782" s="27">
        <f t="shared" si="50"/>
        <v>42573.208333333328</v>
      </c>
      <c r="O782" s="28">
        <f t="shared" si="51"/>
        <v>42592.208333333328</v>
      </c>
      <c r="P782" t="b">
        <v>0</v>
      </c>
      <c r="Q782" t="b">
        <v>1</v>
      </c>
      <c r="R782" s="34" t="s">
        <v>53</v>
      </c>
      <c r="S782" s="35" t="s">
        <v>2039</v>
      </c>
      <c r="T782" s="36" t="s">
        <v>2042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23">
        <f t="shared" si="49"/>
        <v>28.253678160919542</v>
      </c>
      <c r="J783" t="s">
        <v>98</v>
      </c>
      <c r="K783" t="s">
        <v>99</v>
      </c>
      <c r="L783">
        <v>1288501200</v>
      </c>
      <c r="M783">
        <v>1292911200</v>
      </c>
      <c r="N783" s="27">
        <f t="shared" si="50"/>
        <v>40482.208333333336</v>
      </c>
      <c r="O783" s="28">
        <f t="shared" si="51"/>
        <v>40533.25</v>
      </c>
      <c r="P783" t="b">
        <v>0</v>
      </c>
      <c r="Q783" t="b">
        <v>0</v>
      </c>
      <c r="R783" s="34" t="s">
        <v>33</v>
      </c>
      <c r="S783" s="35" t="s">
        <v>2037</v>
      </c>
      <c r="T783" s="36" t="s">
        <v>2038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23">
        <f t="shared" si="49"/>
        <v>81.576568627450982</v>
      </c>
      <c r="J784" t="s">
        <v>21</v>
      </c>
      <c r="K784" t="s">
        <v>22</v>
      </c>
      <c r="L784">
        <v>1298959200</v>
      </c>
      <c r="M784">
        <v>1301374800</v>
      </c>
      <c r="N784" s="27">
        <f t="shared" si="50"/>
        <v>40603.25</v>
      </c>
      <c r="O784" s="28">
        <f t="shared" si="51"/>
        <v>40631.208333333336</v>
      </c>
      <c r="P784" t="b">
        <v>0</v>
      </c>
      <c r="Q784" t="b">
        <v>1</v>
      </c>
      <c r="R784" s="34" t="s">
        <v>71</v>
      </c>
      <c r="S784" s="35" t="s">
        <v>2039</v>
      </c>
      <c r="T784" s="36" t="s">
        <v>2047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23">
        <f t="shared" si="49"/>
        <v>69.70614864864865</v>
      </c>
      <c r="J785" t="s">
        <v>21</v>
      </c>
      <c r="K785" t="s">
        <v>22</v>
      </c>
      <c r="L785">
        <v>1387260000</v>
      </c>
      <c r="M785">
        <v>1387864800</v>
      </c>
      <c r="N785" s="27">
        <f t="shared" si="50"/>
        <v>41625.25</v>
      </c>
      <c r="O785" s="28">
        <f t="shared" si="51"/>
        <v>41632.25</v>
      </c>
      <c r="P785" t="b">
        <v>0</v>
      </c>
      <c r="Q785" t="b">
        <v>0</v>
      </c>
      <c r="R785" s="34" t="s">
        <v>23</v>
      </c>
      <c r="S785" s="35" t="s">
        <v>2033</v>
      </c>
      <c r="T785" s="36" t="s">
        <v>2034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23">
        <f t="shared" si="49"/>
        <v>1654.5766872890888</v>
      </c>
      <c r="J786" t="s">
        <v>21</v>
      </c>
      <c r="K786" t="s">
        <v>22</v>
      </c>
      <c r="L786">
        <v>1457244000</v>
      </c>
      <c r="M786">
        <v>1458190800</v>
      </c>
      <c r="N786" s="27">
        <f t="shared" si="50"/>
        <v>42435.25</v>
      </c>
      <c r="O786" s="28">
        <f t="shared" si="51"/>
        <v>42446.208333333328</v>
      </c>
      <c r="P786" t="b">
        <v>0</v>
      </c>
      <c r="Q786" t="b">
        <v>0</v>
      </c>
      <c r="R786" s="34" t="s">
        <v>28</v>
      </c>
      <c r="S786" s="35" t="s">
        <v>2035</v>
      </c>
      <c r="T786" s="3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23">
        <f t="shared" si="49"/>
        <v>64.465597014925379</v>
      </c>
      <c r="J787" t="s">
        <v>26</v>
      </c>
      <c r="K787" t="s">
        <v>27</v>
      </c>
      <c r="L787">
        <v>1556341200</v>
      </c>
      <c r="M787">
        <v>1559278800</v>
      </c>
      <c r="N787" s="27">
        <f t="shared" si="50"/>
        <v>43582.208333333328</v>
      </c>
      <c r="O787" s="28">
        <f t="shared" si="51"/>
        <v>43616.208333333328</v>
      </c>
      <c r="P787" t="b">
        <v>0</v>
      </c>
      <c r="Q787" t="b">
        <v>1</v>
      </c>
      <c r="R787" s="34" t="s">
        <v>71</v>
      </c>
      <c r="S787" s="35" t="s">
        <v>2039</v>
      </c>
      <c r="T787" s="36" t="s">
        <v>2047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23">
        <f t="shared" si="49"/>
        <v>107.14866666666667</v>
      </c>
      <c r="J788" t="s">
        <v>107</v>
      </c>
      <c r="K788" t="s">
        <v>108</v>
      </c>
      <c r="L788">
        <v>1522126800</v>
      </c>
      <c r="M788">
        <v>1522731600</v>
      </c>
      <c r="N788" s="27">
        <f t="shared" si="50"/>
        <v>43186.208333333328</v>
      </c>
      <c r="O788" s="28">
        <f t="shared" si="51"/>
        <v>43193.208333333328</v>
      </c>
      <c r="P788" t="b">
        <v>0</v>
      </c>
      <c r="Q788" t="b">
        <v>1</v>
      </c>
      <c r="R788" s="34" t="s">
        <v>159</v>
      </c>
      <c r="S788" s="35" t="s">
        <v>2033</v>
      </c>
      <c r="T788" s="36" t="s">
        <v>2056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23">
        <f t="shared" si="49"/>
        <v>429.99831699346407</v>
      </c>
      <c r="J789" t="s">
        <v>15</v>
      </c>
      <c r="K789" t="s">
        <v>16</v>
      </c>
      <c r="L789">
        <v>1305954000</v>
      </c>
      <c r="M789">
        <v>1306731600</v>
      </c>
      <c r="N789" s="27">
        <f t="shared" si="50"/>
        <v>40684.208333333336</v>
      </c>
      <c r="O789" s="28">
        <f t="shared" si="51"/>
        <v>40693.208333333336</v>
      </c>
      <c r="P789" t="b">
        <v>0</v>
      </c>
      <c r="Q789" t="b">
        <v>0</v>
      </c>
      <c r="R789" s="34" t="s">
        <v>23</v>
      </c>
      <c r="S789" s="35" t="s">
        <v>2033</v>
      </c>
      <c r="T789" s="36" t="s">
        <v>2034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23">
        <f t="shared" si="49"/>
        <v>15.940833333333334</v>
      </c>
      <c r="J790" t="s">
        <v>21</v>
      </c>
      <c r="K790" t="s">
        <v>22</v>
      </c>
      <c r="L790">
        <v>1350709200</v>
      </c>
      <c r="M790">
        <v>1352527200</v>
      </c>
      <c r="N790" s="27">
        <f t="shared" si="50"/>
        <v>41202.208333333336</v>
      </c>
      <c r="O790" s="28">
        <f t="shared" si="51"/>
        <v>41223.25</v>
      </c>
      <c r="P790" t="b">
        <v>0</v>
      </c>
      <c r="Q790" t="b">
        <v>0</v>
      </c>
      <c r="R790" s="34" t="s">
        <v>71</v>
      </c>
      <c r="S790" s="35" t="s">
        <v>2039</v>
      </c>
      <c r="T790" s="36" t="s">
        <v>2047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23">
        <f t="shared" si="49"/>
        <v>22.686166666666665</v>
      </c>
      <c r="J791" t="s">
        <v>21</v>
      </c>
      <c r="K791" t="s">
        <v>22</v>
      </c>
      <c r="L791">
        <v>1401166800</v>
      </c>
      <c r="M791">
        <v>1404363600</v>
      </c>
      <c r="N791" s="27">
        <f t="shared" si="50"/>
        <v>41786.208333333336</v>
      </c>
      <c r="O791" s="28">
        <f t="shared" si="51"/>
        <v>41823.208333333336</v>
      </c>
      <c r="P791" t="b">
        <v>0</v>
      </c>
      <c r="Q791" t="b">
        <v>0</v>
      </c>
      <c r="R791" s="34" t="s">
        <v>33</v>
      </c>
      <c r="S791" s="35" t="s">
        <v>2037</v>
      </c>
      <c r="T791" s="36" t="s">
        <v>2038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23">
        <f t="shared" si="49"/>
        <v>556.65270037654648</v>
      </c>
      <c r="J792" t="s">
        <v>21</v>
      </c>
      <c r="K792" t="s">
        <v>22</v>
      </c>
      <c r="L792">
        <v>1266127200</v>
      </c>
      <c r="M792">
        <v>1266645600</v>
      </c>
      <c r="N792" s="27">
        <f t="shared" si="50"/>
        <v>40223.25</v>
      </c>
      <c r="O792" s="28">
        <f t="shared" si="51"/>
        <v>40229.25</v>
      </c>
      <c r="P792" t="b">
        <v>0</v>
      </c>
      <c r="Q792" t="b">
        <v>0</v>
      </c>
      <c r="R792" s="34" t="s">
        <v>33</v>
      </c>
      <c r="S792" s="35" t="s">
        <v>2037</v>
      </c>
      <c r="T792" s="36" t="s">
        <v>2038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23">
        <f t="shared" si="49"/>
        <v>3.1285714285714286</v>
      </c>
      <c r="J793" t="s">
        <v>21</v>
      </c>
      <c r="K793" t="s">
        <v>22</v>
      </c>
      <c r="L793">
        <v>1481436000</v>
      </c>
      <c r="M793">
        <v>1482818400</v>
      </c>
      <c r="N793" s="27">
        <f t="shared" si="50"/>
        <v>42715.25</v>
      </c>
      <c r="O793" s="28">
        <f t="shared" si="51"/>
        <v>42731.25</v>
      </c>
      <c r="P793" t="b">
        <v>0</v>
      </c>
      <c r="Q793" t="b">
        <v>0</v>
      </c>
      <c r="R793" s="34" t="s">
        <v>17</v>
      </c>
      <c r="S793" s="35" t="s">
        <v>2031</v>
      </c>
      <c r="T793" s="36" t="s">
        <v>2032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23">
        <f t="shared" si="49"/>
        <v>3.67</v>
      </c>
      <c r="J794" t="s">
        <v>21</v>
      </c>
      <c r="K794" t="s">
        <v>22</v>
      </c>
      <c r="L794">
        <v>1372222800</v>
      </c>
      <c r="M794">
        <v>1374642000</v>
      </c>
      <c r="N794" s="27">
        <f t="shared" si="50"/>
        <v>41451.208333333336</v>
      </c>
      <c r="O794" s="28">
        <f t="shared" si="51"/>
        <v>41479.208333333336</v>
      </c>
      <c r="P794" t="b">
        <v>0</v>
      </c>
      <c r="Q794" t="b">
        <v>1</v>
      </c>
      <c r="R794" s="34" t="s">
        <v>33</v>
      </c>
      <c r="S794" s="35" t="s">
        <v>2037</v>
      </c>
      <c r="T794" s="36" t="s">
        <v>2038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23">
        <f t="shared" si="49"/>
        <v>96.429545454545462</v>
      </c>
      <c r="J795" t="s">
        <v>98</v>
      </c>
      <c r="K795" t="s">
        <v>99</v>
      </c>
      <c r="L795">
        <v>1372136400</v>
      </c>
      <c r="M795">
        <v>1372482000</v>
      </c>
      <c r="N795" s="27">
        <f t="shared" si="50"/>
        <v>41450.208333333336</v>
      </c>
      <c r="O795" s="28">
        <f t="shared" si="51"/>
        <v>41454.208333333336</v>
      </c>
      <c r="P795" t="b">
        <v>0</v>
      </c>
      <c r="Q795" t="b">
        <v>0</v>
      </c>
      <c r="R795" s="34" t="s">
        <v>68</v>
      </c>
      <c r="S795" s="35" t="s">
        <v>2045</v>
      </c>
      <c r="T795" s="36" t="s">
        <v>2046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23">
        <f t="shared" si="49"/>
        <v>55.626969696969695</v>
      </c>
      <c r="J796" t="s">
        <v>21</v>
      </c>
      <c r="K796" t="s">
        <v>22</v>
      </c>
      <c r="L796">
        <v>1513922400</v>
      </c>
      <c r="M796">
        <v>1514959200</v>
      </c>
      <c r="N796" s="27">
        <f t="shared" si="50"/>
        <v>43091.25</v>
      </c>
      <c r="O796" s="28">
        <f t="shared" si="51"/>
        <v>43103.25</v>
      </c>
      <c r="P796" t="b">
        <v>0</v>
      </c>
      <c r="Q796" t="b">
        <v>0</v>
      </c>
      <c r="R796" s="34" t="s">
        <v>23</v>
      </c>
      <c r="S796" s="35" t="s">
        <v>2033</v>
      </c>
      <c r="T796" s="3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23">
        <f t="shared" si="49"/>
        <v>15.571971830985916</v>
      </c>
      <c r="J797" t="s">
        <v>21</v>
      </c>
      <c r="K797" t="s">
        <v>22</v>
      </c>
      <c r="L797">
        <v>1477976400</v>
      </c>
      <c r="M797">
        <v>1478235600</v>
      </c>
      <c r="N797" s="27">
        <f t="shared" si="50"/>
        <v>42675.208333333328</v>
      </c>
      <c r="O797" s="28">
        <f t="shared" si="51"/>
        <v>42678.208333333328</v>
      </c>
      <c r="P797" t="b">
        <v>0</v>
      </c>
      <c r="Q797" t="b">
        <v>0</v>
      </c>
      <c r="R797" s="34" t="s">
        <v>53</v>
      </c>
      <c r="S797" s="35" t="s">
        <v>2039</v>
      </c>
      <c r="T797" s="36" t="s">
        <v>2042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23">
        <f t="shared" si="49"/>
        <v>39.27403846153846</v>
      </c>
      <c r="J798" t="s">
        <v>21</v>
      </c>
      <c r="K798" t="s">
        <v>22</v>
      </c>
      <c r="L798">
        <v>1407474000</v>
      </c>
      <c r="M798">
        <v>1408078800</v>
      </c>
      <c r="N798" s="27">
        <f t="shared" si="50"/>
        <v>41859.208333333336</v>
      </c>
      <c r="O798" s="28">
        <f t="shared" si="51"/>
        <v>41866.208333333336</v>
      </c>
      <c r="P798" t="b">
        <v>0</v>
      </c>
      <c r="Q798" t="b">
        <v>1</v>
      </c>
      <c r="R798" s="34" t="s">
        <v>292</v>
      </c>
      <c r="S798" s="35" t="s">
        <v>2048</v>
      </c>
      <c r="T798" s="36" t="s">
        <v>2059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23">
        <f t="shared" si="49"/>
        <v>93.048157894736846</v>
      </c>
      <c r="J799" t="s">
        <v>21</v>
      </c>
      <c r="K799" t="s">
        <v>22</v>
      </c>
      <c r="L799">
        <v>1546149600</v>
      </c>
      <c r="M799">
        <v>1548136800</v>
      </c>
      <c r="N799" s="27">
        <f t="shared" si="50"/>
        <v>43464.25</v>
      </c>
      <c r="O799" s="28">
        <f t="shared" si="51"/>
        <v>43487.25</v>
      </c>
      <c r="P799" t="b">
        <v>0</v>
      </c>
      <c r="Q799" t="b">
        <v>0</v>
      </c>
      <c r="R799" s="34" t="s">
        <v>28</v>
      </c>
      <c r="S799" s="35" t="s">
        <v>2035</v>
      </c>
      <c r="T799" s="36" t="s">
        <v>2036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23">
        <f t="shared" si="49"/>
        <v>61.442352941176473</v>
      </c>
      <c r="J800" t="s">
        <v>21</v>
      </c>
      <c r="K800" t="s">
        <v>22</v>
      </c>
      <c r="L800">
        <v>1338440400</v>
      </c>
      <c r="M800">
        <v>1340859600</v>
      </c>
      <c r="N800" s="27">
        <f t="shared" si="50"/>
        <v>41060.208333333336</v>
      </c>
      <c r="O800" s="28">
        <f t="shared" si="51"/>
        <v>41088.208333333336</v>
      </c>
      <c r="P800" t="b">
        <v>0</v>
      </c>
      <c r="Q800" t="b">
        <v>1</v>
      </c>
      <c r="R800" s="34" t="s">
        <v>33</v>
      </c>
      <c r="S800" s="35" t="s">
        <v>2037</v>
      </c>
      <c r="T800" s="36" t="s">
        <v>2038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23">
        <f t="shared" si="49"/>
        <v>612.9350414201183</v>
      </c>
      <c r="J801" t="s">
        <v>40</v>
      </c>
      <c r="K801" t="s">
        <v>41</v>
      </c>
      <c r="L801">
        <v>1454133600</v>
      </c>
      <c r="M801">
        <v>1454479200</v>
      </c>
      <c r="N801" s="27">
        <f t="shared" si="50"/>
        <v>42399.25</v>
      </c>
      <c r="O801" s="28">
        <f t="shared" si="51"/>
        <v>42403.25</v>
      </c>
      <c r="P801" t="b">
        <v>0</v>
      </c>
      <c r="Q801" t="b">
        <v>0</v>
      </c>
      <c r="R801" s="34" t="s">
        <v>33</v>
      </c>
      <c r="S801" s="35" t="s">
        <v>2037</v>
      </c>
      <c r="T801" s="36" t="s">
        <v>2038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23">
        <f t="shared" si="49"/>
        <v>0.505</v>
      </c>
      <c r="J802" t="s">
        <v>98</v>
      </c>
      <c r="K802" t="s">
        <v>99</v>
      </c>
      <c r="L802">
        <v>1434085200</v>
      </c>
      <c r="M802">
        <v>1434430800</v>
      </c>
      <c r="N802" s="27">
        <f t="shared" si="50"/>
        <v>42167.208333333328</v>
      </c>
      <c r="O802" s="28">
        <f t="shared" si="51"/>
        <v>42171.208333333328</v>
      </c>
      <c r="P802" t="b">
        <v>0</v>
      </c>
      <c r="Q802" t="b">
        <v>0</v>
      </c>
      <c r="R802" s="34" t="s">
        <v>23</v>
      </c>
      <c r="S802" s="35" t="s">
        <v>2033</v>
      </c>
      <c r="T802" s="36" t="s">
        <v>2034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23">
        <f t="shared" si="49"/>
        <v>54.014565217391308</v>
      </c>
      <c r="J803" t="s">
        <v>21</v>
      </c>
      <c r="K803" t="s">
        <v>22</v>
      </c>
      <c r="L803">
        <v>1577772000</v>
      </c>
      <c r="M803">
        <v>1579672800</v>
      </c>
      <c r="N803" s="27">
        <f t="shared" si="50"/>
        <v>43830.25</v>
      </c>
      <c r="O803" s="28">
        <f t="shared" si="51"/>
        <v>43852.25</v>
      </c>
      <c r="P803" t="b">
        <v>0</v>
      </c>
      <c r="Q803" t="b">
        <v>1</v>
      </c>
      <c r="R803" s="34" t="s">
        <v>122</v>
      </c>
      <c r="S803" s="35" t="s">
        <v>2052</v>
      </c>
      <c r="T803" s="36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23">
        <f t="shared" si="49"/>
        <v>71.98516129032258</v>
      </c>
      <c r="J804" t="s">
        <v>21</v>
      </c>
      <c r="K804" t="s">
        <v>22</v>
      </c>
      <c r="L804">
        <v>1562216400</v>
      </c>
      <c r="M804">
        <v>1562389200</v>
      </c>
      <c r="N804" s="27">
        <f t="shared" si="50"/>
        <v>43650.208333333328</v>
      </c>
      <c r="O804" s="28">
        <f t="shared" si="51"/>
        <v>43652.208333333328</v>
      </c>
      <c r="P804" t="b">
        <v>0</v>
      </c>
      <c r="Q804" t="b">
        <v>0</v>
      </c>
      <c r="R804" s="34" t="s">
        <v>122</v>
      </c>
      <c r="S804" s="35" t="s">
        <v>2052</v>
      </c>
      <c r="T804" s="36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23">
        <f t="shared" si="49"/>
        <v>117.035</v>
      </c>
      <c r="J805" t="s">
        <v>21</v>
      </c>
      <c r="K805" t="s">
        <v>22</v>
      </c>
      <c r="L805">
        <v>1548568800</v>
      </c>
      <c r="M805">
        <v>1551506400</v>
      </c>
      <c r="N805" s="27">
        <f t="shared" si="50"/>
        <v>43492.25</v>
      </c>
      <c r="O805" s="28">
        <f t="shared" si="51"/>
        <v>43526.25</v>
      </c>
      <c r="P805" t="b">
        <v>0</v>
      </c>
      <c r="Q805" t="b">
        <v>0</v>
      </c>
      <c r="R805" s="34" t="s">
        <v>33</v>
      </c>
      <c r="S805" s="35" t="s">
        <v>2037</v>
      </c>
      <c r="T805" s="36" t="s">
        <v>2038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23">
        <f t="shared" si="49"/>
        <v>110.34365384615384</v>
      </c>
      <c r="J806" t="s">
        <v>21</v>
      </c>
      <c r="K806" t="s">
        <v>22</v>
      </c>
      <c r="L806">
        <v>1514872800</v>
      </c>
      <c r="M806">
        <v>1516600800</v>
      </c>
      <c r="N806" s="27">
        <f t="shared" si="50"/>
        <v>43102.25</v>
      </c>
      <c r="O806" s="28">
        <f t="shared" si="51"/>
        <v>43122.25</v>
      </c>
      <c r="P806" t="b">
        <v>0</v>
      </c>
      <c r="Q806" t="b">
        <v>0</v>
      </c>
      <c r="R806" s="34" t="s">
        <v>23</v>
      </c>
      <c r="S806" s="35" t="s">
        <v>2033</v>
      </c>
      <c r="T806" s="3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23">
        <f t="shared" si="49"/>
        <v>33.754226804123711</v>
      </c>
      <c r="J807" t="s">
        <v>26</v>
      </c>
      <c r="K807" t="s">
        <v>27</v>
      </c>
      <c r="L807">
        <v>1416031200</v>
      </c>
      <c r="M807">
        <v>1420437600</v>
      </c>
      <c r="N807" s="27">
        <f t="shared" si="50"/>
        <v>41958.25</v>
      </c>
      <c r="O807" s="28">
        <f t="shared" si="51"/>
        <v>42009.25</v>
      </c>
      <c r="P807" t="b">
        <v>0</v>
      </c>
      <c r="Q807" t="b">
        <v>0</v>
      </c>
      <c r="R807" s="34" t="s">
        <v>42</v>
      </c>
      <c r="S807" s="35" t="s">
        <v>2039</v>
      </c>
      <c r="T807" s="36" t="s">
        <v>2040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23">
        <f t="shared" si="49"/>
        <v>43.901428571428568</v>
      </c>
      <c r="J808" t="s">
        <v>21</v>
      </c>
      <c r="K808" t="s">
        <v>22</v>
      </c>
      <c r="L808">
        <v>1330927200</v>
      </c>
      <c r="M808">
        <v>1332997200</v>
      </c>
      <c r="N808" s="27">
        <f t="shared" si="50"/>
        <v>40973.25</v>
      </c>
      <c r="O808" s="28">
        <f t="shared" si="51"/>
        <v>40997.208333333336</v>
      </c>
      <c r="P808" t="b">
        <v>0</v>
      </c>
      <c r="Q808" t="b">
        <v>1</v>
      </c>
      <c r="R808" s="34" t="s">
        <v>53</v>
      </c>
      <c r="S808" s="35" t="s">
        <v>2039</v>
      </c>
      <c r="T808" s="36" t="s">
        <v>2042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23">
        <f t="shared" si="49"/>
        <v>22.82</v>
      </c>
      <c r="J809" t="s">
        <v>21</v>
      </c>
      <c r="K809" t="s">
        <v>22</v>
      </c>
      <c r="L809">
        <v>1571115600</v>
      </c>
      <c r="M809">
        <v>1574920800</v>
      </c>
      <c r="N809" s="27">
        <f t="shared" si="50"/>
        <v>43753.208333333328</v>
      </c>
      <c r="O809" s="28">
        <f t="shared" si="51"/>
        <v>43797.25</v>
      </c>
      <c r="P809" t="b">
        <v>0</v>
      </c>
      <c r="Q809" t="b">
        <v>1</v>
      </c>
      <c r="R809" s="34" t="s">
        <v>33</v>
      </c>
      <c r="S809" s="35" t="s">
        <v>2037</v>
      </c>
      <c r="T809" s="36" t="s">
        <v>2038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23">
        <f t="shared" si="49"/>
        <v>9.6522115384615379</v>
      </c>
      <c r="J810" t="s">
        <v>21</v>
      </c>
      <c r="K810" t="s">
        <v>22</v>
      </c>
      <c r="L810">
        <v>1463461200</v>
      </c>
      <c r="M810">
        <v>1464930000</v>
      </c>
      <c r="N810" s="27">
        <f t="shared" si="50"/>
        <v>42507.208333333328</v>
      </c>
      <c r="O810" s="28">
        <f t="shared" si="51"/>
        <v>42524.208333333328</v>
      </c>
      <c r="P810" t="b">
        <v>0</v>
      </c>
      <c r="Q810" t="b">
        <v>0</v>
      </c>
      <c r="R810" s="34" t="s">
        <v>17</v>
      </c>
      <c r="S810" s="35" t="s">
        <v>2031</v>
      </c>
      <c r="T810" s="36" t="s">
        <v>2032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23">
        <f t="shared" si="49"/>
        <v>1054.3144034090908</v>
      </c>
      <c r="J811" t="s">
        <v>98</v>
      </c>
      <c r="K811" t="s">
        <v>99</v>
      </c>
      <c r="L811">
        <v>1344920400</v>
      </c>
      <c r="M811">
        <v>1345006800</v>
      </c>
      <c r="N811" s="27">
        <f t="shared" si="50"/>
        <v>41135.208333333336</v>
      </c>
      <c r="O811" s="28">
        <f t="shared" si="51"/>
        <v>41136.208333333336</v>
      </c>
      <c r="P811" t="b">
        <v>0</v>
      </c>
      <c r="Q811" t="b">
        <v>0</v>
      </c>
      <c r="R811" s="34" t="s">
        <v>42</v>
      </c>
      <c r="S811" s="35" t="s">
        <v>2039</v>
      </c>
      <c r="T811" s="36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23">
        <f t="shared" si="49"/>
        <v>111.465625</v>
      </c>
      <c r="J812" t="s">
        <v>21</v>
      </c>
      <c r="K812" t="s">
        <v>22</v>
      </c>
      <c r="L812">
        <v>1511848800</v>
      </c>
      <c r="M812">
        <v>1512712800</v>
      </c>
      <c r="N812" s="27">
        <f t="shared" si="50"/>
        <v>43067.25</v>
      </c>
      <c r="O812" s="28">
        <f t="shared" si="51"/>
        <v>43077.25</v>
      </c>
      <c r="P812" t="b">
        <v>0</v>
      </c>
      <c r="Q812" t="b">
        <v>1</v>
      </c>
      <c r="R812" s="34" t="s">
        <v>33</v>
      </c>
      <c r="S812" s="35" t="s">
        <v>2037</v>
      </c>
      <c r="T812" s="36" t="s">
        <v>2038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23">
        <f t="shared" si="49"/>
        <v>339.8855135135135</v>
      </c>
      <c r="J813" t="s">
        <v>21</v>
      </c>
      <c r="K813" t="s">
        <v>22</v>
      </c>
      <c r="L813">
        <v>1452319200</v>
      </c>
      <c r="M813">
        <v>1452492000</v>
      </c>
      <c r="N813" s="27">
        <f t="shared" si="50"/>
        <v>42378.25</v>
      </c>
      <c r="O813" s="28">
        <f t="shared" si="51"/>
        <v>42380.25</v>
      </c>
      <c r="P813" t="b">
        <v>0</v>
      </c>
      <c r="Q813" t="b">
        <v>1</v>
      </c>
      <c r="R813" s="34" t="s">
        <v>89</v>
      </c>
      <c r="S813" s="35" t="s">
        <v>2048</v>
      </c>
      <c r="T813" s="36" t="s">
        <v>2049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23">
        <f t="shared" si="49"/>
        <v>1403.6276381909547</v>
      </c>
      <c r="J814" t="s">
        <v>15</v>
      </c>
      <c r="K814" t="s">
        <v>16</v>
      </c>
      <c r="L814">
        <v>1523854800</v>
      </c>
      <c r="M814">
        <v>1524286800</v>
      </c>
      <c r="N814" s="27">
        <f t="shared" si="50"/>
        <v>43206.208333333328</v>
      </c>
      <c r="O814" s="28">
        <f t="shared" si="51"/>
        <v>43211.208333333328</v>
      </c>
      <c r="P814" t="b">
        <v>0</v>
      </c>
      <c r="Q814" t="b">
        <v>0</v>
      </c>
      <c r="R814" s="34" t="s">
        <v>68</v>
      </c>
      <c r="S814" s="35" t="s">
        <v>2045</v>
      </c>
      <c r="T814" s="36" t="s">
        <v>2046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23">
        <f t="shared" si="49"/>
        <v>35.197031250000002</v>
      </c>
      <c r="J815" t="s">
        <v>21</v>
      </c>
      <c r="K815" t="s">
        <v>22</v>
      </c>
      <c r="L815">
        <v>1346043600</v>
      </c>
      <c r="M815">
        <v>1346907600</v>
      </c>
      <c r="N815" s="27">
        <f t="shared" si="50"/>
        <v>41148.208333333336</v>
      </c>
      <c r="O815" s="28">
        <f t="shared" si="51"/>
        <v>41158.208333333336</v>
      </c>
      <c r="P815" t="b">
        <v>0</v>
      </c>
      <c r="Q815" t="b">
        <v>0</v>
      </c>
      <c r="R815" s="34" t="s">
        <v>89</v>
      </c>
      <c r="S815" s="35" t="s">
        <v>2048</v>
      </c>
      <c r="T815" s="36" t="s">
        <v>2049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23">
        <f t="shared" si="49"/>
        <v>18.4609375</v>
      </c>
      <c r="J816" t="s">
        <v>36</v>
      </c>
      <c r="K816" t="s">
        <v>37</v>
      </c>
      <c r="L816">
        <v>1464325200</v>
      </c>
      <c r="M816">
        <v>1464498000</v>
      </c>
      <c r="N816" s="27">
        <f t="shared" si="50"/>
        <v>42517.208333333328</v>
      </c>
      <c r="O816" s="28">
        <f t="shared" si="51"/>
        <v>42519.208333333328</v>
      </c>
      <c r="P816" t="b">
        <v>0</v>
      </c>
      <c r="Q816" t="b">
        <v>1</v>
      </c>
      <c r="R816" s="34" t="s">
        <v>23</v>
      </c>
      <c r="S816" s="35" t="s">
        <v>2033</v>
      </c>
      <c r="T816" s="3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23">
        <f t="shared" si="49"/>
        <v>92.151166666666668</v>
      </c>
      <c r="J817" t="s">
        <v>15</v>
      </c>
      <c r="K817" t="s">
        <v>16</v>
      </c>
      <c r="L817">
        <v>1511935200</v>
      </c>
      <c r="M817">
        <v>1514181600</v>
      </c>
      <c r="N817" s="27">
        <f t="shared" si="50"/>
        <v>43068.25</v>
      </c>
      <c r="O817" s="28">
        <f t="shared" si="51"/>
        <v>43094.25</v>
      </c>
      <c r="P817" t="b">
        <v>0</v>
      </c>
      <c r="Q817" t="b">
        <v>0</v>
      </c>
      <c r="R817" s="34" t="s">
        <v>23</v>
      </c>
      <c r="S817" s="35" t="s">
        <v>2033</v>
      </c>
      <c r="T817" s="36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23">
        <f t="shared" si="49"/>
        <v>69.576086956521735</v>
      </c>
      <c r="J818" t="s">
        <v>21</v>
      </c>
      <c r="K818" t="s">
        <v>22</v>
      </c>
      <c r="L818">
        <v>1392012000</v>
      </c>
      <c r="M818">
        <v>1392184800</v>
      </c>
      <c r="N818" s="27">
        <f t="shared" si="50"/>
        <v>41680.25</v>
      </c>
      <c r="O818" s="28">
        <f t="shared" si="51"/>
        <v>41682.25</v>
      </c>
      <c r="P818" t="b">
        <v>1</v>
      </c>
      <c r="Q818" t="b">
        <v>1</v>
      </c>
      <c r="R818" s="34" t="s">
        <v>33</v>
      </c>
      <c r="S818" s="35" t="s">
        <v>2037</v>
      </c>
      <c r="T818" s="36" t="s">
        <v>2038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23">
        <f t="shared" si="49"/>
        <v>1246.3439766081872</v>
      </c>
      <c r="J819" t="s">
        <v>107</v>
      </c>
      <c r="K819" t="s">
        <v>108</v>
      </c>
      <c r="L819">
        <v>1556946000</v>
      </c>
      <c r="M819">
        <v>1559365200</v>
      </c>
      <c r="N819" s="27">
        <f t="shared" si="50"/>
        <v>43589.208333333328</v>
      </c>
      <c r="O819" s="28">
        <f t="shared" si="51"/>
        <v>43617.208333333328</v>
      </c>
      <c r="P819" t="b">
        <v>0</v>
      </c>
      <c r="Q819" t="b">
        <v>1</v>
      </c>
      <c r="R819" s="34" t="s">
        <v>68</v>
      </c>
      <c r="S819" s="35" t="s">
        <v>2045</v>
      </c>
      <c r="T819" s="36" t="s">
        <v>2046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23">
        <f t="shared" si="49"/>
        <v>39.974285714285713</v>
      </c>
      <c r="J820" t="s">
        <v>21</v>
      </c>
      <c r="K820" t="s">
        <v>22</v>
      </c>
      <c r="L820">
        <v>1548050400</v>
      </c>
      <c r="M820">
        <v>1549173600</v>
      </c>
      <c r="N820" s="27">
        <f t="shared" si="50"/>
        <v>43486.25</v>
      </c>
      <c r="O820" s="28">
        <f t="shared" si="51"/>
        <v>43499.25</v>
      </c>
      <c r="P820" t="b">
        <v>0</v>
      </c>
      <c r="Q820" t="b">
        <v>1</v>
      </c>
      <c r="R820" s="34" t="s">
        <v>33</v>
      </c>
      <c r="S820" s="35" t="s">
        <v>2037</v>
      </c>
      <c r="T820" s="36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23">
        <f t="shared" si="49"/>
        <v>23.753314606741572</v>
      </c>
      <c r="J821" t="s">
        <v>21</v>
      </c>
      <c r="K821" t="s">
        <v>22</v>
      </c>
      <c r="L821">
        <v>1353736800</v>
      </c>
      <c r="M821">
        <v>1355032800</v>
      </c>
      <c r="N821" s="27">
        <f t="shared" si="50"/>
        <v>41237.25</v>
      </c>
      <c r="O821" s="28">
        <f t="shared" si="51"/>
        <v>41252.25</v>
      </c>
      <c r="P821" t="b">
        <v>1</v>
      </c>
      <c r="Q821" t="b">
        <v>0</v>
      </c>
      <c r="R821" s="34" t="s">
        <v>89</v>
      </c>
      <c r="S821" s="35" t="s">
        <v>2048</v>
      </c>
      <c r="T821" s="36" t="s">
        <v>2049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23">
        <f t="shared" si="49"/>
        <v>143.50299999999999</v>
      </c>
      <c r="J822" t="s">
        <v>40</v>
      </c>
      <c r="K822" t="s">
        <v>41</v>
      </c>
      <c r="L822">
        <v>1532840400</v>
      </c>
      <c r="M822">
        <v>1533963600</v>
      </c>
      <c r="N822" s="27">
        <f t="shared" si="50"/>
        <v>43310.208333333328</v>
      </c>
      <c r="O822" s="28">
        <f t="shared" si="51"/>
        <v>43323.208333333328</v>
      </c>
      <c r="P822" t="b">
        <v>0</v>
      </c>
      <c r="Q822" t="b">
        <v>1</v>
      </c>
      <c r="R822" s="34" t="s">
        <v>23</v>
      </c>
      <c r="S822" s="35" t="s">
        <v>2033</v>
      </c>
      <c r="T822" s="36" t="s">
        <v>2034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23">
        <f t="shared" si="49"/>
        <v>106.45642857142857</v>
      </c>
      <c r="J823" t="s">
        <v>21</v>
      </c>
      <c r="K823" t="s">
        <v>22</v>
      </c>
      <c r="L823">
        <v>1488261600</v>
      </c>
      <c r="M823">
        <v>1489381200</v>
      </c>
      <c r="N823" s="27">
        <f t="shared" si="50"/>
        <v>42794.25</v>
      </c>
      <c r="O823" s="28">
        <f t="shared" si="51"/>
        <v>42807.208333333328</v>
      </c>
      <c r="P823" t="b">
        <v>0</v>
      </c>
      <c r="Q823" t="b">
        <v>0</v>
      </c>
      <c r="R823" s="34" t="s">
        <v>42</v>
      </c>
      <c r="S823" s="35" t="s">
        <v>2039</v>
      </c>
      <c r="T823" s="36" t="s">
        <v>2040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23">
        <f t="shared" si="49"/>
        <v>1051.7498333333333</v>
      </c>
      <c r="J824" t="s">
        <v>21</v>
      </c>
      <c r="K824" t="s">
        <v>22</v>
      </c>
      <c r="L824">
        <v>1393567200</v>
      </c>
      <c r="M824">
        <v>1395032400</v>
      </c>
      <c r="N824" s="27">
        <f t="shared" si="50"/>
        <v>41698.25</v>
      </c>
      <c r="O824" s="28">
        <f t="shared" si="51"/>
        <v>41715.208333333336</v>
      </c>
      <c r="P824" t="b">
        <v>0</v>
      </c>
      <c r="Q824" t="b">
        <v>0</v>
      </c>
      <c r="R824" s="34" t="s">
        <v>23</v>
      </c>
      <c r="S824" s="35" t="s">
        <v>2033</v>
      </c>
      <c r="T824" s="36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23">
        <f t="shared" si="49"/>
        <v>127.78536585365853</v>
      </c>
      <c r="J825" t="s">
        <v>21</v>
      </c>
      <c r="K825" t="s">
        <v>22</v>
      </c>
      <c r="L825">
        <v>1410325200</v>
      </c>
      <c r="M825">
        <v>1412485200</v>
      </c>
      <c r="N825" s="27">
        <f t="shared" si="50"/>
        <v>41892.208333333336</v>
      </c>
      <c r="O825" s="28">
        <f t="shared" si="51"/>
        <v>41917.208333333336</v>
      </c>
      <c r="P825" t="b">
        <v>1</v>
      </c>
      <c r="Q825" t="b">
        <v>1</v>
      </c>
      <c r="R825" s="34" t="s">
        <v>23</v>
      </c>
      <c r="S825" s="35" t="s">
        <v>2033</v>
      </c>
      <c r="T825" s="36" t="s">
        <v>2034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23">
        <f t="shared" si="49"/>
        <v>640.63244705882357</v>
      </c>
      <c r="J826" t="s">
        <v>21</v>
      </c>
      <c r="K826" t="s">
        <v>22</v>
      </c>
      <c r="L826">
        <v>1276923600</v>
      </c>
      <c r="M826">
        <v>1279688400</v>
      </c>
      <c r="N826" s="27">
        <f t="shared" si="50"/>
        <v>40348.208333333336</v>
      </c>
      <c r="O826" s="28">
        <f t="shared" si="51"/>
        <v>40380.208333333336</v>
      </c>
      <c r="P826" t="b">
        <v>0</v>
      </c>
      <c r="Q826" t="b">
        <v>1</v>
      </c>
      <c r="R826" s="34" t="s">
        <v>68</v>
      </c>
      <c r="S826" s="35" t="s">
        <v>2045</v>
      </c>
      <c r="T826" s="36" t="s">
        <v>2046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23">
        <f t="shared" si="49"/>
        <v>80.4375</v>
      </c>
      <c r="J827" t="s">
        <v>40</v>
      </c>
      <c r="K827" t="s">
        <v>41</v>
      </c>
      <c r="L827">
        <v>1500958800</v>
      </c>
      <c r="M827">
        <v>1501995600</v>
      </c>
      <c r="N827" s="27">
        <f t="shared" si="50"/>
        <v>42941.208333333328</v>
      </c>
      <c r="O827" s="28">
        <f t="shared" si="51"/>
        <v>42953.208333333328</v>
      </c>
      <c r="P827" t="b">
        <v>0</v>
      </c>
      <c r="Q827" t="b">
        <v>0</v>
      </c>
      <c r="R827" s="34" t="s">
        <v>100</v>
      </c>
      <c r="S827" s="35" t="s">
        <v>2039</v>
      </c>
      <c r="T827" s="36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23">
        <f t="shared" si="49"/>
        <v>99.285178571428574</v>
      </c>
      <c r="J828" t="s">
        <v>21</v>
      </c>
      <c r="K828" t="s">
        <v>22</v>
      </c>
      <c r="L828">
        <v>1292220000</v>
      </c>
      <c r="M828">
        <v>1294639200</v>
      </c>
      <c r="N828" s="27">
        <f t="shared" si="50"/>
        <v>40525.25</v>
      </c>
      <c r="O828" s="28">
        <f t="shared" si="51"/>
        <v>40553.25</v>
      </c>
      <c r="P828" t="b">
        <v>0</v>
      </c>
      <c r="Q828" t="b">
        <v>1</v>
      </c>
      <c r="R828" s="34" t="s">
        <v>33</v>
      </c>
      <c r="S828" s="35" t="s">
        <v>2037</v>
      </c>
      <c r="T828" s="36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23">
        <f t="shared" si="49"/>
        <v>42.333478260869562</v>
      </c>
      <c r="J829" t="s">
        <v>26</v>
      </c>
      <c r="K829" t="s">
        <v>27</v>
      </c>
      <c r="L829">
        <v>1304398800</v>
      </c>
      <c r="M829">
        <v>1305435600</v>
      </c>
      <c r="N829" s="27">
        <f t="shared" si="50"/>
        <v>40666.208333333336</v>
      </c>
      <c r="O829" s="28">
        <f t="shared" si="51"/>
        <v>40678.208333333336</v>
      </c>
      <c r="P829" t="b">
        <v>0</v>
      </c>
      <c r="Q829" t="b">
        <v>1</v>
      </c>
      <c r="R829" s="34" t="s">
        <v>53</v>
      </c>
      <c r="S829" s="35" t="s">
        <v>2039</v>
      </c>
      <c r="T829" s="36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23">
        <f t="shared" si="49"/>
        <v>35.344999999999999</v>
      </c>
      <c r="J830" t="s">
        <v>21</v>
      </c>
      <c r="K830" t="s">
        <v>22</v>
      </c>
      <c r="L830">
        <v>1535432400</v>
      </c>
      <c r="M830">
        <v>1537592400</v>
      </c>
      <c r="N830" s="27">
        <f t="shared" si="50"/>
        <v>43340.208333333328</v>
      </c>
      <c r="O830" s="28">
        <f t="shared" si="51"/>
        <v>43365.208333333328</v>
      </c>
      <c r="P830" t="b">
        <v>0</v>
      </c>
      <c r="Q830" t="b">
        <v>0</v>
      </c>
      <c r="R830" s="34" t="s">
        <v>33</v>
      </c>
      <c r="S830" s="35" t="s">
        <v>2037</v>
      </c>
      <c r="T830" s="36" t="s">
        <v>2038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23">
        <f t="shared" si="49"/>
        <v>77.256718750000005</v>
      </c>
      <c r="J831" t="s">
        <v>21</v>
      </c>
      <c r="K831" t="s">
        <v>22</v>
      </c>
      <c r="L831">
        <v>1433826000</v>
      </c>
      <c r="M831">
        <v>1435122000</v>
      </c>
      <c r="N831" s="27">
        <f t="shared" si="50"/>
        <v>42164.208333333328</v>
      </c>
      <c r="O831" s="28">
        <f t="shared" si="51"/>
        <v>42179.208333333328</v>
      </c>
      <c r="P831" t="b">
        <v>0</v>
      </c>
      <c r="Q831" t="b">
        <v>0</v>
      </c>
      <c r="R831" s="34" t="s">
        <v>33</v>
      </c>
      <c r="S831" s="35" t="s">
        <v>2037</v>
      </c>
      <c r="T831" s="36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23">
        <f t="shared" si="49"/>
        <v>11.005855263157894</v>
      </c>
      <c r="J832" t="s">
        <v>21</v>
      </c>
      <c r="K832" t="s">
        <v>22</v>
      </c>
      <c r="L832">
        <v>1514959200</v>
      </c>
      <c r="M832">
        <v>1520056800</v>
      </c>
      <c r="N832" s="27">
        <f t="shared" si="50"/>
        <v>43103.25</v>
      </c>
      <c r="O832" s="28">
        <f t="shared" si="51"/>
        <v>43162.25</v>
      </c>
      <c r="P832" t="b">
        <v>0</v>
      </c>
      <c r="Q832" t="b">
        <v>0</v>
      </c>
      <c r="R832" s="34" t="s">
        <v>33</v>
      </c>
      <c r="S832" s="35" t="s">
        <v>2037</v>
      </c>
      <c r="T832" s="36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23">
        <f t="shared" si="49"/>
        <v>2117.044886714727</v>
      </c>
      <c r="J833" t="s">
        <v>21</v>
      </c>
      <c r="K833" t="s">
        <v>22</v>
      </c>
      <c r="L833">
        <v>1332738000</v>
      </c>
      <c r="M833">
        <v>1335675600</v>
      </c>
      <c r="N833" s="27">
        <f t="shared" si="50"/>
        <v>40994.208333333336</v>
      </c>
      <c r="O833" s="28">
        <f t="shared" si="51"/>
        <v>41028.208333333336</v>
      </c>
      <c r="P833" t="b">
        <v>0</v>
      </c>
      <c r="Q833" t="b">
        <v>0</v>
      </c>
      <c r="R833" s="34" t="s">
        <v>122</v>
      </c>
      <c r="S833" s="35" t="s">
        <v>2052</v>
      </c>
      <c r="T833" s="36" t="s">
        <v>2053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23">
        <f t="shared" si="49"/>
        <v>650.07587962962964</v>
      </c>
      <c r="J834" t="s">
        <v>36</v>
      </c>
      <c r="K834" t="s">
        <v>37</v>
      </c>
      <c r="L834">
        <v>1445490000</v>
      </c>
      <c r="M834">
        <v>1448431200</v>
      </c>
      <c r="N834" s="27">
        <f t="shared" si="50"/>
        <v>42299.208333333328</v>
      </c>
      <c r="O834" s="28">
        <f t="shared" si="51"/>
        <v>42333.25</v>
      </c>
      <c r="P834" t="b">
        <v>1</v>
      </c>
      <c r="Q834" t="b">
        <v>0</v>
      </c>
      <c r="R834" s="34" t="s">
        <v>206</v>
      </c>
      <c r="S834" s="35" t="s">
        <v>2045</v>
      </c>
      <c r="T834" s="36" t="s">
        <v>2057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23">
        <f t="shared" ref="I835:I898" si="53">AVERAGE(H835,F835)</f>
        <v>83.288455882352935</v>
      </c>
      <c r="J835" t="s">
        <v>36</v>
      </c>
      <c r="K835" t="s">
        <v>37</v>
      </c>
      <c r="L835">
        <v>1297663200</v>
      </c>
      <c r="M835">
        <v>1298613600</v>
      </c>
      <c r="N835" s="27">
        <f t="shared" ref="N835:N898" si="54">(((L835/60)/60)/24)+DATE(1970,1,1)</f>
        <v>40588.25</v>
      </c>
      <c r="O835" s="28">
        <f t="shared" ref="O835:O898" si="55">(((M835/60)/60)/24)+DATE(1970,1,1)</f>
        <v>40599.25</v>
      </c>
      <c r="P835" t="b">
        <v>0</v>
      </c>
      <c r="Q835" t="b">
        <v>0</v>
      </c>
      <c r="R835" s="34" t="s">
        <v>206</v>
      </c>
      <c r="S835" s="35" t="s">
        <v>2045</v>
      </c>
      <c r="T835" s="36" t="s">
        <v>2057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23">
        <f t="shared" si="53"/>
        <v>60.269041095890408</v>
      </c>
      <c r="J836" t="s">
        <v>21</v>
      </c>
      <c r="K836" t="s">
        <v>22</v>
      </c>
      <c r="L836">
        <v>1371963600</v>
      </c>
      <c r="M836">
        <v>1372482000</v>
      </c>
      <c r="N836" s="27">
        <f t="shared" si="54"/>
        <v>41448.208333333336</v>
      </c>
      <c r="O836" s="28">
        <f t="shared" si="55"/>
        <v>41454.208333333336</v>
      </c>
      <c r="P836" t="b">
        <v>0</v>
      </c>
      <c r="Q836" t="b">
        <v>0</v>
      </c>
      <c r="R836" s="34" t="s">
        <v>33</v>
      </c>
      <c r="S836" s="35" t="s">
        <v>2037</v>
      </c>
      <c r="T836" s="36" t="s">
        <v>2038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23">
        <f t="shared" si="53"/>
        <v>879.44869489559164</v>
      </c>
      <c r="J837" t="s">
        <v>21</v>
      </c>
      <c r="K837" t="s">
        <v>22</v>
      </c>
      <c r="L837">
        <v>1425103200</v>
      </c>
      <c r="M837">
        <v>1425621600</v>
      </c>
      <c r="N837" s="27">
        <f t="shared" si="54"/>
        <v>42063.25</v>
      </c>
      <c r="O837" s="28">
        <f t="shared" si="55"/>
        <v>42069.25</v>
      </c>
      <c r="P837" t="b">
        <v>0</v>
      </c>
      <c r="Q837" t="b">
        <v>0</v>
      </c>
      <c r="R837" s="34" t="s">
        <v>28</v>
      </c>
      <c r="S837" s="35" t="s">
        <v>2035</v>
      </c>
      <c r="T837" s="36" t="s">
        <v>2036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23">
        <f t="shared" si="53"/>
        <v>47.375679012345678</v>
      </c>
      <c r="J838" t="s">
        <v>21</v>
      </c>
      <c r="K838" t="s">
        <v>22</v>
      </c>
      <c r="L838">
        <v>1265349600</v>
      </c>
      <c r="M838">
        <v>1266300000</v>
      </c>
      <c r="N838" s="27">
        <f t="shared" si="54"/>
        <v>40214.25</v>
      </c>
      <c r="O838" s="28">
        <f t="shared" si="55"/>
        <v>40225.25</v>
      </c>
      <c r="P838" t="b">
        <v>0</v>
      </c>
      <c r="Q838" t="b">
        <v>0</v>
      </c>
      <c r="R838" s="34" t="s">
        <v>60</v>
      </c>
      <c r="S838" s="35" t="s">
        <v>2033</v>
      </c>
      <c r="T838" s="36" t="s">
        <v>2043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23">
        <f t="shared" si="53"/>
        <v>902.76440677966104</v>
      </c>
      <c r="J839" t="s">
        <v>21</v>
      </c>
      <c r="K839" t="s">
        <v>22</v>
      </c>
      <c r="L839">
        <v>1301202000</v>
      </c>
      <c r="M839">
        <v>1305867600</v>
      </c>
      <c r="N839" s="27">
        <f t="shared" si="54"/>
        <v>40629.208333333336</v>
      </c>
      <c r="O839" s="28">
        <f t="shared" si="55"/>
        <v>40683.208333333336</v>
      </c>
      <c r="P839" t="b">
        <v>0</v>
      </c>
      <c r="Q839" t="b">
        <v>0</v>
      </c>
      <c r="R839" s="34" t="s">
        <v>159</v>
      </c>
      <c r="S839" s="35" t="s">
        <v>2033</v>
      </c>
      <c r="T839" s="36" t="s">
        <v>2056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23">
        <f t="shared" si="53"/>
        <v>131.19453125000001</v>
      </c>
      <c r="J840" t="s">
        <v>21</v>
      </c>
      <c r="K840" t="s">
        <v>22</v>
      </c>
      <c r="L840">
        <v>1538024400</v>
      </c>
      <c r="M840">
        <v>1538802000</v>
      </c>
      <c r="N840" s="27">
        <f t="shared" si="54"/>
        <v>43370.208333333328</v>
      </c>
      <c r="O840" s="28">
        <f t="shared" si="55"/>
        <v>43379.208333333328</v>
      </c>
      <c r="P840" t="b">
        <v>0</v>
      </c>
      <c r="Q840" t="b">
        <v>0</v>
      </c>
      <c r="R840" s="34" t="s">
        <v>33</v>
      </c>
      <c r="S840" s="35" t="s">
        <v>2037</v>
      </c>
      <c r="T840" s="36" t="s">
        <v>2038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23">
        <f t="shared" si="53"/>
        <v>79.450909090909093</v>
      </c>
      <c r="J841" t="s">
        <v>21</v>
      </c>
      <c r="K841" t="s">
        <v>22</v>
      </c>
      <c r="L841">
        <v>1395032400</v>
      </c>
      <c r="M841">
        <v>1398920400</v>
      </c>
      <c r="N841" s="27">
        <f t="shared" si="54"/>
        <v>41715.208333333336</v>
      </c>
      <c r="O841" s="28">
        <f t="shared" si="55"/>
        <v>41760.208333333336</v>
      </c>
      <c r="P841" t="b">
        <v>0</v>
      </c>
      <c r="Q841" t="b">
        <v>1</v>
      </c>
      <c r="R841" s="34" t="s">
        <v>42</v>
      </c>
      <c r="S841" s="35" t="s">
        <v>2039</v>
      </c>
      <c r="T841" s="36" t="s">
        <v>2040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23">
        <f t="shared" si="53"/>
        <v>1767.0012166809975</v>
      </c>
      <c r="J842" t="s">
        <v>21</v>
      </c>
      <c r="K842" t="s">
        <v>22</v>
      </c>
      <c r="L842">
        <v>1405486800</v>
      </c>
      <c r="M842">
        <v>1405659600</v>
      </c>
      <c r="N842" s="27">
        <f t="shared" si="54"/>
        <v>41836.208333333336</v>
      </c>
      <c r="O842" s="28">
        <f t="shared" si="55"/>
        <v>41838.208333333336</v>
      </c>
      <c r="P842" t="b">
        <v>0</v>
      </c>
      <c r="Q842" t="b">
        <v>1</v>
      </c>
      <c r="R842" s="34" t="s">
        <v>33</v>
      </c>
      <c r="S842" s="35" t="s">
        <v>2037</v>
      </c>
      <c r="T842" s="36" t="s">
        <v>2038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23">
        <f t="shared" si="53"/>
        <v>78.213791208791207</v>
      </c>
      <c r="J843" t="s">
        <v>21</v>
      </c>
      <c r="K843" t="s">
        <v>22</v>
      </c>
      <c r="L843">
        <v>1455861600</v>
      </c>
      <c r="M843">
        <v>1457244000</v>
      </c>
      <c r="N843" s="27">
        <f t="shared" si="54"/>
        <v>42419.25</v>
      </c>
      <c r="O843" s="28">
        <f t="shared" si="55"/>
        <v>42435.25</v>
      </c>
      <c r="P843" t="b">
        <v>0</v>
      </c>
      <c r="Q843" t="b">
        <v>0</v>
      </c>
      <c r="R843" s="34" t="s">
        <v>28</v>
      </c>
      <c r="S843" s="35" t="s">
        <v>2035</v>
      </c>
      <c r="T843" s="36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23">
        <f t="shared" si="53"/>
        <v>68.815666666666672</v>
      </c>
      <c r="J844" t="s">
        <v>107</v>
      </c>
      <c r="K844" t="s">
        <v>108</v>
      </c>
      <c r="L844">
        <v>1529038800</v>
      </c>
      <c r="M844">
        <v>1529298000</v>
      </c>
      <c r="N844" s="27">
        <f t="shared" si="54"/>
        <v>43266.208333333328</v>
      </c>
      <c r="O844" s="28">
        <f t="shared" si="55"/>
        <v>43269.208333333328</v>
      </c>
      <c r="P844" t="b">
        <v>0</v>
      </c>
      <c r="Q844" t="b">
        <v>0</v>
      </c>
      <c r="R844" s="34" t="s">
        <v>65</v>
      </c>
      <c r="S844" s="35" t="s">
        <v>2035</v>
      </c>
      <c r="T844" s="36" t="s">
        <v>2044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23">
        <f t="shared" si="53"/>
        <v>16.653579545454544</v>
      </c>
      <c r="J845" t="s">
        <v>21</v>
      </c>
      <c r="K845" t="s">
        <v>22</v>
      </c>
      <c r="L845">
        <v>1535259600</v>
      </c>
      <c r="M845">
        <v>1535778000</v>
      </c>
      <c r="N845" s="27">
        <f t="shared" si="54"/>
        <v>43338.208333333328</v>
      </c>
      <c r="O845" s="28">
        <f t="shared" si="55"/>
        <v>43344.208333333328</v>
      </c>
      <c r="P845" t="b">
        <v>0</v>
      </c>
      <c r="Q845" t="b">
        <v>0</v>
      </c>
      <c r="R845" s="34" t="s">
        <v>122</v>
      </c>
      <c r="S845" s="35" t="s">
        <v>2052</v>
      </c>
      <c r="T845" s="36" t="s">
        <v>2053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23">
        <f t="shared" si="53"/>
        <v>47.496988636363639</v>
      </c>
      <c r="J846" t="s">
        <v>21</v>
      </c>
      <c r="K846" t="s">
        <v>22</v>
      </c>
      <c r="L846">
        <v>1327212000</v>
      </c>
      <c r="M846">
        <v>1327471200</v>
      </c>
      <c r="N846" s="27">
        <f t="shared" si="54"/>
        <v>40930.25</v>
      </c>
      <c r="O846" s="28">
        <f t="shared" si="55"/>
        <v>40933.25</v>
      </c>
      <c r="P846" t="b">
        <v>0</v>
      </c>
      <c r="Q846" t="b">
        <v>0</v>
      </c>
      <c r="R846" s="34" t="s">
        <v>42</v>
      </c>
      <c r="S846" s="35" t="s">
        <v>2039</v>
      </c>
      <c r="T846" s="36" t="s">
        <v>2040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23">
        <f t="shared" si="53"/>
        <v>677.9877467811159</v>
      </c>
      <c r="J847" t="s">
        <v>40</v>
      </c>
      <c r="K847" t="s">
        <v>41</v>
      </c>
      <c r="L847">
        <v>1526360400</v>
      </c>
      <c r="M847">
        <v>1529557200</v>
      </c>
      <c r="N847" s="27">
        <f t="shared" si="54"/>
        <v>43235.208333333328</v>
      </c>
      <c r="O847" s="28">
        <f t="shared" si="55"/>
        <v>43272.208333333328</v>
      </c>
      <c r="P847" t="b">
        <v>0</v>
      </c>
      <c r="Q847" t="b">
        <v>0</v>
      </c>
      <c r="R847" s="34" t="s">
        <v>28</v>
      </c>
      <c r="S847" s="35" t="s">
        <v>2035</v>
      </c>
      <c r="T847" s="36" t="s">
        <v>2036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23">
        <f t="shared" si="53"/>
        <v>26.5425</v>
      </c>
      <c r="J848" t="s">
        <v>21</v>
      </c>
      <c r="K848" t="s">
        <v>22</v>
      </c>
      <c r="L848">
        <v>1532149200</v>
      </c>
      <c r="M848">
        <v>1535259600</v>
      </c>
      <c r="N848" s="27">
        <f t="shared" si="54"/>
        <v>43302.208333333328</v>
      </c>
      <c r="O848" s="28">
        <f t="shared" si="55"/>
        <v>43338.208333333328</v>
      </c>
      <c r="P848" t="b">
        <v>1</v>
      </c>
      <c r="Q848" t="b">
        <v>1</v>
      </c>
      <c r="R848" s="34" t="s">
        <v>28</v>
      </c>
      <c r="S848" s="35" t="s">
        <v>2035</v>
      </c>
      <c r="T848" s="36" t="s">
        <v>2036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23">
        <f t="shared" si="53"/>
        <v>56.18872340425532</v>
      </c>
      <c r="J849" t="s">
        <v>21</v>
      </c>
      <c r="K849" t="s">
        <v>22</v>
      </c>
      <c r="L849">
        <v>1515304800</v>
      </c>
      <c r="M849">
        <v>1515564000</v>
      </c>
      <c r="N849" s="27">
        <f t="shared" si="54"/>
        <v>43107.25</v>
      </c>
      <c r="O849" s="28">
        <f t="shared" si="55"/>
        <v>43110.25</v>
      </c>
      <c r="P849" t="b">
        <v>0</v>
      </c>
      <c r="Q849" t="b">
        <v>0</v>
      </c>
      <c r="R849" s="34" t="s">
        <v>17</v>
      </c>
      <c r="S849" s="35" t="s">
        <v>2031</v>
      </c>
      <c r="T849" s="36" t="s">
        <v>2032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23">
        <f t="shared" si="53"/>
        <v>87.692343750000006</v>
      </c>
      <c r="J850" t="s">
        <v>21</v>
      </c>
      <c r="K850" t="s">
        <v>22</v>
      </c>
      <c r="L850">
        <v>1276318800</v>
      </c>
      <c r="M850">
        <v>1277096400</v>
      </c>
      <c r="N850" s="27">
        <f t="shared" si="54"/>
        <v>40341.208333333336</v>
      </c>
      <c r="O850" s="28">
        <f t="shared" si="55"/>
        <v>40350.208333333336</v>
      </c>
      <c r="P850" t="b">
        <v>0</v>
      </c>
      <c r="Q850" t="b">
        <v>0</v>
      </c>
      <c r="R850" s="34" t="s">
        <v>53</v>
      </c>
      <c r="S850" s="35" t="s">
        <v>2039</v>
      </c>
      <c r="T850" s="36" t="s">
        <v>2042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23">
        <f t="shared" si="53"/>
        <v>154.16544776119403</v>
      </c>
      <c r="J851" t="s">
        <v>21</v>
      </c>
      <c r="K851" t="s">
        <v>22</v>
      </c>
      <c r="L851">
        <v>1328767200</v>
      </c>
      <c r="M851">
        <v>1329026400</v>
      </c>
      <c r="N851" s="27">
        <f t="shared" si="54"/>
        <v>40948.25</v>
      </c>
      <c r="O851" s="28">
        <f t="shared" si="55"/>
        <v>40951.25</v>
      </c>
      <c r="P851" t="b">
        <v>0</v>
      </c>
      <c r="Q851" t="b">
        <v>1</v>
      </c>
      <c r="R851" s="34" t="s">
        <v>60</v>
      </c>
      <c r="S851" s="35" t="s">
        <v>2033</v>
      </c>
      <c r="T851" s="36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23">
        <f t="shared" si="53"/>
        <v>0.505</v>
      </c>
      <c r="J852" t="s">
        <v>21</v>
      </c>
      <c r="K852" t="s">
        <v>22</v>
      </c>
      <c r="L852">
        <v>1321682400</v>
      </c>
      <c r="M852">
        <v>1322978400</v>
      </c>
      <c r="N852" s="27">
        <f t="shared" si="54"/>
        <v>40866.25</v>
      </c>
      <c r="O852" s="28">
        <f t="shared" si="55"/>
        <v>40881.25</v>
      </c>
      <c r="P852" t="b">
        <v>1</v>
      </c>
      <c r="Q852" t="b">
        <v>0</v>
      </c>
      <c r="R852" s="34" t="s">
        <v>23</v>
      </c>
      <c r="S852" s="35" t="s">
        <v>2033</v>
      </c>
      <c r="T852" s="36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23">
        <f t="shared" si="53"/>
        <v>81.039000000000001</v>
      </c>
      <c r="J853" t="s">
        <v>21</v>
      </c>
      <c r="K853" t="s">
        <v>22</v>
      </c>
      <c r="L853">
        <v>1335934800</v>
      </c>
      <c r="M853">
        <v>1338786000</v>
      </c>
      <c r="N853" s="27">
        <f t="shared" si="54"/>
        <v>41031.208333333336</v>
      </c>
      <c r="O853" s="28">
        <f t="shared" si="55"/>
        <v>41064.208333333336</v>
      </c>
      <c r="P853" t="b">
        <v>0</v>
      </c>
      <c r="Q853" t="b">
        <v>0</v>
      </c>
      <c r="R853" s="34" t="s">
        <v>50</v>
      </c>
      <c r="S853" s="35" t="s">
        <v>2033</v>
      </c>
      <c r="T853" s="36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23">
        <f t="shared" si="53"/>
        <v>15.755612244897959</v>
      </c>
      <c r="J854" t="s">
        <v>21</v>
      </c>
      <c r="K854" t="s">
        <v>22</v>
      </c>
      <c r="L854">
        <v>1310792400</v>
      </c>
      <c r="M854">
        <v>1311656400</v>
      </c>
      <c r="N854" s="27">
        <f t="shared" si="54"/>
        <v>40740.208333333336</v>
      </c>
      <c r="O854" s="28">
        <f t="shared" si="55"/>
        <v>40750.208333333336</v>
      </c>
      <c r="P854" t="b">
        <v>0</v>
      </c>
      <c r="Q854" t="b">
        <v>1</v>
      </c>
      <c r="R854" s="34" t="s">
        <v>89</v>
      </c>
      <c r="S854" s="35" t="s">
        <v>2048</v>
      </c>
      <c r="T854" s="36" t="s">
        <v>2049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23">
        <f t="shared" si="53"/>
        <v>736.76029239766081</v>
      </c>
      <c r="J855" t="s">
        <v>15</v>
      </c>
      <c r="K855" t="s">
        <v>16</v>
      </c>
      <c r="L855">
        <v>1308546000</v>
      </c>
      <c r="M855">
        <v>1308978000</v>
      </c>
      <c r="N855" s="27">
        <f t="shared" si="54"/>
        <v>40714.208333333336</v>
      </c>
      <c r="O855" s="28">
        <f t="shared" si="55"/>
        <v>40719.208333333336</v>
      </c>
      <c r="P855" t="b">
        <v>0</v>
      </c>
      <c r="Q855" t="b">
        <v>1</v>
      </c>
      <c r="R855" s="34" t="s">
        <v>60</v>
      </c>
      <c r="S855" s="35" t="s">
        <v>2033</v>
      </c>
      <c r="T855" s="36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23">
        <f t="shared" si="53"/>
        <v>1331.5681549707601</v>
      </c>
      <c r="J856" t="s">
        <v>15</v>
      </c>
      <c r="K856" t="s">
        <v>16</v>
      </c>
      <c r="L856">
        <v>1574056800</v>
      </c>
      <c r="M856">
        <v>1576389600</v>
      </c>
      <c r="N856" s="27">
        <f t="shared" si="54"/>
        <v>43787.25</v>
      </c>
      <c r="O856" s="28">
        <f t="shared" si="55"/>
        <v>43814.25</v>
      </c>
      <c r="P856" t="b">
        <v>0</v>
      </c>
      <c r="Q856" t="b">
        <v>0</v>
      </c>
      <c r="R856" s="34" t="s">
        <v>119</v>
      </c>
      <c r="S856" s="35" t="s">
        <v>2045</v>
      </c>
      <c r="T856" s="36" t="s">
        <v>2051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23">
        <f t="shared" si="53"/>
        <v>226.51188034188033</v>
      </c>
      <c r="J857" t="s">
        <v>26</v>
      </c>
      <c r="K857" t="s">
        <v>27</v>
      </c>
      <c r="L857">
        <v>1308373200</v>
      </c>
      <c r="M857">
        <v>1311051600</v>
      </c>
      <c r="N857" s="27">
        <f t="shared" si="54"/>
        <v>40712.208333333336</v>
      </c>
      <c r="O857" s="28">
        <f t="shared" si="55"/>
        <v>40743.208333333336</v>
      </c>
      <c r="P857" t="b">
        <v>0</v>
      </c>
      <c r="Q857" t="b">
        <v>0</v>
      </c>
      <c r="R857" s="34" t="s">
        <v>33</v>
      </c>
      <c r="S857" s="35" t="s">
        <v>2037</v>
      </c>
      <c r="T857" s="36" t="s">
        <v>2038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23">
        <f t="shared" si="53"/>
        <v>80.782916666666665</v>
      </c>
      <c r="J858" t="s">
        <v>21</v>
      </c>
      <c r="K858" t="s">
        <v>22</v>
      </c>
      <c r="L858">
        <v>1335243600</v>
      </c>
      <c r="M858">
        <v>1336712400</v>
      </c>
      <c r="N858" s="27">
        <f t="shared" si="54"/>
        <v>41023.208333333336</v>
      </c>
      <c r="O858" s="28">
        <f t="shared" si="55"/>
        <v>41040.208333333336</v>
      </c>
      <c r="P858" t="b">
        <v>0</v>
      </c>
      <c r="Q858" t="b">
        <v>0</v>
      </c>
      <c r="R858" s="34" t="s">
        <v>17</v>
      </c>
      <c r="S858" s="35" t="s">
        <v>2031</v>
      </c>
      <c r="T858" s="36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23">
        <f t="shared" si="53"/>
        <v>113.1993396226415</v>
      </c>
      <c r="J859" t="s">
        <v>98</v>
      </c>
      <c r="K859" t="s">
        <v>99</v>
      </c>
      <c r="L859">
        <v>1328421600</v>
      </c>
      <c r="M859">
        <v>1330408800</v>
      </c>
      <c r="N859" s="27">
        <f t="shared" si="54"/>
        <v>40944.25</v>
      </c>
      <c r="O859" s="28">
        <f t="shared" si="55"/>
        <v>40967.25</v>
      </c>
      <c r="P859" t="b">
        <v>1</v>
      </c>
      <c r="Q859" t="b">
        <v>0</v>
      </c>
      <c r="R859" s="34" t="s">
        <v>100</v>
      </c>
      <c r="S859" s="35" t="s">
        <v>2039</v>
      </c>
      <c r="T859" s="36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23">
        <f t="shared" si="53"/>
        <v>17.847249999999999</v>
      </c>
      <c r="J860" t="s">
        <v>21</v>
      </c>
      <c r="K860" t="s">
        <v>22</v>
      </c>
      <c r="L860">
        <v>1524286800</v>
      </c>
      <c r="M860">
        <v>1524891600</v>
      </c>
      <c r="N860" s="27">
        <f t="shared" si="54"/>
        <v>43211.208333333328</v>
      </c>
      <c r="O860" s="28">
        <f t="shared" si="55"/>
        <v>43218.208333333328</v>
      </c>
      <c r="P860" t="b">
        <v>1</v>
      </c>
      <c r="Q860" t="b">
        <v>0</v>
      </c>
      <c r="R860" s="34" t="s">
        <v>17</v>
      </c>
      <c r="S860" s="35" t="s">
        <v>2031</v>
      </c>
      <c r="T860" s="36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23">
        <f t="shared" si="53"/>
        <v>31.677671232876712</v>
      </c>
      <c r="J861" t="s">
        <v>21</v>
      </c>
      <c r="K861" t="s">
        <v>22</v>
      </c>
      <c r="L861">
        <v>1362117600</v>
      </c>
      <c r="M861">
        <v>1363669200</v>
      </c>
      <c r="N861" s="27">
        <f t="shared" si="54"/>
        <v>41334.25</v>
      </c>
      <c r="O861" s="28">
        <f t="shared" si="55"/>
        <v>41352.208333333336</v>
      </c>
      <c r="P861" t="b">
        <v>0</v>
      </c>
      <c r="Q861" t="b">
        <v>1</v>
      </c>
      <c r="R861" s="34" t="s">
        <v>33</v>
      </c>
      <c r="S861" s="35" t="s">
        <v>2037</v>
      </c>
      <c r="T861" s="36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23">
        <f t="shared" si="53"/>
        <v>33.758249999999997</v>
      </c>
      <c r="J862" t="s">
        <v>21</v>
      </c>
      <c r="K862" t="s">
        <v>22</v>
      </c>
      <c r="L862">
        <v>1550556000</v>
      </c>
      <c r="M862">
        <v>1551420000</v>
      </c>
      <c r="N862" s="27">
        <f t="shared" si="54"/>
        <v>43515.25</v>
      </c>
      <c r="O862" s="28">
        <f t="shared" si="55"/>
        <v>43525.25</v>
      </c>
      <c r="P862" t="b">
        <v>0</v>
      </c>
      <c r="Q862" t="b">
        <v>1</v>
      </c>
      <c r="R862" s="34" t="s">
        <v>65</v>
      </c>
      <c r="S862" s="35" t="s">
        <v>2035</v>
      </c>
      <c r="T862" s="36" t="s">
        <v>2044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23">
        <f t="shared" si="53"/>
        <v>82.029375000000002</v>
      </c>
      <c r="J863" t="s">
        <v>21</v>
      </c>
      <c r="K863" t="s">
        <v>22</v>
      </c>
      <c r="L863">
        <v>1269147600</v>
      </c>
      <c r="M863">
        <v>1269838800</v>
      </c>
      <c r="N863" s="27">
        <f t="shared" si="54"/>
        <v>40258.208333333336</v>
      </c>
      <c r="O863" s="28">
        <f t="shared" si="55"/>
        <v>40266.208333333336</v>
      </c>
      <c r="P863" t="b">
        <v>0</v>
      </c>
      <c r="Q863" t="b">
        <v>0</v>
      </c>
      <c r="R863" s="34" t="s">
        <v>33</v>
      </c>
      <c r="S863" s="35" t="s">
        <v>2037</v>
      </c>
      <c r="T863" s="36" t="s">
        <v>2038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23">
        <f t="shared" si="53"/>
        <v>43.437142857142859</v>
      </c>
      <c r="J864" t="s">
        <v>21</v>
      </c>
      <c r="K864" t="s">
        <v>22</v>
      </c>
      <c r="L864">
        <v>1312174800</v>
      </c>
      <c r="M864">
        <v>1312520400</v>
      </c>
      <c r="N864" s="27">
        <f t="shared" si="54"/>
        <v>40756.208333333336</v>
      </c>
      <c r="O864" s="28">
        <f t="shared" si="55"/>
        <v>40760.208333333336</v>
      </c>
      <c r="P864" t="b">
        <v>0</v>
      </c>
      <c r="Q864" t="b">
        <v>0</v>
      </c>
      <c r="R864" s="34" t="s">
        <v>33</v>
      </c>
      <c r="S864" s="35" t="s">
        <v>2037</v>
      </c>
      <c r="T864" s="36" t="s">
        <v>2038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23">
        <f t="shared" si="53"/>
        <v>110.43392857142857</v>
      </c>
      <c r="J865" t="s">
        <v>21</v>
      </c>
      <c r="K865" t="s">
        <v>22</v>
      </c>
      <c r="L865">
        <v>1434517200</v>
      </c>
      <c r="M865">
        <v>1436504400</v>
      </c>
      <c r="N865" s="27">
        <f t="shared" si="54"/>
        <v>42172.208333333328</v>
      </c>
      <c r="O865" s="28">
        <f t="shared" si="55"/>
        <v>42195.208333333328</v>
      </c>
      <c r="P865" t="b">
        <v>0</v>
      </c>
      <c r="Q865" t="b">
        <v>1</v>
      </c>
      <c r="R865" s="34" t="s">
        <v>269</v>
      </c>
      <c r="S865" s="35" t="s">
        <v>2039</v>
      </c>
      <c r="T865" s="36" t="s">
        <v>2058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23">
        <f t="shared" si="53"/>
        <v>76.73535714285714</v>
      </c>
      <c r="J866" t="s">
        <v>21</v>
      </c>
      <c r="K866" t="s">
        <v>22</v>
      </c>
      <c r="L866">
        <v>1471582800</v>
      </c>
      <c r="M866">
        <v>1472014800</v>
      </c>
      <c r="N866" s="27">
        <f t="shared" si="54"/>
        <v>42601.208333333328</v>
      </c>
      <c r="O866" s="28">
        <f t="shared" si="55"/>
        <v>42606.208333333328</v>
      </c>
      <c r="P866" t="b">
        <v>0</v>
      </c>
      <c r="Q866" t="b">
        <v>0</v>
      </c>
      <c r="R866" s="34" t="s">
        <v>100</v>
      </c>
      <c r="S866" s="35" t="s">
        <v>2039</v>
      </c>
      <c r="T866" s="36" t="s">
        <v>2050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23">
        <f t="shared" si="53"/>
        <v>1636.9291049382716</v>
      </c>
      <c r="J867" t="s">
        <v>21</v>
      </c>
      <c r="K867" t="s">
        <v>22</v>
      </c>
      <c r="L867">
        <v>1410757200</v>
      </c>
      <c r="M867">
        <v>1411534800</v>
      </c>
      <c r="N867" s="27">
        <f t="shared" si="54"/>
        <v>41897.208333333336</v>
      </c>
      <c r="O867" s="28">
        <f t="shared" si="55"/>
        <v>41906.208333333336</v>
      </c>
      <c r="P867" t="b">
        <v>0</v>
      </c>
      <c r="Q867" t="b">
        <v>0</v>
      </c>
      <c r="R867" s="34" t="s">
        <v>33</v>
      </c>
      <c r="S867" s="35" t="s">
        <v>2037</v>
      </c>
      <c r="T867" s="36" t="s">
        <v>2038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23">
        <f t="shared" si="53"/>
        <v>449.21620623632384</v>
      </c>
      <c r="J868" t="s">
        <v>21</v>
      </c>
      <c r="K868" t="s">
        <v>22</v>
      </c>
      <c r="L868">
        <v>1304830800</v>
      </c>
      <c r="M868">
        <v>1304917200</v>
      </c>
      <c r="N868" s="27">
        <f t="shared" si="54"/>
        <v>40671.208333333336</v>
      </c>
      <c r="O868" s="28">
        <f t="shared" si="55"/>
        <v>40672.208333333336</v>
      </c>
      <c r="P868" t="b">
        <v>0</v>
      </c>
      <c r="Q868" t="b">
        <v>0</v>
      </c>
      <c r="R868" s="34" t="s">
        <v>122</v>
      </c>
      <c r="S868" s="35" t="s">
        <v>2052</v>
      </c>
      <c r="T868" s="36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23">
        <f t="shared" si="53"/>
        <v>150.81218749999999</v>
      </c>
      <c r="J869" t="s">
        <v>21</v>
      </c>
      <c r="K869" t="s">
        <v>22</v>
      </c>
      <c r="L869">
        <v>1539061200</v>
      </c>
      <c r="M869">
        <v>1539579600</v>
      </c>
      <c r="N869" s="27">
        <f t="shared" si="54"/>
        <v>43382.208333333328</v>
      </c>
      <c r="O869" s="28">
        <f t="shared" si="55"/>
        <v>43388.208333333328</v>
      </c>
      <c r="P869" t="b">
        <v>0</v>
      </c>
      <c r="Q869" t="b">
        <v>0</v>
      </c>
      <c r="R869" s="34" t="s">
        <v>17</v>
      </c>
      <c r="S869" s="35" t="s">
        <v>2031</v>
      </c>
      <c r="T869" s="36" t="s">
        <v>2032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23">
        <f t="shared" si="53"/>
        <v>63.924214285714285</v>
      </c>
      <c r="J870" t="s">
        <v>21</v>
      </c>
      <c r="K870" t="s">
        <v>22</v>
      </c>
      <c r="L870">
        <v>1381554000</v>
      </c>
      <c r="M870">
        <v>1382504400</v>
      </c>
      <c r="N870" s="27">
        <f t="shared" si="54"/>
        <v>41559.208333333336</v>
      </c>
      <c r="O870" s="28">
        <f t="shared" si="55"/>
        <v>41570.208333333336</v>
      </c>
      <c r="P870" t="b">
        <v>0</v>
      </c>
      <c r="Q870" t="b">
        <v>0</v>
      </c>
      <c r="R870" s="34" t="s">
        <v>33</v>
      </c>
      <c r="S870" s="35" t="s">
        <v>2037</v>
      </c>
      <c r="T870" s="36" t="s">
        <v>2038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23">
        <f t="shared" si="53"/>
        <v>263.11851760345894</v>
      </c>
      <c r="J871" t="s">
        <v>21</v>
      </c>
      <c r="K871" t="s">
        <v>22</v>
      </c>
      <c r="L871">
        <v>1277096400</v>
      </c>
      <c r="M871">
        <v>1278306000</v>
      </c>
      <c r="N871" s="27">
        <f t="shared" si="54"/>
        <v>40350.208333333336</v>
      </c>
      <c r="O871" s="28">
        <f t="shared" si="55"/>
        <v>40364.208333333336</v>
      </c>
      <c r="P871" t="b">
        <v>0</v>
      </c>
      <c r="Q871" t="b">
        <v>0</v>
      </c>
      <c r="R871" s="34" t="s">
        <v>53</v>
      </c>
      <c r="S871" s="35" t="s">
        <v>2039</v>
      </c>
      <c r="T871" s="36" t="s">
        <v>2042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23">
        <f t="shared" si="53"/>
        <v>60.949350649350649</v>
      </c>
      <c r="J872" t="s">
        <v>21</v>
      </c>
      <c r="K872" t="s">
        <v>22</v>
      </c>
      <c r="L872">
        <v>1440392400</v>
      </c>
      <c r="M872">
        <v>1442552400</v>
      </c>
      <c r="N872" s="27">
        <f t="shared" si="54"/>
        <v>42240.208333333328</v>
      </c>
      <c r="O872" s="28">
        <f t="shared" si="55"/>
        <v>42265.208333333328</v>
      </c>
      <c r="P872" t="b">
        <v>0</v>
      </c>
      <c r="Q872" t="b">
        <v>0</v>
      </c>
      <c r="R872" s="34" t="s">
        <v>33</v>
      </c>
      <c r="S872" s="35" t="s">
        <v>2037</v>
      </c>
      <c r="T872" s="36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23">
        <f t="shared" si="53"/>
        <v>1161.363020979021</v>
      </c>
      <c r="J873" t="s">
        <v>21</v>
      </c>
      <c r="K873" t="s">
        <v>22</v>
      </c>
      <c r="L873">
        <v>1509512400</v>
      </c>
      <c r="M873">
        <v>1511071200</v>
      </c>
      <c r="N873" s="27">
        <f t="shared" si="54"/>
        <v>43040.208333333328</v>
      </c>
      <c r="O873" s="28">
        <f t="shared" si="55"/>
        <v>43058.25</v>
      </c>
      <c r="P873" t="b">
        <v>0</v>
      </c>
      <c r="Q873" t="b">
        <v>1</v>
      </c>
      <c r="R873" s="34" t="s">
        <v>33</v>
      </c>
      <c r="S873" s="35" t="s">
        <v>2037</v>
      </c>
      <c r="T873" s="36" t="s">
        <v>2038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23">
        <f t="shared" si="53"/>
        <v>41.350212765957444</v>
      </c>
      <c r="J874" t="s">
        <v>26</v>
      </c>
      <c r="K874" t="s">
        <v>27</v>
      </c>
      <c r="L874">
        <v>1535950800</v>
      </c>
      <c r="M874">
        <v>1536382800</v>
      </c>
      <c r="N874" s="27">
        <f t="shared" si="54"/>
        <v>43346.208333333328</v>
      </c>
      <c r="O874" s="28">
        <f t="shared" si="55"/>
        <v>43351.208333333328</v>
      </c>
      <c r="P874" t="b">
        <v>0</v>
      </c>
      <c r="Q874" t="b">
        <v>0</v>
      </c>
      <c r="R874" s="34" t="s">
        <v>474</v>
      </c>
      <c r="S874" s="35" t="s">
        <v>2039</v>
      </c>
      <c r="T874" s="36" t="s">
        <v>2061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23">
        <f t="shared" si="53"/>
        <v>944.44142517814726</v>
      </c>
      <c r="J875" t="s">
        <v>21</v>
      </c>
      <c r="K875" t="s">
        <v>22</v>
      </c>
      <c r="L875">
        <v>1389160800</v>
      </c>
      <c r="M875">
        <v>1389592800</v>
      </c>
      <c r="N875" s="27">
        <f t="shared" si="54"/>
        <v>41647.25</v>
      </c>
      <c r="O875" s="28">
        <f t="shared" si="55"/>
        <v>41652.25</v>
      </c>
      <c r="P875" t="b">
        <v>0</v>
      </c>
      <c r="Q875" t="b">
        <v>0</v>
      </c>
      <c r="R875" s="34" t="s">
        <v>122</v>
      </c>
      <c r="S875" s="35" t="s">
        <v>2052</v>
      </c>
      <c r="T875" s="36" t="s">
        <v>2053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23">
        <f t="shared" si="53"/>
        <v>2180.7346766169153</v>
      </c>
      <c r="J876" t="s">
        <v>21</v>
      </c>
      <c r="K876" t="s">
        <v>22</v>
      </c>
      <c r="L876">
        <v>1271998800</v>
      </c>
      <c r="M876">
        <v>1275282000</v>
      </c>
      <c r="N876" s="27">
        <f t="shared" si="54"/>
        <v>40291.208333333336</v>
      </c>
      <c r="O876" s="28">
        <f t="shared" si="55"/>
        <v>40329.208333333336</v>
      </c>
      <c r="P876" t="b">
        <v>0</v>
      </c>
      <c r="Q876" t="b">
        <v>1</v>
      </c>
      <c r="R876" s="34" t="s">
        <v>122</v>
      </c>
      <c r="S876" s="35" t="s">
        <v>2052</v>
      </c>
      <c r="T876" s="36" t="s">
        <v>2053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23">
        <f t="shared" si="53"/>
        <v>33.845886075949366</v>
      </c>
      <c r="J877" t="s">
        <v>21</v>
      </c>
      <c r="K877" t="s">
        <v>22</v>
      </c>
      <c r="L877">
        <v>1294898400</v>
      </c>
      <c r="M877">
        <v>1294984800</v>
      </c>
      <c r="N877" s="27">
        <f t="shared" si="54"/>
        <v>40556.25</v>
      </c>
      <c r="O877" s="28">
        <f t="shared" si="55"/>
        <v>40557.25</v>
      </c>
      <c r="P877" t="b">
        <v>0</v>
      </c>
      <c r="Q877" t="b">
        <v>0</v>
      </c>
      <c r="R877" s="34" t="s">
        <v>23</v>
      </c>
      <c r="S877" s="35" t="s">
        <v>2033</v>
      </c>
      <c r="T877" s="36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23">
        <f t="shared" si="53"/>
        <v>28.627168674698794</v>
      </c>
      <c r="J878" t="s">
        <v>15</v>
      </c>
      <c r="K878" t="s">
        <v>16</v>
      </c>
      <c r="L878">
        <v>1559970000</v>
      </c>
      <c r="M878">
        <v>1562043600</v>
      </c>
      <c r="N878" s="27">
        <f t="shared" si="54"/>
        <v>43624.208333333328</v>
      </c>
      <c r="O878" s="28">
        <f t="shared" si="55"/>
        <v>43648.208333333328</v>
      </c>
      <c r="P878" t="b">
        <v>0</v>
      </c>
      <c r="Q878" t="b">
        <v>0</v>
      </c>
      <c r="R878" s="34" t="s">
        <v>122</v>
      </c>
      <c r="S878" s="35" t="s">
        <v>2052</v>
      </c>
      <c r="T878" s="36" t="s">
        <v>2053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23">
        <f t="shared" si="53"/>
        <v>614.88700488997551</v>
      </c>
      <c r="J879" t="s">
        <v>21</v>
      </c>
      <c r="K879" t="s">
        <v>22</v>
      </c>
      <c r="L879">
        <v>1469509200</v>
      </c>
      <c r="M879">
        <v>1469595600</v>
      </c>
      <c r="N879" s="27">
        <f t="shared" si="54"/>
        <v>42577.208333333328</v>
      </c>
      <c r="O879" s="28">
        <f t="shared" si="55"/>
        <v>42578.208333333328</v>
      </c>
      <c r="P879" t="b">
        <v>0</v>
      </c>
      <c r="Q879" t="b">
        <v>0</v>
      </c>
      <c r="R879" s="34" t="s">
        <v>17</v>
      </c>
      <c r="S879" s="35" t="s">
        <v>2031</v>
      </c>
      <c r="T879" s="36" t="s">
        <v>2032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23">
        <f t="shared" si="53"/>
        <v>6.1874074074074077</v>
      </c>
      <c r="J880" t="s">
        <v>107</v>
      </c>
      <c r="K880" t="s">
        <v>108</v>
      </c>
      <c r="L880">
        <v>1579068000</v>
      </c>
      <c r="M880">
        <v>1581141600</v>
      </c>
      <c r="N880" s="27">
        <f t="shared" si="54"/>
        <v>43845.25</v>
      </c>
      <c r="O880" s="28">
        <f t="shared" si="55"/>
        <v>43869.25</v>
      </c>
      <c r="P880" t="b">
        <v>0</v>
      </c>
      <c r="Q880" t="b">
        <v>0</v>
      </c>
      <c r="R880" s="34" t="s">
        <v>148</v>
      </c>
      <c r="S880" s="35" t="s">
        <v>2033</v>
      </c>
      <c r="T880" s="36" t="s">
        <v>2055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23">
        <f t="shared" si="53"/>
        <v>29.219000000000001</v>
      </c>
      <c r="J881" t="s">
        <v>21</v>
      </c>
      <c r="K881" t="s">
        <v>22</v>
      </c>
      <c r="L881">
        <v>1487743200</v>
      </c>
      <c r="M881">
        <v>1488520800</v>
      </c>
      <c r="N881" s="27">
        <f t="shared" si="54"/>
        <v>42788.25</v>
      </c>
      <c r="O881" s="28">
        <f t="shared" si="55"/>
        <v>42797.25</v>
      </c>
      <c r="P881" t="b">
        <v>0</v>
      </c>
      <c r="Q881" t="b">
        <v>0</v>
      </c>
      <c r="R881" s="34" t="s">
        <v>68</v>
      </c>
      <c r="S881" s="35" t="s">
        <v>2045</v>
      </c>
      <c r="T881" s="36" t="s">
        <v>2046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23">
        <f t="shared" si="53"/>
        <v>1208.1426094674557</v>
      </c>
      <c r="J882" t="s">
        <v>21</v>
      </c>
      <c r="K882" t="s">
        <v>22</v>
      </c>
      <c r="L882">
        <v>1563685200</v>
      </c>
      <c r="M882">
        <v>1563858000</v>
      </c>
      <c r="N882" s="27">
        <f t="shared" si="54"/>
        <v>43667.208333333328</v>
      </c>
      <c r="O882" s="28">
        <f t="shared" si="55"/>
        <v>43669.208333333328</v>
      </c>
      <c r="P882" t="b">
        <v>0</v>
      </c>
      <c r="Q882" t="b">
        <v>0</v>
      </c>
      <c r="R882" s="34" t="s">
        <v>50</v>
      </c>
      <c r="S882" s="35" t="s">
        <v>2033</v>
      </c>
      <c r="T882" s="36" t="s">
        <v>2041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23">
        <f t="shared" si="53"/>
        <v>226.19474169741699</v>
      </c>
      <c r="J883" t="s">
        <v>21</v>
      </c>
      <c r="K883" t="s">
        <v>22</v>
      </c>
      <c r="L883">
        <v>1436418000</v>
      </c>
      <c r="M883">
        <v>1438923600</v>
      </c>
      <c r="N883" s="27">
        <f t="shared" si="54"/>
        <v>42194.208333333328</v>
      </c>
      <c r="O883" s="28">
        <f t="shared" si="55"/>
        <v>42223.208333333328</v>
      </c>
      <c r="P883" t="b">
        <v>0</v>
      </c>
      <c r="Q883" t="b">
        <v>1</v>
      </c>
      <c r="R883" s="34" t="s">
        <v>33</v>
      </c>
      <c r="S883" s="35" t="s">
        <v>2037</v>
      </c>
      <c r="T883" s="36" t="s">
        <v>2038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23">
        <f t="shared" si="53"/>
        <v>41.85</v>
      </c>
      <c r="J884" t="s">
        <v>21</v>
      </c>
      <c r="K884" t="s">
        <v>22</v>
      </c>
      <c r="L884">
        <v>1421820000</v>
      </c>
      <c r="M884">
        <v>1422165600</v>
      </c>
      <c r="N884" s="27">
        <f t="shared" si="54"/>
        <v>42025.25</v>
      </c>
      <c r="O884" s="28">
        <f t="shared" si="55"/>
        <v>42029.25</v>
      </c>
      <c r="P884" t="b">
        <v>0</v>
      </c>
      <c r="Q884" t="b">
        <v>0</v>
      </c>
      <c r="R884" s="34" t="s">
        <v>33</v>
      </c>
      <c r="S884" s="35" t="s">
        <v>2037</v>
      </c>
      <c r="T884" s="36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23">
        <f t="shared" si="53"/>
        <v>97.68955882352941</v>
      </c>
      <c r="J885" t="s">
        <v>21</v>
      </c>
      <c r="K885" t="s">
        <v>22</v>
      </c>
      <c r="L885">
        <v>1274763600</v>
      </c>
      <c r="M885">
        <v>1277874000</v>
      </c>
      <c r="N885" s="27">
        <f t="shared" si="54"/>
        <v>40323.208333333336</v>
      </c>
      <c r="O885" s="28">
        <f t="shared" si="55"/>
        <v>40359.208333333336</v>
      </c>
      <c r="P885" t="b">
        <v>0</v>
      </c>
      <c r="Q885" t="b">
        <v>0</v>
      </c>
      <c r="R885" s="34" t="s">
        <v>100</v>
      </c>
      <c r="S885" s="35" t="s">
        <v>2039</v>
      </c>
      <c r="T885" s="36" t="s">
        <v>2050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23">
        <f t="shared" si="53"/>
        <v>943.32018149882902</v>
      </c>
      <c r="J886" t="s">
        <v>21</v>
      </c>
      <c r="K886" t="s">
        <v>22</v>
      </c>
      <c r="L886">
        <v>1399179600</v>
      </c>
      <c r="M886">
        <v>1399352400</v>
      </c>
      <c r="N886" s="27">
        <f t="shared" si="54"/>
        <v>41763.208333333336</v>
      </c>
      <c r="O886" s="28">
        <f t="shared" si="55"/>
        <v>41765.208333333336</v>
      </c>
      <c r="P886" t="b">
        <v>0</v>
      </c>
      <c r="Q886" t="b">
        <v>1</v>
      </c>
      <c r="R886" s="34" t="s">
        <v>33</v>
      </c>
      <c r="S886" s="35" t="s">
        <v>2037</v>
      </c>
      <c r="T886" s="36" t="s">
        <v>2038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23">
        <f t="shared" si="53"/>
        <v>26.59138888888889</v>
      </c>
      <c r="J887" t="s">
        <v>21</v>
      </c>
      <c r="K887" t="s">
        <v>22</v>
      </c>
      <c r="L887">
        <v>1275800400</v>
      </c>
      <c r="M887">
        <v>1279083600</v>
      </c>
      <c r="N887" s="27">
        <f t="shared" si="54"/>
        <v>40335.208333333336</v>
      </c>
      <c r="O887" s="28">
        <f t="shared" si="55"/>
        <v>40373.208333333336</v>
      </c>
      <c r="P887" t="b">
        <v>0</v>
      </c>
      <c r="Q887" t="b">
        <v>0</v>
      </c>
      <c r="R887" s="34" t="s">
        <v>33</v>
      </c>
      <c r="S887" s="35" t="s">
        <v>2037</v>
      </c>
      <c r="T887" s="36" t="s">
        <v>2038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23">
        <f t="shared" si="53"/>
        <v>912.92412018592302</v>
      </c>
      <c r="J888" t="s">
        <v>21</v>
      </c>
      <c r="K888" t="s">
        <v>22</v>
      </c>
      <c r="L888">
        <v>1282798800</v>
      </c>
      <c r="M888">
        <v>1284354000</v>
      </c>
      <c r="N888" s="27">
        <f t="shared" si="54"/>
        <v>40416.208333333336</v>
      </c>
      <c r="O888" s="28">
        <f t="shared" si="55"/>
        <v>40434.208333333336</v>
      </c>
      <c r="P888" t="b">
        <v>0</v>
      </c>
      <c r="Q888" t="b">
        <v>0</v>
      </c>
      <c r="R888" s="34" t="s">
        <v>60</v>
      </c>
      <c r="S888" s="35" t="s">
        <v>2033</v>
      </c>
      <c r="T888" s="36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23">
        <f t="shared" si="53"/>
        <v>15.64673076923077</v>
      </c>
      <c r="J889" t="s">
        <v>21</v>
      </c>
      <c r="K889" t="s">
        <v>22</v>
      </c>
      <c r="L889">
        <v>1437109200</v>
      </c>
      <c r="M889">
        <v>1441170000</v>
      </c>
      <c r="N889" s="27">
        <f t="shared" si="54"/>
        <v>42202.208333333328</v>
      </c>
      <c r="O889" s="28">
        <f t="shared" si="55"/>
        <v>42249.208333333328</v>
      </c>
      <c r="P889" t="b">
        <v>0</v>
      </c>
      <c r="Q889" t="b">
        <v>1</v>
      </c>
      <c r="R889" s="34" t="s">
        <v>33</v>
      </c>
      <c r="S889" s="35" t="s">
        <v>2037</v>
      </c>
      <c r="T889" s="36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23">
        <f t="shared" si="53"/>
        <v>146.04948275862068</v>
      </c>
      <c r="J890" t="s">
        <v>21</v>
      </c>
      <c r="K890" t="s">
        <v>22</v>
      </c>
      <c r="L890">
        <v>1491886800</v>
      </c>
      <c r="M890">
        <v>1493528400</v>
      </c>
      <c r="N890" s="27">
        <f t="shared" si="54"/>
        <v>42836.208333333328</v>
      </c>
      <c r="O890" s="28">
        <f t="shared" si="55"/>
        <v>42855.208333333328</v>
      </c>
      <c r="P890" t="b">
        <v>0</v>
      </c>
      <c r="Q890" t="b">
        <v>0</v>
      </c>
      <c r="R890" s="34" t="s">
        <v>33</v>
      </c>
      <c r="S890" s="35" t="s">
        <v>2037</v>
      </c>
      <c r="T890" s="36" t="s">
        <v>2038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23">
        <f t="shared" si="53"/>
        <v>61.848928571428573</v>
      </c>
      <c r="J891" t="s">
        <v>21</v>
      </c>
      <c r="K891" t="s">
        <v>22</v>
      </c>
      <c r="L891">
        <v>1394600400</v>
      </c>
      <c r="M891">
        <v>1395205200</v>
      </c>
      <c r="N891" s="27">
        <f t="shared" si="54"/>
        <v>41710.208333333336</v>
      </c>
      <c r="O891" s="28">
        <f t="shared" si="55"/>
        <v>41717.208333333336</v>
      </c>
      <c r="P891" t="b">
        <v>0</v>
      </c>
      <c r="Q891" t="b">
        <v>1</v>
      </c>
      <c r="R891" s="34" t="s">
        <v>50</v>
      </c>
      <c r="S891" s="35" t="s">
        <v>2033</v>
      </c>
      <c r="T891" s="36" t="s">
        <v>2041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23">
        <f t="shared" si="53"/>
        <v>735.57979538690472</v>
      </c>
      <c r="J892" t="s">
        <v>21</v>
      </c>
      <c r="K892" t="s">
        <v>22</v>
      </c>
      <c r="L892">
        <v>1561352400</v>
      </c>
      <c r="M892">
        <v>1561438800</v>
      </c>
      <c r="N892" s="27">
        <f t="shared" si="54"/>
        <v>43640.208333333328</v>
      </c>
      <c r="O892" s="28">
        <f t="shared" si="55"/>
        <v>43641.208333333328</v>
      </c>
      <c r="P892" t="b">
        <v>0</v>
      </c>
      <c r="Q892" t="b">
        <v>0</v>
      </c>
      <c r="R892" s="34" t="s">
        <v>60</v>
      </c>
      <c r="S892" s="35" t="s">
        <v>2033</v>
      </c>
      <c r="T892" s="36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23">
        <f t="shared" si="53"/>
        <v>83.793000000000006</v>
      </c>
      <c r="J893" t="s">
        <v>15</v>
      </c>
      <c r="K893" t="s">
        <v>16</v>
      </c>
      <c r="L893">
        <v>1322892000</v>
      </c>
      <c r="M893">
        <v>1326693600</v>
      </c>
      <c r="N893" s="27">
        <f t="shared" si="54"/>
        <v>40880.25</v>
      </c>
      <c r="O893" s="28">
        <f t="shared" si="55"/>
        <v>40924.25</v>
      </c>
      <c r="P893" t="b">
        <v>0</v>
      </c>
      <c r="Q893" t="b">
        <v>0</v>
      </c>
      <c r="R893" s="34" t="s">
        <v>42</v>
      </c>
      <c r="S893" s="35" t="s">
        <v>2039</v>
      </c>
      <c r="T893" s="36" t="s">
        <v>2040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23">
        <f t="shared" si="53"/>
        <v>92.15291666666667</v>
      </c>
      <c r="J894" t="s">
        <v>21</v>
      </c>
      <c r="K894" t="s">
        <v>22</v>
      </c>
      <c r="L894">
        <v>1274418000</v>
      </c>
      <c r="M894">
        <v>1277960400</v>
      </c>
      <c r="N894" s="27">
        <f t="shared" si="54"/>
        <v>40319.208333333336</v>
      </c>
      <c r="O894" s="28">
        <f t="shared" si="55"/>
        <v>40360.208333333336</v>
      </c>
      <c r="P894" t="b">
        <v>0</v>
      </c>
      <c r="Q894" t="b">
        <v>0</v>
      </c>
      <c r="R894" s="34" t="s">
        <v>206</v>
      </c>
      <c r="S894" s="35" t="s">
        <v>2045</v>
      </c>
      <c r="T894" s="36" t="s">
        <v>2057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23">
        <f t="shared" si="53"/>
        <v>100.14107142857142</v>
      </c>
      <c r="J895" t="s">
        <v>107</v>
      </c>
      <c r="K895" t="s">
        <v>108</v>
      </c>
      <c r="L895">
        <v>1434344400</v>
      </c>
      <c r="M895">
        <v>1434690000</v>
      </c>
      <c r="N895" s="27">
        <f t="shared" si="54"/>
        <v>42170.208333333328</v>
      </c>
      <c r="O895" s="28">
        <f t="shared" si="55"/>
        <v>42174.208333333328</v>
      </c>
      <c r="P895" t="b">
        <v>0</v>
      </c>
      <c r="Q895" t="b">
        <v>1</v>
      </c>
      <c r="R895" s="34" t="s">
        <v>42</v>
      </c>
      <c r="S895" s="35" t="s">
        <v>2039</v>
      </c>
      <c r="T895" s="36" t="s">
        <v>2040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23">
        <f t="shared" si="53"/>
        <v>28.943529411764708</v>
      </c>
      <c r="J896" t="s">
        <v>40</v>
      </c>
      <c r="K896" t="s">
        <v>41</v>
      </c>
      <c r="L896">
        <v>1373518800</v>
      </c>
      <c r="M896">
        <v>1376110800</v>
      </c>
      <c r="N896" s="27">
        <f t="shared" si="54"/>
        <v>41466.208333333336</v>
      </c>
      <c r="O896" s="28">
        <f t="shared" si="55"/>
        <v>41496.208333333336</v>
      </c>
      <c r="P896" t="b">
        <v>0</v>
      </c>
      <c r="Q896" t="b">
        <v>1</v>
      </c>
      <c r="R896" s="34" t="s">
        <v>269</v>
      </c>
      <c r="S896" s="35" t="s">
        <v>2039</v>
      </c>
      <c r="T896" s="3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23">
        <f t="shared" si="53"/>
        <v>53.534755944931163</v>
      </c>
      <c r="J897" t="s">
        <v>21</v>
      </c>
      <c r="K897" t="s">
        <v>22</v>
      </c>
      <c r="L897">
        <v>1517637600</v>
      </c>
      <c r="M897">
        <v>1518415200</v>
      </c>
      <c r="N897" s="27">
        <f t="shared" si="54"/>
        <v>43134.25</v>
      </c>
      <c r="O897" s="28">
        <f t="shared" si="55"/>
        <v>43143.25</v>
      </c>
      <c r="P897" t="b">
        <v>0</v>
      </c>
      <c r="Q897" t="b">
        <v>0</v>
      </c>
      <c r="R897" s="34" t="s">
        <v>33</v>
      </c>
      <c r="S897" s="35" t="s">
        <v>2037</v>
      </c>
      <c r="T897" s="36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23">
        <f t="shared" si="53"/>
        <v>733.87217171717168</v>
      </c>
      <c r="J898" t="s">
        <v>26</v>
      </c>
      <c r="K898" t="s">
        <v>27</v>
      </c>
      <c r="L898">
        <v>1310619600</v>
      </c>
      <c r="M898">
        <v>1310878800</v>
      </c>
      <c r="N898" s="27">
        <f t="shared" si="54"/>
        <v>40738.208333333336</v>
      </c>
      <c r="O898" s="28">
        <f t="shared" si="55"/>
        <v>40741.208333333336</v>
      </c>
      <c r="P898" t="b">
        <v>0</v>
      </c>
      <c r="Q898" t="b">
        <v>1</v>
      </c>
      <c r="R898" s="34" t="s">
        <v>17</v>
      </c>
      <c r="S898" s="35" t="s">
        <v>2031</v>
      </c>
      <c r="T898" s="36" t="s">
        <v>2032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23">
        <f t="shared" ref="I899:I962" si="57">AVERAGE(H899,F899)</f>
        <v>13.638465909090909</v>
      </c>
      <c r="J899" t="s">
        <v>21</v>
      </c>
      <c r="K899" t="s">
        <v>22</v>
      </c>
      <c r="L899">
        <v>1556427600</v>
      </c>
      <c r="M899">
        <v>1556600400</v>
      </c>
      <c r="N899" s="27">
        <f t="shared" ref="N899:N962" si="58">(((L899/60)/60)/24)+DATE(1970,1,1)</f>
        <v>43583.208333333328</v>
      </c>
      <c r="O899" s="28">
        <f t="shared" ref="O899:O962" si="59">(((M899/60)/60)/24)+DATE(1970,1,1)</f>
        <v>43585.208333333328</v>
      </c>
      <c r="P899" t="b">
        <v>0</v>
      </c>
      <c r="Q899" t="b">
        <v>0</v>
      </c>
      <c r="R899" s="34" t="s">
        <v>33</v>
      </c>
      <c r="S899" s="35" t="s">
        <v>2037</v>
      </c>
      <c r="T899" s="36" t="s">
        <v>2038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23">
        <f t="shared" si="57"/>
        <v>610.76239810161917</v>
      </c>
      <c r="J900" t="s">
        <v>21</v>
      </c>
      <c r="K900" t="s">
        <v>22</v>
      </c>
      <c r="L900">
        <v>1576476000</v>
      </c>
      <c r="M900">
        <v>1576994400</v>
      </c>
      <c r="N900" s="27">
        <f t="shared" si="58"/>
        <v>43815.25</v>
      </c>
      <c r="O900" s="28">
        <f t="shared" si="59"/>
        <v>43821.25</v>
      </c>
      <c r="P900" t="b">
        <v>0</v>
      </c>
      <c r="Q900" t="b">
        <v>0</v>
      </c>
      <c r="R900" s="34" t="s">
        <v>42</v>
      </c>
      <c r="S900" s="35" t="s">
        <v>2039</v>
      </c>
      <c r="T900" s="36" t="s">
        <v>2040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23">
        <f t="shared" si="57"/>
        <v>63.535483870967745</v>
      </c>
      <c r="J901" t="s">
        <v>98</v>
      </c>
      <c r="K901" t="s">
        <v>99</v>
      </c>
      <c r="L901">
        <v>1381122000</v>
      </c>
      <c r="M901">
        <v>1382677200</v>
      </c>
      <c r="N901" s="27">
        <f t="shared" si="58"/>
        <v>41554.208333333336</v>
      </c>
      <c r="O901" s="28">
        <f t="shared" si="59"/>
        <v>41572.208333333336</v>
      </c>
      <c r="P901" t="b">
        <v>0</v>
      </c>
      <c r="Q901" t="b">
        <v>0</v>
      </c>
      <c r="R901" s="34" t="s">
        <v>159</v>
      </c>
      <c r="S901" s="35" t="s">
        <v>2033</v>
      </c>
      <c r="T901" s="36" t="s">
        <v>2056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23">
        <f t="shared" si="57"/>
        <v>0.51</v>
      </c>
      <c r="J902" t="s">
        <v>21</v>
      </c>
      <c r="K902" t="s">
        <v>22</v>
      </c>
      <c r="L902">
        <v>1411102800</v>
      </c>
      <c r="M902">
        <v>1411189200</v>
      </c>
      <c r="N902" s="27">
        <f t="shared" si="58"/>
        <v>41901.208333333336</v>
      </c>
      <c r="O902" s="28">
        <f t="shared" si="59"/>
        <v>41902.208333333336</v>
      </c>
      <c r="P902" t="b">
        <v>0</v>
      </c>
      <c r="Q902" t="b">
        <v>1</v>
      </c>
      <c r="R902" s="34" t="s">
        <v>28</v>
      </c>
      <c r="S902" s="35" t="s">
        <v>2035</v>
      </c>
      <c r="T902" s="36" t="s">
        <v>2036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23">
        <f t="shared" si="57"/>
        <v>80.280892857142859</v>
      </c>
      <c r="J903" t="s">
        <v>21</v>
      </c>
      <c r="K903" t="s">
        <v>22</v>
      </c>
      <c r="L903">
        <v>1531803600</v>
      </c>
      <c r="M903">
        <v>1534654800</v>
      </c>
      <c r="N903" s="27">
        <f t="shared" si="58"/>
        <v>43298.208333333328</v>
      </c>
      <c r="O903" s="28">
        <f t="shared" si="59"/>
        <v>43331.208333333328</v>
      </c>
      <c r="P903" t="b">
        <v>0</v>
      </c>
      <c r="Q903" t="b">
        <v>1</v>
      </c>
      <c r="R903" s="34" t="s">
        <v>23</v>
      </c>
      <c r="S903" s="35" t="s">
        <v>2033</v>
      </c>
      <c r="T903" s="36" t="s">
        <v>2034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23">
        <f t="shared" si="57"/>
        <v>56.262142857142855</v>
      </c>
      <c r="J904" t="s">
        <v>21</v>
      </c>
      <c r="K904" t="s">
        <v>22</v>
      </c>
      <c r="L904">
        <v>1454133600</v>
      </c>
      <c r="M904">
        <v>1457762400</v>
      </c>
      <c r="N904" s="27">
        <f t="shared" si="58"/>
        <v>42399.25</v>
      </c>
      <c r="O904" s="28">
        <f t="shared" si="59"/>
        <v>42441.25</v>
      </c>
      <c r="P904" t="b">
        <v>0</v>
      </c>
      <c r="Q904" t="b">
        <v>0</v>
      </c>
      <c r="R904" s="34" t="s">
        <v>28</v>
      </c>
      <c r="S904" s="35" t="s">
        <v>2035</v>
      </c>
      <c r="T904" s="36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23">
        <f t="shared" si="57"/>
        <v>7.0086463414634146</v>
      </c>
      <c r="J905" t="s">
        <v>21</v>
      </c>
      <c r="K905" t="s">
        <v>22</v>
      </c>
      <c r="L905">
        <v>1336194000</v>
      </c>
      <c r="M905">
        <v>1337490000</v>
      </c>
      <c r="N905" s="27">
        <f t="shared" si="58"/>
        <v>41034.208333333336</v>
      </c>
      <c r="O905" s="28">
        <f t="shared" si="59"/>
        <v>41049.208333333336</v>
      </c>
      <c r="P905" t="b">
        <v>0</v>
      </c>
      <c r="Q905" t="b">
        <v>1</v>
      </c>
      <c r="R905" s="34" t="s">
        <v>68</v>
      </c>
      <c r="S905" s="35" t="s">
        <v>2045</v>
      </c>
      <c r="T905" s="36" t="s">
        <v>2046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23">
        <f t="shared" si="57"/>
        <v>8.0611538461538466</v>
      </c>
      <c r="J906" t="s">
        <v>21</v>
      </c>
      <c r="K906" t="s">
        <v>22</v>
      </c>
      <c r="L906">
        <v>1349326800</v>
      </c>
      <c r="M906">
        <v>1349672400</v>
      </c>
      <c r="N906" s="27">
        <f t="shared" si="58"/>
        <v>41186.208333333336</v>
      </c>
      <c r="O906" s="28">
        <f t="shared" si="59"/>
        <v>41190.208333333336</v>
      </c>
      <c r="P906" t="b">
        <v>0</v>
      </c>
      <c r="Q906" t="b">
        <v>0</v>
      </c>
      <c r="R906" s="34" t="s">
        <v>133</v>
      </c>
      <c r="S906" s="35" t="s">
        <v>2045</v>
      </c>
      <c r="T906" s="36" t="s">
        <v>2054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23">
        <f t="shared" si="57"/>
        <v>118.81993670886077</v>
      </c>
      <c r="J907" t="s">
        <v>21</v>
      </c>
      <c r="K907" t="s">
        <v>22</v>
      </c>
      <c r="L907">
        <v>1379566800</v>
      </c>
      <c r="M907">
        <v>1379826000</v>
      </c>
      <c r="N907" s="27">
        <f t="shared" si="58"/>
        <v>41536.208333333336</v>
      </c>
      <c r="O907" s="28">
        <f t="shared" si="59"/>
        <v>41539.208333333336</v>
      </c>
      <c r="P907" t="b">
        <v>0</v>
      </c>
      <c r="Q907" t="b">
        <v>0</v>
      </c>
      <c r="R907" s="34" t="s">
        <v>33</v>
      </c>
      <c r="S907" s="35" t="s">
        <v>2037</v>
      </c>
      <c r="T907" s="36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23">
        <f t="shared" si="57"/>
        <v>96.314909090909097</v>
      </c>
      <c r="J908" t="s">
        <v>21</v>
      </c>
      <c r="K908" t="s">
        <v>22</v>
      </c>
      <c r="L908">
        <v>1494651600</v>
      </c>
      <c r="M908">
        <v>1497762000</v>
      </c>
      <c r="N908" s="27">
        <f t="shared" si="58"/>
        <v>42868.208333333328</v>
      </c>
      <c r="O908" s="28">
        <f t="shared" si="59"/>
        <v>42904.208333333328</v>
      </c>
      <c r="P908" t="b">
        <v>1</v>
      </c>
      <c r="Q908" t="b">
        <v>1</v>
      </c>
      <c r="R908" s="34" t="s">
        <v>42</v>
      </c>
      <c r="S908" s="35" t="s">
        <v>2039</v>
      </c>
      <c r="T908" s="36" t="s">
        <v>2040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23">
        <f t="shared" si="57"/>
        <v>20.601263736263736</v>
      </c>
      <c r="J909" t="s">
        <v>21</v>
      </c>
      <c r="K909" t="s">
        <v>22</v>
      </c>
      <c r="L909">
        <v>1303880400</v>
      </c>
      <c r="M909">
        <v>1304485200</v>
      </c>
      <c r="N909" s="27">
        <f t="shared" si="58"/>
        <v>40660.208333333336</v>
      </c>
      <c r="O909" s="28">
        <f t="shared" si="59"/>
        <v>40667.208333333336</v>
      </c>
      <c r="P909" t="b">
        <v>0</v>
      </c>
      <c r="Q909" t="b">
        <v>0</v>
      </c>
      <c r="R909" s="34" t="s">
        <v>33</v>
      </c>
      <c r="S909" s="35" t="s">
        <v>2037</v>
      </c>
      <c r="T909" s="36" t="s">
        <v>2038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23">
        <f t="shared" si="57"/>
        <v>1968.5962041884816</v>
      </c>
      <c r="J910" t="s">
        <v>21</v>
      </c>
      <c r="K910" t="s">
        <v>22</v>
      </c>
      <c r="L910">
        <v>1335934800</v>
      </c>
      <c r="M910">
        <v>1336885200</v>
      </c>
      <c r="N910" s="27">
        <f t="shared" si="58"/>
        <v>41031.208333333336</v>
      </c>
      <c r="O910" s="28">
        <f t="shared" si="59"/>
        <v>41042.208333333336</v>
      </c>
      <c r="P910" t="b">
        <v>0</v>
      </c>
      <c r="Q910" t="b">
        <v>0</v>
      </c>
      <c r="R910" s="34" t="s">
        <v>89</v>
      </c>
      <c r="S910" s="35" t="s">
        <v>2048</v>
      </c>
      <c r="T910" s="36" t="s">
        <v>2049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23">
        <f t="shared" si="57"/>
        <v>42.394722222222221</v>
      </c>
      <c r="J911" t="s">
        <v>15</v>
      </c>
      <c r="K911" t="s">
        <v>16</v>
      </c>
      <c r="L911">
        <v>1528088400</v>
      </c>
      <c r="M911">
        <v>1530421200</v>
      </c>
      <c r="N911" s="27">
        <f t="shared" si="58"/>
        <v>43255.208333333328</v>
      </c>
      <c r="O911" s="28">
        <f t="shared" si="59"/>
        <v>43282.208333333328</v>
      </c>
      <c r="P911" t="b">
        <v>0</v>
      </c>
      <c r="Q911" t="b">
        <v>1</v>
      </c>
      <c r="R911" s="34" t="s">
        <v>33</v>
      </c>
      <c r="S911" s="35" t="s">
        <v>2037</v>
      </c>
      <c r="T911" s="36" t="s">
        <v>2038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23">
        <f t="shared" si="57"/>
        <v>148.09778317152103</v>
      </c>
      <c r="J912" t="s">
        <v>21</v>
      </c>
      <c r="K912" t="s">
        <v>22</v>
      </c>
      <c r="L912">
        <v>1421906400</v>
      </c>
      <c r="M912">
        <v>1421992800</v>
      </c>
      <c r="N912" s="27">
        <f t="shared" si="58"/>
        <v>42026.25</v>
      </c>
      <c r="O912" s="28">
        <f t="shared" si="59"/>
        <v>42027.25</v>
      </c>
      <c r="P912" t="b">
        <v>0</v>
      </c>
      <c r="Q912" t="b">
        <v>0</v>
      </c>
      <c r="R912" s="34" t="s">
        <v>33</v>
      </c>
      <c r="S912" s="35" t="s">
        <v>2037</v>
      </c>
      <c r="T912" s="36" t="s">
        <v>2038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23">
        <f t="shared" si="57"/>
        <v>231.99474137931034</v>
      </c>
      <c r="J913" t="s">
        <v>21</v>
      </c>
      <c r="K913" t="s">
        <v>22</v>
      </c>
      <c r="L913">
        <v>1568005200</v>
      </c>
      <c r="M913">
        <v>1568178000</v>
      </c>
      <c r="N913" s="27">
        <f t="shared" si="58"/>
        <v>43717.208333333328</v>
      </c>
      <c r="O913" s="28">
        <f t="shared" si="59"/>
        <v>43719.208333333328</v>
      </c>
      <c r="P913" t="b">
        <v>1</v>
      </c>
      <c r="Q913" t="b">
        <v>0</v>
      </c>
      <c r="R913" s="34" t="s">
        <v>28</v>
      </c>
      <c r="S913" s="35" t="s">
        <v>2035</v>
      </c>
      <c r="T913" s="36" t="s">
        <v>2036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23">
        <f t="shared" si="57"/>
        <v>93.474999999999994</v>
      </c>
      <c r="J914" t="s">
        <v>21</v>
      </c>
      <c r="K914" t="s">
        <v>22</v>
      </c>
      <c r="L914">
        <v>1346821200</v>
      </c>
      <c r="M914">
        <v>1347944400</v>
      </c>
      <c r="N914" s="27">
        <f t="shared" si="58"/>
        <v>41157.208333333336</v>
      </c>
      <c r="O914" s="28">
        <f t="shared" si="59"/>
        <v>41170.208333333336</v>
      </c>
      <c r="P914" t="b">
        <v>1</v>
      </c>
      <c r="Q914" t="b">
        <v>0</v>
      </c>
      <c r="R914" s="34" t="s">
        <v>53</v>
      </c>
      <c r="S914" s="35" t="s">
        <v>2039</v>
      </c>
      <c r="T914" s="36" t="s">
        <v>2042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23">
        <f t="shared" si="57"/>
        <v>261.7531054131054</v>
      </c>
      <c r="J915" t="s">
        <v>26</v>
      </c>
      <c r="K915" t="s">
        <v>27</v>
      </c>
      <c r="L915">
        <v>1557637200</v>
      </c>
      <c r="M915">
        <v>1558760400</v>
      </c>
      <c r="N915" s="27">
        <f t="shared" si="58"/>
        <v>43597.208333333328</v>
      </c>
      <c r="O915" s="28">
        <f t="shared" si="59"/>
        <v>43610.208333333328</v>
      </c>
      <c r="P915" t="b">
        <v>0</v>
      </c>
      <c r="Q915" t="b">
        <v>0</v>
      </c>
      <c r="R915" s="34" t="s">
        <v>53</v>
      </c>
      <c r="S915" s="35" t="s">
        <v>2039</v>
      </c>
      <c r="T915" s="36" t="s">
        <v>2042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23">
        <f t="shared" si="57"/>
        <v>70.787187500000002</v>
      </c>
      <c r="J916" t="s">
        <v>40</v>
      </c>
      <c r="K916" t="s">
        <v>41</v>
      </c>
      <c r="L916">
        <v>1375592400</v>
      </c>
      <c r="M916">
        <v>1376629200</v>
      </c>
      <c r="N916" s="27">
        <f t="shared" si="58"/>
        <v>41490.208333333336</v>
      </c>
      <c r="O916" s="28">
        <f t="shared" si="59"/>
        <v>41502.208333333336</v>
      </c>
      <c r="P916" t="b">
        <v>0</v>
      </c>
      <c r="Q916" t="b">
        <v>0</v>
      </c>
      <c r="R916" s="34" t="s">
        <v>33</v>
      </c>
      <c r="S916" s="35" t="s">
        <v>2037</v>
      </c>
      <c r="T916" s="36" t="s">
        <v>2038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23">
        <f t="shared" si="57"/>
        <v>933.77814138204928</v>
      </c>
      <c r="J917" t="s">
        <v>40</v>
      </c>
      <c r="K917" t="s">
        <v>41</v>
      </c>
      <c r="L917">
        <v>1503982800</v>
      </c>
      <c r="M917">
        <v>1504760400</v>
      </c>
      <c r="N917" s="27">
        <f t="shared" si="58"/>
        <v>42976.208333333328</v>
      </c>
      <c r="O917" s="28">
        <f t="shared" si="59"/>
        <v>42985.208333333328</v>
      </c>
      <c r="P917" t="b">
        <v>0</v>
      </c>
      <c r="Q917" t="b">
        <v>0</v>
      </c>
      <c r="R917" s="34" t="s">
        <v>269</v>
      </c>
      <c r="S917" s="35" t="s">
        <v>2039</v>
      </c>
      <c r="T917" s="36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23">
        <f t="shared" si="57"/>
        <v>26.181486486486488</v>
      </c>
      <c r="J918" t="s">
        <v>21</v>
      </c>
      <c r="K918" t="s">
        <v>22</v>
      </c>
      <c r="L918">
        <v>1418882400</v>
      </c>
      <c r="M918">
        <v>1419660000</v>
      </c>
      <c r="N918" s="27">
        <f t="shared" si="58"/>
        <v>41991.25</v>
      </c>
      <c r="O918" s="28">
        <f t="shared" si="59"/>
        <v>42000.25</v>
      </c>
      <c r="P918" t="b">
        <v>0</v>
      </c>
      <c r="Q918" t="b">
        <v>0</v>
      </c>
      <c r="R918" s="34" t="s">
        <v>122</v>
      </c>
      <c r="S918" s="35" t="s">
        <v>2052</v>
      </c>
      <c r="T918" s="36" t="s">
        <v>2053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23">
        <f t="shared" si="57"/>
        <v>13.79125</v>
      </c>
      <c r="J919" t="s">
        <v>40</v>
      </c>
      <c r="K919" t="s">
        <v>41</v>
      </c>
      <c r="L919">
        <v>1309237200</v>
      </c>
      <c r="M919">
        <v>1311310800</v>
      </c>
      <c r="N919" s="27">
        <f t="shared" si="58"/>
        <v>40722.208333333336</v>
      </c>
      <c r="O919" s="28">
        <f t="shared" si="59"/>
        <v>40746.208333333336</v>
      </c>
      <c r="P919" t="b">
        <v>0</v>
      </c>
      <c r="Q919" t="b">
        <v>1</v>
      </c>
      <c r="R919" s="34" t="s">
        <v>100</v>
      </c>
      <c r="S919" s="35" t="s">
        <v>2039</v>
      </c>
      <c r="T919" s="36" t="s">
        <v>2050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23">
        <f t="shared" si="57"/>
        <v>79.186973684210528</v>
      </c>
      <c r="J920" t="s">
        <v>98</v>
      </c>
      <c r="K920" t="s">
        <v>99</v>
      </c>
      <c r="L920">
        <v>1343365200</v>
      </c>
      <c r="M920">
        <v>1344315600</v>
      </c>
      <c r="N920" s="27">
        <f t="shared" si="58"/>
        <v>41117.208333333336</v>
      </c>
      <c r="O920" s="28">
        <f t="shared" si="59"/>
        <v>41128.208333333336</v>
      </c>
      <c r="P920" t="b">
        <v>0</v>
      </c>
      <c r="Q920" t="b">
        <v>0</v>
      </c>
      <c r="R920" s="34" t="s">
        <v>133</v>
      </c>
      <c r="S920" s="35" t="s">
        <v>2045</v>
      </c>
      <c r="T920" s="36" t="s">
        <v>2054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23">
        <f t="shared" si="57"/>
        <v>112.79375</v>
      </c>
      <c r="J921" t="s">
        <v>26</v>
      </c>
      <c r="K921" t="s">
        <v>27</v>
      </c>
      <c r="L921">
        <v>1507957200</v>
      </c>
      <c r="M921">
        <v>1510725600</v>
      </c>
      <c r="N921" s="27">
        <f t="shared" si="58"/>
        <v>43022.208333333328</v>
      </c>
      <c r="O921" s="28">
        <f t="shared" si="59"/>
        <v>43054.25</v>
      </c>
      <c r="P921" t="b">
        <v>0</v>
      </c>
      <c r="Q921" t="b">
        <v>1</v>
      </c>
      <c r="R921" s="34" t="s">
        <v>33</v>
      </c>
      <c r="S921" s="35" t="s">
        <v>2037</v>
      </c>
      <c r="T921" s="36" t="s">
        <v>2038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23">
        <f t="shared" si="57"/>
        <v>128.41283018867924</v>
      </c>
      <c r="J922" t="s">
        <v>21</v>
      </c>
      <c r="K922" t="s">
        <v>22</v>
      </c>
      <c r="L922">
        <v>1549519200</v>
      </c>
      <c r="M922">
        <v>1551247200</v>
      </c>
      <c r="N922" s="27">
        <f t="shared" si="58"/>
        <v>43503.25</v>
      </c>
      <c r="O922" s="28">
        <f t="shared" si="59"/>
        <v>43523.25</v>
      </c>
      <c r="P922" t="b">
        <v>1</v>
      </c>
      <c r="Q922" t="b">
        <v>0</v>
      </c>
      <c r="R922" s="34" t="s">
        <v>71</v>
      </c>
      <c r="S922" s="35" t="s">
        <v>2039</v>
      </c>
      <c r="T922" s="36" t="s">
        <v>2047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23">
        <f t="shared" si="57"/>
        <v>19.003771820448879</v>
      </c>
      <c r="J923" t="s">
        <v>21</v>
      </c>
      <c r="K923" t="s">
        <v>22</v>
      </c>
      <c r="L923">
        <v>1329026400</v>
      </c>
      <c r="M923">
        <v>1330236000</v>
      </c>
      <c r="N923" s="27">
        <f t="shared" si="58"/>
        <v>40951.25</v>
      </c>
      <c r="O923" s="28">
        <f t="shared" si="59"/>
        <v>40965.25</v>
      </c>
      <c r="P923" t="b">
        <v>0</v>
      </c>
      <c r="Q923" t="b">
        <v>0</v>
      </c>
      <c r="R923" s="34" t="s">
        <v>28</v>
      </c>
      <c r="S923" s="35" t="s">
        <v>2035</v>
      </c>
      <c r="T923" s="36" t="s">
        <v>2036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23">
        <f t="shared" si="57"/>
        <v>1131.379766536965</v>
      </c>
      <c r="J924" t="s">
        <v>21</v>
      </c>
      <c r="K924" t="s">
        <v>22</v>
      </c>
      <c r="L924">
        <v>1544335200</v>
      </c>
      <c r="M924">
        <v>1545112800</v>
      </c>
      <c r="N924" s="27">
        <f t="shared" si="58"/>
        <v>43443.25</v>
      </c>
      <c r="O924" s="28">
        <f t="shared" si="59"/>
        <v>43452.25</v>
      </c>
      <c r="P924" t="b">
        <v>0</v>
      </c>
      <c r="Q924" t="b">
        <v>1</v>
      </c>
      <c r="R924" s="34" t="s">
        <v>319</v>
      </c>
      <c r="S924" s="35" t="s">
        <v>2033</v>
      </c>
      <c r="T924" s="36" t="s">
        <v>2060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23">
        <f t="shared" si="57"/>
        <v>21.189411764705881</v>
      </c>
      <c r="J925" t="s">
        <v>21</v>
      </c>
      <c r="K925" t="s">
        <v>22</v>
      </c>
      <c r="L925">
        <v>1279083600</v>
      </c>
      <c r="M925">
        <v>1279170000</v>
      </c>
      <c r="N925" s="27">
        <f t="shared" si="58"/>
        <v>40373.208333333336</v>
      </c>
      <c r="O925" s="28">
        <f t="shared" si="59"/>
        <v>40374.208333333336</v>
      </c>
      <c r="P925" t="b">
        <v>0</v>
      </c>
      <c r="Q925" t="b">
        <v>0</v>
      </c>
      <c r="R925" s="34" t="s">
        <v>33</v>
      </c>
      <c r="S925" s="35" t="s">
        <v>2037</v>
      </c>
      <c r="T925" s="36" t="s">
        <v>2038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23">
        <f t="shared" si="57"/>
        <v>1146.9402538071065</v>
      </c>
      <c r="J926" t="s">
        <v>107</v>
      </c>
      <c r="K926" t="s">
        <v>108</v>
      </c>
      <c r="L926">
        <v>1572498000</v>
      </c>
      <c r="M926">
        <v>1573452000</v>
      </c>
      <c r="N926" s="27">
        <f t="shared" si="58"/>
        <v>43769.208333333328</v>
      </c>
      <c r="O926" s="28">
        <f t="shared" si="59"/>
        <v>43780.25</v>
      </c>
      <c r="P926" t="b">
        <v>0</v>
      </c>
      <c r="Q926" t="b">
        <v>0</v>
      </c>
      <c r="R926" s="34" t="s">
        <v>33</v>
      </c>
      <c r="S926" s="35" t="s">
        <v>2037</v>
      </c>
      <c r="T926" s="3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23">
        <f t="shared" si="57"/>
        <v>33.620333333333335</v>
      </c>
      <c r="J927" t="s">
        <v>21</v>
      </c>
      <c r="K927" t="s">
        <v>22</v>
      </c>
      <c r="L927">
        <v>1506056400</v>
      </c>
      <c r="M927">
        <v>1507093200</v>
      </c>
      <c r="N927" s="27">
        <f t="shared" si="58"/>
        <v>43000.208333333328</v>
      </c>
      <c r="O927" s="28">
        <f t="shared" si="59"/>
        <v>43012.208333333328</v>
      </c>
      <c r="P927" t="b">
        <v>0</v>
      </c>
      <c r="Q927" t="b">
        <v>0</v>
      </c>
      <c r="R927" s="34" t="s">
        <v>33</v>
      </c>
      <c r="S927" s="35" t="s">
        <v>2037</v>
      </c>
      <c r="T927" s="36" t="s">
        <v>2038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23">
        <f t="shared" si="57"/>
        <v>7.5906321839080464</v>
      </c>
      <c r="J928" t="s">
        <v>21</v>
      </c>
      <c r="K928" t="s">
        <v>22</v>
      </c>
      <c r="L928">
        <v>1463029200</v>
      </c>
      <c r="M928">
        <v>1463374800</v>
      </c>
      <c r="N928" s="27">
        <f t="shared" si="58"/>
        <v>42502.208333333328</v>
      </c>
      <c r="O928" s="28">
        <f t="shared" si="59"/>
        <v>42506.208333333328</v>
      </c>
      <c r="P928" t="b">
        <v>0</v>
      </c>
      <c r="Q928" t="b">
        <v>0</v>
      </c>
      <c r="R928" s="34" t="s">
        <v>17</v>
      </c>
      <c r="S928" s="35" t="s">
        <v>2031</v>
      </c>
      <c r="T928" s="36" t="s">
        <v>2032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23">
        <f t="shared" si="57"/>
        <v>18.72923611111111</v>
      </c>
      <c r="J929" t="s">
        <v>21</v>
      </c>
      <c r="K929" t="s">
        <v>22</v>
      </c>
      <c r="L929">
        <v>1342069200</v>
      </c>
      <c r="M929">
        <v>1344574800</v>
      </c>
      <c r="N929" s="27">
        <f t="shared" si="58"/>
        <v>41102.208333333336</v>
      </c>
      <c r="O929" s="28">
        <f t="shared" si="59"/>
        <v>41131.208333333336</v>
      </c>
      <c r="P929" t="b">
        <v>0</v>
      </c>
      <c r="Q929" t="b">
        <v>0</v>
      </c>
      <c r="R929" s="34" t="s">
        <v>33</v>
      </c>
      <c r="S929" s="35" t="s">
        <v>2037</v>
      </c>
      <c r="T929" s="36" t="s">
        <v>2038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23">
        <f t="shared" si="57"/>
        <v>1889.0865770609319</v>
      </c>
      <c r="J930" t="s">
        <v>107</v>
      </c>
      <c r="K930" t="s">
        <v>108</v>
      </c>
      <c r="L930">
        <v>1388296800</v>
      </c>
      <c r="M930">
        <v>1389074400</v>
      </c>
      <c r="N930" s="27">
        <f t="shared" si="58"/>
        <v>41637.25</v>
      </c>
      <c r="O930" s="28">
        <f t="shared" si="59"/>
        <v>41646.25</v>
      </c>
      <c r="P930" t="b">
        <v>0</v>
      </c>
      <c r="Q930" t="b">
        <v>0</v>
      </c>
      <c r="R930" s="34" t="s">
        <v>28</v>
      </c>
      <c r="S930" s="35" t="s">
        <v>2035</v>
      </c>
      <c r="T930" s="36" t="s">
        <v>2036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23">
        <f t="shared" si="57"/>
        <v>93.086545454545458</v>
      </c>
      <c r="J931" t="s">
        <v>40</v>
      </c>
      <c r="K931" t="s">
        <v>41</v>
      </c>
      <c r="L931">
        <v>1493787600</v>
      </c>
      <c r="M931">
        <v>1494997200</v>
      </c>
      <c r="N931" s="27">
        <f t="shared" si="58"/>
        <v>42858.208333333328</v>
      </c>
      <c r="O931" s="28">
        <f t="shared" si="59"/>
        <v>42872.208333333328</v>
      </c>
      <c r="P931" t="b">
        <v>0</v>
      </c>
      <c r="Q931" t="b">
        <v>0</v>
      </c>
      <c r="R931" s="34" t="s">
        <v>33</v>
      </c>
      <c r="S931" s="35" t="s">
        <v>2037</v>
      </c>
      <c r="T931" s="36" t="s">
        <v>2038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23">
        <f t="shared" si="57"/>
        <v>43.061428571428571</v>
      </c>
      <c r="J932" t="s">
        <v>21</v>
      </c>
      <c r="K932" t="s">
        <v>22</v>
      </c>
      <c r="L932">
        <v>1424844000</v>
      </c>
      <c r="M932">
        <v>1425448800</v>
      </c>
      <c r="N932" s="27">
        <f t="shared" si="58"/>
        <v>42060.25</v>
      </c>
      <c r="O932" s="28">
        <f t="shared" si="59"/>
        <v>42067.25</v>
      </c>
      <c r="P932" t="b">
        <v>0</v>
      </c>
      <c r="Q932" t="b">
        <v>1</v>
      </c>
      <c r="R932" s="34" t="s">
        <v>33</v>
      </c>
      <c r="S932" s="35" t="s">
        <v>2037</v>
      </c>
      <c r="T932" s="36" t="s">
        <v>2038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23">
        <f t="shared" si="57"/>
        <v>56.362594936708859</v>
      </c>
      <c r="J933" t="s">
        <v>21</v>
      </c>
      <c r="K933" t="s">
        <v>22</v>
      </c>
      <c r="L933">
        <v>1403931600</v>
      </c>
      <c r="M933">
        <v>1404104400</v>
      </c>
      <c r="N933" s="27">
        <f t="shared" si="58"/>
        <v>41818.208333333336</v>
      </c>
      <c r="O933" s="28">
        <f t="shared" si="59"/>
        <v>41820.208333333336</v>
      </c>
      <c r="P933" t="b">
        <v>0</v>
      </c>
      <c r="Q933" t="b">
        <v>1</v>
      </c>
      <c r="R933" s="34" t="s">
        <v>33</v>
      </c>
      <c r="S933" s="35" t="s">
        <v>2037</v>
      </c>
      <c r="T933" s="36" t="s">
        <v>2038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23">
        <f t="shared" si="57"/>
        <v>73.061521739130441</v>
      </c>
      <c r="J934" t="s">
        <v>21</v>
      </c>
      <c r="K934" t="s">
        <v>22</v>
      </c>
      <c r="L934">
        <v>1394514000</v>
      </c>
      <c r="M934">
        <v>1394773200</v>
      </c>
      <c r="N934" s="27">
        <f t="shared" si="58"/>
        <v>41709.208333333336</v>
      </c>
      <c r="O934" s="28">
        <f t="shared" si="59"/>
        <v>41712.208333333336</v>
      </c>
      <c r="P934" t="b">
        <v>0</v>
      </c>
      <c r="Q934" t="b">
        <v>0</v>
      </c>
      <c r="R934" s="34" t="s">
        <v>23</v>
      </c>
      <c r="S934" s="35" t="s">
        <v>2033</v>
      </c>
      <c r="T934" s="36" t="s">
        <v>2034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23">
        <f t="shared" si="57"/>
        <v>952.19873287671237</v>
      </c>
      <c r="J935" t="s">
        <v>21</v>
      </c>
      <c r="K935" t="s">
        <v>22</v>
      </c>
      <c r="L935">
        <v>1365397200</v>
      </c>
      <c r="M935">
        <v>1366520400</v>
      </c>
      <c r="N935" s="27">
        <f t="shared" si="58"/>
        <v>41372.208333333336</v>
      </c>
      <c r="O935" s="28">
        <f t="shared" si="59"/>
        <v>41385.208333333336</v>
      </c>
      <c r="P935" t="b">
        <v>0</v>
      </c>
      <c r="Q935" t="b">
        <v>0</v>
      </c>
      <c r="R935" s="34" t="s">
        <v>33</v>
      </c>
      <c r="S935" s="35" t="s">
        <v>2037</v>
      </c>
      <c r="T935" s="36" t="s">
        <v>2038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23">
        <f t="shared" si="57"/>
        <v>53.409677419354836</v>
      </c>
      <c r="J936" t="s">
        <v>21</v>
      </c>
      <c r="K936" t="s">
        <v>22</v>
      </c>
      <c r="L936">
        <v>1456120800</v>
      </c>
      <c r="M936">
        <v>1456639200</v>
      </c>
      <c r="N936" s="27">
        <f t="shared" si="58"/>
        <v>42422.25</v>
      </c>
      <c r="O936" s="28">
        <f t="shared" si="59"/>
        <v>42428.25</v>
      </c>
      <c r="P936" t="b">
        <v>0</v>
      </c>
      <c r="Q936" t="b">
        <v>0</v>
      </c>
      <c r="R936" s="34" t="s">
        <v>33</v>
      </c>
      <c r="S936" s="35" t="s">
        <v>2037</v>
      </c>
      <c r="T936" s="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23">
        <f t="shared" si="57"/>
        <v>66.820655737704925</v>
      </c>
      <c r="J937" t="s">
        <v>21</v>
      </c>
      <c r="K937" t="s">
        <v>22</v>
      </c>
      <c r="L937">
        <v>1437714000</v>
      </c>
      <c r="M937">
        <v>1438318800</v>
      </c>
      <c r="N937" s="27">
        <f t="shared" si="58"/>
        <v>42209.208333333328</v>
      </c>
      <c r="O937" s="28">
        <f t="shared" si="59"/>
        <v>42216.208333333328</v>
      </c>
      <c r="P937" t="b">
        <v>0</v>
      </c>
      <c r="Q937" t="b">
        <v>0</v>
      </c>
      <c r="R937" s="34" t="s">
        <v>33</v>
      </c>
      <c r="S937" s="35" t="s">
        <v>2037</v>
      </c>
      <c r="T937" s="36" t="s">
        <v>2038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23">
        <f t="shared" si="57"/>
        <v>10.508187984496123</v>
      </c>
      <c r="J938" t="s">
        <v>21</v>
      </c>
      <c r="K938" t="s">
        <v>22</v>
      </c>
      <c r="L938">
        <v>1563771600</v>
      </c>
      <c r="M938">
        <v>1564030800</v>
      </c>
      <c r="N938" s="27">
        <f t="shared" si="58"/>
        <v>43668.208333333328</v>
      </c>
      <c r="O938" s="28">
        <f t="shared" si="59"/>
        <v>43671.208333333328</v>
      </c>
      <c r="P938" t="b">
        <v>1</v>
      </c>
      <c r="Q938" t="b">
        <v>0</v>
      </c>
      <c r="R938" s="34" t="s">
        <v>33</v>
      </c>
      <c r="S938" s="35" t="s">
        <v>2037</v>
      </c>
      <c r="T938" s="36" t="s">
        <v>2038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23">
        <f t="shared" si="57"/>
        <v>488.2482192982456</v>
      </c>
      <c r="J939" t="s">
        <v>21</v>
      </c>
      <c r="K939" t="s">
        <v>22</v>
      </c>
      <c r="L939">
        <v>1448517600</v>
      </c>
      <c r="M939">
        <v>1449295200</v>
      </c>
      <c r="N939" s="27">
        <f t="shared" si="58"/>
        <v>42334.25</v>
      </c>
      <c r="O939" s="28">
        <f t="shared" si="59"/>
        <v>42343.25</v>
      </c>
      <c r="P939" t="b">
        <v>0</v>
      </c>
      <c r="Q939" t="b">
        <v>0</v>
      </c>
      <c r="R939" s="34" t="s">
        <v>42</v>
      </c>
      <c r="S939" s="35" t="s">
        <v>2039</v>
      </c>
      <c r="T939" s="36" t="s">
        <v>2040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23">
        <f t="shared" si="57"/>
        <v>48.548532608695652</v>
      </c>
      <c r="J940" t="s">
        <v>21</v>
      </c>
      <c r="K940" t="s">
        <v>22</v>
      </c>
      <c r="L940">
        <v>1528779600</v>
      </c>
      <c r="M940">
        <v>1531890000</v>
      </c>
      <c r="N940" s="27">
        <f t="shared" si="58"/>
        <v>43263.208333333328</v>
      </c>
      <c r="O940" s="28">
        <f t="shared" si="59"/>
        <v>43299.208333333328</v>
      </c>
      <c r="P940" t="b">
        <v>0</v>
      </c>
      <c r="Q940" t="b">
        <v>1</v>
      </c>
      <c r="R940" s="34" t="s">
        <v>119</v>
      </c>
      <c r="S940" s="35" t="s">
        <v>2045</v>
      </c>
      <c r="T940" s="36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23">
        <f t="shared" si="57"/>
        <v>33.746089743589742</v>
      </c>
      <c r="J941" t="s">
        <v>21</v>
      </c>
      <c r="K941" t="s">
        <v>22</v>
      </c>
      <c r="L941">
        <v>1304744400</v>
      </c>
      <c r="M941">
        <v>1306213200</v>
      </c>
      <c r="N941" s="27">
        <f t="shared" si="58"/>
        <v>40670.208333333336</v>
      </c>
      <c r="O941" s="28">
        <f t="shared" si="59"/>
        <v>40687.208333333336</v>
      </c>
      <c r="P941" t="b">
        <v>0</v>
      </c>
      <c r="Q941" t="b">
        <v>1</v>
      </c>
      <c r="R941" s="34" t="s">
        <v>89</v>
      </c>
      <c r="S941" s="35" t="s">
        <v>2048</v>
      </c>
      <c r="T941" s="36" t="s">
        <v>2049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23">
        <f t="shared" si="57"/>
        <v>33.311161616161613</v>
      </c>
      <c r="J942" t="s">
        <v>15</v>
      </c>
      <c r="K942" t="s">
        <v>16</v>
      </c>
      <c r="L942">
        <v>1354341600</v>
      </c>
      <c r="M942">
        <v>1356242400</v>
      </c>
      <c r="N942" s="27">
        <f t="shared" si="58"/>
        <v>41244.25</v>
      </c>
      <c r="O942" s="28">
        <f t="shared" si="59"/>
        <v>41266.25</v>
      </c>
      <c r="P942" t="b">
        <v>0</v>
      </c>
      <c r="Q942" t="b">
        <v>0</v>
      </c>
      <c r="R942" s="34" t="s">
        <v>28</v>
      </c>
      <c r="S942" s="35" t="s">
        <v>2035</v>
      </c>
      <c r="T942" s="36" t="s">
        <v>2036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23">
        <f t="shared" si="57"/>
        <v>39.065290697674421</v>
      </c>
      <c r="J943" t="s">
        <v>21</v>
      </c>
      <c r="K943" t="s">
        <v>22</v>
      </c>
      <c r="L943">
        <v>1294552800</v>
      </c>
      <c r="M943">
        <v>1297576800</v>
      </c>
      <c r="N943" s="27">
        <f t="shared" si="58"/>
        <v>40552.25</v>
      </c>
      <c r="O943" s="28">
        <f t="shared" si="59"/>
        <v>40587.25</v>
      </c>
      <c r="P943" t="b">
        <v>1</v>
      </c>
      <c r="Q943" t="b">
        <v>0</v>
      </c>
      <c r="R943" s="34" t="s">
        <v>33</v>
      </c>
      <c r="S943" s="35" t="s">
        <v>2037</v>
      </c>
      <c r="T943" s="36" t="s">
        <v>2038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23">
        <f t="shared" si="57"/>
        <v>33.823177083333334</v>
      </c>
      <c r="J944" t="s">
        <v>26</v>
      </c>
      <c r="K944" t="s">
        <v>27</v>
      </c>
      <c r="L944">
        <v>1295935200</v>
      </c>
      <c r="M944">
        <v>1296194400</v>
      </c>
      <c r="N944" s="27">
        <f t="shared" si="58"/>
        <v>40568.25</v>
      </c>
      <c r="O944" s="28">
        <f t="shared" si="59"/>
        <v>40571.25</v>
      </c>
      <c r="P944" t="b">
        <v>0</v>
      </c>
      <c r="Q944" t="b">
        <v>0</v>
      </c>
      <c r="R944" s="34" t="s">
        <v>33</v>
      </c>
      <c r="S944" s="35" t="s">
        <v>2037</v>
      </c>
      <c r="T944" s="36" t="s">
        <v>2038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23">
        <f t="shared" si="57"/>
        <v>57.797933333333333</v>
      </c>
      <c r="J945" t="s">
        <v>21</v>
      </c>
      <c r="K945" t="s">
        <v>22</v>
      </c>
      <c r="L945">
        <v>1411534800</v>
      </c>
      <c r="M945">
        <v>1414558800</v>
      </c>
      <c r="N945" s="27">
        <f t="shared" si="58"/>
        <v>41906.208333333336</v>
      </c>
      <c r="O945" s="28">
        <f t="shared" si="59"/>
        <v>41941.208333333336</v>
      </c>
      <c r="P945" t="b">
        <v>0</v>
      </c>
      <c r="Q945" t="b">
        <v>0</v>
      </c>
      <c r="R945" s="34" t="s">
        <v>17</v>
      </c>
      <c r="S945" s="35" t="s">
        <v>2031</v>
      </c>
      <c r="T945" s="36" t="s">
        <v>2032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23">
        <f t="shared" si="57"/>
        <v>131.90710000000001</v>
      </c>
      <c r="J946" t="s">
        <v>26</v>
      </c>
      <c r="K946" t="s">
        <v>27</v>
      </c>
      <c r="L946">
        <v>1486706400</v>
      </c>
      <c r="M946">
        <v>1488348000</v>
      </c>
      <c r="N946" s="27">
        <f t="shared" si="58"/>
        <v>42776.25</v>
      </c>
      <c r="O946" s="28">
        <f t="shared" si="59"/>
        <v>42795.25</v>
      </c>
      <c r="P946" t="b">
        <v>0</v>
      </c>
      <c r="Q946" t="b">
        <v>0</v>
      </c>
      <c r="R946" s="34" t="s">
        <v>122</v>
      </c>
      <c r="S946" s="35" t="s">
        <v>2052</v>
      </c>
      <c r="T946" s="36" t="s">
        <v>2053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23">
        <f t="shared" si="57"/>
        <v>845.66222383720935</v>
      </c>
      <c r="J947" t="s">
        <v>21</v>
      </c>
      <c r="K947" t="s">
        <v>22</v>
      </c>
      <c r="L947">
        <v>1333602000</v>
      </c>
      <c r="M947">
        <v>1334898000</v>
      </c>
      <c r="N947" s="27">
        <f t="shared" si="58"/>
        <v>41004.208333333336</v>
      </c>
      <c r="O947" s="28">
        <f t="shared" si="59"/>
        <v>41019.208333333336</v>
      </c>
      <c r="P947" t="b">
        <v>1</v>
      </c>
      <c r="Q947" t="b">
        <v>0</v>
      </c>
      <c r="R947" s="34" t="s">
        <v>122</v>
      </c>
      <c r="S947" s="35" t="s">
        <v>2052</v>
      </c>
      <c r="T947" s="36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23">
        <f t="shared" si="57"/>
        <v>90.549570592062466</v>
      </c>
      <c r="J948" t="s">
        <v>21</v>
      </c>
      <c r="K948" t="s">
        <v>22</v>
      </c>
      <c r="L948">
        <v>1308200400</v>
      </c>
      <c r="M948">
        <v>1308373200</v>
      </c>
      <c r="N948" s="27">
        <f t="shared" si="58"/>
        <v>40710.208333333336</v>
      </c>
      <c r="O948" s="28">
        <f t="shared" si="59"/>
        <v>40712.208333333336</v>
      </c>
      <c r="P948" t="b">
        <v>0</v>
      </c>
      <c r="Q948" t="b">
        <v>0</v>
      </c>
      <c r="R948" s="34" t="s">
        <v>33</v>
      </c>
      <c r="S948" s="35" t="s">
        <v>2037</v>
      </c>
      <c r="T948" s="36" t="s">
        <v>2038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23">
        <f t="shared" si="57"/>
        <v>6.6334722222222222</v>
      </c>
      <c r="J949" t="s">
        <v>21</v>
      </c>
      <c r="K949" t="s">
        <v>22</v>
      </c>
      <c r="L949">
        <v>1411707600</v>
      </c>
      <c r="M949">
        <v>1412312400</v>
      </c>
      <c r="N949" s="27">
        <f t="shared" si="58"/>
        <v>41908.208333333336</v>
      </c>
      <c r="O949" s="28">
        <f t="shared" si="59"/>
        <v>41915.208333333336</v>
      </c>
      <c r="P949" t="b">
        <v>0</v>
      </c>
      <c r="Q949" t="b">
        <v>0</v>
      </c>
      <c r="R949" s="34" t="s">
        <v>33</v>
      </c>
      <c r="S949" s="35" t="s">
        <v>2037</v>
      </c>
      <c r="T949" s="36" t="s">
        <v>2038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23">
        <f t="shared" si="57"/>
        <v>80.314787234042555</v>
      </c>
      <c r="J950" t="s">
        <v>21</v>
      </c>
      <c r="K950" t="s">
        <v>22</v>
      </c>
      <c r="L950">
        <v>1418364000</v>
      </c>
      <c r="M950">
        <v>1419228000</v>
      </c>
      <c r="N950" s="27">
        <f t="shared" si="58"/>
        <v>41985.25</v>
      </c>
      <c r="O950" s="28">
        <f t="shared" si="59"/>
        <v>41995.25</v>
      </c>
      <c r="P950" t="b">
        <v>1</v>
      </c>
      <c r="Q950" t="b">
        <v>1</v>
      </c>
      <c r="R950" s="34" t="s">
        <v>42</v>
      </c>
      <c r="S950" s="35" t="s">
        <v>2039</v>
      </c>
      <c r="T950" s="36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23">
        <f t="shared" si="57"/>
        <v>102.30677966101695</v>
      </c>
      <c r="J951" t="s">
        <v>21</v>
      </c>
      <c r="K951" t="s">
        <v>22</v>
      </c>
      <c r="L951">
        <v>1429333200</v>
      </c>
      <c r="M951">
        <v>1430974800</v>
      </c>
      <c r="N951" s="27">
        <f t="shared" si="58"/>
        <v>42112.208333333328</v>
      </c>
      <c r="O951" s="28">
        <f t="shared" si="59"/>
        <v>42131.208333333328</v>
      </c>
      <c r="P951" t="b">
        <v>0</v>
      </c>
      <c r="Q951" t="b">
        <v>0</v>
      </c>
      <c r="R951" s="34" t="s">
        <v>28</v>
      </c>
      <c r="S951" s="35" t="s">
        <v>2035</v>
      </c>
      <c r="T951" s="36" t="s">
        <v>2036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23">
        <f t="shared" si="57"/>
        <v>0.52500000000000002</v>
      </c>
      <c r="J952" t="s">
        <v>21</v>
      </c>
      <c r="K952" t="s">
        <v>22</v>
      </c>
      <c r="L952">
        <v>1555390800</v>
      </c>
      <c r="M952">
        <v>1555822800</v>
      </c>
      <c r="N952" s="27">
        <f t="shared" si="58"/>
        <v>43571.208333333328</v>
      </c>
      <c r="O952" s="28">
        <f t="shared" si="59"/>
        <v>43576.208333333328</v>
      </c>
      <c r="P952" t="b">
        <v>0</v>
      </c>
      <c r="Q952" t="b">
        <v>1</v>
      </c>
      <c r="R952" s="34" t="s">
        <v>33</v>
      </c>
      <c r="S952" s="35" t="s">
        <v>2037</v>
      </c>
      <c r="T952" s="36" t="s">
        <v>2038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23">
        <f t="shared" si="57"/>
        <v>784.98468965517236</v>
      </c>
      <c r="J953" t="s">
        <v>21</v>
      </c>
      <c r="K953" t="s">
        <v>22</v>
      </c>
      <c r="L953">
        <v>1482732000</v>
      </c>
      <c r="M953">
        <v>1482818400</v>
      </c>
      <c r="N953" s="27">
        <f t="shared" si="58"/>
        <v>42730.25</v>
      </c>
      <c r="O953" s="28">
        <f t="shared" si="59"/>
        <v>42731.25</v>
      </c>
      <c r="P953" t="b">
        <v>0</v>
      </c>
      <c r="Q953" t="b">
        <v>1</v>
      </c>
      <c r="R953" s="34" t="s">
        <v>23</v>
      </c>
      <c r="S953" s="35" t="s">
        <v>2033</v>
      </c>
      <c r="T953" s="36" t="s">
        <v>2034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23">
        <f t="shared" si="57"/>
        <v>1133.350470790378</v>
      </c>
      <c r="J954" t="s">
        <v>21</v>
      </c>
      <c r="K954" t="s">
        <v>22</v>
      </c>
      <c r="L954">
        <v>1470718800</v>
      </c>
      <c r="M954">
        <v>1471928400</v>
      </c>
      <c r="N954" s="27">
        <f t="shared" si="58"/>
        <v>42591.208333333328</v>
      </c>
      <c r="O954" s="28">
        <f t="shared" si="59"/>
        <v>42605.208333333328</v>
      </c>
      <c r="P954" t="b">
        <v>0</v>
      </c>
      <c r="Q954" t="b">
        <v>0</v>
      </c>
      <c r="R954" s="34" t="s">
        <v>42</v>
      </c>
      <c r="S954" s="35" t="s">
        <v>2039</v>
      </c>
      <c r="T954" s="36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23">
        <f t="shared" si="57"/>
        <v>10.8</v>
      </c>
      <c r="J955" t="s">
        <v>21</v>
      </c>
      <c r="K955" t="s">
        <v>22</v>
      </c>
      <c r="L955">
        <v>1450591200</v>
      </c>
      <c r="M955">
        <v>1453701600</v>
      </c>
      <c r="N955" s="27">
        <f t="shared" si="58"/>
        <v>42358.25</v>
      </c>
      <c r="O955" s="28">
        <f t="shared" si="59"/>
        <v>42394.25</v>
      </c>
      <c r="P955" t="b">
        <v>0</v>
      </c>
      <c r="Q955" t="b">
        <v>1</v>
      </c>
      <c r="R955" s="34" t="s">
        <v>474</v>
      </c>
      <c r="S955" s="35" t="s">
        <v>2039</v>
      </c>
      <c r="T955" s="36" t="s">
        <v>2061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23">
        <f t="shared" si="57"/>
        <v>775.83549295774651</v>
      </c>
      <c r="J956" t="s">
        <v>26</v>
      </c>
      <c r="K956" t="s">
        <v>27</v>
      </c>
      <c r="L956">
        <v>1348290000</v>
      </c>
      <c r="M956">
        <v>1350363600</v>
      </c>
      <c r="N956" s="27">
        <f t="shared" si="58"/>
        <v>41174.208333333336</v>
      </c>
      <c r="O956" s="28">
        <f t="shared" si="59"/>
        <v>41198.208333333336</v>
      </c>
      <c r="P956" t="b">
        <v>0</v>
      </c>
      <c r="Q956" t="b">
        <v>0</v>
      </c>
      <c r="R956" s="34" t="s">
        <v>28</v>
      </c>
      <c r="S956" s="35" t="s">
        <v>2035</v>
      </c>
      <c r="T956" s="3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23">
        <f t="shared" si="57"/>
        <v>45.545000000000002</v>
      </c>
      <c r="J957" t="s">
        <v>21</v>
      </c>
      <c r="K957" t="s">
        <v>22</v>
      </c>
      <c r="L957">
        <v>1353823200</v>
      </c>
      <c r="M957">
        <v>1353996000</v>
      </c>
      <c r="N957" s="27">
        <f t="shared" si="58"/>
        <v>41238.25</v>
      </c>
      <c r="O957" s="28">
        <f t="shared" si="59"/>
        <v>41240.25</v>
      </c>
      <c r="P957" t="b">
        <v>0</v>
      </c>
      <c r="Q957" t="b">
        <v>0</v>
      </c>
      <c r="R957" s="34" t="s">
        <v>33</v>
      </c>
      <c r="S957" s="35" t="s">
        <v>2037</v>
      </c>
      <c r="T957" s="36" t="s">
        <v>2038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23">
        <f t="shared" si="57"/>
        <v>415.09514392324093</v>
      </c>
      <c r="J958" t="s">
        <v>21</v>
      </c>
      <c r="K958" t="s">
        <v>22</v>
      </c>
      <c r="L958">
        <v>1450764000</v>
      </c>
      <c r="M958">
        <v>1451109600</v>
      </c>
      <c r="N958" s="27">
        <f t="shared" si="58"/>
        <v>42360.25</v>
      </c>
      <c r="O958" s="28">
        <f t="shared" si="59"/>
        <v>42364.25</v>
      </c>
      <c r="P958" t="b">
        <v>0</v>
      </c>
      <c r="Q958" t="b">
        <v>0</v>
      </c>
      <c r="R958" s="34" t="s">
        <v>474</v>
      </c>
      <c r="S958" s="35" t="s">
        <v>2039</v>
      </c>
      <c r="T958" s="36" t="s">
        <v>2061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23">
        <f t="shared" si="57"/>
        <v>66.13438775510204</v>
      </c>
      <c r="J959" t="s">
        <v>21</v>
      </c>
      <c r="K959" t="s">
        <v>22</v>
      </c>
      <c r="L959">
        <v>1329372000</v>
      </c>
      <c r="M959">
        <v>1329631200</v>
      </c>
      <c r="N959" s="27">
        <f t="shared" si="58"/>
        <v>40955.25</v>
      </c>
      <c r="O959" s="28">
        <f t="shared" si="59"/>
        <v>40958.25</v>
      </c>
      <c r="P959" t="b">
        <v>0</v>
      </c>
      <c r="Q959" t="b">
        <v>0</v>
      </c>
      <c r="R959" s="34" t="s">
        <v>33</v>
      </c>
      <c r="S959" s="35" t="s">
        <v>2037</v>
      </c>
      <c r="T959" s="36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23">
        <f t="shared" si="57"/>
        <v>59.673181818181817</v>
      </c>
      <c r="J960" t="s">
        <v>21</v>
      </c>
      <c r="K960" t="s">
        <v>22</v>
      </c>
      <c r="L960">
        <v>1277096400</v>
      </c>
      <c r="M960">
        <v>1278997200</v>
      </c>
      <c r="N960" s="27">
        <f t="shared" si="58"/>
        <v>40350.208333333336</v>
      </c>
      <c r="O960" s="28">
        <f t="shared" si="59"/>
        <v>40372.208333333336</v>
      </c>
      <c r="P960" t="b">
        <v>0</v>
      </c>
      <c r="Q960" t="b">
        <v>0</v>
      </c>
      <c r="R960" s="34" t="s">
        <v>71</v>
      </c>
      <c r="S960" s="35" t="s">
        <v>2039</v>
      </c>
      <c r="T960" s="36" t="s">
        <v>2047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23">
        <f t="shared" si="57"/>
        <v>65.022865517241385</v>
      </c>
      <c r="J961" t="s">
        <v>21</v>
      </c>
      <c r="K961" t="s">
        <v>22</v>
      </c>
      <c r="L961">
        <v>1277701200</v>
      </c>
      <c r="M961">
        <v>1280120400</v>
      </c>
      <c r="N961" s="27">
        <f t="shared" si="58"/>
        <v>40357.208333333336</v>
      </c>
      <c r="O961" s="28">
        <f t="shared" si="59"/>
        <v>40385.208333333336</v>
      </c>
      <c r="P961" t="b">
        <v>0</v>
      </c>
      <c r="Q961" t="b">
        <v>0</v>
      </c>
      <c r="R961" s="34" t="s">
        <v>206</v>
      </c>
      <c r="S961" s="35" t="s">
        <v>2045</v>
      </c>
      <c r="T961" s="36" t="s">
        <v>2057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23">
        <f t="shared" si="57"/>
        <v>27.925272727272727</v>
      </c>
      <c r="J962" t="s">
        <v>21</v>
      </c>
      <c r="K962" t="s">
        <v>22</v>
      </c>
      <c r="L962">
        <v>1454911200</v>
      </c>
      <c r="M962">
        <v>1458104400</v>
      </c>
      <c r="N962" s="27">
        <f t="shared" si="58"/>
        <v>42408.25</v>
      </c>
      <c r="O962" s="28">
        <f t="shared" si="59"/>
        <v>42445.208333333328</v>
      </c>
      <c r="P962" t="b">
        <v>0</v>
      </c>
      <c r="Q962" t="b">
        <v>0</v>
      </c>
      <c r="R962" s="34" t="s">
        <v>28</v>
      </c>
      <c r="S962" s="35" t="s">
        <v>2035</v>
      </c>
      <c r="T962" s="36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23">
        <f t="shared" ref="I963:I1001" si="61">AVERAGE(H963,F963)</f>
        <v>78.096491228070178</v>
      </c>
      <c r="J963" t="s">
        <v>21</v>
      </c>
      <c r="K963" t="s">
        <v>22</v>
      </c>
      <c r="L963">
        <v>1297922400</v>
      </c>
      <c r="M963">
        <v>1298268000</v>
      </c>
      <c r="N963" s="27">
        <f t="shared" ref="N963:N1001" si="62">(((L963/60)/60)/24)+DATE(1970,1,1)</f>
        <v>40591.25</v>
      </c>
      <c r="O963" s="28">
        <f t="shared" ref="O963:O1001" si="63">(((M963/60)/60)/24)+DATE(1970,1,1)</f>
        <v>40595.25</v>
      </c>
      <c r="P963" t="b">
        <v>0</v>
      </c>
      <c r="Q963" t="b">
        <v>0</v>
      </c>
      <c r="R963" s="34" t="s">
        <v>206</v>
      </c>
      <c r="S963" s="35" t="s">
        <v>2045</v>
      </c>
      <c r="T963" s="36" t="s">
        <v>2057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23">
        <f t="shared" si="61"/>
        <v>134.48013888888889</v>
      </c>
      <c r="J964" t="s">
        <v>21</v>
      </c>
      <c r="K964" t="s">
        <v>22</v>
      </c>
      <c r="L964">
        <v>1384408800</v>
      </c>
      <c r="M964">
        <v>1386223200</v>
      </c>
      <c r="N964" s="27">
        <f t="shared" si="62"/>
        <v>41592.25</v>
      </c>
      <c r="O964" s="28">
        <f t="shared" si="63"/>
        <v>41613.25</v>
      </c>
      <c r="P964" t="b">
        <v>0</v>
      </c>
      <c r="Q964" t="b">
        <v>0</v>
      </c>
      <c r="R964" s="34" t="s">
        <v>17</v>
      </c>
      <c r="S964" s="35" t="s">
        <v>2031</v>
      </c>
      <c r="T964" s="36" t="s">
        <v>2032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23">
        <f t="shared" si="61"/>
        <v>57.42347457627119</v>
      </c>
      <c r="J965" t="s">
        <v>107</v>
      </c>
      <c r="K965" t="s">
        <v>108</v>
      </c>
      <c r="L965">
        <v>1299304800</v>
      </c>
      <c r="M965">
        <v>1299823200</v>
      </c>
      <c r="N965" s="27">
        <f t="shared" si="62"/>
        <v>40607.25</v>
      </c>
      <c r="O965" s="28">
        <f t="shared" si="63"/>
        <v>40613.25</v>
      </c>
      <c r="P965" t="b">
        <v>0</v>
      </c>
      <c r="Q965" t="b">
        <v>1</v>
      </c>
      <c r="R965" s="34" t="s">
        <v>122</v>
      </c>
      <c r="S965" s="35" t="s">
        <v>2052</v>
      </c>
      <c r="T965" s="36" t="s">
        <v>2053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23">
        <f t="shared" si="61"/>
        <v>79.278918918918919</v>
      </c>
      <c r="J966" t="s">
        <v>21</v>
      </c>
      <c r="K966" t="s">
        <v>22</v>
      </c>
      <c r="L966">
        <v>1431320400</v>
      </c>
      <c r="M966">
        <v>1431752400</v>
      </c>
      <c r="N966" s="27">
        <f t="shared" si="62"/>
        <v>42135.208333333328</v>
      </c>
      <c r="O966" s="28">
        <f t="shared" si="63"/>
        <v>42140.208333333328</v>
      </c>
      <c r="P966" t="b">
        <v>0</v>
      </c>
      <c r="Q966" t="b">
        <v>0</v>
      </c>
      <c r="R966" s="34" t="s">
        <v>33</v>
      </c>
      <c r="S966" s="35" t="s">
        <v>2037</v>
      </c>
      <c r="T966" s="36" t="s">
        <v>2038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23">
        <f t="shared" si="61"/>
        <v>105.43204545454546</v>
      </c>
      <c r="J967" t="s">
        <v>40</v>
      </c>
      <c r="K967" t="s">
        <v>41</v>
      </c>
      <c r="L967">
        <v>1264399200</v>
      </c>
      <c r="M967">
        <v>1267855200</v>
      </c>
      <c r="N967" s="27">
        <f t="shared" si="62"/>
        <v>40203.25</v>
      </c>
      <c r="O967" s="28">
        <f t="shared" si="63"/>
        <v>40243.25</v>
      </c>
      <c r="P967" t="b">
        <v>0</v>
      </c>
      <c r="Q967" t="b">
        <v>0</v>
      </c>
      <c r="R967" s="34" t="s">
        <v>23</v>
      </c>
      <c r="S967" s="35" t="s">
        <v>2033</v>
      </c>
      <c r="T967" s="36" t="s">
        <v>2034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23">
        <f t="shared" si="61"/>
        <v>126.46117647058824</v>
      </c>
      <c r="J968" t="s">
        <v>21</v>
      </c>
      <c r="K968" t="s">
        <v>22</v>
      </c>
      <c r="L968">
        <v>1497502800</v>
      </c>
      <c r="M968">
        <v>1497675600</v>
      </c>
      <c r="N968" s="27">
        <f t="shared" si="62"/>
        <v>42901.208333333328</v>
      </c>
      <c r="O968" s="28">
        <f t="shared" si="63"/>
        <v>42903.208333333328</v>
      </c>
      <c r="P968" t="b">
        <v>0</v>
      </c>
      <c r="Q968" t="b">
        <v>0</v>
      </c>
      <c r="R968" s="34" t="s">
        <v>33</v>
      </c>
      <c r="S968" s="35" t="s">
        <v>2037</v>
      </c>
      <c r="T968" s="36" t="s">
        <v>2038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23">
        <f t="shared" si="61"/>
        <v>787.18516968325787</v>
      </c>
      <c r="J969" t="s">
        <v>21</v>
      </c>
      <c r="K969" t="s">
        <v>22</v>
      </c>
      <c r="L969">
        <v>1333688400</v>
      </c>
      <c r="M969">
        <v>1336885200</v>
      </c>
      <c r="N969" s="27">
        <f t="shared" si="62"/>
        <v>41005.208333333336</v>
      </c>
      <c r="O969" s="28">
        <f t="shared" si="63"/>
        <v>41042.208333333336</v>
      </c>
      <c r="P969" t="b">
        <v>0</v>
      </c>
      <c r="Q969" t="b">
        <v>0</v>
      </c>
      <c r="R969" s="34" t="s">
        <v>319</v>
      </c>
      <c r="S969" s="35" t="s">
        <v>2033</v>
      </c>
      <c r="T969" s="36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23">
        <f t="shared" si="61"/>
        <v>58.691041666666663</v>
      </c>
      <c r="J970" t="s">
        <v>21</v>
      </c>
      <c r="K970" t="s">
        <v>22</v>
      </c>
      <c r="L970">
        <v>1293861600</v>
      </c>
      <c r="M970">
        <v>1295157600</v>
      </c>
      <c r="N970" s="27">
        <f t="shared" si="62"/>
        <v>40544.25</v>
      </c>
      <c r="O970" s="28">
        <f t="shared" si="63"/>
        <v>40559.25</v>
      </c>
      <c r="P970" t="b">
        <v>0</v>
      </c>
      <c r="Q970" t="b">
        <v>0</v>
      </c>
      <c r="R970" s="34" t="s">
        <v>17</v>
      </c>
      <c r="S970" s="35" t="s">
        <v>2031</v>
      </c>
      <c r="T970" s="36" t="s">
        <v>2032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23">
        <f t="shared" si="61"/>
        <v>47.041139240506332</v>
      </c>
      <c r="J971" t="s">
        <v>21</v>
      </c>
      <c r="K971" t="s">
        <v>22</v>
      </c>
      <c r="L971">
        <v>1576994400</v>
      </c>
      <c r="M971">
        <v>1577599200</v>
      </c>
      <c r="N971" s="27">
        <f t="shared" si="62"/>
        <v>43821.25</v>
      </c>
      <c r="O971" s="28">
        <f t="shared" si="63"/>
        <v>43828.25</v>
      </c>
      <c r="P971" t="b">
        <v>0</v>
      </c>
      <c r="Q971" t="b">
        <v>0</v>
      </c>
      <c r="R971" s="34" t="s">
        <v>33</v>
      </c>
      <c r="S971" s="35" t="s">
        <v>2037</v>
      </c>
      <c r="T971" s="36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23">
        <f t="shared" si="61"/>
        <v>297.30378819810329</v>
      </c>
      <c r="J972" t="s">
        <v>21</v>
      </c>
      <c r="K972" t="s">
        <v>22</v>
      </c>
      <c r="L972">
        <v>1304917200</v>
      </c>
      <c r="M972">
        <v>1305003600</v>
      </c>
      <c r="N972" s="27">
        <f t="shared" si="62"/>
        <v>40672.208333333336</v>
      </c>
      <c r="O972" s="28">
        <f t="shared" si="63"/>
        <v>40673.208333333336</v>
      </c>
      <c r="P972" t="b">
        <v>0</v>
      </c>
      <c r="Q972" t="b">
        <v>0</v>
      </c>
      <c r="R972" s="34" t="s">
        <v>33</v>
      </c>
      <c r="S972" s="35" t="s">
        <v>2037</v>
      </c>
      <c r="T972" s="36" t="s">
        <v>2038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23">
        <f t="shared" si="61"/>
        <v>12.138627450980392</v>
      </c>
      <c r="J973" t="s">
        <v>21</v>
      </c>
      <c r="K973" t="s">
        <v>22</v>
      </c>
      <c r="L973">
        <v>1381208400</v>
      </c>
      <c r="M973">
        <v>1381726800</v>
      </c>
      <c r="N973" s="27">
        <f t="shared" si="62"/>
        <v>41555.208333333336</v>
      </c>
      <c r="O973" s="28">
        <f t="shared" si="63"/>
        <v>41561.208333333336</v>
      </c>
      <c r="P973" t="b">
        <v>0</v>
      </c>
      <c r="Q973" t="b">
        <v>0</v>
      </c>
      <c r="R973" s="34" t="s">
        <v>269</v>
      </c>
      <c r="S973" s="35" t="s">
        <v>2039</v>
      </c>
      <c r="T973" s="36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23">
        <f t="shared" si="61"/>
        <v>841.64196721311475</v>
      </c>
      <c r="J974" t="s">
        <v>21</v>
      </c>
      <c r="K974" t="s">
        <v>22</v>
      </c>
      <c r="L974">
        <v>1401685200</v>
      </c>
      <c r="M974">
        <v>1402462800</v>
      </c>
      <c r="N974" s="27">
        <f t="shared" si="62"/>
        <v>41792.208333333336</v>
      </c>
      <c r="O974" s="28">
        <f t="shared" si="63"/>
        <v>41801.208333333336</v>
      </c>
      <c r="P974" t="b">
        <v>0</v>
      </c>
      <c r="Q974" t="b">
        <v>1</v>
      </c>
      <c r="R974" s="34" t="s">
        <v>28</v>
      </c>
      <c r="S974" s="35" t="s">
        <v>2035</v>
      </c>
      <c r="T974" s="36" t="s">
        <v>2036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23">
        <f t="shared" si="61"/>
        <v>126.10807597027251</v>
      </c>
      <c r="J975" t="s">
        <v>21</v>
      </c>
      <c r="K975" t="s">
        <v>22</v>
      </c>
      <c r="L975">
        <v>1291960800</v>
      </c>
      <c r="M975">
        <v>1292133600</v>
      </c>
      <c r="N975" s="27">
        <f t="shared" si="62"/>
        <v>40522.25</v>
      </c>
      <c r="O975" s="28">
        <f t="shared" si="63"/>
        <v>40524.25</v>
      </c>
      <c r="P975" t="b">
        <v>0</v>
      </c>
      <c r="Q975" t="b">
        <v>1</v>
      </c>
      <c r="R975" s="34" t="s">
        <v>33</v>
      </c>
      <c r="S975" s="35" t="s">
        <v>2037</v>
      </c>
      <c r="T975" s="36" t="s">
        <v>2038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23">
        <f t="shared" si="61"/>
        <v>17.869375000000002</v>
      </c>
      <c r="J976" t="s">
        <v>21</v>
      </c>
      <c r="K976" t="s">
        <v>22</v>
      </c>
      <c r="L976">
        <v>1368853200</v>
      </c>
      <c r="M976">
        <v>1368939600</v>
      </c>
      <c r="N976" s="27">
        <f t="shared" si="62"/>
        <v>41412.208333333336</v>
      </c>
      <c r="O976" s="28">
        <f t="shared" si="63"/>
        <v>41413.208333333336</v>
      </c>
      <c r="P976" t="b">
        <v>0</v>
      </c>
      <c r="Q976" t="b">
        <v>0</v>
      </c>
      <c r="R976" s="34" t="s">
        <v>60</v>
      </c>
      <c r="S976" s="35" t="s">
        <v>2033</v>
      </c>
      <c r="T976" s="36" t="s">
        <v>2043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23">
        <f t="shared" si="61"/>
        <v>68.274629629629629</v>
      </c>
      <c r="J977" t="s">
        <v>21</v>
      </c>
      <c r="K977" t="s">
        <v>22</v>
      </c>
      <c r="L977">
        <v>1448776800</v>
      </c>
      <c r="M977">
        <v>1452146400</v>
      </c>
      <c r="N977" s="27">
        <f t="shared" si="62"/>
        <v>42337.25</v>
      </c>
      <c r="O977" s="28">
        <f t="shared" si="63"/>
        <v>42376.25</v>
      </c>
      <c r="P977" t="b">
        <v>0</v>
      </c>
      <c r="Q977" t="b">
        <v>1</v>
      </c>
      <c r="R977" s="34" t="s">
        <v>33</v>
      </c>
      <c r="S977" s="35" t="s">
        <v>2037</v>
      </c>
      <c r="T977" s="36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23">
        <f t="shared" si="61"/>
        <v>71.610749999999996</v>
      </c>
      <c r="J978" t="s">
        <v>21</v>
      </c>
      <c r="K978" t="s">
        <v>22</v>
      </c>
      <c r="L978">
        <v>1296194400</v>
      </c>
      <c r="M978">
        <v>1296712800</v>
      </c>
      <c r="N978" s="27">
        <f t="shared" si="62"/>
        <v>40571.25</v>
      </c>
      <c r="O978" s="28">
        <f t="shared" si="63"/>
        <v>40577.25</v>
      </c>
      <c r="P978" t="b">
        <v>0</v>
      </c>
      <c r="Q978" t="b">
        <v>1</v>
      </c>
      <c r="R978" s="34" t="s">
        <v>33</v>
      </c>
      <c r="S978" s="35" t="s">
        <v>2037</v>
      </c>
      <c r="T978" s="36" t="s">
        <v>2038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23">
        <f t="shared" si="61"/>
        <v>33.869785714285712</v>
      </c>
      <c r="J979" t="s">
        <v>21</v>
      </c>
      <c r="K979" t="s">
        <v>22</v>
      </c>
      <c r="L979">
        <v>1517983200</v>
      </c>
      <c r="M979">
        <v>1520748000</v>
      </c>
      <c r="N979" s="27">
        <f t="shared" si="62"/>
        <v>43138.25</v>
      </c>
      <c r="O979" s="28">
        <f t="shared" si="63"/>
        <v>43170.25</v>
      </c>
      <c r="P979" t="b">
        <v>0</v>
      </c>
      <c r="Q979" t="b">
        <v>0</v>
      </c>
      <c r="R979" s="34" t="s">
        <v>17</v>
      </c>
      <c r="S979" s="35" t="s">
        <v>2031</v>
      </c>
      <c r="T979" s="36" t="s">
        <v>2032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23">
        <f t="shared" si="61"/>
        <v>50.320500000000003</v>
      </c>
      <c r="J980" t="s">
        <v>21</v>
      </c>
      <c r="K980" t="s">
        <v>22</v>
      </c>
      <c r="L980">
        <v>1478930400</v>
      </c>
      <c r="M980">
        <v>1480831200</v>
      </c>
      <c r="N980" s="27">
        <f t="shared" si="62"/>
        <v>42686.25</v>
      </c>
      <c r="O980" s="28">
        <f t="shared" si="63"/>
        <v>42708.25</v>
      </c>
      <c r="P980" t="b">
        <v>0</v>
      </c>
      <c r="Q980" t="b">
        <v>0</v>
      </c>
      <c r="R980" s="34" t="s">
        <v>89</v>
      </c>
      <c r="S980" s="35" t="s">
        <v>2048</v>
      </c>
      <c r="T980" s="36" t="s">
        <v>2049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23">
        <f t="shared" si="61"/>
        <v>508.21631229235879</v>
      </c>
      <c r="J981" t="s">
        <v>40</v>
      </c>
      <c r="K981" t="s">
        <v>41</v>
      </c>
      <c r="L981">
        <v>1426395600</v>
      </c>
      <c r="M981">
        <v>1426914000</v>
      </c>
      <c r="N981" s="27">
        <f t="shared" si="62"/>
        <v>42078.208333333328</v>
      </c>
      <c r="O981" s="28">
        <f t="shared" si="63"/>
        <v>42084.208333333328</v>
      </c>
      <c r="P981" t="b">
        <v>0</v>
      </c>
      <c r="Q981" t="b">
        <v>0</v>
      </c>
      <c r="R981" s="34" t="s">
        <v>33</v>
      </c>
      <c r="S981" s="35" t="s">
        <v>2037</v>
      </c>
      <c r="T981" s="36" t="s">
        <v>2038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23">
        <f t="shared" si="61"/>
        <v>371.2014088114754</v>
      </c>
      <c r="J982" t="s">
        <v>21</v>
      </c>
      <c r="K982" t="s">
        <v>22</v>
      </c>
      <c r="L982">
        <v>1446181200</v>
      </c>
      <c r="M982">
        <v>1446616800</v>
      </c>
      <c r="N982" s="27">
        <f t="shared" si="62"/>
        <v>42307.208333333328</v>
      </c>
      <c r="O982" s="28">
        <f t="shared" si="63"/>
        <v>42312.25</v>
      </c>
      <c r="P982" t="b">
        <v>1</v>
      </c>
      <c r="Q982" t="b">
        <v>0</v>
      </c>
      <c r="R982" s="34" t="s">
        <v>68</v>
      </c>
      <c r="S982" s="35" t="s">
        <v>2045</v>
      </c>
      <c r="T982" s="36" t="s">
        <v>2046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23">
        <f t="shared" si="61"/>
        <v>162.39111940298508</v>
      </c>
      <c r="J983" t="s">
        <v>21</v>
      </c>
      <c r="K983" t="s">
        <v>22</v>
      </c>
      <c r="L983">
        <v>1514181600</v>
      </c>
      <c r="M983">
        <v>1517032800</v>
      </c>
      <c r="N983" s="27">
        <f t="shared" si="62"/>
        <v>43094.25</v>
      </c>
      <c r="O983" s="28">
        <f t="shared" si="63"/>
        <v>43127.25</v>
      </c>
      <c r="P983" t="b">
        <v>0</v>
      </c>
      <c r="Q983" t="b">
        <v>0</v>
      </c>
      <c r="R983" s="34" t="s">
        <v>28</v>
      </c>
      <c r="S983" s="35" t="s">
        <v>2035</v>
      </c>
      <c r="T983" s="36" t="s">
        <v>2036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23">
        <f t="shared" si="61"/>
        <v>37.92465277777778</v>
      </c>
      <c r="J984" t="s">
        <v>21</v>
      </c>
      <c r="K984" t="s">
        <v>22</v>
      </c>
      <c r="L984">
        <v>1311051600</v>
      </c>
      <c r="M984">
        <v>1311224400</v>
      </c>
      <c r="N984" s="27">
        <f t="shared" si="62"/>
        <v>40743.208333333336</v>
      </c>
      <c r="O984" s="28">
        <f t="shared" si="63"/>
        <v>40745.208333333336</v>
      </c>
      <c r="P984" t="b">
        <v>0</v>
      </c>
      <c r="Q984" t="b">
        <v>1</v>
      </c>
      <c r="R984" s="34" t="s">
        <v>42</v>
      </c>
      <c r="S984" s="35" t="s">
        <v>2039</v>
      </c>
      <c r="T984" s="36" t="s">
        <v>2040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23">
        <f t="shared" si="61"/>
        <v>1163.7296824167313</v>
      </c>
      <c r="J985" t="s">
        <v>21</v>
      </c>
      <c r="K985" t="s">
        <v>22</v>
      </c>
      <c r="L985">
        <v>1564894800</v>
      </c>
      <c r="M985">
        <v>1566190800</v>
      </c>
      <c r="N985" s="27">
        <f t="shared" si="62"/>
        <v>43681.208333333328</v>
      </c>
      <c r="O985" s="28">
        <f t="shared" si="63"/>
        <v>43696.208333333328</v>
      </c>
      <c r="P985" t="b">
        <v>0</v>
      </c>
      <c r="Q985" t="b">
        <v>0</v>
      </c>
      <c r="R985" s="34" t="s">
        <v>42</v>
      </c>
      <c r="S985" s="35" t="s">
        <v>2039</v>
      </c>
      <c r="T985" s="36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23">
        <f t="shared" si="61"/>
        <v>191.2623076923077</v>
      </c>
      <c r="J986" t="s">
        <v>21</v>
      </c>
      <c r="K986" t="s">
        <v>22</v>
      </c>
      <c r="L986">
        <v>1567918800</v>
      </c>
      <c r="M986">
        <v>1570165200</v>
      </c>
      <c r="N986" s="27">
        <f t="shared" si="62"/>
        <v>43716.208333333328</v>
      </c>
      <c r="O986" s="28">
        <f t="shared" si="63"/>
        <v>43742.208333333328</v>
      </c>
      <c r="P986" t="b">
        <v>0</v>
      </c>
      <c r="Q986" t="b">
        <v>0</v>
      </c>
      <c r="R986" s="34" t="s">
        <v>33</v>
      </c>
      <c r="S986" s="35" t="s">
        <v>2037</v>
      </c>
      <c r="T986" s="36" t="s">
        <v>2038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23">
        <f t="shared" si="61"/>
        <v>2202.8356477139509</v>
      </c>
      <c r="J987" t="s">
        <v>21</v>
      </c>
      <c r="K987" t="s">
        <v>22</v>
      </c>
      <c r="L987">
        <v>1386309600</v>
      </c>
      <c r="M987">
        <v>1388556000</v>
      </c>
      <c r="N987" s="27">
        <f t="shared" si="62"/>
        <v>41614.25</v>
      </c>
      <c r="O987" s="28">
        <f t="shared" si="63"/>
        <v>41640.25</v>
      </c>
      <c r="P987" t="b">
        <v>0</v>
      </c>
      <c r="Q987" t="b">
        <v>1</v>
      </c>
      <c r="R987" s="34" t="s">
        <v>23</v>
      </c>
      <c r="S987" s="35" t="s">
        <v>2033</v>
      </c>
      <c r="T987" s="36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23">
        <f t="shared" si="61"/>
        <v>46.201538461538462</v>
      </c>
      <c r="J988" t="s">
        <v>21</v>
      </c>
      <c r="K988" t="s">
        <v>22</v>
      </c>
      <c r="L988">
        <v>1301979600</v>
      </c>
      <c r="M988">
        <v>1303189200</v>
      </c>
      <c r="N988" s="27">
        <f t="shared" si="62"/>
        <v>40638.208333333336</v>
      </c>
      <c r="O988" s="28">
        <f t="shared" si="63"/>
        <v>40652.208333333336</v>
      </c>
      <c r="P988" t="b">
        <v>0</v>
      </c>
      <c r="Q988" t="b">
        <v>0</v>
      </c>
      <c r="R988" s="34" t="s">
        <v>23</v>
      </c>
      <c r="S988" s="35" t="s">
        <v>2033</v>
      </c>
      <c r="T988" s="36" t="s">
        <v>2034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23">
        <f t="shared" si="61"/>
        <v>241.08395161290323</v>
      </c>
      <c r="J989" t="s">
        <v>21</v>
      </c>
      <c r="K989" t="s">
        <v>22</v>
      </c>
      <c r="L989">
        <v>1493269200</v>
      </c>
      <c r="M989">
        <v>1494478800</v>
      </c>
      <c r="N989" s="27">
        <f t="shared" si="62"/>
        <v>42852.208333333328</v>
      </c>
      <c r="O989" s="28">
        <f t="shared" si="63"/>
        <v>42866.208333333328</v>
      </c>
      <c r="P989" t="b">
        <v>0</v>
      </c>
      <c r="Q989" t="b">
        <v>0</v>
      </c>
      <c r="R989" s="34" t="s">
        <v>42</v>
      </c>
      <c r="S989" s="35" t="s">
        <v>2039</v>
      </c>
      <c r="T989" s="36" t="s">
        <v>2040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23">
        <f t="shared" si="61"/>
        <v>32.260585106382976</v>
      </c>
      <c r="J990" t="s">
        <v>21</v>
      </c>
      <c r="K990" t="s">
        <v>22</v>
      </c>
      <c r="L990">
        <v>1478930400</v>
      </c>
      <c r="M990">
        <v>1480744800</v>
      </c>
      <c r="N990" s="27">
        <f t="shared" si="62"/>
        <v>42686.25</v>
      </c>
      <c r="O990" s="28">
        <f t="shared" si="63"/>
        <v>42707.25</v>
      </c>
      <c r="P990" t="b">
        <v>0</v>
      </c>
      <c r="Q990" t="b">
        <v>0</v>
      </c>
      <c r="R990" s="34" t="s">
        <v>133</v>
      </c>
      <c r="S990" s="35" t="s">
        <v>2045</v>
      </c>
      <c r="T990" s="36" t="s">
        <v>2054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23">
        <f t="shared" si="61"/>
        <v>115.49791666666667</v>
      </c>
      <c r="J991" t="s">
        <v>21</v>
      </c>
      <c r="K991" t="s">
        <v>22</v>
      </c>
      <c r="L991">
        <v>1555390800</v>
      </c>
      <c r="M991">
        <v>1555822800</v>
      </c>
      <c r="N991" s="27">
        <f t="shared" si="62"/>
        <v>43571.208333333328</v>
      </c>
      <c r="O991" s="28">
        <f t="shared" si="63"/>
        <v>43576.208333333328</v>
      </c>
      <c r="P991" t="b">
        <v>0</v>
      </c>
      <c r="Q991" t="b">
        <v>0</v>
      </c>
      <c r="R991" s="34" t="s">
        <v>206</v>
      </c>
      <c r="S991" s="35" t="s">
        <v>2045</v>
      </c>
      <c r="T991" s="36" t="s">
        <v>2057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23">
        <f t="shared" si="61"/>
        <v>32.438397435897436</v>
      </c>
      <c r="J992" t="s">
        <v>21</v>
      </c>
      <c r="K992" t="s">
        <v>22</v>
      </c>
      <c r="L992">
        <v>1456984800</v>
      </c>
      <c r="M992">
        <v>1458882000</v>
      </c>
      <c r="N992" s="27">
        <f t="shared" si="62"/>
        <v>42432.25</v>
      </c>
      <c r="O992" s="28">
        <f t="shared" si="63"/>
        <v>42454.208333333328</v>
      </c>
      <c r="P992" t="b">
        <v>0</v>
      </c>
      <c r="Q992" t="b">
        <v>1</v>
      </c>
      <c r="R992" s="34" t="s">
        <v>53</v>
      </c>
      <c r="S992" s="35" t="s">
        <v>2039</v>
      </c>
      <c r="T992" s="36" t="s">
        <v>2042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23">
        <f t="shared" si="61"/>
        <v>121.06586734693877</v>
      </c>
      <c r="J993" t="s">
        <v>21</v>
      </c>
      <c r="K993" t="s">
        <v>22</v>
      </c>
      <c r="L993">
        <v>1411621200</v>
      </c>
      <c r="M993">
        <v>1411966800</v>
      </c>
      <c r="N993" s="27">
        <f t="shared" si="62"/>
        <v>41907.208333333336</v>
      </c>
      <c r="O993" s="28">
        <f t="shared" si="63"/>
        <v>41911.208333333336</v>
      </c>
      <c r="P993" t="b">
        <v>0</v>
      </c>
      <c r="Q993" t="b">
        <v>1</v>
      </c>
      <c r="R993" s="34" t="s">
        <v>23</v>
      </c>
      <c r="S993" s="35" t="s">
        <v>2033</v>
      </c>
      <c r="T993" s="36" t="s">
        <v>2034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23">
        <f t="shared" si="61"/>
        <v>68.132741935483864</v>
      </c>
      <c r="J994" t="s">
        <v>21</v>
      </c>
      <c r="K994" t="s">
        <v>22</v>
      </c>
      <c r="L994">
        <v>1525669200</v>
      </c>
      <c r="M994">
        <v>1526878800</v>
      </c>
      <c r="N994" s="27">
        <f t="shared" si="62"/>
        <v>43227.208333333328</v>
      </c>
      <c r="O994" s="28">
        <f t="shared" si="63"/>
        <v>43241.208333333328</v>
      </c>
      <c r="P994" t="b">
        <v>0</v>
      </c>
      <c r="Q994" t="b">
        <v>1</v>
      </c>
      <c r="R994" s="34" t="s">
        <v>53</v>
      </c>
      <c r="S994" s="35" t="s">
        <v>2039</v>
      </c>
      <c r="T994" s="36" t="s">
        <v>2042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23">
        <f t="shared" si="61"/>
        <v>37.888163265306119</v>
      </c>
      <c r="J995" t="s">
        <v>107</v>
      </c>
      <c r="K995" t="s">
        <v>108</v>
      </c>
      <c r="L995">
        <v>1450936800</v>
      </c>
      <c r="M995">
        <v>1452405600</v>
      </c>
      <c r="N995" s="27">
        <f t="shared" si="62"/>
        <v>42362.25</v>
      </c>
      <c r="O995" s="28">
        <f t="shared" si="63"/>
        <v>42379.25</v>
      </c>
      <c r="P995" t="b">
        <v>0</v>
      </c>
      <c r="Q995" t="b">
        <v>1</v>
      </c>
      <c r="R995" s="34" t="s">
        <v>122</v>
      </c>
      <c r="S995" s="35" t="s">
        <v>2052</v>
      </c>
      <c r="T995" s="36" t="s">
        <v>2053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23">
        <f t="shared" si="61"/>
        <v>421.26248405386252</v>
      </c>
      <c r="J996" t="s">
        <v>21</v>
      </c>
      <c r="K996" t="s">
        <v>22</v>
      </c>
      <c r="L996">
        <v>1413522000</v>
      </c>
      <c r="M996">
        <v>1414040400</v>
      </c>
      <c r="N996" s="27">
        <f t="shared" si="62"/>
        <v>41929.208333333336</v>
      </c>
      <c r="O996" s="28">
        <f t="shared" si="63"/>
        <v>41935.208333333336</v>
      </c>
      <c r="P996" t="b">
        <v>0</v>
      </c>
      <c r="Q996" t="b">
        <v>1</v>
      </c>
      <c r="R996" s="34" t="s">
        <v>206</v>
      </c>
      <c r="S996" s="35" t="s">
        <v>2045</v>
      </c>
      <c r="T996" s="36" t="s">
        <v>2057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23">
        <f t="shared" si="61"/>
        <v>1022.2873381294964</v>
      </c>
      <c r="J997" t="s">
        <v>21</v>
      </c>
      <c r="K997" t="s">
        <v>22</v>
      </c>
      <c r="L997">
        <v>1541307600</v>
      </c>
      <c r="M997">
        <v>1543816800</v>
      </c>
      <c r="N997" s="27">
        <f t="shared" si="62"/>
        <v>43408.208333333328</v>
      </c>
      <c r="O997" s="28">
        <f t="shared" si="63"/>
        <v>43437.25</v>
      </c>
      <c r="P997" t="b">
        <v>0</v>
      </c>
      <c r="Q997" t="b">
        <v>1</v>
      </c>
      <c r="R997" s="34" t="s">
        <v>17</v>
      </c>
      <c r="S997" s="35" t="s">
        <v>2031</v>
      </c>
      <c r="T997" s="36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23">
        <f t="shared" si="61"/>
        <v>56.364696969696972</v>
      </c>
      <c r="J998" t="s">
        <v>21</v>
      </c>
      <c r="K998" t="s">
        <v>22</v>
      </c>
      <c r="L998">
        <v>1357106400</v>
      </c>
      <c r="M998">
        <v>1359698400</v>
      </c>
      <c r="N998" s="27">
        <f t="shared" si="62"/>
        <v>41276.25</v>
      </c>
      <c r="O998" s="28">
        <f t="shared" si="63"/>
        <v>41306.25</v>
      </c>
      <c r="P998" t="b">
        <v>0</v>
      </c>
      <c r="Q998" t="b">
        <v>0</v>
      </c>
      <c r="R998" s="34" t="s">
        <v>33</v>
      </c>
      <c r="S998" s="35" t="s">
        <v>2037</v>
      </c>
      <c r="T998" s="36" t="s">
        <v>2038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23">
        <f t="shared" si="61"/>
        <v>69.802828947368425</v>
      </c>
      <c r="J999" t="s">
        <v>107</v>
      </c>
      <c r="K999" t="s">
        <v>108</v>
      </c>
      <c r="L999">
        <v>1390197600</v>
      </c>
      <c r="M999">
        <v>1390629600</v>
      </c>
      <c r="N999" s="27">
        <f t="shared" si="62"/>
        <v>41659.25</v>
      </c>
      <c r="O999" s="28">
        <f t="shared" si="63"/>
        <v>41664.25</v>
      </c>
      <c r="P999" t="b">
        <v>0</v>
      </c>
      <c r="Q999" t="b">
        <v>0</v>
      </c>
      <c r="R999" s="34" t="s">
        <v>33</v>
      </c>
      <c r="S999" s="35" t="s">
        <v>2037</v>
      </c>
      <c r="T999" s="36" t="s">
        <v>2038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23">
        <f t="shared" si="61"/>
        <v>187.28395645645645</v>
      </c>
      <c r="J1000" t="s">
        <v>21</v>
      </c>
      <c r="K1000" t="s">
        <v>22</v>
      </c>
      <c r="L1000">
        <v>1265868000</v>
      </c>
      <c r="M1000">
        <v>1267077600</v>
      </c>
      <c r="N1000" s="27">
        <f t="shared" si="62"/>
        <v>40220.25</v>
      </c>
      <c r="O1000" s="28">
        <f t="shared" si="63"/>
        <v>40234.25</v>
      </c>
      <c r="P1000" t="b">
        <v>0</v>
      </c>
      <c r="Q1000" t="b">
        <v>1</v>
      </c>
      <c r="R1000" s="34" t="s">
        <v>60</v>
      </c>
      <c r="S1000" s="35" t="s">
        <v>2033</v>
      </c>
      <c r="T1000" s="36" t="s">
        <v>2043</v>
      </c>
    </row>
    <row r="1001" spans="1:20" ht="18" thickBot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24">
        <f t="shared" si="61"/>
        <v>561.28271377137719</v>
      </c>
      <c r="J1001" t="s">
        <v>21</v>
      </c>
      <c r="K1001" t="s">
        <v>22</v>
      </c>
      <c r="L1001">
        <v>1467176400</v>
      </c>
      <c r="M1001">
        <v>1467781200</v>
      </c>
      <c r="N1001" s="29">
        <f t="shared" si="62"/>
        <v>42550.208333333328</v>
      </c>
      <c r="O1001" s="30">
        <f t="shared" si="63"/>
        <v>42557.208333333328</v>
      </c>
      <c r="P1001" t="b">
        <v>0</v>
      </c>
      <c r="Q1001" t="b">
        <v>0</v>
      </c>
      <c r="R1001" s="37" t="s">
        <v>17</v>
      </c>
      <c r="S1001" s="38" t="s">
        <v>2031</v>
      </c>
      <c r="T1001" s="39" t="s">
        <v>2032</v>
      </c>
    </row>
  </sheetData>
  <conditionalFormatting sqref="F2:F1001">
    <cfRule type="colorScale" priority="1">
      <colorScale>
        <cfvo type="percentile" val="10"/>
        <cfvo type="percentile" val="50"/>
        <cfvo type="percentile" val="90"/>
        <color rgb="FFC0042A"/>
        <color rgb="FF00B050"/>
        <color rgb="FF0070C0"/>
      </colorScale>
    </cfRule>
  </conditionalFormatting>
  <conditionalFormatting sqref="G1:G1048576">
    <cfRule type="containsText" dxfId="11" priority="14" operator="containsText" text="Canceled">
      <formula>NOT(ISERROR(SEARCH("Canceled",G1)))</formula>
    </cfRule>
    <cfRule type="containsText" dxfId="10" priority="15" operator="containsText" text="Live">
      <formula>NOT(ISERROR(SEARCH("Live",G1)))</formula>
    </cfRule>
    <cfRule type="containsText" dxfId="9" priority="16" operator="containsText" text="Failed">
      <formula>NOT(ISERROR(SEARCH("Failed",G1)))</formula>
    </cfRule>
    <cfRule type="containsText" dxfId="8" priority="17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848F-06AE-E243-943B-8D487B4C6716}">
  <dimension ref="B9:G22"/>
  <sheetViews>
    <sheetView topLeftCell="A2" workbookViewId="0">
      <selection activeCell="B8" sqref="B8"/>
    </sheetView>
  </sheetViews>
  <sheetFormatPr baseColWidth="10" defaultRowHeight="16" x14ac:dyDescent="0.2"/>
  <cols>
    <col min="2" max="2" width="16.83203125" bestFit="1" customWidth="1"/>
    <col min="3" max="7" width="10.83203125" bestFit="1" customWidth="1"/>
    <col min="8" max="8" width="2.6640625" bestFit="1" customWidth="1"/>
    <col min="9" max="9" width="3.5" bestFit="1" customWidth="1"/>
  </cols>
  <sheetData>
    <row r="9" spans="2:7" x14ac:dyDescent="0.2">
      <c r="B9" s="5" t="s">
        <v>6</v>
      </c>
      <c r="C9" t="s">
        <v>2065</v>
      </c>
    </row>
    <row r="11" spans="2:7" x14ac:dyDescent="0.2">
      <c r="B11" s="5" t="s">
        <v>2067</v>
      </c>
      <c r="C11" s="5" t="s">
        <v>4</v>
      </c>
    </row>
    <row r="12" spans="2:7" x14ac:dyDescent="0.2">
      <c r="B12" s="5" t="s">
        <v>2068</v>
      </c>
      <c r="C12" t="s">
        <v>74</v>
      </c>
      <c r="D12" t="s">
        <v>14</v>
      </c>
      <c r="E12" t="s">
        <v>47</v>
      </c>
      <c r="F12" t="s">
        <v>20</v>
      </c>
      <c r="G12" t="s">
        <v>2066</v>
      </c>
    </row>
    <row r="13" spans="2:7" x14ac:dyDescent="0.2">
      <c r="B13" t="s">
        <v>2039</v>
      </c>
      <c r="C13">
        <v>11</v>
      </c>
      <c r="D13">
        <v>60</v>
      </c>
      <c r="E13">
        <v>5</v>
      </c>
      <c r="F13">
        <v>102</v>
      </c>
      <c r="G13">
        <v>178</v>
      </c>
    </row>
    <row r="14" spans="2:7" x14ac:dyDescent="0.2">
      <c r="B14" t="s">
        <v>2031</v>
      </c>
      <c r="C14">
        <v>4</v>
      </c>
      <c r="D14">
        <v>20</v>
      </c>
      <c r="F14">
        <v>22</v>
      </c>
      <c r="G14">
        <v>46</v>
      </c>
    </row>
    <row r="15" spans="2:7" x14ac:dyDescent="0.2">
      <c r="B15" t="s">
        <v>2048</v>
      </c>
      <c r="C15">
        <v>1</v>
      </c>
      <c r="D15">
        <v>23</v>
      </c>
      <c r="E15">
        <v>3</v>
      </c>
      <c r="F15">
        <v>21</v>
      </c>
      <c r="G15">
        <v>48</v>
      </c>
    </row>
    <row r="16" spans="2:7" x14ac:dyDescent="0.2">
      <c r="B16" t="s">
        <v>2062</v>
      </c>
      <c r="F16">
        <v>4</v>
      </c>
      <c r="G16">
        <v>4</v>
      </c>
    </row>
    <row r="17" spans="2:7" x14ac:dyDescent="0.2">
      <c r="B17" t="s">
        <v>2033</v>
      </c>
      <c r="C17">
        <v>10</v>
      </c>
      <c r="D17">
        <v>66</v>
      </c>
      <c r="F17">
        <v>99</v>
      </c>
      <c r="G17">
        <v>175</v>
      </c>
    </row>
    <row r="18" spans="2:7" x14ac:dyDescent="0.2">
      <c r="B18" t="s">
        <v>2052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2">
      <c r="B19" t="s">
        <v>2045</v>
      </c>
      <c r="C19">
        <v>2</v>
      </c>
      <c r="D19">
        <v>24</v>
      </c>
      <c r="E19">
        <v>1</v>
      </c>
      <c r="F19">
        <v>40</v>
      </c>
      <c r="G19">
        <v>67</v>
      </c>
    </row>
    <row r="20" spans="2:7" x14ac:dyDescent="0.2">
      <c r="B20" t="s">
        <v>2035</v>
      </c>
      <c r="C20">
        <v>2</v>
      </c>
      <c r="D20">
        <v>28</v>
      </c>
      <c r="E20">
        <v>2</v>
      </c>
      <c r="F20">
        <v>64</v>
      </c>
      <c r="G20">
        <v>96</v>
      </c>
    </row>
    <row r="21" spans="2:7" x14ac:dyDescent="0.2">
      <c r="B21" t="s">
        <v>2037</v>
      </c>
      <c r="C21">
        <v>23</v>
      </c>
      <c r="D21">
        <v>132</v>
      </c>
      <c r="E21">
        <v>2</v>
      </c>
      <c r="F21">
        <v>187</v>
      </c>
      <c r="G21">
        <v>344</v>
      </c>
    </row>
    <row r="22" spans="2:7" x14ac:dyDescent="0.2">
      <c r="B22" t="s">
        <v>2066</v>
      </c>
      <c r="C22">
        <v>57</v>
      </c>
      <c r="D22">
        <v>364</v>
      </c>
      <c r="E22">
        <v>14</v>
      </c>
      <c r="F22">
        <v>565</v>
      </c>
      <c r="G2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5CE3-EAD3-1649-BD7C-82CCC6873B1B}">
  <dimension ref="B8:G37"/>
  <sheetViews>
    <sheetView workbookViewId="0">
      <selection activeCell="F15" sqref="F15"/>
    </sheetView>
  </sheetViews>
  <sheetFormatPr baseColWidth="10" defaultRowHeight="16" x14ac:dyDescent="0.2"/>
  <cols>
    <col min="2" max="2" width="16.6640625" bestFit="1" customWidth="1"/>
    <col min="3" max="7" width="10.83203125" bestFit="1" customWidth="1"/>
    <col min="8" max="8" width="2.6640625" bestFit="1" customWidth="1"/>
    <col min="9" max="9" width="3.5" bestFit="1" customWidth="1"/>
  </cols>
  <sheetData>
    <row r="8" spans="2:7" x14ac:dyDescent="0.2">
      <c r="B8" s="5" t="s">
        <v>6</v>
      </c>
      <c r="C8" t="s">
        <v>2065</v>
      </c>
    </row>
    <row r="9" spans="2:7" x14ac:dyDescent="0.2">
      <c r="B9" s="5" t="s">
        <v>2068</v>
      </c>
      <c r="C9" t="s">
        <v>2065</v>
      </c>
    </row>
    <row r="11" spans="2:7" x14ac:dyDescent="0.2">
      <c r="B11" s="5" t="s">
        <v>2067</v>
      </c>
      <c r="C11" s="5" t="s">
        <v>4</v>
      </c>
    </row>
    <row r="12" spans="2:7" x14ac:dyDescent="0.2">
      <c r="B12" s="5" t="s">
        <v>2064</v>
      </c>
      <c r="C12" t="s">
        <v>74</v>
      </c>
      <c r="D12" t="s">
        <v>14</v>
      </c>
      <c r="E12" t="s">
        <v>47</v>
      </c>
      <c r="F12" t="s">
        <v>20</v>
      </c>
      <c r="G12" t="s">
        <v>2066</v>
      </c>
    </row>
    <row r="13" spans="2:7" x14ac:dyDescent="0.2">
      <c r="B13" t="s">
        <v>2047</v>
      </c>
      <c r="C13" s="7">
        <v>1</v>
      </c>
      <c r="D13" s="7">
        <v>10</v>
      </c>
      <c r="E13" s="7">
        <v>2</v>
      </c>
      <c r="F13" s="7">
        <v>21</v>
      </c>
      <c r="G13" s="7">
        <v>34</v>
      </c>
    </row>
    <row r="14" spans="2:7" x14ac:dyDescent="0.2">
      <c r="B14" t="s">
        <v>2063</v>
      </c>
      <c r="C14" s="7"/>
      <c r="D14" s="7"/>
      <c r="E14" s="7"/>
      <c r="F14" s="7">
        <v>4</v>
      </c>
      <c r="G14" s="7">
        <v>4</v>
      </c>
    </row>
    <row r="15" spans="2:7" x14ac:dyDescent="0.2">
      <c r="B15" t="s">
        <v>2040</v>
      </c>
      <c r="C15" s="7">
        <v>4</v>
      </c>
      <c r="D15" s="7">
        <v>21</v>
      </c>
      <c r="E15" s="7">
        <v>1</v>
      </c>
      <c r="F15" s="7">
        <v>34</v>
      </c>
      <c r="G15" s="7">
        <v>60</v>
      </c>
    </row>
    <row r="16" spans="2:7" x14ac:dyDescent="0.2">
      <c r="B16" t="s">
        <v>2042</v>
      </c>
      <c r="C16" s="7">
        <v>2</v>
      </c>
      <c r="D16" s="7">
        <v>12</v>
      </c>
      <c r="E16" s="7">
        <v>1</v>
      </c>
      <c r="F16" s="7">
        <v>22</v>
      </c>
      <c r="G16" s="7">
        <v>37</v>
      </c>
    </row>
    <row r="17" spans="2:7" x14ac:dyDescent="0.2">
      <c r="B17" t="s">
        <v>2041</v>
      </c>
      <c r="C17" s="7"/>
      <c r="D17" s="7">
        <v>8</v>
      </c>
      <c r="E17" s="7"/>
      <c r="F17" s="7">
        <v>10</v>
      </c>
      <c r="G17" s="7">
        <v>18</v>
      </c>
    </row>
    <row r="18" spans="2:7" x14ac:dyDescent="0.2">
      <c r="B18" t="s">
        <v>2051</v>
      </c>
      <c r="C18" s="7">
        <v>1</v>
      </c>
      <c r="D18" s="7">
        <v>7</v>
      </c>
      <c r="E18" s="7"/>
      <c r="F18" s="7">
        <v>9</v>
      </c>
      <c r="G18" s="7">
        <v>17</v>
      </c>
    </row>
    <row r="19" spans="2:7" x14ac:dyDescent="0.2">
      <c r="B19" t="s">
        <v>2032</v>
      </c>
      <c r="C19" s="7">
        <v>4</v>
      </c>
      <c r="D19" s="7">
        <v>20</v>
      </c>
      <c r="E19" s="7"/>
      <c r="F19" s="7">
        <v>22</v>
      </c>
      <c r="G19" s="7">
        <v>46</v>
      </c>
    </row>
    <row r="20" spans="2:7" x14ac:dyDescent="0.2">
      <c r="B20" t="s">
        <v>2043</v>
      </c>
      <c r="C20" s="7">
        <v>3</v>
      </c>
      <c r="D20" s="7">
        <v>19</v>
      </c>
      <c r="E20" s="7"/>
      <c r="F20" s="7">
        <v>23</v>
      </c>
      <c r="G20" s="7">
        <v>45</v>
      </c>
    </row>
    <row r="21" spans="2:7" x14ac:dyDescent="0.2">
      <c r="B21" t="s">
        <v>2056</v>
      </c>
      <c r="C21" s="7">
        <v>1</v>
      </c>
      <c r="D21" s="7">
        <v>6</v>
      </c>
      <c r="E21" s="7"/>
      <c r="F21" s="7">
        <v>10</v>
      </c>
      <c r="G21" s="7">
        <v>17</v>
      </c>
    </row>
    <row r="22" spans="2:7" x14ac:dyDescent="0.2">
      <c r="B22" t="s">
        <v>2055</v>
      </c>
      <c r="C22" s="7"/>
      <c r="D22" s="7">
        <v>3</v>
      </c>
      <c r="E22" s="7"/>
      <c r="F22" s="7">
        <v>4</v>
      </c>
      <c r="G22" s="7">
        <v>7</v>
      </c>
    </row>
    <row r="23" spans="2:7" x14ac:dyDescent="0.2">
      <c r="B23" t="s">
        <v>2059</v>
      </c>
      <c r="C23" s="7"/>
      <c r="D23" s="7">
        <v>8</v>
      </c>
      <c r="E23" s="7">
        <v>1</v>
      </c>
      <c r="F23" s="7">
        <v>4</v>
      </c>
      <c r="G23" s="7">
        <v>13</v>
      </c>
    </row>
    <row r="24" spans="2:7" x14ac:dyDescent="0.2">
      <c r="B24" t="s">
        <v>2046</v>
      </c>
      <c r="C24" s="7">
        <v>1</v>
      </c>
      <c r="D24" s="7">
        <v>6</v>
      </c>
      <c r="E24" s="7">
        <v>1</v>
      </c>
      <c r="F24" s="7">
        <v>13</v>
      </c>
      <c r="G24" s="7">
        <v>21</v>
      </c>
    </row>
    <row r="25" spans="2:7" x14ac:dyDescent="0.2">
      <c r="B25" t="s">
        <v>2053</v>
      </c>
      <c r="C25" s="7">
        <v>4</v>
      </c>
      <c r="D25" s="7">
        <v>11</v>
      </c>
      <c r="E25" s="7">
        <v>1</v>
      </c>
      <c r="F25" s="7">
        <v>26</v>
      </c>
      <c r="G25" s="7">
        <v>42</v>
      </c>
    </row>
    <row r="26" spans="2:7" x14ac:dyDescent="0.2">
      <c r="B26" t="s">
        <v>2038</v>
      </c>
      <c r="C26" s="7">
        <v>23</v>
      </c>
      <c r="D26" s="7">
        <v>132</v>
      </c>
      <c r="E26" s="7">
        <v>2</v>
      </c>
      <c r="F26" s="7">
        <v>187</v>
      </c>
      <c r="G26" s="7">
        <v>344</v>
      </c>
    </row>
    <row r="27" spans="2:7" x14ac:dyDescent="0.2">
      <c r="B27" t="s">
        <v>2054</v>
      </c>
      <c r="C27" s="7"/>
      <c r="D27" s="7">
        <v>4</v>
      </c>
      <c r="E27" s="7"/>
      <c r="F27" s="7">
        <v>4</v>
      </c>
      <c r="G27" s="7">
        <v>8</v>
      </c>
    </row>
    <row r="28" spans="2:7" x14ac:dyDescent="0.2">
      <c r="B28" t="s">
        <v>2034</v>
      </c>
      <c r="C28" s="7">
        <v>6</v>
      </c>
      <c r="D28" s="7">
        <v>30</v>
      </c>
      <c r="E28" s="7"/>
      <c r="F28" s="7">
        <v>49</v>
      </c>
      <c r="G28" s="7">
        <v>85</v>
      </c>
    </row>
    <row r="29" spans="2:7" x14ac:dyDescent="0.2">
      <c r="B29" t="s">
        <v>2061</v>
      </c>
      <c r="C29" s="7"/>
      <c r="D29" s="7">
        <v>9</v>
      </c>
      <c r="E29" s="7"/>
      <c r="F29" s="7">
        <v>5</v>
      </c>
      <c r="G29" s="7">
        <v>14</v>
      </c>
    </row>
    <row r="30" spans="2:7" x14ac:dyDescent="0.2">
      <c r="B30" t="s">
        <v>2050</v>
      </c>
      <c r="C30" s="7">
        <v>1</v>
      </c>
      <c r="D30" s="7">
        <v>5</v>
      </c>
      <c r="E30" s="7">
        <v>1</v>
      </c>
      <c r="F30" s="7">
        <v>9</v>
      </c>
      <c r="G30" s="7">
        <v>16</v>
      </c>
    </row>
    <row r="31" spans="2:7" x14ac:dyDescent="0.2">
      <c r="B31" t="s">
        <v>2058</v>
      </c>
      <c r="C31" s="7">
        <v>3</v>
      </c>
      <c r="D31" s="7">
        <v>3</v>
      </c>
      <c r="E31" s="7"/>
      <c r="F31" s="7">
        <v>11</v>
      </c>
      <c r="G31" s="7">
        <v>17</v>
      </c>
    </row>
    <row r="32" spans="2:7" x14ac:dyDescent="0.2">
      <c r="B32" t="s">
        <v>2057</v>
      </c>
      <c r="C32" s="7"/>
      <c r="D32" s="7">
        <v>7</v>
      </c>
      <c r="E32" s="7"/>
      <c r="F32" s="7">
        <v>14</v>
      </c>
      <c r="G32" s="7">
        <v>21</v>
      </c>
    </row>
    <row r="33" spans="2:7" x14ac:dyDescent="0.2">
      <c r="B33" t="s">
        <v>2049</v>
      </c>
      <c r="C33" s="7">
        <v>1</v>
      </c>
      <c r="D33" s="7">
        <v>15</v>
      </c>
      <c r="E33" s="7">
        <v>2</v>
      </c>
      <c r="F33" s="7">
        <v>17</v>
      </c>
      <c r="G33" s="7">
        <v>35</v>
      </c>
    </row>
    <row r="34" spans="2:7" x14ac:dyDescent="0.2">
      <c r="B34" t="s">
        <v>2044</v>
      </c>
      <c r="C34" s="7"/>
      <c r="D34" s="7">
        <v>16</v>
      </c>
      <c r="E34" s="7">
        <v>1</v>
      </c>
      <c r="F34" s="7">
        <v>28</v>
      </c>
      <c r="G34" s="7">
        <v>45</v>
      </c>
    </row>
    <row r="35" spans="2:7" x14ac:dyDescent="0.2">
      <c r="B35" t="s">
        <v>2036</v>
      </c>
      <c r="C35" s="7">
        <v>2</v>
      </c>
      <c r="D35" s="7">
        <v>12</v>
      </c>
      <c r="E35" s="7">
        <v>1</v>
      </c>
      <c r="F35" s="7">
        <v>36</v>
      </c>
      <c r="G35" s="7">
        <v>51</v>
      </c>
    </row>
    <row r="36" spans="2:7" x14ac:dyDescent="0.2">
      <c r="B36" t="s">
        <v>2060</v>
      </c>
      <c r="C36" s="7"/>
      <c r="D36" s="7"/>
      <c r="E36" s="7"/>
      <c r="F36" s="7">
        <v>3</v>
      </c>
      <c r="G36" s="7">
        <v>3</v>
      </c>
    </row>
    <row r="37" spans="2:7" x14ac:dyDescent="0.2">
      <c r="B37" t="s">
        <v>2066</v>
      </c>
      <c r="C37" s="7">
        <v>57</v>
      </c>
      <c r="D37" s="7">
        <v>364</v>
      </c>
      <c r="E37" s="7">
        <v>14</v>
      </c>
      <c r="F37" s="7">
        <v>565</v>
      </c>
      <c r="G37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6DD3-31D6-4F46-A415-300FD1337083}">
  <dimension ref="B5:F22"/>
  <sheetViews>
    <sheetView workbookViewId="0">
      <selection activeCell="M34" sqref="M34"/>
    </sheetView>
  </sheetViews>
  <sheetFormatPr baseColWidth="10" defaultRowHeight="16" x14ac:dyDescent="0.2"/>
  <cols>
    <col min="2" max="2" width="24.33203125" bestFit="1" customWidth="1"/>
    <col min="3" max="6" width="10.83203125" bestFit="1" customWidth="1"/>
  </cols>
  <sheetData>
    <row r="5" spans="2:6" x14ac:dyDescent="0.2">
      <c r="B5" s="5" t="s">
        <v>2068</v>
      </c>
      <c r="C5" t="s">
        <v>2065</v>
      </c>
    </row>
    <row r="6" spans="2:6" x14ac:dyDescent="0.2">
      <c r="B6" s="5" t="s">
        <v>2083</v>
      </c>
      <c r="C6" t="s">
        <v>2065</v>
      </c>
    </row>
    <row r="8" spans="2:6" x14ac:dyDescent="0.2">
      <c r="B8" s="5" t="s">
        <v>2067</v>
      </c>
      <c r="C8" s="5" t="s">
        <v>4</v>
      </c>
    </row>
    <row r="9" spans="2:6" x14ac:dyDescent="0.2">
      <c r="B9" s="5" t="s">
        <v>2069</v>
      </c>
      <c r="C9" t="s">
        <v>74</v>
      </c>
      <c r="D9" t="s">
        <v>14</v>
      </c>
      <c r="E9" t="s">
        <v>20</v>
      </c>
      <c r="F9" t="s">
        <v>2066</v>
      </c>
    </row>
    <row r="10" spans="2:6" x14ac:dyDescent="0.2">
      <c r="B10" s="6" t="s">
        <v>2071</v>
      </c>
      <c r="C10" s="7">
        <v>6</v>
      </c>
      <c r="D10" s="7">
        <v>36</v>
      </c>
      <c r="E10" s="7">
        <v>49</v>
      </c>
      <c r="F10" s="7">
        <v>91</v>
      </c>
    </row>
    <row r="11" spans="2:6" x14ac:dyDescent="0.2">
      <c r="B11" s="6" t="s">
        <v>2072</v>
      </c>
      <c r="C11" s="7">
        <v>7</v>
      </c>
      <c r="D11" s="7">
        <v>28</v>
      </c>
      <c r="E11" s="7">
        <v>44</v>
      </c>
      <c r="F11" s="7">
        <v>79</v>
      </c>
    </row>
    <row r="12" spans="2:6" x14ac:dyDescent="0.2">
      <c r="B12" s="6" t="s">
        <v>2073</v>
      </c>
      <c r="C12" s="7">
        <v>4</v>
      </c>
      <c r="D12" s="7">
        <v>33</v>
      </c>
      <c r="E12" s="7">
        <v>49</v>
      </c>
      <c r="F12" s="7">
        <v>86</v>
      </c>
    </row>
    <row r="13" spans="2:6" x14ac:dyDescent="0.2">
      <c r="B13" s="6" t="s">
        <v>2074</v>
      </c>
      <c r="C13" s="7">
        <v>1</v>
      </c>
      <c r="D13" s="7">
        <v>30</v>
      </c>
      <c r="E13" s="7">
        <v>46</v>
      </c>
      <c r="F13" s="7">
        <v>77</v>
      </c>
    </row>
    <row r="14" spans="2:6" x14ac:dyDescent="0.2">
      <c r="B14" s="6" t="s">
        <v>2075</v>
      </c>
      <c r="C14" s="7">
        <v>3</v>
      </c>
      <c r="D14" s="7">
        <v>35</v>
      </c>
      <c r="E14" s="7">
        <v>46</v>
      </c>
      <c r="F14" s="7">
        <v>84</v>
      </c>
    </row>
    <row r="15" spans="2:6" x14ac:dyDescent="0.2">
      <c r="B15" s="6" t="s">
        <v>2076</v>
      </c>
      <c r="C15" s="7">
        <v>3</v>
      </c>
      <c r="D15" s="7">
        <v>28</v>
      </c>
      <c r="E15" s="7">
        <v>55</v>
      </c>
      <c r="F15" s="7">
        <v>86</v>
      </c>
    </row>
    <row r="16" spans="2:6" x14ac:dyDescent="0.2">
      <c r="B16" s="6" t="s">
        <v>2077</v>
      </c>
      <c r="C16" s="7">
        <v>4</v>
      </c>
      <c r="D16" s="7">
        <v>31</v>
      </c>
      <c r="E16" s="7">
        <v>58</v>
      </c>
      <c r="F16" s="7">
        <v>93</v>
      </c>
    </row>
    <row r="17" spans="2:6" x14ac:dyDescent="0.2">
      <c r="B17" s="6" t="s">
        <v>2078</v>
      </c>
      <c r="C17" s="7">
        <v>8</v>
      </c>
      <c r="D17" s="7">
        <v>35</v>
      </c>
      <c r="E17" s="7">
        <v>41</v>
      </c>
      <c r="F17" s="7">
        <v>84</v>
      </c>
    </row>
    <row r="18" spans="2:6" x14ac:dyDescent="0.2">
      <c r="B18" s="6" t="s">
        <v>2079</v>
      </c>
      <c r="C18" s="7">
        <v>5</v>
      </c>
      <c r="D18" s="7">
        <v>23</v>
      </c>
      <c r="E18" s="7">
        <v>45</v>
      </c>
      <c r="F18" s="7">
        <v>73</v>
      </c>
    </row>
    <row r="19" spans="2:6" x14ac:dyDescent="0.2">
      <c r="B19" s="6" t="s">
        <v>2080</v>
      </c>
      <c r="C19" s="7">
        <v>6</v>
      </c>
      <c r="D19" s="7">
        <v>26</v>
      </c>
      <c r="E19" s="7">
        <v>45</v>
      </c>
      <c r="F19" s="7">
        <v>77</v>
      </c>
    </row>
    <row r="20" spans="2:6" x14ac:dyDescent="0.2">
      <c r="B20" s="6" t="s">
        <v>2081</v>
      </c>
      <c r="C20" s="7">
        <v>3</v>
      </c>
      <c r="D20" s="7">
        <v>27</v>
      </c>
      <c r="E20" s="7">
        <v>45</v>
      </c>
      <c r="F20" s="7">
        <v>75</v>
      </c>
    </row>
    <row r="21" spans="2:6" x14ac:dyDescent="0.2">
      <c r="B21" s="6" t="s">
        <v>2082</v>
      </c>
      <c r="C21" s="7">
        <v>7</v>
      </c>
      <c r="D21" s="7">
        <v>32</v>
      </c>
      <c r="E21" s="7">
        <v>42</v>
      </c>
      <c r="F21" s="7">
        <v>81</v>
      </c>
    </row>
    <row r="22" spans="2:6" x14ac:dyDescent="0.2">
      <c r="B22" s="6" t="s">
        <v>2066</v>
      </c>
      <c r="C22" s="7">
        <v>57</v>
      </c>
      <c r="D22" s="7">
        <v>364</v>
      </c>
      <c r="E22" s="7">
        <v>565</v>
      </c>
      <c r="F22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FA97-F3E7-4440-BB5F-A2D549DFF64B}">
  <dimension ref="A3:P17"/>
  <sheetViews>
    <sheetView workbookViewId="0">
      <selection activeCell="J24" sqref="J24"/>
    </sheetView>
  </sheetViews>
  <sheetFormatPr baseColWidth="10" defaultRowHeight="16" x14ac:dyDescent="0.2"/>
  <cols>
    <col min="1" max="1" width="27" bestFit="1" customWidth="1"/>
    <col min="2" max="2" width="26" bestFit="1" customWidth="1"/>
    <col min="3" max="3" width="18.83203125" bestFit="1" customWidth="1"/>
    <col min="4" max="4" width="29.1640625" bestFit="1" customWidth="1"/>
    <col min="5" max="5" width="22" bestFit="1" customWidth="1"/>
    <col min="6" max="6" width="26" bestFit="1" customWidth="1"/>
    <col min="7" max="7" width="18.83203125" bestFit="1" customWidth="1"/>
    <col min="8" max="8" width="30.1640625" bestFit="1" customWidth="1"/>
    <col min="9" max="9" width="23" bestFit="1" customWidth="1"/>
    <col min="10" max="10" width="26" bestFit="1" customWidth="1"/>
    <col min="11" max="11" width="18.83203125" bestFit="1" customWidth="1"/>
    <col min="12" max="12" width="30.1640625" bestFit="1" customWidth="1"/>
    <col min="13" max="13" width="23" bestFit="1" customWidth="1"/>
    <col min="14" max="14" width="26" bestFit="1" customWidth="1"/>
    <col min="15" max="15" width="18.83203125" bestFit="1" customWidth="1"/>
    <col min="16" max="16" width="30.1640625" bestFit="1" customWidth="1"/>
    <col min="17" max="17" width="23" bestFit="1" customWidth="1"/>
    <col min="18" max="18" width="26" bestFit="1" customWidth="1"/>
    <col min="19" max="19" width="18.83203125" bestFit="1" customWidth="1"/>
    <col min="20" max="20" width="30.1640625" bestFit="1" customWidth="1"/>
    <col min="21" max="21" width="23" bestFit="1" customWidth="1"/>
    <col min="22" max="22" width="26" bestFit="1" customWidth="1"/>
    <col min="23" max="23" width="18.83203125" bestFit="1" customWidth="1"/>
    <col min="24" max="24" width="30.1640625" bestFit="1" customWidth="1"/>
    <col min="25" max="25" width="23" bestFit="1" customWidth="1"/>
    <col min="26" max="26" width="26" bestFit="1" customWidth="1"/>
    <col min="27" max="27" width="18.83203125" bestFit="1" customWidth="1"/>
    <col min="28" max="28" width="30.1640625" bestFit="1" customWidth="1"/>
    <col min="29" max="29" width="23" bestFit="1" customWidth="1"/>
    <col min="30" max="30" width="26" bestFit="1" customWidth="1"/>
    <col min="31" max="31" width="18.83203125" bestFit="1" customWidth="1"/>
    <col min="32" max="32" width="30.1640625" bestFit="1" customWidth="1"/>
    <col min="33" max="33" width="23" bestFit="1" customWidth="1"/>
    <col min="34" max="34" width="26" bestFit="1" customWidth="1"/>
    <col min="35" max="35" width="18.83203125" bestFit="1" customWidth="1"/>
    <col min="36" max="36" width="30.1640625" bestFit="1" customWidth="1"/>
    <col min="37" max="37" width="23" bestFit="1" customWidth="1"/>
    <col min="38" max="38" width="30.83203125" bestFit="1" customWidth="1"/>
    <col min="39" max="39" width="23.6640625" bestFit="1" customWidth="1"/>
  </cols>
  <sheetData>
    <row r="3" spans="1:16" x14ac:dyDescent="0.2">
      <c r="B3" s="8"/>
      <c r="C3" s="8"/>
      <c r="D3" s="8"/>
    </row>
    <row r="4" spans="1:16" ht="24" x14ac:dyDescent="0.2">
      <c r="A4" s="10" t="s">
        <v>2084</v>
      </c>
      <c r="B4" s="10" t="s">
        <v>2085</v>
      </c>
      <c r="C4" s="10" t="s">
        <v>2086</v>
      </c>
      <c r="D4" s="10" t="s">
        <v>2087</v>
      </c>
      <c r="E4" s="10" t="s">
        <v>2088</v>
      </c>
      <c r="F4" s="10" t="s">
        <v>2089</v>
      </c>
      <c r="G4" s="10" t="s">
        <v>2090</v>
      </c>
      <c r="H4" s="10" t="s">
        <v>2091</v>
      </c>
      <c r="I4" s="9"/>
      <c r="J4" s="9"/>
      <c r="K4" s="9"/>
      <c r="L4" s="9"/>
      <c r="M4" s="9"/>
      <c r="N4" s="9"/>
      <c r="O4" s="9"/>
      <c r="P4" s="9"/>
    </row>
    <row r="5" spans="1:16" ht="24" x14ac:dyDescent="0.3">
      <c r="A5" s="11" t="s">
        <v>2092</v>
      </c>
      <c r="B5" s="12">
        <f>COUNTIFS(Crowdfunding!$D$2:$D$1001,"&lt;1000",Crowdfunding!$G$2:$G$1001,"=Successful")</f>
        <v>30</v>
      </c>
      <c r="C5" s="12">
        <f>COUNTIFS(Crowdfunding!$D$2:$D$1001,"&lt;1000",Crowdfunding!$G$2:$G$1001,"=Failed")</f>
        <v>20</v>
      </c>
      <c r="D5" s="12">
        <f>COUNTIFS(Crowdfunding!$D$2:$D$1001,"&lt;1000",Crowdfunding!$G$2:$G$1001,"=Canceled")</f>
        <v>1</v>
      </c>
      <c r="E5" s="12">
        <f>SUM(B5:D5)</f>
        <v>51</v>
      </c>
      <c r="F5" s="16">
        <f>B5/E5</f>
        <v>0.58823529411764708</v>
      </c>
      <c r="G5" s="13">
        <f>C5/E5</f>
        <v>0.39215686274509803</v>
      </c>
      <c r="H5" s="13">
        <f>D5/E5</f>
        <v>1.9607843137254902E-2</v>
      </c>
    </row>
    <row r="6" spans="1:16" ht="24" x14ac:dyDescent="0.3">
      <c r="A6" s="11" t="s">
        <v>2093</v>
      </c>
      <c r="B6" s="12">
        <f>COUNTIFS(Crowdfunding!$D$2:$D$1001,"&gt;="&amp;1000,Crowdfunding!$D$2:$D$1001,"&lt;"&amp;4999,Crowdfunding!$G$2:$G$1001,"=Successful")</f>
        <v>191</v>
      </c>
      <c r="C6" s="12">
        <f>COUNTIFS(Crowdfunding!$D$2:$D$1001,"&gt;="&amp;1000,Crowdfunding!$D$2:$D$1001,"&lt;"&amp;4999,Crowdfunding!$G$2:$G$1001,"=Failed")</f>
        <v>38</v>
      </c>
      <c r="D6" s="12">
        <f>COUNTIFS(Crowdfunding!$D$2:$D$1001,"&gt;="&amp;1000,Crowdfunding!$D$2:$D$1001,"&lt;"&amp;4999,Crowdfunding!$G$2:$G$1001,"=Canceled")</f>
        <v>2</v>
      </c>
      <c r="E6" s="12">
        <f t="shared" ref="E6:E16" si="0">SUM(B6:D6)</f>
        <v>231</v>
      </c>
      <c r="F6" s="16">
        <f t="shared" ref="F6:F16" si="1">B6/E6</f>
        <v>0.82683982683982682</v>
      </c>
      <c r="G6" s="13">
        <f t="shared" ref="G6:G16" si="2">C6/E6</f>
        <v>0.16450216450216451</v>
      </c>
      <c r="H6" s="13">
        <f t="shared" ref="H6:H16" si="3">D6/E6</f>
        <v>8.658008658008658E-3</v>
      </c>
    </row>
    <row r="7" spans="1:16" ht="24" x14ac:dyDescent="0.3">
      <c r="A7" s="11" t="s">
        <v>2094</v>
      </c>
      <c r="B7" s="12">
        <f>COUNTIFS(Crowdfunding!$D$2:$D$1001,"&gt;="&amp;5000,Crowdfunding!$D$2:$D$1001,"&lt;"&amp;9999,Crowdfunding!$G$2:$G$1001,"=Successful")</f>
        <v>164</v>
      </c>
      <c r="C7" s="12">
        <f>COUNTIFS(Crowdfunding!$D$2:$D$1001,"&gt;="&amp;5000,Crowdfunding!$D$2:$D$1001,"&lt;"&amp;9999,Crowdfunding!$G$2:$G$1001,"=Failed")</f>
        <v>126</v>
      </c>
      <c r="D7" s="12">
        <f>COUNTIFS(Crowdfunding!$D$2:$D$1001,"&gt;="&amp;5000,Crowdfunding!$D$2:$D$1001,"&lt;"&amp;9999,Crowdfunding!$G$2:$G$1001,"=Canceled")</f>
        <v>25</v>
      </c>
      <c r="E7" s="12">
        <f t="shared" si="0"/>
        <v>315</v>
      </c>
      <c r="F7" s="16">
        <f t="shared" si="1"/>
        <v>0.52063492063492067</v>
      </c>
      <c r="G7" s="13">
        <f t="shared" si="2"/>
        <v>0.4</v>
      </c>
      <c r="H7" s="13">
        <f t="shared" si="3"/>
        <v>7.9365079365079361E-2</v>
      </c>
    </row>
    <row r="8" spans="1:16" ht="24" x14ac:dyDescent="0.3">
      <c r="A8" s="11" t="s">
        <v>2095</v>
      </c>
      <c r="B8" s="12">
        <f>COUNTIFS(Crowdfunding!$D$2:$D$1001,"&gt;="&amp;10000,Crowdfunding!$D$2:$D$1001,"&lt;"&amp;14999,Crowdfunding!$G$2:$G$1001,"=Successful")</f>
        <v>4</v>
      </c>
      <c r="C8" s="12">
        <f>COUNTIFS(Crowdfunding!$D$2:$D$1001,"&gt;="&amp;10000,Crowdfunding!$D$2:$D$1001,"&lt;"&amp;14999,Crowdfunding!$G$2:$G$1001,"=Failed")</f>
        <v>5</v>
      </c>
      <c r="D8" s="12">
        <f>COUNTIFS(Crowdfunding!$D$2:$D$1001,"&gt;="&amp;10000,Crowdfunding!$D$2:$D$1001,"&lt;"&amp;14999,Crowdfunding!$G$2:$G$1001,"=Canceled")</f>
        <v>0</v>
      </c>
      <c r="E8" s="12">
        <f t="shared" si="0"/>
        <v>9</v>
      </c>
      <c r="F8" s="16">
        <f t="shared" si="1"/>
        <v>0.44444444444444442</v>
      </c>
      <c r="G8" s="13">
        <f t="shared" si="2"/>
        <v>0.55555555555555558</v>
      </c>
      <c r="H8" s="13">
        <f t="shared" si="3"/>
        <v>0</v>
      </c>
    </row>
    <row r="9" spans="1:16" ht="24" x14ac:dyDescent="0.3">
      <c r="A9" s="11" t="s">
        <v>2096</v>
      </c>
      <c r="B9" s="12">
        <f>COUNTIFS(Crowdfunding!$D$2:$D$1001,"&gt;="&amp;15000,Crowdfunding!$D$2:$D$1001,"&lt;"&amp;19999,Crowdfunding!$G$2:$G$1001,"=Successful")</f>
        <v>10</v>
      </c>
      <c r="C9" s="12">
        <f>COUNTIFS(Crowdfunding!$D$2:$D$1001,"&gt;="&amp;15000,Crowdfunding!$D$2:$D$1001,"&lt;"&amp;19999,Crowdfunding!$G$2:$G$1001,"=Failed")</f>
        <v>0</v>
      </c>
      <c r="D9" s="12">
        <f>COUNTIFS(Crowdfunding!$D$2:$D$1001,"&gt;="&amp;15000,Crowdfunding!$D$2:$D$1001,"&lt;"&amp;19999,Crowdfunding!$G$2:$G$1001,"=Canceled")</f>
        <v>0</v>
      </c>
      <c r="E9" s="12">
        <f t="shared" si="0"/>
        <v>10</v>
      </c>
      <c r="F9" s="16">
        <f t="shared" si="1"/>
        <v>1</v>
      </c>
      <c r="G9" s="13">
        <f t="shared" si="2"/>
        <v>0</v>
      </c>
      <c r="H9" s="13">
        <f t="shared" si="3"/>
        <v>0</v>
      </c>
    </row>
    <row r="10" spans="1:16" ht="24" x14ac:dyDescent="0.3">
      <c r="A10" s="11" t="s">
        <v>2097</v>
      </c>
      <c r="B10" s="12">
        <f>COUNTIFS(Crowdfunding!$D$2:$D$1001,"&gt;="&amp;20000,Crowdfunding!$D$2:$D$1001,"&lt;"&amp;24999,Crowdfunding!$G$2:$G$1001,"=Successful")</f>
        <v>7</v>
      </c>
      <c r="C10" s="12">
        <f>COUNTIFS(Crowdfunding!$D$2:$D$1001,"&gt;="&amp;20000,Crowdfunding!$D$2:$D$1001,"&lt;"&amp;24999,Crowdfunding!$G$2:$G$1001,"=Failed")</f>
        <v>0</v>
      </c>
      <c r="D10" s="12">
        <f>COUNTIFS(Crowdfunding!$D$2:$D$1001,"&gt;="&amp;20000,Crowdfunding!$D$2:$D$1001,"&lt;"&amp;24999,Crowdfunding!$G$2:$G$1001,"=Canceled")</f>
        <v>0</v>
      </c>
      <c r="E10" s="12">
        <f t="shared" si="0"/>
        <v>7</v>
      </c>
      <c r="F10" s="16">
        <f t="shared" si="1"/>
        <v>1</v>
      </c>
      <c r="G10" s="13">
        <f t="shared" si="2"/>
        <v>0</v>
      </c>
      <c r="H10" s="13">
        <f t="shared" si="3"/>
        <v>0</v>
      </c>
    </row>
    <row r="11" spans="1:16" ht="24" x14ac:dyDescent="0.3">
      <c r="A11" s="11" t="s">
        <v>2098</v>
      </c>
      <c r="B11" s="12">
        <f>COUNTIFS(Crowdfunding!$D$2:$D$1001,"&gt;="&amp;25000,Crowdfunding!$D$2:$D$1001,"&lt;"&amp;29999,Crowdfunding!$G$2:$G$1001,"=Successful")</f>
        <v>11</v>
      </c>
      <c r="C11" s="12">
        <f>COUNTIFS(Crowdfunding!$D$2:$D$1001,"&gt;="&amp;25000,Crowdfunding!$D$2:$D$1001,"&lt;"&amp;29999,Crowdfunding!$G$2:$G$1001,"=Failed")</f>
        <v>3</v>
      </c>
      <c r="D11" s="12">
        <f>COUNTIFS(Crowdfunding!$D$2:$D$1001,"&gt;="&amp;25000,Crowdfunding!$D$2:$D$1001,"&lt;"&amp;29999,Crowdfunding!$G$2:$G$1001,"=Canceled")</f>
        <v>0</v>
      </c>
      <c r="E11" s="12">
        <f t="shared" si="0"/>
        <v>14</v>
      </c>
      <c r="F11" s="16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16" ht="24" x14ac:dyDescent="0.3">
      <c r="A12" s="11" t="s">
        <v>2099</v>
      </c>
      <c r="B12" s="12">
        <f>COUNTIFS(Crowdfunding!$D$2:$D$1001,"&gt;="&amp;30000,Crowdfunding!$D$2:$D$1001,"&lt;"&amp;34999,Crowdfunding!$G$2:$G$1001,"=Successful")</f>
        <v>7</v>
      </c>
      <c r="C12" s="12">
        <f>COUNTIFS(Crowdfunding!$D$2:$D$1001,"&gt;="&amp;30000,Crowdfunding!$D$2:$D$1001,"&lt;"&amp;34999,Crowdfunding!$G$2:$G$1001,"=Failed")</f>
        <v>0</v>
      </c>
      <c r="D12" s="12">
        <f>COUNTIFS(Crowdfunding!$D$2:$D$1001,"&gt;="&amp;30000,Crowdfunding!$D$2:$D$1001,"&lt;"&amp;34999,Crowdfunding!$G$2:$G$1001,"=Canceled")</f>
        <v>0</v>
      </c>
      <c r="E12" s="12">
        <f t="shared" si="0"/>
        <v>7</v>
      </c>
      <c r="F12" s="16">
        <f t="shared" si="1"/>
        <v>1</v>
      </c>
      <c r="G12" s="13">
        <f t="shared" si="2"/>
        <v>0</v>
      </c>
      <c r="H12" s="13">
        <f t="shared" si="3"/>
        <v>0</v>
      </c>
    </row>
    <row r="13" spans="1:16" ht="24" x14ac:dyDescent="0.3">
      <c r="A13" s="11" t="s">
        <v>2100</v>
      </c>
      <c r="B13" s="12">
        <f>COUNTIFS(Crowdfunding!$D$2:$D$1001,"&gt;="&amp;35000,Crowdfunding!$D$2:$D$1001,"&lt;"&amp;39999,Crowdfunding!$G$2:$G$1001,"=Successful")</f>
        <v>8</v>
      </c>
      <c r="C13" s="12">
        <f>COUNTIFS(Crowdfunding!$D$2:$D$1001,"&gt;="&amp;35000,Crowdfunding!$D$2:$D$1001,"&lt;"&amp;39999,Crowdfunding!$G$2:$G$1001,"=Failed")</f>
        <v>3</v>
      </c>
      <c r="D13" s="12">
        <f>COUNTIFS(Crowdfunding!$D$2:$D$1001,"&gt;="&amp;35000,Crowdfunding!$D$2:$D$1001,"&lt;"&amp;39999,Crowdfunding!$G$2:$G$1001,"=Canceled")</f>
        <v>1</v>
      </c>
      <c r="E13" s="12">
        <f t="shared" si="0"/>
        <v>12</v>
      </c>
      <c r="F13" s="16">
        <f t="shared" si="1"/>
        <v>0.66666666666666663</v>
      </c>
      <c r="G13" s="13">
        <f t="shared" si="2"/>
        <v>0.25</v>
      </c>
      <c r="H13" s="13">
        <f t="shared" si="3"/>
        <v>8.3333333333333329E-2</v>
      </c>
    </row>
    <row r="14" spans="1:16" ht="24" x14ac:dyDescent="0.3">
      <c r="A14" s="11" t="s">
        <v>2101</v>
      </c>
      <c r="B14" s="12">
        <f>COUNTIFS(Crowdfunding!$D$2:$D$1001,"&gt;="&amp;40000,Crowdfunding!$D$2:$D$1001,"&lt;"&amp;44999,Crowdfunding!$G$2:$G$1001,"=Successful")</f>
        <v>11</v>
      </c>
      <c r="C14" s="12">
        <f>COUNTIFS(Crowdfunding!$D$2:$D$1001,"&gt;="&amp;40000,Crowdfunding!$D$2:$D$1001,"&lt;"&amp;44999,Crowdfunding!$G$2:$G$1001,"=Failed")</f>
        <v>3</v>
      </c>
      <c r="D14" s="12">
        <f>COUNTIFS(Crowdfunding!$D$2:$D$1001,"&gt;="&amp;40000,Crowdfunding!$D$2:$D$1001,"&lt;"&amp;44999,Crowdfunding!$G$2:$G$1001,"=Canceled")</f>
        <v>0</v>
      </c>
      <c r="E14" s="12">
        <f t="shared" si="0"/>
        <v>14</v>
      </c>
      <c r="F14" s="16">
        <f t="shared" si="1"/>
        <v>0.7857142857142857</v>
      </c>
      <c r="G14" s="13">
        <f t="shared" si="2"/>
        <v>0.21428571428571427</v>
      </c>
      <c r="H14" s="13">
        <f t="shared" si="3"/>
        <v>0</v>
      </c>
    </row>
    <row r="15" spans="1:16" ht="24" x14ac:dyDescent="0.3">
      <c r="A15" s="11" t="s">
        <v>2102</v>
      </c>
      <c r="B15" s="12">
        <f>COUNTIFS(Crowdfunding!$D$2:$D$1001,"&gt;="&amp;45000,Crowdfunding!$D$2:$D$1001,"&lt;"&amp;49999,Crowdfunding!$G$2:$G$1001,"=Successful")</f>
        <v>8</v>
      </c>
      <c r="C15" s="12">
        <f>COUNTIFS(Crowdfunding!$D$2:$D$1001,"&gt;="&amp;45000,Crowdfunding!$D$2:$D$1001,"&lt;"&amp;49999,Crowdfunding!$G$2:$G$1001,"=Failed")</f>
        <v>3</v>
      </c>
      <c r="D15" s="12">
        <f>COUNTIFS(Crowdfunding!$D$2:$D$1001,"&gt;="&amp;45000,Crowdfunding!$D$2:$D$1001,"&lt;"&amp;49999,Crowdfunding!$G$2:$G$1001,"=Canceled")</f>
        <v>0</v>
      </c>
      <c r="E15" s="12">
        <f t="shared" si="0"/>
        <v>11</v>
      </c>
      <c r="F15" s="16">
        <f t="shared" si="1"/>
        <v>0.72727272727272729</v>
      </c>
      <c r="G15" s="13">
        <f t="shared" si="2"/>
        <v>0.27272727272727271</v>
      </c>
      <c r="H15" s="13">
        <f t="shared" si="3"/>
        <v>0</v>
      </c>
    </row>
    <row r="16" spans="1:16" ht="24" x14ac:dyDescent="0.3">
      <c r="A16" s="11" t="s">
        <v>2103</v>
      </c>
      <c r="B16" s="12">
        <f>COUNTIFS(Crowdfunding!$D$2:$D$1001,"&gt;="&amp;50000,Crowdfunding!$G$2:$G$1001,"=Successful")</f>
        <v>114</v>
      </c>
      <c r="C16" s="12">
        <f>COUNTIFS(Crowdfunding!$D$2:$D$1001,"&gt;="&amp;50000,Crowdfunding!$G$2:$G$1001,"=Failed")</f>
        <v>163</v>
      </c>
      <c r="D16" s="12">
        <f>COUNTIFS(Crowdfunding!$D$2:$D$1001,"&gt;="&amp;50000,Crowdfunding!$G$2:$G$1001,"=Canceled")</f>
        <v>28</v>
      </c>
      <c r="E16" s="12">
        <f t="shared" si="0"/>
        <v>305</v>
      </c>
      <c r="F16" s="16">
        <f t="shared" si="1"/>
        <v>0.3737704918032787</v>
      </c>
      <c r="G16" s="13">
        <f t="shared" si="2"/>
        <v>0.53442622950819674</v>
      </c>
      <c r="H16" s="13">
        <f t="shared" si="3"/>
        <v>9.1803278688524587E-2</v>
      </c>
    </row>
    <row r="17" spans="1:8" ht="24" x14ac:dyDescent="0.3">
      <c r="A17" s="15"/>
      <c r="B17" s="12"/>
      <c r="C17" s="12"/>
      <c r="D17" s="12"/>
      <c r="E17" s="12"/>
      <c r="F17" s="14"/>
      <c r="G17" s="12"/>
      <c r="H17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FD21-4FB5-CA40-B3BB-121F336E8F22}">
  <dimension ref="B2:L567"/>
  <sheetViews>
    <sheetView workbookViewId="0">
      <selection activeCell="I3" sqref="I3:I366"/>
    </sheetView>
  </sheetViews>
  <sheetFormatPr baseColWidth="10" defaultRowHeight="16" x14ac:dyDescent="0.2"/>
  <cols>
    <col min="1" max="1" width="5.5" customWidth="1"/>
    <col min="3" max="3" width="13.1640625" bestFit="1" customWidth="1"/>
    <col min="4" max="4" width="18.5" customWidth="1"/>
    <col min="5" max="5" width="41.6640625" bestFit="1" customWidth="1"/>
    <col min="6" max="6" width="13.1640625" customWidth="1"/>
    <col min="7" max="7" width="29.6640625" customWidth="1"/>
    <col min="9" max="9" width="13.1640625" bestFit="1" customWidth="1"/>
    <col min="11" max="11" width="41.6640625" bestFit="1" customWidth="1"/>
  </cols>
  <sheetData>
    <row r="2" spans="2:12" ht="21" x14ac:dyDescent="0.25">
      <c r="B2" t="s">
        <v>2104</v>
      </c>
      <c r="C2" t="s">
        <v>2105</v>
      </c>
      <c r="E2" s="17" t="s">
        <v>2106</v>
      </c>
      <c r="H2" t="s">
        <v>2104</v>
      </c>
      <c r="I2" t="s">
        <v>2105</v>
      </c>
      <c r="K2" s="17" t="s">
        <v>2113</v>
      </c>
    </row>
    <row r="3" spans="2:12" x14ac:dyDescent="0.2">
      <c r="B3" t="s">
        <v>20</v>
      </c>
      <c r="C3">
        <v>158</v>
      </c>
      <c r="E3" t="s">
        <v>2107</v>
      </c>
      <c r="F3" s="19">
        <f>AVERAGE(C3:C567)</f>
        <v>851.14690265486729</v>
      </c>
      <c r="H3" t="s">
        <v>14</v>
      </c>
      <c r="I3">
        <v>0</v>
      </c>
      <c r="K3" t="s">
        <v>2107</v>
      </c>
      <c r="L3" s="19">
        <f>AVERAGE(I3:I567)</f>
        <v>585.61538461538464</v>
      </c>
    </row>
    <row r="4" spans="2:12" x14ac:dyDescent="0.2">
      <c r="B4" t="s">
        <v>20</v>
      </c>
      <c r="C4">
        <v>1425</v>
      </c>
      <c r="E4" t="s">
        <v>2108</v>
      </c>
      <c r="F4">
        <f>MEDIAN(C3:C567)</f>
        <v>201</v>
      </c>
      <c r="H4" t="s">
        <v>14</v>
      </c>
      <c r="I4">
        <v>24</v>
      </c>
      <c r="K4" t="s">
        <v>2108</v>
      </c>
      <c r="L4" s="19">
        <f>MEDIAN(I3:I567)</f>
        <v>114.5</v>
      </c>
    </row>
    <row r="5" spans="2:12" x14ac:dyDescent="0.2">
      <c r="B5" t="s">
        <v>20</v>
      </c>
      <c r="C5">
        <v>174</v>
      </c>
      <c r="E5" t="s">
        <v>2109</v>
      </c>
      <c r="F5">
        <f>MIN(C3:C567)</f>
        <v>16</v>
      </c>
      <c r="H5" t="s">
        <v>14</v>
      </c>
      <c r="I5">
        <v>53</v>
      </c>
      <c r="K5" t="s">
        <v>2109</v>
      </c>
      <c r="L5">
        <f>MIN(I3:I567)</f>
        <v>0</v>
      </c>
    </row>
    <row r="6" spans="2:12" x14ac:dyDescent="0.2">
      <c r="B6" t="s">
        <v>20</v>
      </c>
      <c r="C6">
        <v>227</v>
      </c>
      <c r="E6" t="s">
        <v>2110</v>
      </c>
      <c r="F6">
        <f>MAX(C3:C567)</f>
        <v>7295</v>
      </c>
      <c r="H6" t="s">
        <v>14</v>
      </c>
      <c r="I6">
        <v>18</v>
      </c>
      <c r="K6" t="s">
        <v>2110</v>
      </c>
      <c r="L6">
        <f>MAX(I3:I567)</f>
        <v>6080</v>
      </c>
    </row>
    <row r="7" spans="2:12" x14ac:dyDescent="0.2">
      <c r="B7" t="s">
        <v>20</v>
      </c>
      <c r="C7">
        <v>220</v>
      </c>
      <c r="E7" t="s">
        <v>2111</v>
      </c>
      <c r="F7" s="18">
        <f>_xlfn.VAR.P(C3:C567)</f>
        <v>1603373.7324019109</v>
      </c>
      <c r="H7" t="s">
        <v>14</v>
      </c>
      <c r="I7">
        <v>44</v>
      </c>
      <c r="K7" t="s">
        <v>2111</v>
      </c>
      <c r="L7" s="18">
        <f>_xlfn.VAR.P(I3:I567)</f>
        <v>921574.68174133555</v>
      </c>
    </row>
    <row r="8" spans="2:12" x14ac:dyDescent="0.2">
      <c r="B8" t="s">
        <v>20</v>
      </c>
      <c r="C8">
        <v>98</v>
      </c>
      <c r="E8" t="s">
        <v>2112</v>
      </c>
      <c r="F8" s="18">
        <f>_xlfn.STDEV.P(C3:C567)</f>
        <v>1266.2439466397898</v>
      </c>
      <c r="H8" t="s">
        <v>14</v>
      </c>
      <c r="I8">
        <v>27</v>
      </c>
      <c r="K8" t="s">
        <v>2112</v>
      </c>
      <c r="L8" s="18">
        <f>_xlfn.STDEV.P(I3:I567)</f>
        <v>959.98681331637863</v>
      </c>
    </row>
    <row r="9" spans="2:12" x14ac:dyDescent="0.2">
      <c r="B9" t="s">
        <v>20</v>
      </c>
      <c r="C9">
        <v>100</v>
      </c>
      <c r="E9" t="s">
        <v>2114</v>
      </c>
      <c r="F9">
        <f>_xlfn.QUARTILE.EXC(C3:C567,1)</f>
        <v>127.5</v>
      </c>
      <c r="H9" t="s">
        <v>14</v>
      </c>
      <c r="I9">
        <v>55</v>
      </c>
      <c r="K9" t="s">
        <v>2114</v>
      </c>
      <c r="L9">
        <f>_xlfn.QUARTILE.EXC(I3:I567,1)</f>
        <v>38</v>
      </c>
    </row>
    <row r="10" spans="2:12" x14ac:dyDescent="0.2">
      <c r="B10" t="s">
        <v>20</v>
      </c>
      <c r="C10">
        <v>1249</v>
      </c>
      <c r="E10" t="s">
        <v>2115</v>
      </c>
      <c r="F10">
        <f>_xlfn.QUARTILE.EXC(C3:C567,3)</f>
        <v>1288.5</v>
      </c>
      <c r="H10" t="s">
        <v>14</v>
      </c>
      <c r="I10">
        <v>200</v>
      </c>
      <c r="K10" t="s">
        <v>2115</v>
      </c>
      <c r="L10">
        <f>_xlfn.QUARTILE.EXC(I3:I567,3)</f>
        <v>789.5</v>
      </c>
    </row>
    <row r="11" spans="2:12" x14ac:dyDescent="0.2">
      <c r="B11" t="s">
        <v>20</v>
      </c>
      <c r="C11">
        <v>1396</v>
      </c>
      <c r="E11" t="s">
        <v>2116</v>
      </c>
      <c r="F11">
        <f>F10-F9</f>
        <v>1161</v>
      </c>
      <c r="H11" t="s">
        <v>14</v>
      </c>
      <c r="I11">
        <v>452</v>
      </c>
      <c r="K11" t="s">
        <v>2116</v>
      </c>
      <c r="L11">
        <f>L10-L9</f>
        <v>751.5</v>
      </c>
    </row>
    <row r="12" spans="2:12" x14ac:dyDescent="0.2">
      <c r="B12" t="s">
        <v>20</v>
      </c>
      <c r="C12">
        <v>890</v>
      </c>
      <c r="H12" t="s">
        <v>14</v>
      </c>
      <c r="I12">
        <v>674</v>
      </c>
    </row>
    <row r="13" spans="2:12" x14ac:dyDescent="0.2">
      <c r="B13" t="s">
        <v>20</v>
      </c>
      <c r="C13">
        <v>142</v>
      </c>
      <c r="H13" t="s">
        <v>14</v>
      </c>
      <c r="I13">
        <v>558</v>
      </c>
    </row>
    <row r="14" spans="2:12" x14ac:dyDescent="0.2">
      <c r="B14" t="s">
        <v>20</v>
      </c>
      <c r="C14">
        <v>2673</v>
      </c>
      <c r="H14" t="s">
        <v>14</v>
      </c>
      <c r="I14">
        <v>15</v>
      </c>
    </row>
    <row r="15" spans="2:12" x14ac:dyDescent="0.2">
      <c r="B15" t="s">
        <v>20</v>
      </c>
      <c r="C15">
        <v>163</v>
      </c>
      <c r="H15" t="s">
        <v>14</v>
      </c>
      <c r="I15">
        <v>2307</v>
      </c>
      <c r="K15" s="40"/>
    </row>
    <row r="16" spans="2:12" x14ac:dyDescent="0.2">
      <c r="B16" t="s">
        <v>20</v>
      </c>
      <c r="C16">
        <v>2220</v>
      </c>
      <c r="H16" t="s">
        <v>14</v>
      </c>
      <c r="I16">
        <v>88</v>
      </c>
    </row>
    <row r="17" spans="2:9" x14ac:dyDescent="0.2">
      <c r="B17" t="s">
        <v>20</v>
      </c>
      <c r="C17">
        <v>1606</v>
      </c>
      <c r="H17" t="s">
        <v>14</v>
      </c>
      <c r="I17">
        <v>48</v>
      </c>
    </row>
    <row r="18" spans="2:9" x14ac:dyDescent="0.2">
      <c r="B18" t="s">
        <v>20</v>
      </c>
      <c r="C18">
        <v>129</v>
      </c>
      <c r="H18" t="s">
        <v>14</v>
      </c>
      <c r="I18">
        <v>1</v>
      </c>
    </row>
    <row r="19" spans="2:9" x14ac:dyDescent="0.2">
      <c r="B19" t="s">
        <v>20</v>
      </c>
      <c r="C19">
        <v>226</v>
      </c>
      <c r="H19" t="s">
        <v>14</v>
      </c>
      <c r="I19">
        <v>1467</v>
      </c>
    </row>
    <row r="20" spans="2:9" x14ac:dyDescent="0.2">
      <c r="B20" t="s">
        <v>20</v>
      </c>
      <c r="C20">
        <v>5419</v>
      </c>
      <c r="H20" t="s">
        <v>14</v>
      </c>
      <c r="I20">
        <v>75</v>
      </c>
    </row>
    <row r="21" spans="2:9" x14ac:dyDescent="0.2">
      <c r="B21" t="s">
        <v>20</v>
      </c>
      <c r="C21">
        <v>165</v>
      </c>
      <c r="H21" t="s">
        <v>14</v>
      </c>
      <c r="I21">
        <v>120</v>
      </c>
    </row>
    <row r="22" spans="2:9" x14ac:dyDescent="0.2">
      <c r="B22" t="s">
        <v>20</v>
      </c>
      <c r="C22">
        <v>1965</v>
      </c>
      <c r="H22" t="s">
        <v>14</v>
      </c>
      <c r="I22">
        <v>2253</v>
      </c>
    </row>
    <row r="23" spans="2:9" x14ac:dyDescent="0.2">
      <c r="B23" t="s">
        <v>20</v>
      </c>
      <c r="C23">
        <v>16</v>
      </c>
      <c r="H23" t="s">
        <v>14</v>
      </c>
      <c r="I23">
        <v>5</v>
      </c>
    </row>
    <row r="24" spans="2:9" x14ac:dyDescent="0.2">
      <c r="B24" t="s">
        <v>20</v>
      </c>
      <c r="C24">
        <v>107</v>
      </c>
      <c r="H24" t="s">
        <v>14</v>
      </c>
      <c r="I24">
        <v>38</v>
      </c>
    </row>
    <row r="25" spans="2:9" x14ac:dyDescent="0.2">
      <c r="B25" t="s">
        <v>20</v>
      </c>
      <c r="C25">
        <v>134</v>
      </c>
      <c r="H25" t="s">
        <v>14</v>
      </c>
      <c r="I25">
        <v>12</v>
      </c>
    </row>
    <row r="26" spans="2:9" x14ac:dyDescent="0.2">
      <c r="B26" t="s">
        <v>20</v>
      </c>
      <c r="C26">
        <v>198</v>
      </c>
      <c r="H26" t="s">
        <v>14</v>
      </c>
      <c r="I26">
        <v>1684</v>
      </c>
    </row>
    <row r="27" spans="2:9" x14ac:dyDescent="0.2">
      <c r="B27" t="s">
        <v>20</v>
      </c>
      <c r="C27">
        <v>111</v>
      </c>
      <c r="H27" t="s">
        <v>14</v>
      </c>
      <c r="I27">
        <v>56</v>
      </c>
    </row>
    <row r="28" spans="2:9" x14ac:dyDescent="0.2">
      <c r="B28" t="s">
        <v>20</v>
      </c>
      <c r="C28">
        <v>222</v>
      </c>
      <c r="H28" t="s">
        <v>14</v>
      </c>
      <c r="I28">
        <v>838</v>
      </c>
    </row>
    <row r="29" spans="2:9" x14ac:dyDescent="0.2">
      <c r="B29" t="s">
        <v>20</v>
      </c>
      <c r="C29">
        <v>6212</v>
      </c>
      <c r="H29" t="s">
        <v>14</v>
      </c>
      <c r="I29">
        <v>1000</v>
      </c>
    </row>
    <row r="30" spans="2:9" x14ac:dyDescent="0.2">
      <c r="B30" t="s">
        <v>20</v>
      </c>
      <c r="C30">
        <v>98</v>
      </c>
      <c r="H30" t="s">
        <v>14</v>
      </c>
      <c r="I30">
        <v>1482</v>
      </c>
    </row>
    <row r="31" spans="2:9" x14ac:dyDescent="0.2">
      <c r="B31" t="s">
        <v>20</v>
      </c>
      <c r="C31">
        <v>92</v>
      </c>
      <c r="H31" t="s">
        <v>14</v>
      </c>
      <c r="I31">
        <v>106</v>
      </c>
    </row>
    <row r="32" spans="2:9" x14ac:dyDescent="0.2">
      <c r="B32" t="s">
        <v>20</v>
      </c>
      <c r="C32">
        <v>149</v>
      </c>
      <c r="H32" t="s">
        <v>14</v>
      </c>
      <c r="I32">
        <v>679</v>
      </c>
    </row>
    <row r="33" spans="2:9" x14ac:dyDescent="0.2">
      <c r="B33" t="s">
        <v>20</v>
      </c>
      <c r="C33">
        <v>2431</v>
      </c>
      <c r="H33" t="s">
        <v>14</v>
      </c>
      <c r="I33">
        <v>1220</v>
      </c>
    </row>
    <row r="34" spans="2:9" x14ac:dyDescent="0.2">
      <c r="B34" t="s">
        <v>20</v>
      </c>
      <c r="C34">
        <v>303</v>
      </c>
      <c r="H34" t="s">
        <v>14</v>
      </c>
      <c r="I34">
        <v>1</v>
      </c>
    </row>
    <row r="35" spans="2:9" x14ac:dyDescent="0.2">
      <c r="B35" t="s">
        <v>20</v>
      </c>
      <c r="C35">
        <v>209</v>
      </c>
      <c r="H35" t="s">
        <v>14</v>
      </c>
      <c r="I35">
        <v>37</v>
      </c>
    </row>
    <row r="36" spans="2:9" x14ac:dyDescent="0.2">
      <c r="B36" t="s">
        <v>20</v>
      </c>
      <c r="C36">
        <v>131</v>
      </c>
      <c r="H36" t="s">
        <v>14</v>
      </c>
      <c r="I36">
        <v>60</v>
      </c>
    </row>
    <row r="37" spans="2:9" x14ac:dyDescent="0.2">
      <c r="B37" t="s">
        <v>20</v>
      </c>
      <c r="C37">
        <v>164</v>
      </c>
      <c r="H37" t="s">
        <v>14</v>
      </c>
      <c r="I37">
        <v>296</v>
      </c>
    </row>
    <row r="38" spans="2:9" x14ac:dyDescent="0.2">
      <c r="B38" t="s">
        <v>20</v>
      </c>
      <c r="C38">
        <v>201</v>
      </c>
      <c r="H38" t="s">
        <v>14</v>
      </c>
      <c r="I38">
        <v>3304</v>
      </c>
    </row>
    <row r="39" spans="2:9" x14ac:dyDescent="0.2">
      <c r="B39" t="s">
        <v>20</v>
      </c>
      <c r="C39">
        <v>211</v>
      </c>
      <c r="H39" t="s">
        <v>14</v>
      </c>
      <c r="I39">
        <v>73</v>
      </c>
    </row>
    <row r="40" spans="2:9" x14ac:dyDescent="0.2">
      <c r="B40" t="s">
        <v>20</v>
      </c>
      <c r="C40">
        <v>128</v>
      </c>
      <c r="H40" t="s">
        <v>14</v>
      </c>
      <c r="I40">
        <v>3387</v>
      </c>
    </row>
    <row r="41" spans="2:9" x14ac:dyDescent="0.2">
      <c r="B41" t="s">
        <v>20</v>
      </c>
      <c r="C41">
        <v>1600</v>
      </c>
      <c r="H41" t="s">
        <v>14</v>
      </c>
      <c r="I41">
        <v>662</v>
      </c>
    </row>
    <row r="42" spans="2:9" x14ac:dyDescent="0.2">
      <c r="B42" t="s">
        <v>20</v>
      </c>
      <c r="C42">
        <v>249</v>
      </c>
      <c r="H42" t="s">
        <v>14</v>
      </c>
      <c r="I42">
        <v>774</v>
      </c>
    </row>
    <row r="43" spans="2:9" x14ac:dyDescent="0.2">
      <c r="B43" t="s">
        <v>20</v>
      </c>
      <c r="C43">
        <v>236</v>
      </c>
      <c r="H43" t="s">
        <v>14</v>
      </c>
      <c r="I43">
        <v>672</v>
      </c>
    </row>
    <row r="44" spans="2:9" x14ac:dyDescent="0.2">
      <c r="B44" t="s">
        <v>20</v>
      </c>
      <c r="C44">
        <v>4065</v>
      </c>
      <c r="H44" t="s">
        <v>14</v>
      </c>
      <c r="I44">
        <v>940</v>
      </c>
    </row>
    <row r="45" spans="2:9" x14ac:dyDescent="0.2">
      <c r="B45" t="s">
        <v>20</v>
      </c>
      <c r="C45">
        <v>246</v>
      </c>
      <c r="H45" t="s">
        <v>14</v>
      </c>
      <c r="I45">
        <v>117</v>
      </c>
    </row>
    <row r="46" spans="2:9" x14ac:dyDescent="0.2">
      <c r="B46" t="s">
        <v>20</v>
      </c>
      <c r="C46">
        <v>2475</v>
      </c>
      <c r="H46" t="s">
        <v>14</v>
      </c>
      <c r="I46">
        <v>115</v>
      </c>
    </row>
    <row r="47" spans="2:9" x14ac:dyDescent="0.2">
      <c r="B47" t="s">
        <v>20</v>
      </c>
      <c r="C47">
        <v>76</v>
      </c>
      <c r="H47" t="s">
        <v>14</v>
      </c>
      <c r="I47">
        <v>326</v>
      </c>
    </row>
    <row r="48" spans="2:9" x14ac:dyDescent="0.2">
      <c r="B48" t="s">
        <v>20</v>
      </c>
      <c r="C48">
        <v>54</v>
      </c>
      <c r="H48" t="s">
        <v>14</v>
      </c>
      <c r="I48">
        <v>1</v>
      </c>
    </row>
    <row r="49" spans="2:9" x14ac:dyDescent="0.2">
      <c r="B49" t="s">
        <v>20</v>
      </c>
      <c r="C49">
        <v>88</v>
      </c>
      <c r="H49" t="s">
        <v>14</v>
      </c>
      <c r="I49">
        <v>1467</v>
      </c>
    </row>
    <row r="50" spans="2:9" x14ac:dyDescent="0.2">
      <c r="B50" t="s">
        <v>20</v>
      </c>
      <c r="C50">
        <v>85</v>
      </c>
      <c r="H50" t="s">
        <v>14</v>
      </c>
      <c r="I50">
        <v>5681</v>
      </c>
    </row>
    <row r="51" spans="2:9" x14ac:dyDescent="0.2">
      <c r="B51" t="s">
        <v>20</v>
      </c>
      <c r="C51">
        <v>170</v>
      </c>
      <c r="H51" t="s">
        <v>14</v>
      </c>
      <c r="I51">
        <v>1059</v>
      </c>
    </row>
    <row r="52" spans="2:9" x14ac:dyDescent="0.2">
      <c r="B52" t="s">
        <v>20</v>
      </c>
      <c r="C52">
        <v>330</v>
      </c>
      <c r="H52" t="s">
        <v>14</v>
      </c>
      <c r="I52">
        <v>1194</v>
      </c>
    </row>
    <row r="53" spans="2:9" x14ac:dyDescent="0.2">
      <c r="B53" t="s">
        <v>20</v>
      </c>
      <c r="C53">
        <v>127</v>
      </c>
      <c r="H53" t="s">
        <v>14</v>
      </c>
      <c r="I53">
        <v>30</v>
      </c>
    </row>
    <row r="54" spans="2:9" x14ac:dyDescent="0.2">
      <c r="B54" t="s">
        <v>20</v>
      </c>
      <c r="C54">
        <v>411</v>
      </c>
      <c r="H54" t="s">
        <v>14</v>
      </c>
      <c r="I54">
        <v>75</v>
      </c>
    </row>
    <row r="55" spans="2:9" x14ac:dyDescent="0.2">
      <c r="B55" t="s">
        <v>20</v>
      </c>
      <c r="C55">
        <v>180</v>
      </c>
      <c r="H55" t="s">
        <v>14</v>
      </c>
      <c r="I55">
        <v>955</v>
      </c>
    </row>
    <row r="56" spans="2:9" x14ac:dyDescent="0.2">
      <c r="B56" t="s">
        <v>20</v>
      </c>
      <c r="C56">
        <v>374</v>
      </c>
      <c r="H56" t="s">
        <v>14</v>
      </c>
      <c r="I56">
        <v>67</v>
      </c>
    </row>
    <row r="57" spans="2:9" x14ac:dyDescent="0.2">
      <c r="B57" t="s">
        <v>20</v>
      </c>
      <c r="C57">
        <v>71</v>
      </c>
      <c r="H57" t="s">
        <v>14</v>
      </c>
      <c r="I57">
        <v>5</v>
      </c>
    </row>
    <row r="58" spans="2:9" x14ac:dyDescent="0.2">
      <c r="B58" t="s">
        <v>20</v>
      </c>
      <c r="C58">
        <v>203</v>
      </c>
      <c r="H58" t="s">
        <v>14</v>
      </c>
      <c r="I58">
        <v>26</v>
      </c>
    </row>
    <row r="59" spans="2:9" x14ac:dyDescent="0.2">
      <c r="B59" t="s">
        <v>20</v>
      </c>
      <c r="C59">
        <v>113</v>
      </c>
      <c r="H59" t="s">
        <v>14</v>
      </c>
      <c r="I59">
        <v>1130</v>
      </c>
    </row>
    <row r="60" spans="2:9" x14ac:dyDescent="0.2">
      <c r="B60" t="s">
        <v>20</v>
      </c>
      <c r="C60">
        <v>96</v>
      </c>
      <c r="H60" t="s">
        <v>14</v>
      </c>
      <c r="I60">
        <v>782</v>
      </c>
    </row>
    <row r="61" spans="2:9" x14ac:dyDescent="0.2">
      <c r="B61" t="s">
        <v>20</v>
      </c>
      <c r="C61">
        <v>498</v>
      </c>
      <c r="H61" t="s">
        <v>14</v>
      </c>
      <c r="I61">
        <v>210</v>
      </c>
    </row>
    <row r="62" spans="2:9" x14ac:dyDescent="0.2">
      <c r="B62" t="s">
        <v>20</v>
      </c>
      <c r="C62">
        <v>180</v>
      </c>
      <c r="H62" t="s">
        <v>14</v>
      </c>
      <c r="I62">
        <v>136</v>
      </c>
    </row>
    <row r="63" spans="2:9" x14ac:dyDescent="0.2">
      <c r="B63" t="s">
        <v>20</v>
      </c>
      <c r="C63">
        <v>27</v>
      </c>
      <c r="H63" t="s">
        <v>14</v>
      </c>
      <c r="I63">
        <v>86</v>
      </c>
    </row>
    <row r="64" spans="2:9" x14ac:dyDescent="0.2">
      <c r="B64" t="s">
        <v>20</v>
      </c>
      <c r="C64">
        <v>2331</v>
      </c>
      <c r="H64" t="s">
        <v>14</v>
      </c>
      <c r="I64">
        <v>19</v>
      </c>
    </row>
    <row r="65" spans="2:9" x14ac:dyDescent="0.2">
      <c r="B65" t="s">
        <v>20</v>
      </c>
      <c r="C65">
        <v>113</v>
      </c>
      <c r="H65" t="s">
        <v>14</v>
      </c>
      <c r="I65">
        <v>886</v>
      </c>
    </row>
    <row r="66" spans="2:9" x14ac:dyDescent="0.2">
      <c r="B66" t="s">
        <v>20</v>
      </c>
      <c r="C66">
        <v>164</v>
      </c>
      <c r="H66" t="s">
        <v>14</v>
      </c>
      <c r="I66">
        <v>35</v>
      </c>
    </row>
    <row r="67" spans="2:9" x14ac:dyDescent="0.2">
      <c r="B67" t="s">
        <v>20</v>
      </c>
      <c r="C67">
        <v>164</v>
      </c>
      <c r="H67" t="s">
        <v>14</v>
      </c>
      <c r="I67">
        <v>24</v>
      </c>
    </row>
    <row r="68" spans="2:9" x14ac:dyDescent="0.2">
      <c r="B68" t="s">
        <v>20</v>
      </c>
      <c r="C68">
        <v>336</v>
      </c>
      <c r="H68" t="s">
        <v>14</v>
      </c>
      <c r="I68">
        <v>86</v>
      </c>
    </row>
    <row r="69" spans="2:9" x14ac:dyDescent="0.2">
      <c r="B69" t="s">
        <v>20</v>
      </c>
      <c r="C69">
        <v>1917</v>
      </c>
      <c r="H69" t="s">
        <v>14</v>
      </c>
      <c r="I69">
        <v>243</v>
      </c>
    </row>
    <row r="70" spans="2:9" x14ac:dyDescent="0.2">
      <c r="B70" t="s">
        <v>20</v>
      </c>
      <c r="C70">
        <v>95</v>
      </c>
      <c r="H70" t="s">
        <v>14</v>
      </c>
      <c r="I70">
        <v>65</v>
      </c>
    </row>
    <row r="71" spans="2:9" x14ac:dyDescent="0.2">
      <c r="B71" t="s">
        <v>20</v>
      </c>
      <c r="C71">
        <v>147</v>
      </c>
      <c r="H71" t="s">
        <v>14</v>
      </c>
      <c r="I71">
        <v>100</v>
      </c>
    </row>
    <row r="72" spans="2:9" x14ac:dyDescent="0.2">
      <c r="B72" t="s">
        <v>20</v>
      </c>
      <c r="C72">
        <v>86</v>
      </c>
      <c r="H72" t="s">
        <v>14</v>
      </c>
      <c r="I72">
        <v>168</v>
      </c>
    </row>
    <row r="73" spans="2:9" x14ac:dyDescent="0.2">
      <c r="B73" t="s">
        <v>20</v>
      </c>
      <c r="C73">
        <v>83</v>
      </c>
      <c r="H73" t="s">
        <v>14</v>
      </c>
      <c r="I73">
        <v>13</v>
      </c>
    </row>
    <row r="74" spans="2:9" x14ac:dyDescent="0.2">
      <c r="B74" t="s">
        <v>20</v>
      </c>
      <c r="C74">
        <v>676</v>
      </c>
      <c r="H74" t="s">
        <v>14</v>
      </c>
      <c r="I74">
        <v>1</v>
      </c>
    </row>
    <row r="75" spans="2:9" x14ac:dyDescent="0.2">
      <c r="B75" t="s">
        <v>20</v>
      </c>
      <c r="C75">
        <v>361</v>
      </c>
      <c r="H75" t="s">
        <v>14</v>
      </c>
      <c r="I75">
        <v>40</v>
      </c>
    </row>
    <row r="76" spans="2:9" x14ac:dyDescent="0.2">
      <c r="B76" t="s">
        <v>20</v>
      </c>
      <c r="C76">
        <v>131</v>
      </c>
      <c r="H76" t="s">
        <v>14</v>
      </c>
      <c r="I76">
        <v>226</v>
      </c>
    </row>
    <row r="77" spans="2:9" x14ac:dyDescent="0.2">
      <c r="B77" t="s">
        <v>20</v>
      </c>
      <c r="C77">
        <v>126</v>
      </c>
      <c r="H77" t="s">
        <v>14</v>
      </c>
      <c r="I77">
        <v>1625</v>
      </c>
    </row>
    <row r="78" spans="2:9" x14ac:dyDescent="0.2">
      <c r="B78" t="s">
        <v>20</v>
      </c>
      <c r="C78">
        <v>275</v>
      </c>
      <c r="H78" t="s">
        <v>14</v>
      </c>
      <c r="I78">
        <v>143</v>
      </c>
    </row>
    <row r="79" spans="2:9" x14ac:dyDescent="0.2">
      <c r="B79" t="s">
        <v>20</v>
      </c>
      <c r="C79">
        <v>67</v>
      </c>
      <c r="H79" t="s">
        <v>14</v>
      </c>
      <c r="I79">
        <v>934</v>
      </c>
    </row>
    <row r="80" spans="2:9" x14ac:dyDescent="0.2">
      <c r="B80" t="s">
        <v>20</v>
      </c>
      <c r="C80">
        <v>154</v>
      </c>
      <c r="H80" t="s">
        <v>14</v>
      </c>
      <c r="I80">
        <v>17</v>
      </c>
    </row>
    <row r="81" spans="2:9" x14ac:dyDescent="0.2">
      <c r="B81" t="s">
        <v>20</v>
      </c>
      <c r="C81">
        <v>1782</v>
      </c>
      <c r="H81" t="s">
        <v>14</v>
      </c>
      <c r="I81">
        <v>2179</v>
      </c>
    </row>
    <row r="82" spans="2:9" x14ac:dyDescent="0.2">
      <c r="B82" t="s">
        <v>20</v>
      </c>
      <c r="C82">
        <v>903</v>
      </c>
      <c r="H82" t="s">
        <v>14</v>
      </c>
      <c r="I82">
        <v>931</v>
      </c>
    </row>
    <row r="83" spans="2:9" x14ac:dyDescent="0.2">
      <c r="B83" t="s">
        <v>20</v>
      </c>
      <c r="C83">
        <v>94</v>
      </c>
      <c r="H83" t="s">
        <v>14</v>
      </c>
      <c r="I83">
        <v>92</v>
      </c>
    </row>
    <row r="84" spans="2:9" x14ac:dyDescent="0.2">
      <c r="B84" t="s">
        <v>20</v>
      </c>
      <c r="C84">
        <v>180</v>
      </c>
      <c r="H84" t="s">
        <v>14</v>
      </c>
      <c r="I84">
        <v>57</v>
      </c>
    </row>
    <row r="85" spans="2:9" x14ac:dyDescent="0.2">
      <c r="B85" t="s">
        <v>20</v>
      </c>
      <c r="C85">
        <v>533</v>
      </c>
      <c r="H85" t="s">
        <v>14</v>
      </c>
      <c r="I85">
        <v>41</v>
      </c>
    </row>
    <row r="86" spans="2:9" x14ac:dyDescent="0.2">
      <c r="B86" t="s">
        <v>20</v>
      </c>
      <c r="C86">
        <v>2443</v>
      </c>
      <c r="H86" t="s">
        <v>14</v>
      </c>
      <c r="I86">
        <v>1</v>
      </c>
    </row>
    <row r="87" spans="2:9" x14ac:dyDescent="0.2">
      <c r="B87" t="s">
        <v>20</v>
      </c>
      <c r="C87">
        <v>89</v>
      </c>
      <c r="H87" t="s">
        <v>14</v>
      </c>
      <c r="I87">
        <v>101</v>
      </c>
    </row>
    <row r="88" spans="2:9" x14ac:dyDescent="0.2">
      <c r="B88" t="s">
        <v>20</v>
      </c>
      <c r="C88">
        <v>159</v>
      </c>
      <c r="H88" t="s">
        <v>14</v>
      </c>
      <c r="I88">
        <v>1335</v>
      </c>
    </row>
    <row r="89" spans="2:9" x14ac:dyDescent="0.2">
      <c r="B89" t="s">
        <v>20</v>
      </c>
      <c r="C89">
        <v>50</v>
      </c>
      <c r="H89" t="s">
        <v>14</v>
      </c>
      <c r="I89">
        <v>15</v>
      </c>
    </row>
    <row r="90" spans="2:9" x14ac:dyDescent="0.2">
      <c r="B90" t="s">
        <v>20</v>
      </c>
      <c r="C90">
        <v>186</v>
      </c>
      <c r="H90" t="s">
        <v>14</v>
      </c>
      <c r="I90">
        <v>454</v>
      </c>
    </row>
    <row r="91" spans="2:9" x14ac:dyDescent="0.2">
      <c r="B91" t="s">
        <v>20</v>
      </c>
      <c r="C91">
        <v>1071</v>
      </c>
      <c r="H91" t="s">
        <v>14</v>
      </c>
      <c r="I91">
        <v>3182</v>
      </c>
    </row>
    <row r="92" spans="2:9" x14ac:dyDescent="0.2">
      <c r="B92" t="s">
        <v>20</v>
      </c>
      <c r="C92">
        <v>117</v>
      </c>
      <c r="H92" t="s">
        <v>14</v>
      </c>
      <c r="I92">
        <v>15</v>
      </c>
    </row>
    <row r="93" spans="2:9" x14ac:dyDescent="0.2">
      <c r="B93" t="s">
        <v>20</v>
      </c>
      <c r="C93">
        <v>70</v>
      </c>
      <c r="H93" t="s">
        <v>14</v>
      </c>
      <c r="I93">
        <v>133</v>
      </c>
    </row>
    <row r="94" spans="2:9" x14ac:dyDescent="0.2">
      <c r="B94" t="s">
        <v>20</v>
      </c>
      <c r="C94">
        <v>135</v>
      </c>
      <c r="H94" t="s">
        <v>14</v>
      </c>
      <c r="I94">
        <v>2062</v>
      </c>
    </row>
    <row r="95" spans="2:9" x14ac:dyDescent="0.2">
      <c r="B95" t="s">
        <v>20</v>
      </c>
      <c r="C95">
        <v>768</v>
      </c>
      <c r="H95" t="s">
        <v>14</v>
      </c>
      <c r="I95">
        <v>29</v>
      </c>
    </row>
    <row r="96" spans="2:9" x14ac:dyDescent="0.2">
      <c r="B96" t="s">
        <v>20</v>
      </c>
      <c r="C96">
        <v>199</v>
      </c>
      <c r="H96" t="s">
        <v>14</v>
      </c>
      <c r="I96">
        <v>132</v>
      </c>
    </row>
    <row r="97" spans="2:9" x14ac:dyDescent="0.2">
      <c r="B97" t="s">
        <v>20</v>
      </c>
      <c r="C97">
        <v>107</v>
      </c>
      <c r="H97" t="s">
        <v>14</v>
      </c>
      <c r="I97">
        <v>137</v>
      </c>
    </row>
    <row r="98" spans="2:9" x14ac:dyDescent="0.2">
      <c r="B98" t="s">
        <v>20</v>
      </c>
      <c r="C98">
        <v>195</v>
      </c>
      <c r="H98" t="s">
        <v>14</v>
      </c>
      <c r="I98">
        <v>908</v>
      </c>
    </row>
    <row r="99" spans="2:9" x14ac:dyDescent="0.2">
      <c r="B99" t="s">
        <v>20</v>
      </c>
      <c r="C99">
        <v>3376</v>
      </c>
      <c r="H99" t="s">
        <v>14</v>
      </c>
      <c r="I99">
        <v>10</v>
      </c>
    </row>
    <row r="100" spans="2:9" x14ac:dyDescent="0.2">
      <c r="B100" t="s">
        <v>20</v>
      </c>
      <c r="C100">
        <v>41</v>
      </c>
      <c r="H100" t="s">
        <v>14</v>
      </c>
      <c r="I100">
        <v>1910</v>
      </c>
    </row>
    <row r="101" spans="2:9" x14ac:dyDescent="0.2">
      <c r="B101" t="s">
        <v>20</v>
      </c>
      <c r="C101">
        <v>1821</v>
      </c>
      <c r="H101" t="s">
        <v>14</v>
      </c>
      <c r="I101">
        <v>38</v>
      </c>
    </row>
    <row r="102" spans="2:9" x14ac:dyDescent="0.2">
      <c r="B102" t="s">
        <v>20</v>
      </c>
      <c r="C102">
        <v>164</v>
      </c>
      <c r="H102" t="s">
        <v>14</v>
      </c>
      <c r="I102">
        <v>104</v>
      </c>
    </row>
    <row r="103" spans="2:9" x14ac:dyDescent="0.2">
      <c r="B103" t="s">
        <v>20</v>
      </c>
      <c r="C103">
        <v>157</v>
      </c>
      <c r="H103" t="s">
        <v>14</v>
      </c>
      <c r="I103">
        <v>49</v>
      </c>
    </row>
    <row r="104" spans="2:9" x14ac:dyDescent="0.2">
      <c r="B104" t="s">
        <v>20</v>
      </c>
      <c r="C104">
        <v>246</v>
      </c>
      <c r="H104" t="s">
        <v>14</v>
      </c>
      <c r="I104">
        <v>1</v>
      </c>
    </row>
    <row r="105" spans="2:9" x14ac:dyDescent="0.2">
      <c r="B105" t="s">
        <v>20</v>
      </c>
      <c r="C105">
        <v>1396</v>
      </c>
      <c r="H105" t="s">
        <v>14</v>
      </c>
      <c r="I105">
        <v>245</v>
      </c>
    </row>
    <row r="106" spans="2:9" x14ac:dyDescent="0.2">
      <c r="B106" t="s">
        <v>20</v>
      </c>
      <c r="C106">
        <v>2506</v>
      </c>
      <c r="H106" t="s">
        <v>14</v>
      </c>
      <c r="I106">
        <v>32</v>
      </c>
    </row>
    <row r="107" spans="2:9" x14ac:dyDescent="0.2">
      <c r="B107" t="s">
        <v>20</v>
      </c>
      <c r="C107">
        <v>244</v>
      </c>
      <c r="H107" t="s">
        <v>14</v>
      </c>
      <c r="I107">
        <v>7</v>
      </c>
    </row>
    <row r="108" spans="2:9" x14ac:dyDescent="0.2">
      <c r="B108" t="s">
        <v>20</v>
      </c>
      <c r="C108">
        <v>146</v>
      </c>
      <c r="H108" t="s">
        <v>14</v>
      </c>
      <c r="I108">
        <v>803</v>
      </c>
    </row>
    <row r="109" spans="2:9" x14ac:dyDescent="0.2">
      <c r="B109" t="s">
        <v>20</v>
      </c>
      <c r="C109">
        <v>1267</v>
      </c>
      <c r="H109" t="s">
        <v>14</v>
      </c>
      <c r="I109">
        <v>16</v>
      </c>
    </row>
    <row r="110" spans="2:9" x14ac:dyDescent="0.2">
      <c r="B110" t="s">
        <v>20</v>
      </c>
      <c r="C110">
        <v>1561</v>
      </c>
      <c r="H110" t="s">
        <v>14</v>
      </c>
      <c r="I110">
        <v>31</v>
      </c>
    </row>
    <row r="111" spans="2:9" x14ac:dyDescent="0.2">
      <c r="B111" t="s">
        <v>20</v>
      </c>
      <c r="C111">
        <v>48</v>
      </c>
      <c r="H111" t="s">
        <v>14</v>
      </c>
      <c r="I111">
        <v>108</v>
      </c>
    </row>
    <row r="112" spans="2:9" x14ac:dyDescent="0.2">
      <c r="B112" t="s">
        <v>20</v>
      </c>
      <c r="C112">
        <v>2739</v>
      </c>
      <c r="H112" t="s">
        <v>14</v>
      </c>
      <c r="I112">
        <v>30</v>
      </c>
    </row>
    <row r="113" spans="2:9" x14ac:dyDescent="0.2">
      <c r="B113" t="s">
        <v>20</v>
      </c>
      <c r="C113">
        <v>3537</v>
      </c>
      <c r="H113" t="s">
        <v>14</v>
      </c>
      <c r="I113">
        <v>17</v>
      </c>
    </row>
    <row r="114" spans="2:9" x14ac:dyDescent="0.2">
      <c r="B114" t="s">
        <v>20</v>
      </c>
      <c r="C114">
        <v>2107</v>
      </c>
      <c r="H114" t="s">
        <v>14</v>
      </c>
      <c r="I114">
        <v>80</v>
      </c>
    </row>
    <row r="115" spans="2:9" x14ac:dyDescent="0.2">
      <c r="B115" t="s">
        <v>20</v>
      </c>
      <c r="C115">
        <v>3318</v>
      </c>
      <c r="H115" t="s">
        <v>14</v>
      </c>
      <c r="I115">
        <v>2468</v>
      </c>
    </row>
    <row r="116" spans="2:9" x14ac:dyDescent="0.2">
      <c r="B116" t="s">
        <v>20</v>
      </c>
      <c r="C116">
        <v>340</v>
      </c>
      <c r="H116" t="s">
        <v>14</v>
      </c>
      <c r="I116">
        <v>26</v>
      </c>
    </row>
    <row r="117" spans="2:9" x14ac:dyDescent="0.2">
      <c r="B117" t="s">
        <v>20</v>
      </c>
      <c r="C117">
        <v>1442</v>
      </c>
      <c r="H117" t="s">
        <v>14</v>
      </c>
      <c r="I117">
        <v>73</v>
      </c>
    </row>
    <row r="118" spans="2:9" x14ac:dyDescent="0.2">
      <c r="B118" t="s">
        <v>20</v>
      </c>
      <c r="C118">
        <v>126</v>
      </c>
      <c r="H118" t="s">
        <v>14</v>
      </c>
      <c r="I118">
        <v>128</v>
      </c>
    </row>
    <row r="119" spans="2:9" x14ac:dyDescent="0.2">
      <c r="B119" t="s">
        <v>20</v>
      </c>
      <c r="C119">
        <v>524</v>
      </c>
      <c r="H119" t="s">
        <v>14</v>
      </c>
      <c r="I119">
        <v>33</v>
      </c>
    </row>
    <row r="120" spans="2:9" x14ac:dyDescent="0.2">
      <c r="B120" t="s">
        <v>20</v>
      </c>
      <c r="C120">
        <v>1989</v>
      </c>
      <c r="H120" t="s">
        <v>14</v>
      </c>
      <c r="I120">
        <v>1072</v>
      </c>
    </row>
    <row r="121" spans="2:9" x14ac:dyDescent="0.2">
      <c r="B121" t="s">
        <v>20</v>
      </c>
      <c r="C121">
        <v>157</v>
      </c>
      <c r="H121" t="s">
        <v>14</v>
      </c>
      <c r="I121">
        <v>393</v>
      </c>
    </row>
    <row r="122" spans="2:9" x14ac:dyDescent="0.2">
      <c r="B122" t="s">
        <v>20</v>
      </c>
      <c r="C122">
        <v>4498</v>
      </c>
      <c r="H122" t="s">
        <v>14</v>
      </c>
      <c r="I122">
        <v>1257</v>
      </c>
    </row>
    <row r="123" spans="2:9" x14ac:dyDescent="0.2">
      <c r="B123" t="s">
        <v>20</v>
      </c>
      <c r="C123">
        <v>80</v>
      </c>
      <c r="H123" t="s">
        <v>14</v>
      </c>
      <c r="I123">
        <v>328</v>
      </c>
    </row>
    <row r="124" spans="2:9" x14ac:dyDescent="0.2">
      <c r="B124" t="s">
        <v>20</v>
      </c>
      <c r="C124">
        <v>43</v>
      </c>
      <c r="H124" t="s">
        <v>14</v>
      </c>
      <c r="I124">
        <v>147</v>
      </c>
    </row>
    <row r="125" spans="2:9" x14ac:dyDescent="0.2">
      <c r="B125" t="s">
        <v>20</v>
      </c>
      <c r="C125">
        <v>2053</v>
      </c>
      <c r="H125" t="s">
        <v>14</v>
      </c>
      <c r="I125">
        <v>830</v>
      </c>
    </row>
    <row r="126" spans="2:9" x14ac:dyDescent="0.2">
      <c r="B126" t="s">
        <v>20</v>
      </c>
      <c r="C126">
        <v>168</v>
      </c>
      <c r="H126" t="s">
        <v>14</v>
      </c>
      <c r="I126">
        <v>331</v>
      </c>
    </row>
    <row r="127" spans="2:9" x14ac:dyDescent="0.2">
      <c r="B127" t="s">
        <v>20</v>
      </c>
      <c r="C127">
        <v>4289</v>
      </c>
      <c r="H127" t="s">
        <v>14</v>
      </c>
      <c r="I127">
        <v>25</v>
      </c>
    </row>
    <row r="128" spans="2:9" x14ac:dyDescent="0.2">
      <c r="B128" t="s">
        <v>20</v>
      </c>
      <c r="C128">
        <v>165</v>
      </c>
      <c r="H128" t="s">
        <v>14</v>
      </c>
      <c r="I128">
        <v>3483</v>
      </c>
    </row>
    <row r="129" spans="2:9" x14ac:dyDescent="0.2">
      <c r="B129" t="s">
        <v>20</v>
      </c>
      <c r="C129">
        <v>1815</v>
      </c>
      <c r="H129" t="s">
        <v>14</v>
      </c>
      <c r="I129">
        <v>923</v>
      </c>
    </row>
    <row r="130" spans="2:9" x14ac:dyDescent="0.2">
      <c r="B130" t="s">
        <v>20</v>
      </c>
      <c r="C130">
        <v>397</v>
      </c>
      <c r="H130" t="s">
        <v>14</v>
      </c>
      <c r="I130">
        <v>1</v>
      </c>
    </row>
    <row r="131" spans="2:9" x14ac:dyDescent="0.2">
      <c r="B131" t="s">
        <v>20</v>
      </c>
      <c r="C131">
        <v>1539</v>
      </c>
      <c r="H131" t="s">
        <v>14</v>
      </c>
      <c r="I131">
        <v>33</v>
      </c>
    </row>
    <row r="132" spans="2:9" x14ac:dyDescent="0.2">
      <c r="B132" t="s">
        <v>20</v>
      </c>
      <c r="C132">
        <v>138</v>
      </c>
      <c r="H132" t="s">
        <v>14</v>
      </c>
      <c r="I132">
        <v>40</v>
      </c>
    </row>
    <row r="133" spans="2:9" x14ac:dyDescent="0.2">
      <c r="B133" t="s">
        <v>20</v>
      </c>
      <c r="C133">
        <v>3594</v>
      </c>
      <c r="H133" t="s">
        <v>14</v>
      </c>
      <c r="I133">
        <v>23</v>
      </c>
    </row>
    <row r="134" spans="2:9" x14ac:dyDescent="0.2">
      <c r="B134" t="s">
        <v>20</v>
      </c>
      <c r="C134">
        <v>5880</v>
      </c>
      <c r="H134" t="s">
        <v>14</v>
      </c>
      <c r="I134">
        <v>75</v>
      </c>
    </row>
    <row r="135" spans="2:9" x14ac:dyDescent="0.2">
      <c r="B135" t="s">
        <v>20</v>
      </c>
      <c r="C135">
        <v>112</v>
      </c>
      <c r="H135" t="s">
        <v>14</v>
      </c>
      <c r="I135">
        <v>2176</v>
      </c>
    </row>
    <row r="136" spans="2:9" x14ac:dyDescent="0.2">
      <c r="B136" t="s">
        <v>20</v>
      </c>
      <c r="C136">
        <v>943</v>
      </c>
      <c r="H136" t="s">
        <v>14</v>
      </c>
      <c r="I136">
        <v>441</v>
      </c>
    </row>
    <row r="137" spans="2:9" x14ac:dyDescent="0.2">
      <c r="B137" t="s">
        <v>20</v>
      </c>
      <c r="C137">
        <v>2468</v>
      </c>
      <c r="H137" t="s">
        <v>14</v>
      </c>
      <c r="I137">
        <v>25</v>
      </c>
    </row>
    <row r="138" spans="2:9" x14ac:dyDescent="0.2">
      <c r="B138" t="s">
        <v>20</v>
      </c>
      <c r="C138">
        <v>2551</v>
      </c>
      <c r="H138" t="s">
        <v>14</v>
      </c>
      <c r="I138">
        <v>127</v>
      </c>
    </row>
    <row r="139" spans="2:9" x14ac:dyDescent="0.2">
      <c r="B139" t="s">
        <v>20</v>
      </c>
      <c r="C139">
        <v>101</v>
      </c>
      <c r="H139" t="s">
        <v>14</v>
      </c>
      <c r="I139">
        <v>355</v>
      </c>
    </row>
    <row r="140" spans="2:9" x14ac:dyDescent="0.2">
      <c r="B140" t="s">
        <v>20</v>
      </c>
      <c r="C140">
        <v>92</v>
      </c>
      <c r="H140" t="s">
        <v>14</v>
      </c>
      <c r="I140">
        <v>44</v>
      </c>
    </row>
    <row r="141" spans="2:9" x14ac:dyDescent="0.2">
      <c r="B141" t="s">
        <v>20</v>
      </c>
      <c r="C141">
        <v>62</v>
      </c>
      <c r="H141" t="s">
        <v>14</v>
      </c>
      <c r="I141">
        <v>67</v>
      </c>
    </row>
    <row r="142" spans="2:9" x14ac:dyDescent="0.2">
      <c r="B142" t="s">
        <v>20</v>
      </c>
      <c r="C142">
        <v>149</v>
      </c>
      <c r="H142" t="s">
        <v>14</v>
      </c>
      <c r="I142">
        <v>1068</v>
      </c>
    </row>
    <row r="143" spans="2:9" x14ac:dyDescent="0.2">
      <c r="B143" t="s">
        <v>20</v>
      </c>
      <c r="C143">
        <v>329</v>
      </c>
      <c r="H143" t="s">
        <v>14</v>
      </c>
      <c r="I143">
        <v>424</v>
      </c>
    </row>
    <row r="144" spans="2:9" x14ac:dyDescent="0.2">
      <c r="B144" t="s">
        <v>20</v>
      </c>
      <c r="C144">
        <v>97</v>
      </c>
      <c r="H144" t="s">
        <v>14</v>
      </c>
      <c r="I144">
        <v>151</v>
      </c>
    </row>
    <row r="145" spans="2:9" x14ac:dyDescent="0.2">
      <c r="B145" t="s">
        <v>20</v>
      </c>
      <c r="C145">
        <v>1784</v>
      </c>
      <c r="H145" t="s">
        <v>14</v>
      </c>
      <c r="I145">
        <v>1608</v>
      </c>
    </row>
    <row r="146" spans="2:9" x14ac:dyDescent="0.2">
      <c r="B146" t="s">
        <v>20</v>
      </c>
      <c r="C146">
        <v>1684</v>
      </c>
      <c r="H146" t="s">
        <v>14</v>
      </c>
      <c r="I146">
        <v>941</v>
      </c>
    </row>
    <row r="147" spans="2:9" x14ac:dyDescent="0.2">
      <c r="B147" t="s">
        <v>20</v>
      </c>
      <c r="C147">
        <v>250</v>
      </c>
      <c r="H147" t="s">
        <v>14</v>
      </c>
      <c r="I147">
        <v>1</v>
      </c>
    </row>
    <row r="148" spans="2:9" x14ac:dyDescent="0.2">
      <c r="B148" t="s">
        <v>20</v>
      </c>
      <c r="C148">
        <v>238</v>
      </c>
      <c r="H148" t="s">
        <v>14</v>
      </c>
      <c r="I148">
        <v>40</v>
      </c>
    </row>
    <row r="149" spans="2:9" x14ac:dyDescent="0.2">
      <c r="B149" t="s">
        <v>20</v>
      </c>
      <c r="C149">
        <v>53</v>
      </c>
      <c r="H149" t="s">
        <v>14</v>
      </c>
      <c r="I149">
        <v>3015</v>
      </c>
    </row>
    <row r="150" spans="2:9" x14ac:dyDescent="0.2">
      <c r="B150" t="s">
        <v>20</v>
      </c>
      <c r="C150">
        <v>214</v>
      </c>
      <c r="H150" t="s">
        <v>14</v>
      </c>
      <c r="I150">
        <v>435</v>
      </c>
    </row>
    <row r="151" spans="2:9" x14ac:dyDescent="0.2">
      <c r="B151" t="s">
        <v>20</v>
      </c>
      <c r="C151">
        <v>222</v>
      </c>
      <c r="H151" t="s">
        <v>14</v>
      </c>
      <c r="I151">
        <v>714</v>
      </c>
    </row>
    <row r="152" spans="2:9" x14ac:dyDescent="0.2">
      <c r="B152" t="s">
        <v>20</v>
      </c>
      <c r="C152">
        <v>1884</v>
      </c>
      <c r="H152" t="s">
        <v>14</v>
      </c>
      <c r="I152">
        <v>5497</v>
      </c>
    </row>
    <row r="153" spans="2:9" x14ac:dyDescent="0.2">
      <c r="B153" t="s">
        <v>20</v>
      </c>
      <c r="C153">
        <v>218</v>
      </c>
      <c r="H153" t="s">
        <v>14</v>
      </c>
      <c r="I153">
        <v>418</v>
      </c>
    </row>
    <row r="154" spans="2:9" x14ac:dyDescent="0.2">
      <c r="B154" t="s">
        <v>20</v>
      </c>
      <c r="C154">
        <v>6465</v>
      </c>
      <c r="H154" t="s">
        <v>14</v>
      </c>
      <c r="I154">
        <v>1439</v>
      </c>
    </row>
    <row r="155" spans="2:9" x14ac:dyDescent="0.2">
      <c r="B155" t="s">
        <v>20</v>
      </c>
      <c r="C155">
        <v>59</v>
      </c>
      <c r="H155" t="s">
        <v>14</v>
      </c>
      <c r="I155">
        <v>15</v>
      </c>
    </row>
    <row r="156" spans="2:9" x14ac:dyDescent="0.2">
      <c r="B156" t="s">
        <v>20</v>
      </c>
      <c r="C156">
        <v>88</v>
      </c>
      <c r="H156" t="s">
        <v>14</v>
      </c>
      <c r="I156">
        <v>1999</v>
      </c>
    </row>
    <row r="157" spans="2:9" x14ac:dyDescent="0.2">
      <c r="B157" t="s">
        <v>20</v>
      </c>
      <c r="C157">
        <v>1697</v>
      </c>
      <c r="H157" t="s">
        <v>14</v>
      </c>
      <c r="I157">
        <v>118</v>
      </c>
    </row>
    <row r="158" spans="2:9" x14ac:dyDescent="0.2">
      <c r="B158" t="s">
        <v>20</v>
      </c>
      <c r="C158">
        <v>92</v>
      </c>
      <c r="H158" t="s">
        <v>14</v>
      </c>
      <c r="I158">
        <v>162</v>
      </c>
    </row>
    <row r="159" spans="2:9" x14ac:dyDescent="0.2">
      <c r="B159" t="s">
        <v>20</v>
      </c>
      <c r="C159">
        <v>186</v>
      </c>
      <c r="H159" t="s">
        <v>14</v>
      </c>
      <c r="I159">
        <v>83</v>
      </c>
    </row>
    <row r="160" spans="2:9" x14ac:dyDescent="0.2">
      <c r="B160" t="s">
        <v>20</v>
      </c>
      <c r="C160">
        <v>138</v>
      </c>
      <c r="H160" t="s">
        <v>14</v>
      </c>
      <c r="I160">
        <v>747</v>
      </c>
    </row>
    <row r="161" spans="2:9" x14ac:dyDescent="0.2">
      <c r="B161" t="s">
        <v>20</v>
      </c>
      <c r="C161">
        <v>261</v>
      </c>
      <c r="H161" t="s">
        <v>14</v>
      </c>
      <c r="I161">
        <v>84</v>
      </c>
    </row>
    <row r="162" spans="2:9" x14ac:dyDescent="0.2">
      <c r="B162" t="s">
        <v>20</v>
      </c>
      <c r="C162">
        <v>107</v>
      </c>
      <c r="H162" t="s">
        <v>14</v>
      </c>
      <c r="I162">
        <v>91</v>
      </c>
    </row>
    <row r="163" spans="2:9" x14ac:dyDescent="0.2">
      <c r="B163" t="s">
        <v>20</v>
      </c>
      <c r="C163">
        <v>199</v>
      </c>
      <c r="H163" t="s">
        <v>14</v>
      </c>
      <c r="I163">
        <v>792</v>
      </c>
    </row>
    <row r="164" spans="2:9" x14ac:dyDescent="0.2">
      <c r="B164" t="s">
        <v>20</v>
      </c>
      <c r="C164">
        <v>5512</v>
      </c>
      <c r="H164" t="s">
        <v>14</v>
      </c>
      <c r="I164">
        <v>32</v>
      </c>
    </row>
    <row r="165" spans="2:9" x14ac:dyDescent="0.2">
      <c r="B165" t="s">
        <v>20</v>
      </c>
      <c r="C165">
        <v>86</v>
      </c>
      <c r="H165" t="s">
        <v>14</v>
      </c>
      <c r="I165">
        <v>186</v>
      </c>
    </row>
    <row r="166" spans="2:9" x14ac:dyDescent="0.2">
      <c r="B166" t="s">
        <v>20</v>
      </c>
      <c r="C166">
        <v>2768</v>
      </c>
      <c r="H166" t="s">
        <v>14</v>
      </c>
      <c r="I166">
        <v>605</v>
      </c>
    </row>
    <row r="167" spans="2:9" x14ac:dyDescent="0.2">
      <c r="B167" t="s">
        <v>20</v>
      </c>
      <c r="C167">
        <v>48</v>
      </c>
      <c r="H167" t="s">
        <v>14</v>
      </c>
      <c r="I167">
        <v>1</v>
      </c>
    </row>
    <row r="168" spans="2:9" x14ac:dyDescent="0.2">
      <c r="B168" t="s">
        <v>20</v>
      </c>
      <c r="C168">
        <v>87</v>
      </c>
      <c r="H168" t="s">
        <v>14</v>
      </c>
      <c r="I168">
        <v>31</v>
      </c>
    </row>
    <row r="169" spans="2:9" x14ac:dyDescent="0.2">
      <c r="B169" t="s">
        <v>20</v>
      </c>
      <c r="C169">
        <v>1894</v>
      </c>
      <c r="H169" t="s">
        <v>14</v>
      </c>
      <c r="I169">
        <v>1181</v>
      </c>
    </row>
    <row r="170" spans="2:9" x14ac:dyDescent="0.2">
      <c r="B170" t="s">
        <v>20</v>
      </c>
      <c r="C170">
        <v>282</v>
      </c>
      <c r="H170" t="s">
        <v>14</v>
      </c>
      <c r="I170">
        <v>39</v>
      </c>
    </row>
    <row r="171" spans="2:9" x14ac:dyDescent="0.2">
      <c r="B171" t="s">
        <v>20</v>
      </c>
      <c r="C171">
        <v>116</v>
      </c>
      <c r="H171" t="s">
        <v>14</v>
      </c>
      <c r="I171">
        <v>46</v>
      </c>
    </row>
    <row r="172" spans="2:9" x14ac:dyDescent="0.2">
      <c r="B172" t="s">
        <v>20</v>
      </c>
      <c r="C172">
        <v>83</v>
      </c>
      <c r="H172" t="s">
        <v>14</v>
      </c>
      <c r="I172">
        <v>105</v>
      </c>
    </row>
    <row r="173" spans="2:9" x14ac:dyDescent="0.2">
      <c r="B173" t="s">
        <v>20</v>
      </c>
      <c r="C173">
        <v>91</v>
      </c>
      <c r="H173" t="s">
        <v>14</v>
      </c>
      <c r="I173">
        <v>535</v>
      </c>
    </row>
    <row r="174" spans="2:9" x14ac:dyDescent="0.2">
      <c r="B174" t="s">
        <v>20</v>
      </c>
      <c r="C174">
        <v>546</v>
      </c>
      <c r="H174" t="s">
        <v>14</v>
      </c>
      <c r="I174">
        <v>16</v>
      </c>
    </row>
    <row r="175" spans="2:9" x14ac:dyDescent="0.2">
      <c r="B175" t="s">
        <v>20</v>
      </c>
      <c r="C175">
        <v>393</v>
      </c>
      <c r="H175" t="s">
        <v>14</v>
      </c>
      <c r="I175">
        <v>575</v>
      </c>
    </row>
    <row r="176" spans="2:9" x14ac:dyDescent="0.2">
      <c r="B176" t="s">
        <v>20</v>
      </c>
      <c r="C176">
        <v>133</v>
      </c>
      <c r="H176" t="s">
        <v>14</v>
      </c>
      <c r="I176">
        <v>1120</v>
      </c>
    </row>
    <row r="177" spans="2:9" x14ac:dyDescent="0.2">
      <c r="B177" t="s">
        <v>20</v>
      </c>
      <c r="C177">
        <v>254</v>
      </c>
      <c r="H177" t="s">
        <v>14</v>
      </c>
      <c r="I177">
        <v>113</v>
      </c>
    </row>
    <row r="178" spans="2:9" x14ac:dyDescent="0.2">
      <c r="B178" t="s">
        <v>20</v>
      </c>
      <c r="C178">
        <v>176</v>
      </c>
      <c r="H178" t="s">
        <v>14</v>
      </c>
      <c r="I178">
        <v>1538</v>
      </c>
    </row>
    <row r="179" spans="2:9" x14ac:dyDescent="0.2">
      <c r="B179" t="s">
        <v>20</v>
      </c>
      <c r="C179">
        <v>337</v>
      </c>
      <c r="H179" t="s">
        <v>14</v>
      </c>
      <c r="I179">
        <v>9</v>
      </c>
    </row>
    <row r="180" spans="2:9" x14ac:dyDescent="0.2">
      <c r="B180" t="s">
        <v>20</v>
      </c>
      <c r="C180">
        <v>107</v>
      </c>
      <c r="H180" t="s">
        <v>14</v>
      </c>
      <c r="I180">
        <v>554</v>
      </c>
    </row>
    <row r="181" spans="2:9" x14ac:dyDescent="0.2">
      <c r="B181" t="s">
        <v>20</v>
      </c>
      <c r="C181">
        <v>183</v>
      </c>
      <c r="H181" t="s">
        <v>14</v>
      </c>
      <c r="I181">
        <v>648</v>
      </c>
    </row>
    <row r="182" spans="2:9" x14ac:dyDescent="0.2">
      <c r="B182" t="s">
        <v>20</v>
      </c>
      <c r="C182">
        <v>72</v>
      </c>
      <c r="H182" t="s">
        <v>14</v>
      </c>
      <c r="I182">
        <v>21</v>
      </c>
    </row>
    <row r="183" spans="2:9" x14ac:dyDescent="0.2">
      <c r="B183" t="s">
        <v>20</v>
      </c>
      <c r="C183">
        <v>295</v>
      </c>
      <c r="H183" t="s">
        <v>14</v>
      </c>
      <c r="I183">
        <v>54</v>
      </c>
    </row>
    <row r="184" spans="2:9" x14ac:dyDescent="0.2">
      <c r="B184" t="s">
        <v>20</v>
      </c>
      <c r="C184">
        <v>142</v>
      </c>
      <c r="H184" t="s">
        <v>14</v>
      </c>
      <c r="I184">
        <v>120</v>
      </c>
    </row>
    <row r="185" spans="2:9" x14ac:dyDescent="0.2">
      <c r="B185" t="s">
        <v>20</v>
      </c>
      <c r="C185">
        <v>85</v>
      </c>
      <c r="H185" t="s">
        <v>14</v>
      </c>
      <c r="I185">
        <v>579</v>
      </c>
    </row>
    <row r="186" spans="2:9" x14ac:dyDescent="0.2">
      <c r="B186" t="s">
        <v>20</v>
      </c>
      <c r="C186">
        <v>659</v>
      </c>
      <c r="H186" t="s">
        <v>14</v>
      </c>
      <c r="I186">
        <v>2072</v>
      </c>
    </row>
    <row r="187" spans="2:9" x14ac:dyDescent="0.2">
      <c r="B187" t="s">
        <v>20</v>
      </c>
      <c r="C187">
        <v>121</v>
      </c>
      <c r="H187" t="s">
        <v>14</v>
      </c>
      <c r="I187">
        <v>0</v>
      </c>
    </row>
    <row r="188" spans="2:9" x14ac:dyDescent="0.2">
      <c r="B188" t="s">
        <v>20</v>
      </c>
      <c r="C188">
        <v>3742</v>
      </c>
      <c r="H188" t="s">
        <v>14</v>
      </c>
      <c r="I188">
        <v>1796</v>
      </c>
    </row>
    <row r="189" spans="2:9" x14ac:dyDescent="0.2">
      <c r="B189" t="s">
        <v>20</v>
      </c>
      <c r="C189">
        <v>223</v>
      </c>
      <c r="H189" t="s">
        <v>14</v>
      </c>
      <c r="I189">
        <v>62</v>
      </c>
    </row>
    <row r="190" spans="2:9" x14ac:dyDescent="0.2">
      <c r="B190" t="s">
        <v>20</v>
      </c>
      <c r="C190">
        <v>133</v>
      </c>
      <c r="H190" t="s">
        <v>14</v>
      </c>
      <c r="I190">
        <v>347</v>
      </c>
    </row>
    <row r="191" spans="2:9" x14ac:dyDescent="0.2">
      <c r="B191" t="s">
        <v>20</v>
      </c>
      <c r="C191">
        <v>5168</v>
      </c>
      <c r="H191" t="s">
        <v>14</v>
      </c>
      <c r="I191">
        <v>19</v>
      </c>
    </row>
    <row r="192" spans="2:9" x14ac:dyDescent="0.2">
      <c r="B192" t="s">
        <v>20</v>
      </c>
      <c r="C192">
        <v>307</v>
      </c>
      <c r="H192" t="s">
        <v>14</v>
      </c>
      <c r="I192">
        <v>1258</v>
      </c>
    </row>
    <row r="193" spans="2:9" x14ac:dyDescent="0.2">
      <c r="B193" t="s">
        <v>20</v>
      </c>
      <c r="C193">
        <v>2441</v>
      </c>
      <c r="H193" t="s">
        <v>14</v>
      </c>
      <c r="I193">
        <v>362</v>
      </c>
    </row>
    <row r="194" spans="2:9" x14ac:dyDescent="0.2">
      <c r="B194" t="s">
        <v>20</v>
      </c>
      <c r="C194">
        <v>1385</v>
      </c>
      <c r="H194" t="s">
        <v>14</v>
      </c>
      <c r="I194">
        <v>133</v>
      </c>
    </row>
    <row r="195" spans="2:9" x14ac:dyDescent="0.2">
      <c r="B195" t="s">
        <v>20</v>
      </c>
      <c r="C195">
        <v>190</v>
      </c>
      <c r="H195" t="s">
        <v>14</v>
      </c>
      <c r="I195">
        <v>846</v>
      </c>
    </row>
    <row r="196" spans="2:9" x14ac:dyDescent="0.2">
      <c r="B196" t="s">
        <v>20</v>
      </c>
      <c r="C196">
        <v>470</v>
      </c>
      <c r="H196" t="s">
        <v>14</v>
      </c>
      <c r="I196">
        <v>10</v>
      </c>
    </row>
    <row r="197" spans="2:9" x14ac:dyDescent="0.2">
      <c r="B197" t="s">
        <v>20</v>
      </c>
      <c r="C197">
        <v>253</v>
      </c>
      <c r="H197" t="s">
        <v>14</v>
      </c>
      <c r="I197">
        <v>191</v>
      </c>
    </row>
    <row r="198" spans="2:9" x14ac:dyDescent="0.2">
      <c r="B198" t="s">
        <v>20</v>
      </c>
      <c r="C198">
        <v>1113</v>
      </c>
      <c r="H198" t="s">
        <v>14</v>
      </c>
      <c r="I198">
        <v>1979</v>
      </c>
    </row>
    <row r="199" spans="2:9" x14ac:dyDescent="0.2">
      <c r="B199" t="s">
        <v>20</v>
      </c>
      <c r="C199">
        <v>2283</v>
      </c>
      <c r="H199" t="s">
        <v>14</v>
      </c>
      <c r="I199">
        <v>63</v>
      </c>
    </row>
    <row r="200" spans="2:9" x14ac:dyDescent="0.2">
      <c r="B200" t="s">
        <v>20</v>
      </c>
      <c r="C200">
        <v>1095</v>
      </c>
      <c r="H200" t="s">
        <v>14</v>
      </c>
      <c r="I200">
        <v>6080</v>
      </c>
    </row>
    <row r="201" spans="2:9" x14ac:dyDescent="0.2">
      <c r="B201" t="s">
        <v>20</v>
      </c>
      <c r="C201">
        <v>1690</v>
      </c>
      <c r="H201" t="s">
        <v>14</v>
      </c>
      <c r="I201">
        <v>80</v>
      </c>
    </row>
    <row r="202" spans="2:9" x14ac:dyDescent="0.2">
      <c r="B202" t="s">
        <v>20</v>
      </c>
      <c r="C202">
        <v>191</v>
      </c>
      <c r="H202" t="s">
        <v>14</v>
      </c>
      <c r="I202">
        <v>9</v>
      </c>
    </row>
    <row r="203" spans="2:9" x14ac:dyDescent="0.2">
      <c r="B203" t="s">
        <v>20</v>
      </c>
      <c r="C203">
        <v>2013</v>
      </c>
      <c r="H203" t="s">
        <v>14</v>
      </c>
      <c r="I203">
        <v>1784</v>
      </c>
    </row>
    <row r="204" spans="2:9" x14ac:dyDescent="0.2">
      <c r="B204" t="s">
        <v>20</v>
      </c>
      <c r="C204">
        <v>1703</v>
      </c>
      <c r="H204" t="s">
        <v>14</v>
      </c>
      <c r="I204">
        <v>243</v>
      </c>
    </row>
    <row r="205" spans="2:9" x14ac:dyDescent="0.2">
      <c r="B205" t="s">
        <v>20</v>
      </c>
      <c r="C205">
        <v>80</v>
      </c>
      <c r="H205" t="s">
        <v>14</v>
      </c>
      <c r="I205">
        <v>1296</v>
      </c>
    </row>
    <row r="206" spans="2:9" x14ac:dyDescent="0.2">
      <c r="B206" t="s">
        <v>20</v>
      </c>
      <c r="C206">
        <v>41</v>
      </c>
      <c r="H206" t="s">
        <v>14</v>
      </c>
      <c r="I206">
        <v>77</v>
      </c>
    </row>
    <row r="207" spans="2:9" x14ac:dyDescent="0.2">
      <c r="B207" t="s">
        <v>20</v>
      </c>
      <c r="C207">
        <v>187</v>
      </c>
      <c r="H207" t="s">
        <v>14</v>
      </c>
      <c r="I207">
        <v>395</v>
      </c>
    </row>
    <row r="208" spans="2:9" x14ac:dyDescent="0.2">
      <c r="B208" t="s">
        <v>20</v>
      </c>
      <c r="C208">
        <v>2875</v>
      </c>
      <c r="H208" t="s">
        <v>14</v>
      </c>
      <c r="I208">
        <v>49</v>
      </c>
    </row>
    <row r="209" spans="2:9" x14ac:dyDescent="0.2">
      <c r="B209" t="s">
        <v>20</v>
      </c>
      <c r="C209">
        <v>88</v>
      </c>
      <c r="H209" t="s">
        <v>14</v>
      </c>
      <c r="I209">
        <v>180</v>
      </c>
    </row>
    <row r="210" spans="2:9" x14ac:dyDescent="0.2">
      <c r="B210" t="s">
        <v>20</v>
      </c>
      <c r="C210">
        <v>191</v>
      </c>
      <c r="H210" t="s">
        <v>14</v>
      </c>
      <c r="I210">
        <v>2690</v>
      </c>
    </row>
    <row r="211" spans="2:9" x14ac:dyDescent="0.2">
      <c r="B211" t="s">
        <v>20</v>
      </c>
      <c r="C211">
        <v>139</v>
      </c>
      <c r="H211" t="s">
        <v>14</v>
      </c>
      <c r="I211">
        <v>2779</v>
      </c>
    </row>
    <row r="212" spans="2:9" x14ac:dyDescent="0.2">
      <c r="B212" t="s">
        <v>20</v>
      </c>
      <c r="C212">
        <v>186</v>
      </c>
      <c r="H212" t="s">
        <v>14</v>
      </c>
      <c r="I212">
        <v>92</v>
      </c>
    </row>
    <row r="213" spans="2:9" x14ac:dyDescent="0.2">
      <c r="B213" t="s">
        <v>20</v>
      </c>
      <c r="C213">
        <v>112</v>
      </c>
      <c r="H213" t="s">
        <v>14</v>
      </c>
      <c r="I213">
        <v>1028</v>
      </c>
    </row>
    <row r="214" spans="2:9" x14ac:dyDescent="0.2">
      <c r="B214" t="s">
        <v>20</v>
      </c>
      <c r="C214">
        <v>101</v>
      </c>
      <c r="H214" t="s">
        <v>14</v>
      </c>
      <c r="I214">
        <v>26</v>
      </c>
    </row>
    <row r="215" spans="2:9" x14ac:dyDescent="0.2">
      <c r="B215" t="s">
        <v>20</v>
      </c>
      <c r="C215">
        <v>206</v>
      </c>
      <c r="H215" t="s">
        <v>14</v>
      </c>
      <c r="I215">
        <v>1790</v>
      </c>
    </row>
    <row r="216" spans="2:9" x14ac:dyDescent="0.2">
      <c r="B216" t="s">
        <v>20</v>
      </c>
      <c r="C216">
        <v>154</v>
      </c>
      <c r="H216" t="s">
        <v>14</v>
      </c>
      <c r="I216">
        <v>37</v>
      </c>
    </row>
    <row r="217" spans="2:9" x14ac:dyDescent="0.2">
      <c r="B217" t="s">
        <v>20</v>
      </c>
      <c r="C217">
        <v>5966</v>
      </c>
      <c r="H217" t="s">
        <v>14</v>
      </c>
      <c r="I217">
        <v>35</v>
      </c>
    </row>
    <row r="218" spans="2:9" x14ac:dyDescent="0.2">
      <c r="B218" t="s">
        <v>20</v>
      </c>
      <c r="C218">
        <v>169</v>
      </c>
      <c r="H218" t="s">
        <v>14</v>
      </c>
      <c r="I218">
        <v>558</v>
      </c>
    </row>
    <row r="219" spans="2:9" x14ac:dyDescent="0.2">
      <c r="B219" t="s">
        <v>20</v>
      </c>
      <c r="C219">
        <v>2106</v>
      </c>
      <c r="H219" t="s">
        <v>14</v>
      </c>
      <c r="I219">
        <v>64</v>
      </c>
    </row>
    <row r="220" spans="2:9" x14ac:dyDescent="0.2">
      <c r="B220" t="s">
        <v>20</v>
      </c>
      <c r="C220">
        <v>131</v>
      </c>
      <c r="H220" t="s">
        <v>14</v>
      </c>
      <c r="I220">
        <v>245</v>
      </c>
    </row>
    <row r="221" spans="2:9" x14ac:dyDescent="0.2">
      <c r="B221" t="s">
        <v>20</v>
      </c>
      <c r="C221">
        <v>84</v>
      </c>
      <c r="H221" t="s">
        <v>14</v>
      </c>
      <c r="I221">
        <v>71</v>
      </c>
    </row>
    <row r="222" spans="2:9" x14ac:dyDescent="0.2">
      <c r="B222" t="s">
        <v>20</v>
      </c>
      <c r="C222">
        <v>155</v>
      </c>
      <c r="H222" t="s">
        <v>14</v>
      </c>
      <c r="I222">
        <v>42</v>
      </c>
    </row>
    <row r="223" spans="2:9" x14ac:dyDescent="0.2">
      <c r="B223" t="s">
        <v>20</v>
      </c>
      <c r="C223">
        <v>189</v>
      </c>
      <c r="H223" t="s">
        <v>14</v>
      </c>
      <c r="I223">
        <v>156</v>
      </c>
    </row>
    <row r="224" spans="2:9" x14ac:dyDescent="0.2">
      <c r="B224" t="s">
        <v>20</v>
      </c>
      <c r="C224">
        <v>4799</v>
      </c>
      <c r="H224" t="s">
        <v>14</v>
      </c>
      <c r="I224">
        <v>1368</v>
      </c>
    </row>
    <row r="225" spans="2:9" x14ac:dyDescent="0.2">
      <c r="B225" t="s">
        <v>20</v>
      </c>
      <c r="C225">
        <v>1137</v>
      </c>
      <c r="H225" t="s">
        <v>14</v>
      </c>
      <c r="I225">
        <v>102</v>
      </c>
    </row>
    <row r="226" spans="2:9" x14ac:dyDescent="0.2">
      <c r="B226" t="s">
        <v>20</v>
      </c>
      <c r="C226">
        <v>1152</v>
      </c>
      <c r="H226" t="s">
        <v>14</v>
      </c>
      <c r="I226">
        <v>86</v>
      </c>
    </row>
    <row r="227" spans="2:9" x14ac:dyDescent="0.2">
      <c r="B227" t="s">
        <v>20</v>
      </c>
      <c r="C227">
        <v>50</v>
      </c>
      <c r="H227" t="s">
        <v>14</v>
      </c>
      <c r="I227">
        <v>253</v>
      </c>
    </row>
    <row r="228" spans="2:9" x14ac:dyDescent="0.2">
      <c r="B228" t="s">
        <v>20</v>
      </c>
      <c r="C228">
        <v>3059</v>
      </c>
      <c r="H228" t="s">
        <v>14</v>
      </c>
      <c r="I228">
        <v>157</v>
      </c>
    </row>
    <row r="229" spans="2:9" x14ac:dyDescent="0.2">
      <c r="B229" t="s">
        <v>20</v>
      </c>
      <c r="C229">
        <v>34</v>
      </c>
      <c r="H229" t="s">
        <v>14</v>
      </c>
      <c r="I229">
        <v>183</v>
      </c>
    </row>
    <row r="230" spans="2:9" x14ac:dyDescent="0.2">
      <c r="B230" t="s">
        <v>20</v>
      </c>
      <c r="C230">
        <v>220</v>
      </c>
      <c r="H230" t="s">
        <v>14</v>
      </c>
      <c r="I230">
        <v>82</v>
      </c>
    </row>
    <row r="231" spans="2:9" x14ac:dyDescent="0.2">
      <c r="B231" t="s">
        <v>20</v>
      </c>
      <c r="C231">
        <v>1604</v>
      </c>
      <c r="H231" t="s">
        <v>14</v>
      </c>
      <c r="I231">
        <v>1</v>
      </c>
    </row>
    <row r="232" spans="2:9" x14ac:dyDescent="0.2">
      <c r="B232" t="s">
        <v>20</v>
      </c>
      <c r="C232">
        <v>454</v>
      </c>
      <c r="H232" t="s">
        <v>14</v>
      </c>
      <c r="I232">
        <v>1198</v>
      </c>
    </row>
    <row r="233" spans="2:9" x14ac:dyDescent="0.2">
      <c r="B233" t="s">
        <v>20</v>
      </c>
      <c r="C233">
        <v>123</v>
      </c>
      <c r="H233" t="s">
        <v>14</v>
      </c>
      <c r="I233">
        <v>648</v>
      </c>
    </row>
    <row r="234" spans="2:9" x14ac:dyDescent="0.2">
      <c r="B234" t="s">
        <v>20</v>
      </c>
      <c r="C234">
        <v>299</v>
      </c>
      <c r="H234" t="s">
        <v>14</v>
      </c>
      <c r="I234">
        <v>64</v>
      </c>
    </row>
    <row r="235" spans="2:9" x14ac:dyDescent="0.2">
      <c r="B235" t="s">
        <v>20</v>
      </c>
      <c r="C235">
        <v>2237</v>
      </c>
      <c r="H235" t="s">
        <v>14</v>
      </c>
      <c r="I235">
        <v>62</v>
      </c>
    </row>
    <row r="236" spans="2:9" x14ac:dyDescent="0.2">
      <c r="B236" t="s">
        <v>20</v>
      </c>
      <c r="C236">
        <v>645</v>
      </c>
      <c r="H236" t="s">
        <v>14</v>
      </c>
      <c r="I236">
        <v>750</v>
      </c>
    </row>
    <row r="237" spans="2:9" x14ac:dyDescent="0.2">
      <c r="B237" t="s">
        <v>20</v>
      </c>
      <c r="C237">
        <v>484</v>
      </c>
      <c r="H237" t="s">
        <v>14</v>
      </c>
      <c r="I237">
        <v>105</v>
      </c>
    </row>
    <row r="238" spans="2:9" x14ac:dyDescent="0.2">
      <c r="B238" t="s">
        <v>20</v>
      </c>
      <c r="C238">
        <v>154</v>
      </c>
      <c r="H238" t="s">
        <v>14</v>
      </c>
      <c r="I238">
        <v>2604</v>
      </c>
    </row>
    <row r="239" spans="2:9" x14ac:dyDescent="0.2">
      <c r="B239" t="s">
        <v>20</v>
      </c>
      <c r="C239">
        <v>82</v>
      </c>
      <c r="H239" t="s">
        <v>14</v>
      </c>
      <c r="I239">
        <v>65</v>
      </c>
    </row>
    <row r="240" spans="2:9" x14ac:dyDescent="0.2">
      <c r="B240" t="s">
        <v>20</v>
      </c>
      <c r="C240">
        <v>134</v>
      </c>
      <c r="H240" t="s">
        <v>14</v>
      </c>
      <c r="I240">
        <v>94</v>
      </c>
    </row>
    <row r="241" spans="2:9" x14ac:dyDescent="0.2">
      <c r="B241" t="s">
        <v>20</v>
      </c>
      <c r="C241">
        <v>5203</v>
      </c>
      <c r="H241" t="s">
        <v>14</v>
      </c>
      <c r="I241">
        <v>257</v>
      </c>
    </row>
    <row r="242" spans="2:9" x14ac:dyDescent="0.2">
      <c r="B242" t="s">
        <v>20</v>
      </c>
      <c r="C242">
        <v>94</v>
      </c>
      <c r="H242" t="s">
        <v>14</v>
      </c>
      <c r="I242">
        <v>2928</v>
      </c>
    </row>
    <row r="243" spans="2:9" x14ac:dyDescent="0.2">
      <c r="B243" t="s">
        <v>20</v>
      </c>
      <c r="C243">
        <v>205</v>
      </c>
      <c r="H243" t="s">
        <v>14</v>
      </c>
      <c r="I243">
        <v>4697</v>
      </c>
    </row>
    <row r="244" spans="2:9" x14ac:dyDescent="0.2">
      <c r="B244" t="s">
        <v>20</v>
      </c>
      <c r="C244">
        <v>92</v>
      </c>
      <c r="H244" t="s">
        <v>14</v>
      </c>
      <c r="I244">
        <v>2915</v>
      </c>
    </row>
    <row r="245" spans="2:9" x14ac:dyDescent="0.2">
      <c r="B245" t="s">
        <v>20</v>
      </c>
      <c r="C245">
        <v>219</v>
      </c>
      <c r="H245" t="s">
        <v>14</v>
      </c>
      <c r="I245">
        <v>18</v>
      </c>
    </row>
    <row r="246" spans="2:9" x14ac:dyDescent="0.2">
      <c r="B246" t="s">
        <v>20</v>
      </c>
      <c r="C246">
        <v>2526</v>
      </c>
      <c r="H246" t="s">
        <v>14</v>
      </c>
      <c r="I246">
        <v>602</v>
      </c>
    </row>
    <row r="247" spans="2:9" x14ac:dyDescent="0.2">
      <c r="B247" t="s">
        <v>20</v>
      </c>
      <c r="C247">
        <v>94</v>
      </c>
      <c r="H247" t="s">
        <v>14</v>
      </c>
      <c r="I247">
        <v>1</v>
      </c>
    </row>
    <row r="248" spans="2:9" x14ac:dyDescent="0.2">
      <c r="B248" t="s">
        <v>20</v>
      </c>
      <c r="C248">
        <v>1713</v>
      </c>
      <c r="H248" t="s">
        <v>14</v>
      </c>
      <c r="I248">
        <v>3868</v>
      </c>
    </row>
    <row r="249" spans="2:9" x14ac:dyDescent="0.2">
      <c r="B249" t="s">
        <v>20</v>
      </c>
      <c r="C249">
        <v>249</v>
      </c>
      <c r="H249" t="s">
        <v>14</v>
      </c>
      <c r="I249">
        <v>504</v>
      </c>
    </row>
    <row r="250" spans="2:9" x14ac:dyDescent="0.2">
      <c r="B250" t="s">
        <v>20</v>
      </c>
      <c r="C250">
        <v>192</v>
      </c>
      <c r="H250" t="s">
        <v>14</v>
      </c>
      <c r="I250">
        <v>14</v>
      </c>
    </row>
    <row r="251" spans="2:9" x14ac:dyDescent="0.2">
      <c r="B251" t="s">
        <v>20</v>
      </c>
      <c r="C251">
        <v>247</v>
      </c>
      <c r="H251" t="s">
        <v>14</v>
      </c>
      <c r="I251">
        <v>750</v>
      </c>
    </row>
    <row r="252" spans="2:9" x14ac:dyDescent="0.2">
      <c r="B252" t="s">
        <v>20</v>
      </c>
      <c r="C252">
        <v>2293</v>
      </c>
      <c r="H252" t="s">
        <v>14</v>
      </c>
      <c r="I252">
        <v>77</v>
      </c>
    </row>
    <row r="253" spans="2:9" x14ac:dyDescent="0.2">
      <c r="B253" t="s">
        <v>20</v>
      </c>
      <c r="C253">
        <v>3131</v>
      </c>
      <c r="H253" t="s">
        <v>14</v>
      </c>
      <c r="I253">
        <v>752</v>
      </c>
    </row>
    <row r="254" spans="2:9" x14ac:dyDescent="0.2">
      <c r="B254" t="s">
        <v>20</v>
      </c>
      <c r="C254">
        <v>143</v>
      </c>
      <c r="H254" t="s">
        <v>14</v>
      </c>
      <c r="I254">
        <v>131</v>
      </c>
    </row>
    <row r="255" spans="2:9" x14ac:dyDescent="0.2">
      <c r="B255" t="s">
        <v>20</v>
      </c>
      <c r="C255">
        <v>296</v>
      </c>
      <c r="H255" t="s">
        <v>14</v>
      </c>
      <c r="I255">
        <v>87</v>
      </c>
    </row>
    <row r="256" spans="2:9" x14ac:dyDescent="0.2">
      <c r="B256" t="s">
        <v>20</v>
      </c>
      <c r="C256">
        <v>170</v>
      </c>
      <c r="H256" t="s">
        <v>14</v>
      </c>
      <c r="I256">
        <v>1063</v>
      </c>
    </row>
    <row r="257" spans="2:9" x14ac:dyDescent="0.2">
      <c r="B257" t="s">
        <v>20</v>
      </c>
      <c r="C257">
        <v>86</v>
      </c>
      <c r="H257" t="s">
        <v>14</v>
      </c>
      <c r="I257">
        <v>76</v>
      </c>
    </row>
    <row r="258" spans="2:9" x14ac:dyDescent="0.2">
      <c r="B258" t="s">
        <v>20</v>
      </c>
      <c r="C258">
        <v>6286</v>
      </c>
      <c r="H258" t="s">
        <v>14</v>
      </c>
      <c r="I258">
        <v>4428</v>
      </c>
    </row>
    <row r="259" spans="2:9" x14ac:dyDescent="0.2">
      <c r="B259" t="s">
        <v>20</v>
      </c>
      <c r="C259">
        <v>3727</v>
      </c>
      <c r="H259" t="s">
        <v>14</v>
      </c>
      <c r="I259">
        <v>58</v>
      </c>
    </row>
    <row r="260" spans="2:9" x14ac:dyDescent="0.2">
      <c r="B260" t="s">
        <v>20</v>
      </c>
      <c r="C260">
        <v>1605</v>
      </c>
      <c r="H260" t="s">
        <v>14</v>
      </c>
      <c r="I260">
        <v>111</v>
      </c>
    </row>
    <row r="261" spans="2:9" x14ac:dyDescent="0.2">
      <c r="B261" t="s">
        <v>20</v>
      </c>
      <c r="C261">
        <v>2120</v>
      </c>
      <c r="H261" t="s">
        <v>14</v>
      </c>
      <c r="I261">
        <v>2955</v>
      </c>
    </row>
    <row r="262" spans="2:9" x14ac:dyDescent="0.2">
      <c r="B262" t="s">
        <v>20</v>
      </c>
      <c r="C262">
        <v>50</v>
      </c>
      <c r="H262" t="s">
        <v>14</v>
      </c>
      <c r="I262">
        <v>1657</v>
      </c>
    </row>
    <row r="263" spans="2:9" x14ac:dyDescent="0.2">
      <c r="B263" t="s">
        <v>20</v>
      </c>
      <c r="C263">
        <v>2080</v>
      </c>
      <c r="H263" t="s">
        <v>14</v>
      </c>
      <c r="I263">
        <v>926</v>
      </c>
    </row>
    <row r="264" spans="2:9" x14ac:dyDescent="0.2">
      <c r="B264" t="s">
        <v>20</v>
      </c>
      <c r="C264">
        <v>2105</v>
      </c>
      <c r="H264" t="s">
        <v>14</v>
      </c>
      <c r="I264">
        <v>77</v>
      </c>
    </row>
    <row r="265" spans="2:9" x14ac:dyDescent="0.2">
      <c r="B265" t="s">
        <v>20</v>
      </c>
      <c r="C265">
        <v>2436</v>
      </c>
      <c r="H265" t="s">
        <v>14</v>
      </c>
      <c r="I265">
        <v>1748</v>
      </c>
    </row>
    <row r="266" spans="2:9" x14ac:dyDescent="0.2">
      <c r="B266" t="s">
        <v>20</v>
      </c>
      <c r="C266">
        <v>80</v>
      </c>
      <c r="H266" t="s">
        <v>14</v>
      </c>
      <c r="I266">
        <v>79</v>
      </c>
    </row>
    <row r="267" spans="2:9" x14ac:dyDescent="0.2">
      <c r="B267" t="s">
        <v>20</v>
      </c>
      <c r="C267">
        <v>42</v>
      </c>
      <c r="H267" t="s">
        <v>14</v>
      </c>
      <c r="I267">
        <v>889</v>
      </c>
    </row>
    <row r="268" spans="2:9" x14ac:dyDescent="0.2">
      <c r="B268" t="s">
        <v>20</v>
      </c>
      <c r="C268">
        <v>139</v>
      </c>
      <c r="H268" t="s">
        <v>14</v>
      </c>
      <c r="I268">
        <v>56</v>
      </c>
    </row>
    <row r="269" spans="2:9" x14ac:dyDescent="0.2">
      <c r="B269" t="s">
        <v>20</v>
      </c>
      <c r="C269">
        <v>159</v>
      </c>
      <c r="H269" t="s">
        <v>14</v>
      </c>
      <c r="I269">
        <v>1</v>
      </c>
    </row>
    <row r="270" spans="2:9" x14ac:dyDescent="0.2">
      <c r="B270" t="s">
        <v>20</v>
      </c>
      <c r="C270">
        <v>381</v>
      </c>
      <c r="H270" t="s">
        <v>14</v>
      </c>
      <c r="I270">
        <v>83</v>
      </c>
    </row>
    <row r="271" spans="2:9" x14ac:dyDescent="0.2">
      <c r="B271" t="s">
        <v>20</v>
      </c>
      <c r="C271">
        <v>194</v>
      </c>
      <c r="H271" t="s">
        <v>14</v>
      </c>
      <c r="I271">
        <v>2025</v>
      </c>
    </row>
    <row r="272" spans="2:9" x14ac:dyDescent="0.2">
      <c r="B272" t="s">
        <v>20</v>
      </c>
      <c r="C272">
        <v>106</v>
      </c>
      <c r="H272" t="s">
        <v>14</v>
      </c>
      <c r="I272">
        <v>14</v>
      </c>
    </row>
    <row r="273" spans="2:9" x14ac:dyDescent="0.2">
      <c r="B273" t="s">
        <v>20</v>
      </c>
      <c r="C273">
        <v>142</v>
      </c>
      <c r="H273" t="s">
        <v>14</v>
      </c>
      <c r="I273">
        <v>656</v>
      </c>
    </row>
    <row r="274" spans="2:9" x14ac:dyDescent="0.2">
      <c r="B274" t="s">
        <v>20</v>
      </c>
      <c r="C274">
        <v>211</v>
      </c>
      <c r="H274" t="s">
        <v>14</v>
      </c>
      <c r="I274">
        <v>1596</v>
      </c>
    </row>
    <row r="275" spans="2:9" x14ac:dyDescent="0.2">
      <c r="B275" t="s">
        <v>20</v>
      </c>
      <c r="C275">
        <v>2756</v>
      </c>
      <c r="H275" t="s">
        <v>14</v>
      </c>
      <c r="I275">
        <v>10</v>
      </c>
    </row>
    <row r="276" spans="2:9" x14ac:dyDescent="0.2">
      <c r="B276" t="s">
        <v>20</v>
      </c>
      <c r="C276">
        <v>173</v>
      </c>
      <c r="H276" t="s">
        <v>14</v>
      </c>
      <c r="I276">
        <v>1121</v>
      </c>
    </row>
    <row r="277" spans="2:9" x14ac:dyDescent="0.2">
      <c r="B277" t="s">
        <v>20</v>
      </c>
      <c r="C277">
        <v>87</v>
      </c>
      <c r="H277" t="s">
        <v>14</v>
      </c>
      <c r="I277">
        <v>15</v>
      </c>
    </row>
    <row r="278" spans="2:9" x14ac:dyDescent="0.2">
      <c r="B278" t="s">
        <v>20</v>
      </c>
      <c r="C278">
        <v>1572</v>
      </c>
      <c r="H278" t="s">
        <v>14</v>
      </c>
      <c r="I278">
        <v>191</v>
      </c>
    </row>
    <row r="279" spans="2:9" x14ac:dyDescent="0.2">
      <c r="B279" t="s">
        <v>20</v>
      </c>
      <c r="C279">
        <v>2346</v>
      </c>
      <c r="H279" t="s">
        <v>14</v>
      </c>
      <c r="I279">
        <v>16</v>
      </c>
    </row>
    <row r="280" spans="2:9" x14ac:dyDescent="0.2">
      <c r="B280" t="s">
        <v>20</v>
      </c>
      <c r="C280">
        <v>115</v>
      </c>
      <c r="H280" t="s">
        <v>14</v>
      </c>
      <c r="I280">
        <v>17</v>
      </c>
    </row>
    <row r="281" spans="2:9" x14ac:dyDescent="0.2">
      <c r="B281" t="s">
        <v>20</v>
      </c>
      <c r="C281">
        <v>85</v>
      </c>
      <c r="H281" t="s">
        <v>14</v>
      </c>
      <c r="I281">
        <v>34</v>
      </c>
    </row>
    <row r="282" spans="2:9" x14ac:dyDescent="0.2">
      <c r="B282" t="s">
        <v>20</v>
      </c>
      <c r="C282">
        <v>144</v>
      </c>
      <c r="H282" t="s">
        <v>14</v>
      </c>
      <c r="I282">
        <v>1</v>
      </c>
    </row>
    <row r="283" spans="2:9" x14ac:dyDescent="0.2">
      <c r="B283" t="s">
        <v>20</v>
      </c>
      <c r="C283">
        <v>2443</v>
      </c>
      <c r="H283" t="s">
        <v>14</v>
      </c>
      <c r="I283">
        <v>1274</v>
      </c>
    </row>
    <row r="284" spans="2:9" x14ac:dyDescent="0.2">
      <c r="B284" t="s">
        <v>20</v>
      </c>
      <c r="C284">
        <v>64</v>
      </c>
      <c r="H284" t="s">
        <v>14</v>
      </c>
      <c r="I284">
        <v>210</v>
      </c>
    </row>
    <row r="285" spans="2:9" x14ac:dyDescent="0.2">
      <c r="B285" t="s">
        <v>20</v>
      </c>
      <c r="C285">
        <v>268</v>
      </c>
      <c r="H285" t="s">
        <v>14</v>
      </c>
      <c r="I285">
        <v>248</v>
      </c>
    </row>
    <row r="286" spans="2:9" x14ac:dyDescent="0.2">
      <c r="B286" t="s">
        <v>20</v>
      </c>
      <c r="C286">
        <v>195</v>
      </c>
      <c r="H286" t="s">
        <v>14</v>
      </c>
      <c r="I286">
        <v>513</v>
      </c>
    </row>
    <row r="287" spans="2:9" x14ac:dyDescent="0.2">
      <c r="B287" t="s">
        <v>20</v>
      </c>
      <c r="C287">
        <v>186</v>
      </c>
      <c r="H287" t="s">
        <v>14</v>
      </c>
      <c r="I287">
        <v>3410</v>
      </c>
    </row>
    <row r="288" spans="2:9" x14ac:dyDescent="0.2">
      <c r="B288" t="s">
        <v>20</v>
      </c>
      <c r="C288">
        <v>460</v>
      </c>
      <c r="H288" t="s">
        <v>14</v>
      </c>
      <c r="I288">
        <v>10</v>
      </c>
    </row>
    <row r="289" spans="2:9" x14ac:dyDescent="0.2">
      <c r="B289" t="s">
        <v>20</v>
      </c>
      <c r="C289">
        <v>2528</v>
      </c>
      <c r="H289" t="s">
        <v>14</v>
      </c>
      <c r="I289">
        <v>2201</v>
      </c>
    </row>
    <row r="290" spans="2:9" x14ac:dyDescent="0.2">
      <c r="B290" t="s">
        <v>20</v>
      </c>
      <c r="C290">
        <v>3657</v>
      </c>
      <c r="H290" t="s">
        <v>14</v>
      </c>
      <c r="I290">
        <v>676</v>
      </c>
    </row>
    <row r="291" spans="2:9" x14ac:dyDescent="0.2">
      <c r="B291" t="s">
        <v>20</v>
      </c>
      <c r="C291">
        <v>131</v>
      </c>
      <c r="H291" t="s">
        <v>14</v>
      </c>
      <c r="I291">
        <v>831</v>
      </c>
    </row>
    <row r="292" spans="2:9" x14ac:dyDescent="0.2">
      <c r="B292" t="s">
        <v>20</v>
      </c>
      <c r="C292">
        <v>239</v>
      </c>
      <c r="H292" t="s">
        <v>14</v>
      </c>
      <c r="I292">
        <v>859</v>
      </c>
    </row>
    <row r="293" spans="2:9" x14ac:dyDescent="0.2">
      <c r="B293" t="s">
        <v>20</v>
      </c>
      <c r="C293">
        <v>78</v>
      </c>
      <c r="H293" t="s">
        <v>14</v>
      </c>
      <c r="I293">
        <v>45</v>
      </c>
    </row>
    <row r="294" spans="2:9" x14ac:dyDescent="0.2">
      <c r="B294" t="s">
        <v>20</v>
      </c>
      <c r="C294">
        <v>1773</v>
      </c>
      <c r="H294" t="s">
        <v>14</v>
      </c>
      <c r="I294">
        <v>6</v>
      </c>
    </row>
    <row r="295" spans="2:9" x14ac:dyDescent="0.2">
      <c r="B295" t="s">
        <v>20</v>
      </c>
      <c r="C295">
        <v>32</v>
      </c>
      <c r="H295" t="s">
        <v>14</v>
      </c>
      <c r="I295">
        <v>7</v>
      </c>
    </row>
    <row r="296" spans="2:9" x14ac:dyDescent="0.2">
      <c r="B296" t="s">
        <v>20</v>
      </c>
      <c r="C296">
        <v>369</v>
      </c>
      <c r="H296" t="s">
        <v>14</v>
      </c>
      <c r="I296">
        <v>31</v>
      </c>
    </row>
    <row r="297" spans="2:9" x14ac:dyDescent="0.2">
      <c r="B297" t="s">
        <v>20</v>
      </c>
      <c r="C297">
        <v>89</v>
      </c>
      <c r="H297" t="s">
        <v>14</v>
      </c>
      <c r="I297">
        <v>78</v>
      </c>
    </row>
    <row r="298" spans="2:9" x14ac:dyDescent="0.2">
      <c r="B298" t="s">
        <v>20</v>
      </c>
      <c r="C298">
        <v>147</v>
      </c>
      <c r="H298" t="s">
        <v>14</v>
      </c>
      <c r="I298">
        <v>1225</v>
      </c>
    </row>
    <row r="299" spans="2:9" x14ac:dyDescent="0.2">
      <c r="B299" t="s">
        <v>20</v>
      </c>
      <c r="C299">
        <v>126</v>
      </c>
      <c r="H299" t="s">
        <v>14</v>
      </c>
      <c r="I299">
        <v>1</v>
      </c>
    </row>
    <row r="300" spans="2:9" x14ac:dyDescent="0.2">
      <c r="B300" t="s">
        <v>20</v>
      </c>
      <c r="C300">
        <v>2218</v>
      </c>
      <c r="H300" t="s">
        <v>14</v>
      </c>
      <c r="I300">
        <v>67</v>
      </c>
    </row>
    <row r="301" spans="2:9" x14ac:dyDescent="0.2">
      <c r="B301" t="s">
        <v>20</v>
      </c>
      <c r="C301">
        <v>202</v>
      </c>
      <c r="H301" t="s">
        <v>14</v>
      </c>
      <c r="I301">
        <v>19</v>
      </c>
    </row>
    <row r="302" spans="2:9" x14ac:dyDescent="0.2">
      <c r="B302" t="s">
        <v>20</v>
      </c>
      <c r="C302">
        <v>140</v>
      </c>
      <c r="H302" t="s">
        <v>14</v>
      </c>
      <c r="I302">
        <v>2108</v>
      </c>
    </row>
    <row r="303" spans="2:9" x14ac:dyDescent="0.2">
      <c r="B303" t="s">
        <v>20</v>
      </c>
      <c r="C303">
        <v>1052</v>
      </c>
      <c r="H303" t="s">
        <v>14</v>
      </c>
      <c r="I303">
        <v>679</v>
      </c>
    </row>
    <row r="304" spans="2:9" x14ac:dyDescent="0.2">
      <c r="B304" t="s">
        <v>20</v>
      </c>
      <c r="C304">
        <v>247</v>
      </c>
      <c r="H304" t="s">
        <v>14</v>
      </c>
      <c r="I304">
        <v>36</v>
      </c>
    </row>
    <row r="305" spans="2:9" x14ac:dyDescent="0.2">
      <c r="B305" t="s">
        <v>20</v>
      </c>
      <c r="C305">
        <v>84</v>
      </c>
      <c r="H305" t="s">
        <v>14</v>
      </c>
      <c r="I305">
        <v>47</v>
      </c>
    </row>
    <row r="306" spans="2:9" x14ac:dyDescent="0.2">
      <c r="B306" t="s">
        <v>20</v>
      </c>
      <c r="C306">
        <v>88</v>
      </c>
      <c r="H306" t="s">
        <v>14</v>
      </c>
      <c r="I306">
        <v>70</v>
      </c>
    </row>
    <row r="307" spans="2:9" x14ac:dyDescent="0.2">
      <c r="B307" t="s">
        <v>20</v>
      </c>
      <c r="C307">
        <v>156</v>
      </c>
      <c r="H307" t="s">
        <v>14</v>
      </c>
      <c r="I307">
        <v>154</v>
      </c>
    </row>
    <row r="308" spans="2:9" x14ac:dyDescent="0.2">
      <c r="B308" t="s">
        <v>20</v>
      </c>
      <c r="C308">
        <v>2985</v>
      </c>
      <c r="H308" t="s">
        <v>14</v>
      </c>
      <c r="I308">
        <v>22</v>
      </c>
    </row>
    <row r="309" spans="2:9" x14ac:dyDescent="0.2">
      <c r="B309" t="s">
        <v>20</v>
      </c>
      <c r="C309">
        <v>762</v>
      </c>
      <c r="H309" t="s">
        <v>14</v>
      </c>
      <c r="I309">
        <v>1758</v>
      </c>
    </row>
    <row r="310" spans="2:9" x14ac:dyDescent="0.2">
      <c r="B310" t="s">
        <v>20</v>
      </c>
      <c r="C310">
        <v>554</v>
      </c>
      <c r="H310" t="s">
        <v>14</v>
      </c>
      <c r="I310">
        <v>94</v>
      </c>
    </row>
    <row r="311" spans="2:9" x14ac:dyDescent="0.2">
      <c r="B311" t="s">
        <v>20</v>
      </c>
      <c r="C311">
        <v>135</v>
      </c>
      <c r="H311" t="s">
        <v>14</v>
      </c>
      <c r="I311">
        <v>33</v>
      </c>
    </row>
    <row r="312" spans="2:9" x14ac:dyDescent="0.2">
      <c r="B312" t="s">
        <v>20</v>
      </c>
      <c r="C312">
        <v>122</v>
      </c>
      <c r="H312" t="s">
        <v>14</v>
      </c>
      <c r="I312">
        <v>1</v>
      </c>
    </row>
    <row r="313" spans="2:9" x14ac:dyDescent="0.2">
      <c r="B313" t="s">
        <v>20</v>
      </c>
      <c r="C313">
        <v>221</v>
      </c>
      <c r="H313" t="s">
        <v>14</v>
      </c>
      <c r="I313">
        <v>31</v>
      </c>
    </row>
    <row r="314" spans="2:9" x14ac:dyDescent="0.2">
      <c r="B314" t="s">
        <v>20</v>
      </c>
      <c r="C314">
        <v>126</v>
      </c>
      <c r="H314" t="s">
        <v>14</v>
      </c>
      <c r="I314">
        <v>35</v>
      </c>
    </row>
    <row r="315" spans="2:9" x14ac:dyDescent="0.2">
      <c r="B315" t="s">
        <v>20</v>
      </c>
      <c r="C315">
        <v>1022</v>
      </c>
      <c r="H315" t="s">
        <v>14</v>
      </c>
      <c r="I315">
        <v>63</v>
      </c>
    </row>
    <row r="316" spans="2:9" x14ac:dyDescent="0.2">
      <c r="B316" t="s">
        <v>20</v>
      </c>
      <c r="C316">
        <v>3177</v>
      </c>
      <c r="H316" t="s">
        <v>14</v>
      </c>
      <c r="I316">
        <v>526</v>
      </c>
    </row>
    <row r="317" spans="2:9" x14ac:dyDescent="0.2">
      <c r="B317" t="s">
        <v>20</v>
      </c>
      <c r="C317">
        <v>198</v>
      </c>
      <c r="H317" t="s">
        <v>14</v>
      </c>
      <c r="I317">
        <v>121</v>
      </c>
    </row>
    <row r="318" spans="2:9" x14ac:dyDescent="0.2">
      <c r="B318" t="s">
        <v>20</v>
      </c>
      <c r="C318">
        <v>85</v>
      </c>
      <c r="H318" t="s">
        <v>14</v>
      </c>
      <c r="I318">
        <v>67</v>
      </c>
    </row>
    <row r="319" spans="2:9" x14ac:dyDescent="0.2">
      <c r="B319" t="s">
        <v>20</v>
      </c>
      <c r="C319">
        <v>3596</v>
      </c>
      <c r="H319" t="s">
        <v>14</v>
      </c>
      <c r="I319">
        <v>57</v>
      </c>
    </row>
    <row r="320" spans="2:9" x14ac:dyDescent="0.2">
      <c r="B320" t="s">
        <v>20</v>
      </c>
      <c r="C320">
        <v>244</v>
      </c>
      <c r="H320" t="s">
        <v>14</v>
      </c>
      <c r="I320">
        <v>1229</v>
      </c>
    </row>
    <row r="321" spans="2:9" x14ac:dyDescent="0.2">
      <c r="B321" t="s">
        <v>20</v>
      </c>
      <c r="C321">
        <v>5180</v>
      </c>
      <c r="H321" t="s">
        <v>14</v>
      </c>
      <c r="I321">
        <v>12</v>
      </c>
    </row>
    <row r="322" spans="2:9" x14ac:dyDescent="0.2">
      <c r="B322" t="s">
        <v>20</v>
      </c>
      <c r="C322">
        <v>589</v>
      </c>
      <c r="H322" t="s">
        <v>14</v>
      </c>
      <c r="I322">
        <v>452</v>
      </c>
    </row>
    <row r="323" spans="2:9" x14ac:dyDescent="0.2">
      <c r="B323" t="s">
        <v>20</v>
      </c>
      <c r="C323">
        <v>2725</v>
      </c>
      <c r="H323" t="s">
        <v>14</v>
      </c>
      <c r="I323">
        <v>1886</v>
      </c>
    </row>
    <row r="324" spans="2:9" x14ac:dyDescent="0.2">
      <c r="B324" t="s">
        <v>20</v>
      </c>
      <c r="C324">
        <v>300</v>
      </c>
      <c r="H324" t="s">
        <v>14</v>
      </c>
      <c r="I324">
        <v>1825</v>
      </c>
    </row>
    <row r="325" spans="2:9" x14ac:dyDescent="0.2">
      <c r="B325" t="s">
        <v>20</v>
      </c>
      <c r="C325">
        <v>144</v>
      </c>
      <c r="H325" t="s">
        <v>14</v>
      </c>
      <c r="I325">
        <v>31</v>
      </c>
    </row>
    <row r="326" spans="2:9" x14ac:dyDescent="0.2">
      <c r="B326" t="s">
        <v>20</v>
      </c>
      <c r="C326">
        <v>87</v>
      </c>
      <c r="H326" t="s">
        <v>14</v>
      </c>
      <c r="I326">
        <v>107</v>
      </c>
    </row>
    <row r="327" spans="2:9" x14ac:dyDescent="0.2">
      <c r="B327" t="s">
        <v>20</v>
      </c>
      <c r="C327">
        <v>3116</v>
      </c>
      <c r="H327" t="s">
        <v>14</v>
      </c>
      <c r="I327">
        <v>27</v>
      </c>
    </row>
    <row r="328" spans="2:9" x14ac:dyDescent="0.2">
      <c r="B328" t="s">
        <v>20</v>
      </c>
      <c r="C328">
        <v>909</v>
      </c>
      <c r="H328" t="s">
        <v>14</v>
      </c>
      <c r="I328">
        <v>1221</v>
      </c>
    </row>
    <row r="329" spans="2:9" x14ac:dyDescent="0.2">
      <c r="B329" t="s">
        <v>20</v>
      </c>
      <c r="C329">
        <v>1613</v>
      </c>
      <c r="H329" t="s">
        <v>14</v>
      </c>
      <c r="I329">
        <v>1</v>
      </c>
    </row>
    <row r="330" spans="2:9" x14ac:dyDescent="0.2">
      <c r="B330" t="s">
        <v>20</v>
      </c>
      <c r="C330">
        <v>136</v>
      </c>
      <c r="H330" t="s">
        <v>14</v>
      </c>
      <c r="I330">
        <v>16</v>
      </c>
    </row>
    <row r="331" spans="2:9" x14ac:dyDescent="0.2">
      <c r="B331" t="s">
        <v>20</v>
      </c>
      <c r="C331">
        <v>130</v>
      </c>
      <c r="H331" t="s">
        <v>14</v>
      </c>
      <c r="I331">
        <v>41</v>
      </c>
    </row>
    <row r="332" spans="2:9" x14ac:dyDescent="0.2">
      <c r="B332" t="s">
        <v>20</v>
      </c>
      <c r="C332">
        <v>102</v>
      </c>
      <c r="H332" t="s">
        <v>14</v>
      </c>
      <c r="I332">
        <v>523</v>
      </c>
    </row>
    <row r="333" spans="2:9" x14ac:dyDescent="0.2">
      <c r="B333" t="s">
        <v>20</v>
      </c>
      <c r="C333">
        <v>4006</v>
      </c>
      <c r="H333" t="s">
        <v>14</v>
      </c>
      <c r="I333">
        <v>141</v>
      </c>
    </row>
    <row r="334" spans="2:9" x14ac:dyDescent="0.2">
      <c r="B334" t="s">
        <v>20</v>
      </c>
      <c r="C334">
        <v>1629</v>
      </c>
      <c r="H334" t="s">
        <v>14</v>
      </c>
      <c r="I334">
        <v>52</v>
      </c>
    </row>
    <row r="335" spans="2:9" x14ac:dyDescent="0.2">
      <c r="B335" t="s">
        <v>20</v>
      </c>
      <c r="C335">
        <v>2188</v>
      </c>
      <c r="H335" t="s">
        <v>14</v>
      </c>
      <c r="I335">
        <v>225</v>
      </c>
    </row>
    <row r="336" spans="2:9" x14ac:dyDescent="0.2">
      <c r="B336" t="s">
        <v>20</v>
      </c>
      <c r="C336">
        <v>2409</v>
      </c>
      <c r="H336" t="s">
        <v>14</v>
      </c>
      <c r="I336">
        <v>38</v>
      </c>
    </row>
    <row r="337" spans="2:9" x14ac:dyDescent="0.2">
      <c r="B337" t="s">
        <v>20</v>
      </c>
      <c r="C337">
        <v>194</v>
      </c>
      <c r="H337" t="s">
        <v>14</v>
      </c>
      <c r="I337">
        <v>15</v>
      </c>
    </row>
    <row r="338" spans="2:9" x14ac:dyDescent="0.2">
      <c r="B338" t="s">
        <v>20</v>
      </c>
      <c r="C338">
        <v>1140</v>
      </c>
      <c r="H338" t="s">
        <v>14</v>
      </c>
      <c r="I338">
        <v>37</v>
      </c>
    </row>
    <row r="339" spans="2:9" x14ac:dyDescent="0.2">
      <c r="B339" t="s">
        <v>20</v>
      </c>
      <c r="C339">
        <v>102</v>
      </c>
      <c r="H339" t="s">
        <v>14</v>
      </c>
      <c r="I339">
        <v>112</v>
      </c>
    </row>
    <row r="340" spans="2:9" x14ac:dyDescent="0.2">
      <c r="B340" t="s">
        <v>20</v>
      </c>
      <c r="C340">
        <v>2857</v>
      </c>
      <c r="H340" t="s">
        <v>14</v>
      </c>
      <c r="I340">
        <v>21</v>
      </c>
    </row>
    <row r="341" spans="2:9" x14ac:dyDescent="0.2">
      <c r="B341" t="s">
        <v>20</v>
      </c>
      <c r="C341">
        <v>107</v>
      </c>
      <c r="H341" t="s">
        <v>14</v>
      </c>
      <c r="I341">
        <v>67</v>
      </c>
    </row>
    <row r="342" spans="2:9" x14ac:dyDescent="0.2">
      <c r="B342" t="s">
        <v>20</v>
      </c>
      <c r="C342">
        <v>160</v>
      </c>
      <c r="H342" t="s">
        <v>14</v>
      </c>
      <c r="I342">
        <v>78</v>
      </c>
    </row>
    <row r="343" spans="2:9" x14ac:dyDescent="0.2">
      <c r="B343" t="s">
        <v>20</v>
      </c>
      <c r="C343">
        <v>2230</v>
      </c>
      <c r="H343" t="s">
        <v>14</v>
      </c>
      <c r="I343">
        <v>67</v>
      </c>
    </row>
    <row r="344" spans="2:9" x14ac:dyDescent="0.2">
      <c r="B344" t="s">
        <v>20</v>
      </c>
      <c r="C344">
        <v>316</v>
      </c>
      <c r="H344" t="s">
        <v>14</v>
      </c>
      <c r="I344">
        <v>263</v>
      </c>
    </row>
    <row r="345" spans="2:9" x14ac:dyDescent="0.2">
      <c r="B345" t="s">
        <v>20</v>
      </c>
      <c r="C345">
        <v>117</v>
      </c>
      <c r="H345" t="s">
        <v>14</v>
      </c>
      <c r="I345">
        <v>1691</v>
      </c>
    </row>
    <row r="346" spans="2:9" x14ac:dyDescent="0.2">
      <c r="B346" t="s">
        <v>20</v>
      </c>
      <c r="C346">
        <v>6406</v>
      </c>
      <c r="H346" t="s">
        <v>14</v>
      </c>
      <c r="I346">
        <v>181</v>
      </c>
    </row>
    <row r="347" spans="2:9" x14ac:dyDescent="0.2">
      <c r="B347" t="s">
        <v>20</v>
      </c>
      <c r="C347">
        <v>192</v>
      </c>
      <c r="H347" t="s">
        <v>14</v>
      </c>
      <c r="I347">
        <v>13</v>
      </c>
    </row>
    <row r="348" spans="2:9" x14ac:dyDescent="0.2">
      <c r="B348" t="s">
        <v>20</v>
      </c>
      <c r="C348">
        <v>26</v>
      </c>
      <c r="H348" t="s">
        <v>14</v>
      </c>
      <c r="I348">
        <v>1</v>
      </c>
    </row>
    <row r="349" spans="2:9" x14ac:dyDescent="0.2">
      <c r="B349" t="s">
        <v>20</v>
      </c>
      <c r="C349">
        <v>723</v>
      </c>
      <c r="H349" t="s">
        <v>14</v>
      </c>
      <c r="I349">
        <v>21</v>
      </c>
    </row>
    <row r="350" spans="2:9" x14ac:dyDescent="0.2">
      <c r="B350" t="s">
        <v>20</v>
      </c>
      <c r="C350">
        <v>170</v>
      </c>
      <c r="H350" t="s">
        <v>14</v>
      </c>
      <c r="I350">
        <v>830</v>
      </c>
    </row>
    <row r="351" spans="2:9" x14ac:dyDescent="0.2">
      <c r="B351" t="s">
        <v>20</v>
      </c>
      <c r="C351">
        <v>238</v>
      </c>
      <c r="H351" t="s">
        <v>14</v>
      </c>
      <c r="I351">
        <v>130</v>
      </c>
    </row>
    <row r="352" spans="2:9" x14ac:dyDescent="0.2">
      <c r="B352" t="s">
        <v>20</v>
      </c>
      <c r="C352">
        <v>55</v>
      </c>
      <c r="H352" t="s">
        <v>14</v>
      </c>
      <c r="I352">
        <v>55</v>
      </c>
    </row>
    <row r="353" spans="2:9" x14ac:dyDescent="0.2">
      <c r="B353" t="s">
        <v>20</v>
      </c>
      <c r="C353">
        <v>128</v>
      </c>
      <c r="H353" t="s">
        <v>14</v>
      </c>
      <c r="I353">
        <v>114</v>
      </c>
    </row>
    <row r="354" spans="2:9" x14ac:dyDescent="0.2">
      <c r="B354" t="s">
        <v>20</v>
      </c>
      <c r="C354">
        <v>2144</v>
      </c>
      <c r="H354" t="s">
        <v>14</v>
      </c>
      <c r="I354">
        <v>594</v>
      </c>
    </row>
    <row r="355" spans="2:9" x14ac:dyDescent="0.2">
      <c r="B355" t="s">
        <v>20</v>
      </c>
      <c r="C355">
        <v>2693</v>
      </c>
      <c r="H355" t="s">
        <v>14</v>
      </c>
      <c r="I355">
        <v>24</v>
      </c>
    </row>
    <row r="356" spans="2:9" x14ac:dyDescent="0.2">
      <c r="B356" t="s">
        <v>20</v>
      </c>
      <c r="C356">
        <v>432</v>
      </c>
      <c r="H356" t="s">
        <v>14</v>
      </c>
      <c r="I356">
        <v>252</v>
      </c>
    </row>
    <row r="357" spans="2:9" x14ac:dyDescent="0.2">
      <c r="B357" t="s">
        <v>20</v>
      </c>
      <c r="C357">
        <v>189</v>
      </c>
      <c r="H357" t="s">
        <v>14</v>
      </c>
      <c r="I357">
        <v>67</v>
      </c>
    </row>
    <row r="358" spans="2:9" x14ac:dyDescent="0.2">
      <c r="B358" t="s">
        <v>20</v>
      </c>
      <c r="C358">
        <v>154</v>
      </c>
      <c r="H358" t="s">
        <v>14</v>
      </c>
      <c r="I358">
        <v>742</v>
      </c>
    </row>
    <row r="359" spans="2:9" x14ac:dyDescent="0.2">
      <c r="B359" t="s">
        <v>20</v>
      </c>
      <c r="C359">
        <v>96</v>
      </c>
      <c r="H359" t="s">
        <v>14</v>
      </c>
      <c r="I359">
        <v>75</v>
      </c>
    </row>
    <row r="360" spans="2:9" x14ac:dyDescent="0.2">
      <c r="B360" t="s">
        <v>20</v>
      </c>
      <c r="C360">
        <v>3063</v>
      </c>
      <c r="H360" t="s">
        <v>14</v>
      </c>
      <c r="I360">
        <v>4405</v>
      </c>
    </row>
    <row r="361" spans="2:9" x14ac:dyDescent="0.2">
      <c r="B361" t="s">
        <v>20</v>
      </c>
      <c r="C361">
        <v>2266</v>
      </c>
      <c r="H361" t="s">
        <v>14</v>
      </c>
      <c r="I361">
        <v>92</v>
      </c>
    </row>
    <row r="362" spans="2:9" x14ac:dyDescent="0.2">
      <c r="B362" t="s">
        <v>20</v>
      </c>
      <c r="C362">
        <v>194</v>
      </c>
      <c r="H362" t="s">
        <v>14</v>
      </c>
      <c r="I362">
        <v>64</v>
      </c>
    </row>
    <row r="363" spans="2:9" x14ac:dyDescent="0.2">
      <c r="B363" t="s">
        <v>20</v>
      </c>
      <c r="C363">
        <v>129</v>
      </c>
      <c r="H363" t="s">
        <v>14</v>
      </c>
      <c r="I363">
        <v>64</v>
      </c>
    </row>
    <row r="364" spans="2:9" x14ac:dyDescent="0.2">
      <c r="B364" t="s">
        <v>20</v>
      </c>
      <c r="C364">
        <v>375</v>
      </c>
      <c r="H364" t="s">
        <v>14</v>
      </c>
      <c r="I364">
        <v>842</v>
      </c>
    </row>
    <row r="365" spans="2:9" x14ac:dyDescent="0.2">
      <c r="B365" t="s">
        <v>20</v>
      </c>
      <c r="C365">
        <v>409</v>
      </c>
      <c r="H365" t="s">
        <v>14</v>
      </c>
      <c r="I365">
        <v>112</v>
      </c>
    </row>
    <row r="366" spans="2:9" x14ac:dyDescent="0.2">
      <c r="B366" t="s">
        <v>20</v>
      </c>
      <c r="C366">
        <v>234</v>
      </c>
      <c r="H366" t="s">
        <v>14</v>
      </c>
      <c r="I366">
        <v>374</v>
      </c>
    </row>
    <row r="367" spans="2:9" x14ac:dyDescent="0.2">
      <c r="B367" t="s">
        <v>20</v>
      </c>
      <c r="C367">
        <v>3016</v>
      </c>
    </row>
    <row r="368" spans="2:9" x14ac:dyDescent="0.2">
      <c r="B368" t="s">
        <v>20</v>
      </c>
      <c r="C368">
        <v>264</v>
      </c>
    </row>
    <row r="369" spans="2:3" x14ac:dyDescent="0.2">
      <c r="B369" t="s">
        <v>20</v>
      </c>
      <c r="C369">
        <v>272</v>
      </c>
    </row>
    <row r="370" spans="2:3" x14ac:dyDescent="0.2">
      <c r="B370" t="s">
        <v>20</v>
      </c>
      <c r="C370">
        <v>419</v>
      </c>
    </row>
    <row r="371" spans="2:3" x14ac:dyDescent="0.2">
      <c r="B371" t="s">
        <v>20</v>
      </c>
      <c r="C371">
        <v>1621</v>
      </c>
    </row>
    <row r="372" spans="2:3" x14ac:dyDescent="0.2">
      <c r="B372" t="s">
        <v>20</v>
      </c>
      <c r="C372">
        <v>1101</v>
      </c>
    </row>
    <row r="373" spans="2:3" x14ac:dyDescent="0.2">
      <c r="B373" t="s">
        <v>20</v>
      </c>
      <c r="C373">
        <v>1073</v>
      </c>
    </row>
    <row r="374" spans="2:3" x14ac:dyDescent="0.2">
      <c r="B374" t="s">
        <v>20</v>
      </c>
      <c r="C374">
        <v>331</v>
      </c>
    </row>
    <row r="375" spans="2:3" x14ac:dyDescent="0.2">
      <c r="B375" t="s">
        <v>20</v>
      </c>
      <c r="C375">
        <v>1170</v>
      </c>
    </row>
    <row r="376" spans="2:3" x14ac:dyDescent="0.2">
      <c r="B376" t="s">
        <v>20</v>
      </c>
      <c r="C376">
        <v>363</v>
      </c>
    </row>
    <row r="377" spans="2:3" x14ac:dyDescent="0.2">
      <c r="B377" t="s">
        <v>20</v>
      </c>
      <c r="C377">
        <v>103</v>
      </c>
    </row>
    <row r="378" spans="2:3" x14ac:dyDescent="0.2">
      <c r="B378" t="s">
        <v>20</v>
      </c>
      <c r="C378">
        <v>147</v>
      </c>
    </row>
    <row r="379" spans="2:3" x14ac:dyDescent="0.2">
      <c r="B379" t="s">
        <v>20</v>
      </c>
      <c r="C379">
        <v>110</v>
      </c>
    </row>
    <row r="380" spans="2:3" x14ac:dyDescent="0.2">
      <c r="B380" t="s">
        <v>20</v>
      </c>
      <c r="C380">
        <v>134</v>
      </c>
    </row>
    <row r="381" spans="2:3" x14ac:dyDescent="0.2">
      <c r="B381" t="s">
        <v>20</v>
      </c>
      <c r="C381">
        <v>269</v>
      </c>
    </row>
    <row r="382" spans="2:3" x14ac:dyDescent="0.2">
      <c r="B382" t="s">
        <v>20</v>
      </c>
      <c r="C382">
        <v>175</v>
      </c>
    </row>
    <row r="383" spans="2:3" x14ac:dyDescent="0.2">
      <c r="B383" t="s">
        <v>20</v>
      </c>
      <c r="C383">
        <v>69</v>
      </c>
    </row>
    <row r="384" spans="2:3" x14ac:dyDescent="0.2">
      <c r="B384" t="s">
        <v>20</v>
      </c>
      <c r="C384">
        <v>190</v>
      </c>
    </row>
    <row r="385" spans="2:3" x14ac:dyDescent="0.2">
      <c r="B385" t="s">
        <v>20</v>
      </c>
      <c r="C385">
        <v>237</v>
      </c>
    </row>
    <row r="386" spans="2:3" x14ac:dyDescent="0.2">
      <c r="B386" t="s">
        <v>20</v>
      </c>
      <c r="C386">
        <v>196</v>
      </c>
    </row>
    <row r="387" spans="2:3" x14ac:dyDescent="0.2">
      <c r="B387" t="s">
        <v>20</v>
      </c>
      <c r="C387">
        <v>7295</v>
      </c>
    </row>
    <row r="388" spans="2:3" x14ac:dyDescent="0.2">
      <c r="B388" t="s">
        <v>20</v>
      </c>
      <c r="C388">
        <v>2893</v>
      </c>
    </row>
    <row r="389" spans="2:3" x14ac:dyDescent="0.2">
      <c r="B389" t="s">
        <v>20</v>
      </c>
      <c r="C389">
        <v>820</v>
      </c>
    </row>
    <row r="390" spans="2:3" x14ac:dyDescent="0.2">
      <c r="B390" t="s">
        <v>20</v>
      </c>
      <c r="C390">
        <v>2038</v>
      </c>
    </row>
    <row r="391" spans="2:3" x14ac:dyDescent="0.2">
      <c r="B391" t="s">
        <v>20</v>
      </c>
      <c r="C391">
        <v>116</v>
      </c>
    </row>
    <row r="392" spans="2:3" x14ac:dyDescent="0.2">
      <c r="B392" t="s">
        <v>20</v>
      </c>
      <c r="C392">
        <v>1345</v>
      </c>
    </row>
    <row r="393" spans="2:3" x14ac:dyDescent="0.2">
      <c r="B393" t="s">
        <v>20</v>
      </c>
      <c r="C393">
        <v>168</v>
      </c>
    </row>
    <row r="394" spans="2:3" x14ac:dyDescent="0.2">
      <c r="B394" t="s">
        <v>20</v>
      </c>
      <c r="C394">
        <v>137</v>
      </c>
    </row>
    <row r="395" spans="2:3" x14ac:dyDescent="0.2">
      <c r="B395" t="s">
        <v>20</v>
      </c>
      <c r="C395">
        <v>186</v>
      </c>
    </row>
    <row r="396" spans="2:3" x14ac:dyDescent="0.2">
      <c r="B396" t="s">
        <v>20</v>
      </c>
      <c r="C396">
        <v>125</v>
      </c>
    </row>
    <row r="397" spans="2:3" x14ac:dyDescent="0.2">
      <c r="B397" t="s">
        <v>20</v>
      </c>
      <c r="C397">
        <v>202</v>
      </c>
    </row>
    <row r="398" spans="2:3" x14ac:dyDescent="0.2">
      <c r="B398" t="s">
        <v>20</v>
      </c>
      <c r="C398">
        <v>103</v>
      </c>
    </row>
    <row r="399" spans="2:3" x14ac:dyDescent="0.2">
      <c r="B399" t="s">
        <v>20</v>
      </c>
      <c r="C399">
        <v>1785</v>
      </c>
    </row>
    <row r="400" spans="2:3" x14ac:dyDescent="0.2">
      <c r="B400" t="s">
        <v>20</v>
      </c>
      <c r="C400">
        <v>157</v>
      </c>
    </row>
    <row r="401" spans="2:3" x14ac:dyDescent="0.2">
      <c r="B401" t="s">
        <v>20</v>
      </c>
      <c r="C401">
        <v>555</v>
      </c>
    </row>
    <row r="402" spans="2:3" x14ac:dyDescent="0.2">
      <c r="B402" t="s">
        <v>20</v>
      </c>
      <c r="C402">
        <v>297</v>
      </c>
    </row>
    <row r="403" spans="2:3" x14ac:dyDescent="0.2">
      <c r="B403" t="s">
        <v>20</v>
      </c>
      <c r="C403">
        <v>123</v>
      </c>
    </row>
    <row r="404" spans="2:3" x14ac:dyDescent="0.2">
      <c r="B404" t="s">
        <v>20</v>
      </c>
      <c r="C404">
        <v>3036</v>
      </c>
    </row>
    <row r="405" spans="2:3" x14ac:dyDescent="0.2">
      <c r="B405" t="s">
        <v>20</v>
      </c>
      <c r="C405">
        <v>144</v>
      </c>
    </row>
    <row r="406" spans="2:3" x14ac:dyDescent="0.2">
      <c r="B406" t="s">
        <v>20</v>
      </c>
      <c r="C406">
        <v>121</v>
      </c>
    </row>
    <row r="407" spans="2:3" x14ac:dyDescent="0.2">
      <c r="B407" t="s">
        <v>20</v>
      </c>
      <c r="C407">
        <v>181</v>
      </c>
    </row>
    <row r="408" spans="2:3" x14ac:dyDescent="0.2">
      <c r="B408" t="s">
        <v>20</v>
      </c>
      <c r="C408">
        <v>122</v>
      </c>
    </row>
    <row r="409" spans="2:3" x14ac:dyDescent="0.2">
      <c r="B409" t="s">
        <v>20</v>
      </c>
      <c r="C409">
        <v>1071</v>
      </c>
    </row>
    <row r="410" spans="2:3" x14ac:dyDescent="0.2">
      <c r="B410" t="s">
        <v>20</v>
      </c>
      <c r="C410">
        <v>980</v>
      </c>
    </row>
    <row r="411" spans="2:3" x14ac:dyDescent="0.2">
      <c r="B411" t="s">
        <v>20</v>
      </c>
      <c r="C411">
        <v>536</v>
      </c>
    </row>
    <row r="412" spans="2:3" x14ac:dyDescent="0.2">
      <c r="B412" t="s">
        <v>20</v>
      </c>
      <c r="C412">
        <v>1991</v>
      </c>
    </row>
    <row r="413" spans="2:3" x14ac:dyDescent="0.2">
      <c r="B413" t="s">
        <v>20</v>
      </c>
      <c r="C413">
        <v>180</v>
      </c>
    </row>
    <row r="414" spans="2:3" x14ac:dyDescent="0.2">
      <c r="B414" t="s">
        <v>20</v>
      </c>
      <c r="C414">
        <v>130</v>
      </c>
    </row>
    <row r="415" spans="2:3" x14ac:dyDescent="0.2">
      <c r="B415" t="s">
        <v>20</v>
      </c>
      <c r="C415">
        <v>122</v>
      </c>
    </row>
    <row r="416" spans="2:3" x14ac:dyDescent="0.2">
      <c r="B416" t="s">
        <v>20</v>
      </c>
      <c r="C416">
        <v>140</v>
      </c>
    </row>
    <row r="417" spans="2:3" x14ac:dyDescent="0.2">
      <c r="B417" t="s">
        <v>20</v>
      </c>
      <c r="C417">
        <v>3388</v>
      </c>
    </row>
    <row r="418" spans="2:3" x14ac:dyDescent="0.2">
      <c r="B418" t="s">
        <v>20</v>
      </c>
      <c r="C418">
        <v>280</v>
      </c>
    </row>
    <row r="419" spans="2:3" x14ac:dyDescent="0.2">
      <c r="B419" t="s">
        <v>20</v>
      </c>
      <c r="C419">
        <v>366</v>
      </c>
    </row>
    <row r="420" spans="2:3" x14ac:dyDescent="0.2">
      <c r="B420" t="s">
        <v>20</v>
      </c>
      <c r="C420">
        <v>270</v>
      </c>
    </row>
    <row r="421" spans="2:3" x14ac:dyDescent="0.2">
      <c r="B421" t="s">
        <v>20</v>
      </c>
      <c r="C421">
        <v>137</v>
      </c>
    </row>
    <row r="422" spans="2:3" x14ac:dyDescent="0.2">
      <c r="B422" t="s">
        <v>20</v>
      </c>
      <c r="C422">
        <v>3205</v>
      </c>
    </row>
    <row r="423" spans="2:3" x14ac:dyDescent="0.2">
      <c r="B423" t="s">
        <v>20</v>
      </c>
      <c r="C423">
        <v>288</v>
      </c>
    </row>
    <row r="424" spans="2:3" x14ac:dyDescent="0.2">
      <c r="B424" t="s">
        <v>20</v>
      </c>
      <c r="C424">
        <v>148</v>
      </c>
    </row>
    <row r="425" spans="2:3" x14ac:dyDescent="0.2">
      <c r="B425" t="s">
        <v>20</v>
      </c>
      <c r="C425">
        <v>114</v>
      </c>
    </row>
    <row r="426" spans="2:3" x14ac:dyDescent="0.2">
      <c r="B426" t="s">
        <v>20</v>
      </c>
      <c r="C426">
        <v>1518</v>
      </c>
    </row>
    <row r="427" spans="2:3" x14ac:dyDescent="0.2">
      <c r="B427" t="s">
        <v>20</v>
      </c>
      <c r="C427">
        <v>166</v>
      </c>
    </row>
    <row r="428" spans="2:3" x14ac:dyDescent="0.2">
      <c r="B428" t="s">
        <v>20</v>
      </c>
      <c r="C428">
        <v>100</v>
      </c>
    </row>
    <row r="429" spans="2:3" x14ac:dyDescent="0.2">
      <c r="B429" t="s">
        <v>20</v>
      </c>
      <c r="C429">
        <v>235</v>
      </c>
    </row>
    <row r="430" spans="2:3" x14ac:dyDescent="0.2">
      <c r="B430" t="s">
        <v>20</v>
      </c>
      <c r="C430">
        <v>148</v>
      </c>
    </row>
    <row r="431" spans="2:3" x14ac:dyDescent="0.2">
      <c r="B431" t="s">
        <v>20</v>
      </c>
      <c r="C431">
        <v>198</v>
      </c>
    </row>
    <row r="432" spans="2:3" x14ac:dyDescent="0.2">
      <c r="B432" t="s">
        <v>20</v>
      </c>
      <c r="C432">
        <v>150</v>
      </c>
    </row>
    <row r="433" spans="2:3" x14ac:dyDescent="0.2">
      <c r="B433" t="s">
        <v>20</v>
      </c>
      <c r="C433">
        <v>216</v>
      </c>
    </row>
    <row r="434" spans="2:3" x14ac:dyDescent="0.2">
      <c r="B434" t="s">
        <v>20</v>
      </c>
      <c r="C434">
        <v>5139</v>
      </c>
    </row>
    <row r="435" spans="2:3" x14ac:dyDescent="0.2">
      <c r="B435" t="s">
        <v>20</v>
      </c>
      <c r="C435">
        <v>2353</v>
      </c>
    </row>
    <row r="436" spans="2:3" x14ac:dyDescent="0.2">
      <c r="B436" t="s">
        <v>20</v>
      </c>
      <c r="C436">
        <v>78</v>
      </c>
    </row>
    <row r="437" spans="2:3" x14ac:dyDescent="0.2">
      <c r="B437" t="s">
        <v>20</v>
      </c>
      <c r="C437">
        <v>174</v>
      </c>
    </row>
    <row r="438" spans="2:3" x14ac:dyDescent="0.2">
      <c r="B438" t="s">
        <v>20</v>
      </c>
      <c r="C438">
        <v>164</v>
      </c>
    </row>
    <row r="439" spans="2:3" x14ac:dyDescent="0.2">
      <c r="B439" t="s">
        <v>20</v>
      </c>
      <c r="C439">
        <v>161</v>
      </c>
    </row>
    <row r="440" spans="2:3" x14ac:dyDescent="0.2">
      <c r="B440" t="s">
        <v>20</v>
      </c>
      <c r="C440">
        <v>138</v>
      </c>
    </row>
    <row r="441" spans="2:3" x14ac:dyDescent="0.2">
      <c r="B441" t="s">
        <v>20</v>
      </c>
      <c r="C441">
        <v>3308</v>
      </c>
    </row>
    <row r="442" spans="2:3" x14ac:dyDescent="0.2">
      <c r="B442" t="s">
        <v>20</v>
      </c>
      <c r="C442">
        <v>127</v>
      </c>
    </row>
    <row r="443" spans="2:3" x14ac:dyDescent="0.2">
      <c r="B443" t="s">
        <v>20</v>
      </c>
      <c r="C443">
        <v>207</v>
      </c>
    </row>
    <row r="444" spans="2:3" x14ac:dyDescent="0.2">
      <c r="B444" t="s">
        <v>20</v>
      </c>
      <c r="C444">
        <v>181</v>
      </c>
    </row>
    <row r="445" spans="2:3" x14ac:dyDescent="0.2">
      <c r="B445" t="s">
        <v>20</v>
      </c>
      <c r="C445">
        <v>110</v>
      </c>
    </row>
    <row r="446" spans="2:3" x14ac:dyDescent="0.2">
      <c r="B446" t="s">
        <v>20</v>
      </c>
      <c r="C446">
        <v>185</v>
      </c>
    </row>
    <row r="447" spans="2:3" x14ac:dyDescent="0.2">
      <c r="B447" t="s">
        <v>20</v>
      </c>
      <c r="C447">
        <v>121</v>
      </c>
    </row>
    <row r="448" spans="2:3" x14ac:dyDescent="0.2">
      <c r="B448" t="s">
        <v>20</v>
      </c>
      <c r="C448">
        <v>106</v>
      </c>
    </row>
    <row r="449" spans="2:3" x14ac:dyDescent="0.2">
      <c r="B449" t="s">
        <v>20</v>
      </c>
      <c r="C449">
        <v>142</v>
      </c>
    </row>
    <row r="450" spans="2:3" x14ac:dyDescent="0.2">
      <c r="B450" t="s">
        <v>20</v>
      </c>
      <c r="C450">
        <v>233</v>
      </c>
    </row>
    <row r="451" spans="2:3" x14ac:dyDescent="0.2">
      <c r="B451" t="s">
        <v>20</v>
      </c>
      <c r="C451">
        <v>218</v>
      </c>
    </row>
    <row r="452" spans="2:3" x14ac:dyDescent="0.2">
      <c r="B452" t="s">
        <v>20</v>
      </c>
      <c r="C452">
        <v>76</v>
      </c>
    </row>
    <row r="453" spans="2:3" x14ac:dyDescent="0.2">
      <c r="B453" t="s">
        <v>20</v>
      </c>
      <c r="C453">
        <v>43</v>
      </c>
    </row>
    <row r="454" spans="2:3" x14ac:dyDescent="0.2">
      <c r="B454" t="s">
        <v>20</v>
      </c>
      <c r="C454">
        <v>221</v>
      </c>
    </row>
    <row r="455" spans="2:3" x14ac:dyDescent="0.2">
      <c r="B455" t="s">
        <v>20</v>
      </c>
      <c r="C455">
        <v>2805</v>
      </c>
    </row>
    <row r="456" spans="2:3" x14ac:dyDescent="0.2">
      <c r="B456" t="s">
        <v>20</v>
      </c>
      <c r="C456">
        <v>68</v>
      </c>
    </row>
    <row r="457" spans="2:3" x14ac:dyDescent="0.2">
      <c r="B457" t="s">
        <v>20</v>
      </c>
      <c r="C457">
        <v>183</v>
      </c>
    </row>
    <row r="458" spans="2:3" x14ac:dyDescent="0.2">
      <c r="B458" t="s">
        <v>20</v>
      </c>
      <c r="C458">
        <v>133</v>
      </c>
    </row>
    <row r="459" spans="2:3" x14ac:dyDescent="0.2">
      <c r="B459" t="s">
        <v>20</v>
      </c>
      <c r="C459">
        <v>2489</v>
      </c>
    </row>
    <row r="460" spans="2:3" x14ac:dyDescent="0.2">
      <c r="B460" t="s">
        <v>20</v>
      </c>
      <c r="C460">
        <v>69</v>
      </c>
    </row>
    <row r="461" spans="2:3" x14ac:dyDescent="0.2">
      <c r="B461" t="s">
        <v>20</v>
      </c>
      <c r="C461">
        <v>279</v>
      </c>
    </row>
    <row r="462" spans="2:3" x14ac:dyDescent="0.2">
      <c r="B462" t="s">
        <v>20</v>
      </c>
      <c r="C462">
        <v>210</v>
      </c>
    </row>
    <row r="463" spans="2:3" x14ac:dyDescent="0.2">
      <c r="B463" t="s">
        <v>20</v>
      </c>
      <c r="C463">
        <v>2100</v>
      </c>
    </row>
    <row r="464" spans="2:3" x14ac:dyDescent="0.2">
      <c r="B464" t="s">
        <v>20</v>
      </c>
      <c r="C464">
        <v>252</v>
      </c>
    </row>
    <row r="465" spans="2:3" x14ac:dyDescent="0.2">
      <c r="B465" t="s">
        <v>20</v>
      </c>
      <c r="C465">
        <v>1280</v>
      </c>
    </row>
    <row r="466" spans="2:3" x14ac:dyDescent="0.2">
      <c r="B466" t="s">
        <v>20</v>
      </c>
      <c r="C466">
        <v>157</v>
      </c>
    </row>
    <row r="467" spans="2:3" x14ac:dyDescent="0.2">
      <c r="B467" t="s">
        <v>20</v>
      </c>
      <c r="C467">
        <v>194</v>
      </c>
    </row>
    <row r="468" spans="2:3" x14ac:dyDescent="0.2">
      <c r="B468" t="s">
        <v>20</v>
      </c>
      <c r="C468">
        <v>82</v>
      </c>
    </row>
    <row r="469" spans="2:3" x14ac:dyDescent="0.2">
      <c r="B469" t="s">
        <v>20</v>
      </c>
      <c r="C469">
        <v>4233</v>
      </c>
    </row>
    <row r="470" spans="2:3" x14ac:dyDescent="0.2">
      <c r="B470" t="s">
        <v>20</v>
      </c>
      <c r="C470">
        <v>1297</v>
      </c>
    </row>
    <row r="471" spans="2:3" x14ac:dyDescent="0.2">
      <c r="B471" t="s">
        <v>20</v>
      </c>
      <c r="C471">
        <v>165</v>
      </c>
    </row>
    <row r="472" spans="2:3" x14ac:dyDescent="0.2">
      <c r="B472" t="s">
        <v>20</v>
      </c>
      <c r="C472">
        <v>119</v>
      </c>
    </row>
    <row r="473" spans="2:3" x14ac:dyDescent="0.2">
      <c r="B473" t="s">
        <v>20</v>
      </c>
      <c r="C473">
        <v>1797</v>
      </c>
    </row>
    <row r="474" spans="2:3" x14ac:dyDescent="0.2">
      <c r="B474" t="s">
        <v>20</v>
      </c>
      <c r="C474">
        <v>261</v>
      </c>
    </row>
    <row r="475" spans="2:3" x14ac:dyDescent="0.2">
      <c r="B475" t="s">
        <v>20</v>
      </c>
      <c r="C475">
        <v>157</v>
      </c>
    </row>
    <row r="476" spans="2:3" x14ac:dyDescent="0.2">
      <c r="B476" t="s">
        <v>20</v>
      </c>
      <c r="C476">
        <v>3533</v>
      </c>
    </row>
    <row r="477" spans="2:3" x14ac:dyDescent="0.2">
      <c r="B477" t="s">
        <v>20</v>
      </c>
      <c r="C477">
        <v>155</v>
      </c>
    </row>
    <row r="478" spans="2:3" x14ac:dyDescent="0.2">
      <c r="B478" t="s">
        <v>20</v>
      </c>
      <c r="C478">
        <v>132</v>
      </c>
    </row>
    <row r="479" spans="2:3" x14ac:dyDescent="0.2">
      <c r="B479" t="s">
        <v>20</v>
      </c>
      <c r="C479">
        <v>1354</v>
      </c>
    </row>
    <row r="480" spans="2:3" x14ac:dyDescent="0.2">
      <c r="B480" t="s">
        <v>20</v>
      </c>
      <c r="C480">
        <v>48</v>
      </c>
    </row>
    <row r="481" spans="2:3" x14ac:dyDescent="0.2">
      <c r="B481" t="s">
        <v>20</v>
      </c>
      <c r="C481">
        <v>110</v>
      </c>
    </row>
    <row r="482" spans="2:3" x14ac:dyDescent="0.2">
      <c r="B482" t="s">
        <v>20</v>
      </c>
      <c r="C482">
        <v>172</v>
      </c>
    </row>
    <row r="483" spans="2:3" x14ac:dyDescent="0.2">
      <c r="B483" t="s">
        <v>20</v>
      </c>
      <c r="C483">
        <v>307</v>
      </c>
    </row>
    <row r="484" spans="2:3" x14ac:dyDescent="0.2">
      <c r="B484" t="s">
        <v>20</v>
      </c>
      <c r="C484">
        <v>160</v>
      </c>
    </row>
    <row r="485" spans="2:3" x14ac:dyDescent="0.2">
      <c r="B485" t="s">
        <v>20</v>
      </c>
      <c r="C485">
        <v>1467</v>
      </c>
    </row>
    <row r="486" spans="2:3" x14ac:dyDescent="0.2">
      <c r="B486" t="s">
        <v>20</v>
      </c>
      <c r="C486">
        <v>2662</v>
      </c>
    </row>
    <row r="487" spans="2:3" x14ac:dyDescent="0.2">
      <c r="B487" t="s">
        <v>20</v>
      </c>
      <c r="C487">
        <v>452</v>
      </c>
    </row>
    <row r="488" spans="2:3" x14ac:dyDescent="0.2">
      <c r="B488" t="s">
        <v>20</v>
      </c>
      <c r="C488">
        <v>158</v>
      </c>
    </row>
    <row r="489" spans="2:3" x14ac:dyDescent="0.2">
      <c r="B489" t="s">
        <v>20</v>
      </c>
      <c r="C489">
        <v>225</v>
      </c>
    </row>
    <row r="490" spans="2:3" x14ac:dyDescent="0.2">
      <c r="B490" t="s">
        <v>20</v>
      </c>
      <c r="C490">
        <v>65</v>
      </c>
    </row>
    <row r="491" spans="2:3" x14ac:dyDescent="0.2">
      <c r="B491" t="s">
        <v>20</v>
      </c>
      <c r="C491">
        <v>163</v>
      </c>
    </row>
    <row r="492" spans="2:3" x14ac:dyDescent="0.2">
      <c r="B492" t="s">
        <v>20</v>
      </c>
      <c r="C492">
        <v>85</v>
      </c>
    </row>
    <row r="493" spans="2:3" x14ac:dyDescent="0.2">
      <c r="B493" t="s">
        <v>20</v>
      </c>
      <c r="C493">
        <v>217</v>
      </c>
    </row>
    <row r="494" spans="2:3" x14ac:dyDescent="0.2">
      <c r="B494" t="s">
        <v>20</v>
      </c>
      <c r="C494">
        <v>150</v>
      </c>
    </row>
    <row r="495" spans="2:3" x14ac:dyDescent="0.2">
      <c r="B495" t="s">
        <v>20</v>
      </c>
      <c r="C495">
        <v>3272</v>
      </c>
    </row>
    <row r="496" spans="2:3" x14ac:dyDescent="0.2">
      <c r="B496" t="s">
        <v>20</v>
      </c>
      <c r="C496">
        <v>300</v>
      </c>
    </row>
    <row r="497" spans="2:3" x14ac:dyDescent="0.2">
      <c r="B497" t="s">
        <v>20</v>
      </c>
      <c r="C497">
        <v>126</v>
      </c>
    </row>
    <row r="498" spans="2:3" x14ac:dyDescent="0.2">
      <c r="B498" t="s">
        <v>20</v>
      </c>
      <c r="C498">
        <v>2320</v>
      </c>
    </row>
    <row r="499" spans="2:3" x14ac:dyDescent="0.2">
      <c r="B499" t="s">
        <v>20</v>
      </c>
      <c r="C499">
        <v>81</v>
      </c>
    </row>
    <row r="500" spans="2:3" x14ac:dyDescent="0.2">
      <c r="B500" t="s">
        <v>20</v>
      </c>
      <c r="C500">
        <v>1887</v>
      </c>
    </row>
    <row r="501" spans="2:3" x14ac:dyDescent="0.2">
      <c r="B501" t="s">
        <v>20</v>
      </c>
      <c r="C501">
        <v>4358</v>
      </c>
    </row>
    <row r="502" spans="2:3" x14ac:dyDescent="0.2">
      <c r="B502" t="s">
        <v>20</v>
      </c>
      <c r="C502">
        <v>53</v>
      </c>
    </row>
    <row r="503" spans="2:3" x14ac:dyDescent="0.2">
      <c r="B503" t="s">
        <v>20</v>
      </c>
      <c r="C503">
        <v>2414</v>
      </c>
    </row>
    <row r="504" spans="2:3" x14ac:dyDescent="0.2">
      <c r="B504" t="s">
        <v>20</v>
      </c>
      <c r="C504">
        <v>80</v>
      </c>
    </row>
    <row r="505" spans="2:3" x14ac:dyDescent="0.2">
      <c r="B505" t="s">
        <v>20</v>
      </c>
      <c r="C505">
        <v>193</v>
      </c>
    </row>
    <row r="506" spans="2:3" x14ac:dyDescent="0.2">
      <c r="B506" t="s">
        <v>20</v>
      </c>
      <c r="C506">
        <v>52</v>
      </c>
    </row>
    <row r="507" spans="2:3" x14ac:dyDescent="0.2">
      <c r="B507" t="s">
        <v>20</v>
      </c>
      <c r="C507">
        <v>290</v>
      </c>
    </row>
    <row r="508" spans="2:3" x14ac:dyDescent="0.2">
      <c r="B508" t="s">
        <v>20</v>
      </c>
      <c r="C508">
        <v>122</v>
      </c>
    </row>
    <row r="509" spans="2:3" x14ac:dyDescent="0.2">
      <c r="B509" t="s">
        <v>20</v>
      </c>
      <c r="C509">
        <v>1470</v>
      </c>
    </row>
    <row r="510" spans="2:3" x14ac:dyDescent="0.2">
      <c r="B510" t="s">
        <v>20</v>
      </c>
      <c r="C510">
        <v>165</v>
      </c>
    </row>
    <row r="511" spans="2:3" x14ac:dyDescent="0.2">
      <c r="B511" t="s">
        <v>20</v>
      </c>
      <c r="C511">
        <v>182</v>
      </c>
    </row>
    <row r="512" spans="2:3" x14ac:dyDescent="0.2">
      <c r="B512" t="s">
        <v>20</v>
      </c>
      <c r="C512">
        <v>199</v>
      </c>
    </row>
    <row r="513" spans="2:3" x14ac:dyDescent="0.2">
      <c r="B513" t="s">
        <v>20</v>
      </c>
      <c r="C513">
        <v>56</v>
      </c>
    </row>
    <row r="514" spans="2:3" x14ac:dyDescent="0.2">
      <c r="B514" t="s">
        <v>20</v>
      </c>
      <c r="C514">
        <v>1460</v>
      </c>
    </row>
    <row r="515" spans="2:3" x14ac:dyDescent="0.2">
      <c r="B515" t="s">
        <v>20</v>
      </c>
      <c r="C515">
        <v>123</v>
      </c>
    </row>
    <row r="516" spans="2:3" x14ac:dyDescent="0.2">
      <c r="B516" t="s">
        <v>20</v>
      </c>
      <c r="C516">
        <v>159</v>
      </c>
    </row>
    <row r="517" spans="2:3" x14ac:dyDescent="0.2">
      <c r="B517" t="s">
        <v>20</v>
      </c>
      <c r="C517">
        <v>110</v>
      </c>
    </row>
    <row r="518" spans="2:3" x14ac:dyDescent="0.2">
      <c r="B518" t="s">
        <v>20</v>
      </c>
      <c r="C518">
        <v>236</v>
      </c>
    </row>
    <row r="519" spans="2:3" x14ac:dyDescent="0.2">
      <c r="B519" t="s">
        <v>20</v>
      </c>
      <c r="C519">
        <v>191</v>
      </c>
    </row>
    <row r="520" spans="2:3" x14ac:dyDescent="0.2">
      <c r="B520" t="s">
        <v>20</v>
      </c>
      <c r="C520">
        <v>3934</v>
      </c>
    </row>
    <row r="521" spans="2:3" x14ac:dyDescent="0.2">
      <c r="B521" t="s">
        <v>20</v>
      </c>
      <c r="C521">
        <v>80</v>
      </c>
    </row>
    <row r="522" spans="2:3" x14ac:dyDescent="0.2">
      <c r="B522" t="s">
        <v>20</v>
      </c>
      <c r="C522">
        <v>462</v>
      </c>
    </row>
    <row r="523" spans="2:3" x14ac:dyDescent="0.2">
      <c r="B523" t="s">
        <v>20</v>
      </c>
      <c r="C523">
        <v>179</v>
      </c>
    </row>
    <row r="524" spans="2:3" x14ac:dyDescent="0.2">
      <c r="B524" t="s">
        <v>20</v>
      </c>
      <c r="C524">
        <v>1866</v>
      </c>
    </row>
    <row r="525" spans="2:3" x14ac:dyDescent="0.2">
      <c r="B525" t="s">
        <v>20</v>
      </c>
      <c r="C525">
        <v>156</v>
      </c>
    </row>
    <row r="526" spans="2:3" x14ac:dyDescent="0.2">
      <c r="B526" t="s">
        <v>20</v>
      </c>
      <c r="C526">
        <v>255</v>
      </c>
    </row>
    <row r="527" spans="2:3" x14ac:dyDescent="0.2">
      <c r="B527" t="s">
        <v>20</v>
      </c>
      <c r="C527">
        <v>2261</v>
      </c>
    </row>
    <row r="528" spans="2:3" x14ac:dyDescent="0.2">
      <c r="B528" t="s">
        <v>20</v>
      </c>
      <c r="C528">
        <v>40</v>
      </c>
    </row>
    <row r="529" spans="2:3" x14ac:dyDescent="0.2">
      <c r="B529" t="s">
        <v>20</v>
      </c>
      <c r="C529">
        <v>2289</v>
      </c>
    </row>
    <row r="530" spans="2:3" x14ac:dyDescent="0.2">
      <c r="B530" t="s">
        <v>20</v>
      </c>
      <c r="C530">
        <v>65</v>
      </c>
    </row>
    <row r="531" spans="2:3" x14ac:dyDescent="0.2">
      <c r="B531" t="s">
        <v>20</v>
      </c>
      <c r="C531">
        <v>3777</v>
      </c>
    </row>
    <row r="532" spans="2:3" x14ac:dyDescent="0.2">
      <c r="B532" t="s">
        <v>20</v>
      </c>
      <c r="C532">
        <v>184</v>
      </c>
    </row>
    <row r="533" spans="2:3" x14ac:dyDescent="0.2">
      <c r="B533" t="s">
        <v>20</v>
      </c>
      <c r="C533">
        <v>85</v>
      </c>
    </row>
    <row r="534" spans="2:3" x14ac:dyDescent="0.2">
      <c r="B534" t="s">
        <v>20</v>
      </c>
      <c r="C534">
        <v>144</v>
      </c>
    </row>
    <row r="535" spans="2:3" x14ac:dyDescent="0.2">
      <c r="B535" t="s">
        <v>20</v>
      </c>
      <c r="C535">
        <v>1902</v>
      </c>
    </row>
    <row r="536" spans="2:3" x14ac:dyDescent="0.2">
      <c r="B536" t="s">
        <v>20</v>
      </c>
      <c r="C536">
        <v>105</v>
      </c>
    </row>
    <row r="537" spans="2:3" x14ac:dyDescent="0.2">
      <c r="B537" t="s">
        <v>20</v>
      </c>
      <c r="C537">
        <v>132</v>
      </c>
    </row>
    <row r="538" spans="2:3" x14ac:dyDescent="0.2">
      <c r="B538" t="s">
        <v>20</v>
      </c>
      <c r="C538">
        <v>96</v>
      </c>
    </row>
    <row r="539" spans="2:3" x14ac:dyDescent="0.2">
      <c r="B539" t="s">
        <v>20</v>
      </c>
      <c r="C539">
        <v>114</v>
      </c>
    </row>
    <row r="540" spans="2:3" x14ac:dyDescent="0.2">
      <c r="B540" t="s">
        <v>20</v>
      </c>
      <c r="C540">
        <v>203</v>
      </c>
    </row>
    <row r="541" spans="2:3" x14ac:dyDescent="0.2">
      <c r="B541" t="s">
        <v>20</v>
      </c>
      <c r="C541">
        <v>1559</v>
      </c>
    </row>
    <row r="542" spans="2:3" x14ac:dyDescent="0.2">
      <c r="B542" t="s">
        <v>20</v>
      </c>
      <c r="C542">
        <v>1548</v>
      </c>
    </row>
    <row r="543" spans="2:3" x14ac:dyDescent="0.2">
      <c r="B543" t="s">
        <v>20</v>
      </c>
      <c r="C543">
        <v>80</v>
      </c>
    </row>
    <row r="544" spans="2:3" x14ac:dyDescent="0.2">
      <c r="B544" t="s">
        <v>20</v>
      </c>
      <c r="C544">
        <v>131</v>
      </c>
    </row>
    <row r="545" spans="2:3" x14ac:dyDescent="0.2">
      <c r="B545" t="s">
        <v>20</v>
      </c>
      <c r="C545">
        <v>112</v>
      </c>
    </row>
    <row r="546" spans="2:3" x14ac:dyDescent="0.2">
      <c r="B546" t="s">
        <v>20</v>
      </c>
      <c r="C546">
        <v>155</v>
      </c>
    </row>
    <row r="547" spans="2:3" x14ac:dyDescent="0.2">
      <c r="B547" t="s">
        <v>20</v>
      </c>
      <c r="C547">
        <v>266</v>
      </c>
    </row>
    <row r="548" spans="2:3" x14ac:dyDescent="0.2">
      <c r="B548" t="s">
        <v>20</v>
      </c>
      <c r="C548">
        <v>155</v>
      </c>
    </row>
    <row r="549" spans="2:3" x14ac:dyDescent="0.2">
      <c r="B549" t="s">
        <v>20</v>
      </c>
      <c r="C549">
        <v>207</v>
      </c>
    </row>
    <row r="550" spans="2:3" x14ac:dyDescent="0.2">
      <c r="B550" t="s">
        <v>20</v>
      </c>
      <c r="C550">
        <v>245</v>
      </c>
    </row>
    <row r="551" spans="2:3" x14ac:dyDescent="0.2">
      <c r="B551" t="s">
        <v>20</v>
      </c>
      <c r="C551">
        <v>1573</v>
      </c>
    </row>
    <row r="552" spans="2:3" x14ac:dyDescent="0.2">
      <c r="B552" t="s">
        <v>20</v>
      </c>
      <c r="C552">
        <v>114</v>
      </c>
    </row>
    <row r="553" spans="2:3" x14ac:dyDescent="0.2">
      <c r="B553" t="s">
        <v>20</v>
      </c>
      <c r="C553">
        <v>93</v>
      </c>
    </row>
    <row r="554" spans="2:3" x14ac:dyDescent="0.2">
      <c r="B554" t="s">
        <v>20</v>
      </c>
      <c r="C554">
        <v>1681</v>
      </c>
    </row>
    <row r="555" spans="2:3" x14ac:dyDescent="0.2">
      <c r="B555" t="s">
        <v>20</v>
      </c>
      <c r="C555">
        <v>32</v>
      </c>
    </row>
    <row r="556" spans="2:3" x14ac:dyDescent="0.2">
      <c r="B556" t="s">
        <v>20</v>
      </c>
      <c r="C556">
        <v>135</v>
      </c>
    </row>
    <row r="557" spans="2:3" x14ac:dyDescent="0.2">
      <c r="B557" t="s">
        <v>20</v>
      </c>
      <c r="C557">
        <v>140</v>
      </c>
    </row>
    <row r="558" spans="2:3" x14ac:dyDescent="0.2">
      <c r="B558" t="s">
        <v>20</v>
      </c>
      <c r="C558">
        <v>92</v>
      </c>
    </row>
    <row r="559" spans="2:3" x14ac:dyDescent="0.2">
      <c r="B559" t="s">
        <v>20</v>
      </c>
      <c r="C559">
        <v>1015</v>
      </c>
    </row>
    <row r="560" spans="2:3" x14ac:dyDescent="0.2">
      <c r="B560" t="s">
        <v>20</v>
      </c>
      <c r="C560">
        <v>323</v>
      </c>
    </row>
    <row r="561" spans="2:3" x14ac:dyDescent="0.2">
      <c r="B561" t="s">
        <v>20</v>
      </c>
      <c r="C561">
        <v>2326</v>
      </c>
    </row>
    <row r="562" spans="2:3" x14ac:dyDescent="0.2">
      <c r="B562" t="s">
        <v>20</v>
      </c>
      <c r="C562">
        <v>381</v>
      </c>
    </row>
    <row r="563" spans="2:3" x14ac:dyDescent="0.2">
      <c r="B563" t="s">
        <v>20</v>
      </c>
      <c r="C563">
        <v>480</v>
      </c>
    </row>
    <row r="564" spans="2:3" x14ac:dyDescent="0.2">
      <c r="B564" t="s">
        <v>20</v>
      </c>
      <c r="C564">
        <v>226</v>
      </c>
    </row>
    <row r="565" spans="2:3" x14ac:dyDescent="0.2">
      <c r="B565" t="s">
        <v>20</v>
      </c>
      <c r="C565">
        <v>241</v>
      </c>
    </row>
    <row r="566" spans="2:3" x14ac:dyDescent="0.2">
      <c r="B566" t="s">
        <v>20</v>
      </c>
      <c r="C566">
        <v>132</v>
      </c>
    </row>
    <row r="567" spans="2:3" x14ac:dyDescent="0.2">
      <c r="B567" t="s">
        <v>20</v>
      </c>
      <c r="C567">
        <v>2043</v>
      </c>
    </row>
  </sheetData>
  <conditionalFormatting sqref="B3:B567">
    <cfRule type="containsText" dxfId="7" priority="5" operator="containsText" text="Canceled">
      <formula>NOT(ISERROR(SEARCH("Canceled",B3)))</formula>
    </cfRule>
    <cfRule type="containsText" dxfId="6" priority="6" operator="containsText" text="Live">
      <formula>NOT(ISERROR(SEARCH("Live",B3)))</formula>
    </cfRule>
    <cfRule type="containsText" dxfId="5" priority="7" operator="containsText" text="Failed">
      <formula>NOT(ISERROR(SEARCH("Failed",B3)))</formula>
    </cfRule>
    <cfRule type="containsText" dxfId="4" priority="8" operator="containsText" text="Successful">
      <formula>NOT(ISERROR(SEARCH("Successful",B3)))</formula>
    </cfRule>
  </conditionalFormatting>
  <conditionalFormatting sqref="H3:H366">
    <cfRule type="containsText" dxfId="3" priority="1" operator="containsText" text="Canceled">
      <formula>NOT(ISERROR(SEARCH("Canceled",H3)))</formula>
    </cfRule>
    <cfRule type="containsText" dxfId="2" priority="2" operator="containsText" text="Live">
      <formula>NOT(ISERROR(SEARCH("Live",H3)))</formula>
    </cfRule>
    <cfRule type="containsText" dxfId="1" priority="3" operator="containsText" text="Failed">
      <formula>NOT(ISERROR(SEARCH("Failed",H3)))</formula>
    </cfRule>
    <cfRule type="containsText" dxfId="0" priority="4" operator="containsText" text="Successful">
      <formula>NOT(ISERROR(SEARCH("Successful",H3)))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Stacked-Column Pivot Chart1</vt:lpstr>
      <vt:lpstr>Stacked-Column Pivot Chart2</vt:lpstr>
      <vt:lpstr>Outcomes Pivot</vt:lpstr>
      <vt:lpstr>Crowdfunding Gola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joshua gonzalez</cp:lastModifiedBy>
  <dcterms:created xsi:type="dcterms:W3CDTF">2021-09-29T18:52:28Z</dcterms:created>
  <dcterms:modified xsi:type="dcterms:W3CDTF">2024-08-05T05:34:35Z</dcterms:modified>
</cp:coreProperties>
</file>