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ort\OneDrive\Documents\GitHub Models\"/>
    </mc:Choice>
  </mc:AlternateContent>
  <xr:revisionPtr revIDLastSave="0" documentId="13_ncr:1_{5FD9914F-40F3-4607-92A9-1AC647113C0A}" xr6:coauthVersionLast="47" xr6:coauthVersionMax="47" xr10:uidLastSave="{00000000-0000-0000-0000-000000000000}"/>
  <bookViews>
    <workbookView xWindow="-28920" yWindow="-120" windowWidth="29040" windowHeight="15720" activeTab="1" xr2:uid="{17B5CAE5-9D3F-47A2-A22A-D97CAF8C36A5}"/>
  </bookViews>
  <sheets>
    <sheet name="Main" sheetId="1" r:id="rId1"/>
    <sheet name="Model" sheetId="2" r:id="rId2"/>
    <sheet name="Supporting Docs -&gt;" sheetId="3" r:id="rId3"/>
    <sheet name="INCOME_STATEMENT_Q3_2022" sheetId="4" r:id="rId4"/>
    <sheet name="INCOME_STATEMENT_HISTORICAL" sheetId="5" r:id="rId5"/>
    <sheet name="BALANCE_SHEET_HISTORICAL" sheetId="7" r:id="rId6"/>
    <sheet name="CASH_FLOW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3" i="2" l="1"/>
  <c r="R38" i="2"/>
  <c r="R7" i="2"/>
  <c r="S7" i="2" s="1"/>
  <c r="T7" i="2" s="1"/>
  <c r="U7" i="2" s="1"/>
  <c r="V7" i="2" s="1"/>
  <c r="W7" i="2" s="1"/>
  <c r="Q7" i="2"/>
  <c r="P7" i="2"/>
  <c r="R3" i="2"/>
  <c r="S3" i="2" s="1"/>
  <c r="T3" i="2" s="1"/>
  <c r="U3" i="2" s="1"/>
  <c r="V3" i="2" s="1"/>
  <c r="W3" i="2" s="1"/>
  <c r="Q3" i="2"/>
  <c r="P3" i="2"/>
  <c r="R10" i="2"/>
  <c r="S10" i="2" s="1"/>
  <c r="T10" i="2" s="1"/>
  <c r="U10" i="2" s="1"/>
  <c r="V10" i="2" s="1"/>
  <c r="W10" i="2" s="1"/>
  <c r="Q10" i="2"/>
  <c r="P10" i="2"/>
  <c r="R2" i="2"/>
  <c r="S2" i="2" s="1"/>
  <c r="T2" i="2" s="1"/>
  <c r="U2" i="2" s="1"/>
  <c r="V2" i="2" s="1"/>
  <c r="W2" i="2" s="1"/>
  <c r="Q2" i="2"/>
  <c r="P2" i="2"/>
  <c r="R41" i="2"/>
  <c r="J42" i="2"/>
  <c r="J40" i="2"/>
  <c r="J41" i="2" s="1"/>
  <c r="R39" i="2"/>
  <c r="Q16" i="2" l="1"/>
  <c r="P16" i="2"/>
  <c r="P14" i="2"/>
  <c r="Q14" i="2" s="1"/>
  <c r="R14" i="2" s="1"/>
  <c r="S14" i="2" s="1"/>
  <c r="T14" i="2" s="1"/>
  <c r="U14" i="2" s="1"/>
  <c r="V14" i="2" s="1"/>
  <c r="W14" i="2" s="1"/>
  <c r="P13" i="2"/>
  <c r="Q13" i="2" s="1"/>
  <c r="R13" i="2" s="1"/>
  <c r="P11" i="2"/>
  <c r="Q11" i="2" s="1"/>
  <c r="R11" i="2" s="1"/>
  <c r="S11" i="2" s="1"/>
  <c r="T11" i="2" s="1"/>
  <c r="U11" i="2" s="1"/>
  <c r="V11" i="2" s="1"/>
  <c r="W11" i="2" s="1"/>
  <c r="P12" i="2"/>
  <c r="Q12" i="2" s="1"/>
  <c r="R12" i="2" s="1"/>
  <c r="S12" i="2" s="1"/>
  <c r="T12" i="2" s="1"/>
  <c r="U12" i="2" s="1"/>
  <c r="V12" i="2" s="1"/>
  <c r="W12" i="2" s="1"/>
  <c r="P15" i="2"/>
  <c r="P17" i="2" s="1"/>
  <c r="P9" i="2"/>
  <c r="P6" i="2"/>
  <c r="Q6" i="2" s="1"/>
  <c r="R6" i="2" s="1"/>
  <c r="S6" i="2" s="1"/>
  <c r="T6" i="2" s="1"/>
  <c r="U6" i="2" s="1"/>
  <c r="V6" i="2" s="1"/>
  <c r="W6" i="2" s="1"/>
  <c r="Q28" i="2"/>
  <c r="C6" i="1"/>
  <c r="C5" i="1"/>
  <c r="D3" i="1"/>
  <c r="D4" i="1"/>
  <c r="D6" i="1"/>
  <c r="D5" i="1"/>
  <c r="R16" i="2" l="1"/>
  <c r="P21" i="2"/>
  <c r="Q15" i="2"/>
  <c r="Q17" i="2" s="1"/>
  <c r="P20" i="2"/>
  <c r="R9" i="2"/>
  <c r="S13" i="2"/>
  <c r="T13" i="2" s="1"/>
  <c r="U13" i="2" s="1"/>
  <c r="V13" i="2" s="1"/>
  <c r="W13" i="2" s="1"/>
  <c r="Q4" i="2"/>
  <c r="Q29" i="2" s="1"/>
  <c r="R28" i="2"/>
  <c r="P4" i="2"/>
  <c r="Q1" i="2"/>
  <c r="R1" i="2" s="1"/>
  <c r="S1" i="2" s="1"/>
  <c r="T1" i="2" s="1"/>
  <c r="U1" i="2" s="1"/>
  <c r="V1" i="2" s="1"/>
  <c r="W1" i="2" s="1"/>
  <c r="J28" i="2"/>
  <c r="I28" i="2"/>
  <c r="H28" i="2"/>
  <c r="G28" i="2"/>
  <c r="F28" i="2"/>
  <c r="E28" i="2"/>
  <c r="D28" i="2"/>
  <c r="J30" i="2"/>
  <c r="I30" i="2"/>
  <c r="H30" i="2"/>
  <c r="G30" i="2"/>
  <c r="F30" i="2"/>
  <c r="E30" i="2"/>
  <c r="D30" i="2"/>
  <c r="C30" i="2"/>
  <c r="Q9" i="2" l="1"/>
  <c r="S16" i="2"/>
  <c r="Q20" i="2"/>
  <c r="Q30" i="2"/>
  <c r="Q32" i="2"/>
  <c r="Q21" i="2"/>
  <c r="S9" i="2"/>
  <c r="S28" i="2"/>
  <c r="R4" i="2"/>
  <c r="R29" i="2" s="1"/>
  <c r="M25" i="2"/>
  <c r="C3" i="1" s="1"/>
  <c r="C4" i="1" s="1"/>
  <c r="M24" i="2"/>
  <c r="M16" i="2"/>
  <c r="M14" i="2"/>
  <c r="M13" i="2"/>
  <c r="M12" i="2"/>
  <c r="M11" i="2"/>
  <c r="M10" i="2"/>
  <c r="M7" i="2"/>
  <c r="M6" i="2"/>
  <c r="M3" i="2"/>
  <c r="M2" i="2"/>
  <c r="J15" i="2"/>
  <c r="J32" i="2" s="1"/>
  <c r="I15" i="2"/>
  <c r="I32" i="2" s="1"/>
  <c r="I4" i="2"/>
  <c r="I29" i="2" s="1"/>
  <c r="H15" i="2"/>
  <c r="G15" i="2"/>
  <c r="F15" i="2"/>
  <c r="E15" i="2"/>
  <c r="D15" i="2"/>
  <c r="C15" i="2"/>
  <c r="J9" i="2"/>
  <c r="I9" i="2"/>
  <c r="H9" i="2"/>
  <c r="G9" i="2"/>
  <c r="F9" i="2"/>
  <c r="E9" i="2"/>
  <c r="D9" i="2"/>
  <c r="C9" i="2"/>
  <c r="J4" i="2"/>
  <c r="H4" i="2"/>
  <c r="H29" i="2" s="1"/>
  <c r="G4" i="2"/>
  <c r="G29" i="2" s="1"/>
  <c r="F4" i="2"/>
  <c r="F29" i="2" s="1"/>
  <c r="E4" i="2"/>
  <c r="E29" i="2" s="1"/>
  <c r="D4" i="2"/>
  <c r="D29" i="2" s="1"/>
  <c r="C4" i="2"/>
  <c r="C29" i="2" s="1"/>
  <c r="D1" i="2"/>
  <c r="E1" i="2" s="1"/>
  <c r="F1" i="2" s="1"/>
  <c r="G1" i="2" s="1"/>
  <c r="H1" i="2" s="1"/>
  <c r="I1" i="2" s="1"/>
  <c r="J1" i="2" s="1"/>
  <c r="K4" i="2"/>
  <c r="K15" i="2"/>
  <c r="K9" i="2"/>
  <c r="K21" i="2"/>
  <c r="K17" i="2"/>
  <c r="K20" i="2"/>
  <c r="R30" i="2" l="1"/>
  <c r="R15" i="2"/>
  <c r="T16" i="2"/>
  <c r="T9" i="2"/>
  <c r="T28" i="2"/>
  <c r="S4" i="2"/>
  <c r="S29" i="2" s="1"/>
  <c r="J29" i="2"/>
  <c r="I17" i="2"/>
  <c r="M15" i="2"/>
  <c r="M17" i="2" s="1"/>
  <c r="M21" i="2" s="1"/>
  <c r="J17" i="2"/>
  <c r="J21" i="2" s="1"/>
  <c r="F17" i="2"/>
  <c r="F21" i="2" s="1"/>
  <c r="F32" i="2"/>
  <c r="M4" i="2"/>
  <c r="M29" i="2" s="1"/>
  <c r="M30" i="2"/>
  <c r="C17" i="2"/>
  <c r="C20" i="2" s="1"/>
  <c r="C32" i="2"/>
  <c r="D17" i="2"/>
  <c r="D20" i="2" s="1"/>
  <c r="D32" i="2"/>
  <c r="H17" i="2"/>
  <c r="H20" i="2" s="1"/>
  <c r="H32" i="2"/>
  <c r="G17" i="2"/>
  <c r="G20" i="2" s="1"/>
  <c r="G32" i="2"/>
  <c r="E17" i="2"/>
  <c r="E21" i="2" s="1"/>
  <c r="E32" i="2"/>
  <c r="M9" i="2"/>
  <c r="I20" i="2"/>
  <c r="I21" i="2"/>
  <c r="U16" i="2" l="1"/>
  <c r="H21" i="2"/>
  <c r="R17" i="2"/>
  <c r="R32" i="2"/>
  <c r="S30" i="2"/>
  <c r="S15" i="2"/>
  <c r="U9" i="2"/>
  <c r="U28" i="2"/>
  <c r="T4" i="2"/>
  <c r="T29" i="2" s="1"/>
  <c r="J20" i="2"/>
  <c r="D21" i="2"/>
  <c r="F20" i="2"/>
  <c r="E20" i="2"/>
  <c r="M20" i="2"/>
  <c r="G21" i="2"/>
  <c r="M32" i="2"/>
  <c r="C21" i="2"/>
  <c r="T30" i="2" l="1"/>
  <c r="T15" i="2"/>
  <c r="R21" i="2"/>
  <c r="R20" i="2"/>
  <c r="S17" i="2"/>
  <c r="S32" i="2"/>
  <c r="V16" i="2"/>
  <c r="W9" i="2"/>
  <c r="V9" i="2"/>
  <c r="V28" i="2"/>
  <c r="U4" i="2"/>
  <c r="U29" i="2" s="1"/>
  <c r="S20" i="2" l="1"/>
  <c r="S21" i="2"/>
  <c r="T17" i="2"/>
  <c r="T32" i="2"/>
  <c r="W16" i="2"/>
  <c r="U30" i="2"/>
  <c r="U15" i="2"/>
  <c r="V4" i="2"/>
  <c r="V29" i="2" s="1"/>
  <c r="W4" i="2" l="1"/>
  <c r="W29" i="2" s="1"/>
  <c r="W28" i="2"/>
  <c r="U17" i="2"/>
  <c r="U32" i="2"/>
  <c r="T20" i="2"/>
  <c r="T21" i="2"/>
  <c r="V30" i="2"/>
  <c r="V15" i="2"/>
  <c r="V17" i="2" l="1"/>
  <c r="V32" i="2"/>
  <c r="U21" i="2"/>
  <c r="U20" i="2"/>
  <c r="W30" i="2"/>
  <c r="W15" i="2"/>
  <c r="W17" i="2" l="1"/>
  <c r="R34" i="2" s="1"/>
  <c r="R35" i="2" s="1"/>
  <c r="R37" i="2" s="1"/>
  <c r="R40" i="2" s="1"/>
  <c r="R42" i="2" s="1"/>
  <c r="W32" i="2"/>
  <c r="V20" i="2"/>
  <c r="V21" i="2"/>
  <c r="W21" i="2" l="1"/>
  <c r="W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Morton</author>
  </authors>
  <commentList>
    <comment ref="H1" authorId="0" shapeId="0" xr:uid="{86287789-B90E-46E3-8461-E798EC282209}">
      <text>
        <r>
          <rPr>
            <b/>
            <sz val="9"/>
            <color indexed="81"/>
            <rFont val="Tahoma"/>
            <family val="2"/>
          </rPr>
          <t>Josh Morton:</t>
        </r>
        <r>
          <rPr>
            <sz val="9"/>
            <color indexed="81"/>
            <rFont val="Tahoma"/>
            <family val="2"/>
          </rPr>
          <t xml:space="preserve">
COVID-19 year
</t>
        </r>
      </text>
    </comment>
    <comment ref="I24" authorId="0" shapeId="0" xr:uid="{7AFEF42A-C049-447F-8DEC-9E1859157FB5}">
      <text>
        <r>
          <rPr>
            <b/>
            <sz val="9"/>
            <color indexed="81"/>
            <rFont val="Tahoma"/>
            <family val="2"/>
          </rPr>
          <t>Josh Morton:</t>
        </r>
        <r>
          <rPr>
            <sz val="9"/>
            <color indexed="81"/>
            <rFont val="Tahoma"/>
            <family val="2"/>
          </rPr>
          <t xml:space="preserve">
huge float increase after corrona time period</t>
        </r>
      </text>
    </comment>
    <comment ref="R41" authorId="0" shapeId="0" xr:uid="{AC15EEFC-4AD1-4D5F-B139-28864C2D262A}">
      <text>
        <r>
          <rPr>
            <b/>
            <sz val="9"/>
            <color indexed="81"/>
            <rFont val="Tahoma"/>
            <family val="2"/>
          </rPr>
          <t>Josh Morton:</t>
        </r>
        <r>
          <rPr>
            <sz val="9"/>
            <color indexed="81"/>
            <rFont val="Tahoma"/>
            <family val="2"/>
          </rPr>
          <t xml:space="preserve">
based on assumption they repurchase almost half of their float, authorized to repurchase near 73 million shares in 2023
</t>
        </r>
      </text>
    </comment>
  </commentList>
</comments>
</file>

<file path=xl/sharedStrings.xml><?xml version="1.0" encoding="utf-8"?>
<sst xmlns="http://schemas.openxmlformats.org/spreadsheetml/2006/main" count="441" uniqueCount="190">
  <si>
    <t>Price</t>
  </si>
  <si>
    <t>Shares</t>
  </si>
  <si>
    <t>Market Cap</t>
  </si>
  <si>
    <t>Cash</t>
  </si>
  <si>
    <t>Debt</t>
  </si>
  <si>
    <t/>
  </si>
  <si>
    <t>NVIDIA CORP</t>
  </si>
  <si>
    <t>INCOME_STATEMENT</t>
  </si>
  <si>
    <t>Form Type: 10-Q</t>
  </si>
  <si>
    <t>Period End: Jul 31, 2022</t>
  </si>
  <si>
    <t>Date Filed: Aug 31, 2022</t>
  </si>
  <si>
    <t>Table Of Contents</t>
  </si>
  <si>
    <t>NVIDIA CORPORATION AND SUBSIDIARIES</t>
  </si>
  <si>
    <t>CONDENSED CONSOLIDATED STATEMENTS OF INCOME</t>
  </si>
  <si>
    <t>(In millions, except per share data)</t>
  </si>
  <si>
    <t>(Unaudited)</t>
  </si>
  <si>
    <t>Three Months Ended</t>
  </si>
  <si>
    <t>Six Months Ended</t>
  </si>
  <si>
    <t>July 31,</t>
  </si>
  <si>
    <t>August 1,</t>
  </si>
  <si>
    <t>Revenue</t>
  </si>
  <si>
    <t>Cost of revenue</t>
  </si>
  <si>
    <t>Gross profit</t>
  </si>
  <si>
    <t>Operating expenses</t>
  </si>
  <si>
    <t>Research and development</t>
  </si>
  <si>
    <t>Sales, general and administrative</t>
  </si>
  <si>
    <t>Acquisition termination cost</t>
  </si>
  <si>
    <t>Total operating expenses</t>
  </si>
  <si>
    <t>Income from operations</t>
  </si>
  <si>
    <t>Interest income</t>
  </si>
  <si>
    <t>Interest expense</t>
  </si>
  <si>
    <t>Other, net</t>
  </si>
  <si>
    <t>Other income (expense), net</t>
  </si>
  <si>
    <t>Income before income tax</t>
  </si>
  <si>
    <t>Income tax expense (benefit)</t>
  </si>
  <si>
    <t>Net income</t>
  </si>
  <si>
    <t>Net income per share:</t>
  </si>
  <si>
    <t>Basic</t>
  </si>
  <si>
    <t>Diluted</t>
  </si>
  <si>
    <t>Weighted average shares used in per share</t>
  </si>
  <si>
    <t>computation:</t>
  </si>
  <si>
    <t>Main</t>
  </si>
  <si>
    <t>Created by EDGAR Online, Inc.</t>
  </si>
  <si>
    <t>Form Type: 10-K</t>
  </si>
  <si>
    <t>Period End: Jan 30, 2022</t>
  </si>
  <si>
    <t>Date Filed: Mar 18, 2022</t>
  </si>
  <si>
    <t>CONSOLIDATED STATEMENTS OF INCOME</t>
  </si>
  <si>
    <t>Year Ended</t>
  </si>
  <si>
    <t>January 30,</t>
  </si>
  <si>
    <t>January 31,</t>
  </si>
  <si>
    <t>January 26,</t>
  </si>
  <si>
    <t>Income tax expense</t>
  </si>
  <si>
    <t>Weighted average shares used in per share computation:</t>
  </si>
  <si>
    <t>January 27,</t>
  </si>
  <si>
    <t>January 28,</t>
  </si>
  <si>
    <t>Total other income (expense)</t>
  </si>
  <si>
    <t>January 29,</t>
  </si>
  <si>
    <t>January 25,</t>
  </si>
  <si>
    <t>Operating expenses:</t>
  </si>
  <si>
    <t>Restructuring and other charges</t>
  </si>
  <si>
    <t>Income before income tax expense</t>
  </si>
  <si>
    <t>Cash dividends declared and paid per common</t>
  </si>
  <si>
    <t>share</t>
  </si>
  <si>
    <t>2022 Q3</t>
  </si>
  <si>
    <t>CONSOLIDATED BALANCE SHEETS</t>
  </si>
  <si>
    <t>January 29, 2017</t>
  </si>
  <si>
    <t>January 31, 2016</t>
  </si>
  <si>
    <t>ASSETS</t>
  </si>
  <si>
    <t>Current assets:</t>
  </si>
  <si>
    <t>Cash and cash equivalents</t>
  </si>
  <si>
    <t>Marketable securities</t>
  </si>
  <si>
    <t>Accounts receivable, less allowances of $13 as of January</t>
  </si>
  <si>
    <t>29, 2017 and $11 as of January 31, 2016</t>
  </si>
  <si>
    <t>Inventories</t>
  </si>
  <si>
    <t>Prepaid expenses and other current assets</t>
  </si>
  <si>
    <t>Total current assets</t>
  </si>
  <si>
    <t>Property and equipment, net</t>
  </si>
  <si>
    <t>Goodwill</t>
  </si>
  <si>
    <t>Intangible assets, net</t>
  </si>
  <si>
    <t>Other assets</t>
  </si>
  <si>
    <t>Total assets</t>
  </si>
  <si>
    <t>(In millions, except par value)</t>
  </si>
  <si>
    <t>Accounts receivable, net</t>
  </si>
  <si>
    <t>Operating lease assets</t>
  </si>
  <si>
    <t>Deferred income tax assets</t>
  </si>
  <si>
    <t>LIABILITIES AND SHAREHOLDERS' EQUITY</t>
  </si>
  <si>
    <t>Current liabilities:</t>
  </si>
  <si>
    <t>Accounts payable</t>
  </si>
  <si>
    <t>Accrued and other current liabilities</t>
  </si>
  <si>
    <t>Short-term debt</t>
  </si>
  <si>
    <t>Total current liabilities</t>
  </si>
  <si>
    <t>Long-term debt</t>
  </si>
  <si>
    <t>Long-term operating lease liabilities</t>
  </si>
  <si>
    <t>Other long-term liabilities</t>
  </si>
  <si>
    <t>Total liabilities</t>
  </si>
  <si>
    <t>Commitments and contingencies - see Note 13</t>
  </si>
  <si>
    <t>Shareholders' equity:</t>
  </si>
  <si>
    <t>Preferred stock, $0.001 par value; 2 shares authorized; none issued</t>
  </si>
  <si>
    <t>Common stock, $0.001 par value; 4,000 shares authorized; 2,506 shares</t>
  </si>
  <si>
    <t>issued and outstanding as of January 30, 2022; 3,859 shares issued and</t>
  </si>
  <si>
    <t>2,479 outstanding as of January 31, 2021</t>
  </si>
  <si>
    <t>Additional paid-in capital</t>
  </si>
  <si>
    <t>Treasury stock, at cost (None as of January 30, 2022 and 1,380 shares</t>
  </si>
  <si>
    <t>as of January 31, 2021)</t>
  </si>
  <si>
    <t>Accumulated other comprehensive income (loss)</t>
  </si>
  <si>
    <t>Retained earnings</t>
  </si>
  <si>
    <t>Total shareholders' equity</t>
  </si>
  <si>
    <t>Total liabilities and shareholders' equity</t>
  </si>
  <si>
    <t>Preferred stock, $.001 par value; 2 shares authorized;</t>
  </si>
  <si>
    <t>none issued</t>
  </si>
  <si>
    <t>Common stock, $.001 par value; 2,000 shares authorized;</t>
  </si>
  <si>
    <t>955 shares issued and 612 outstanding as of January 26,</t>
  </si>
  <si>
    <t>2020; 945 shares issued and 606 outstanding as of January</t>
  </si>
  <si>
    <t>27, 2019</t>
  </si>
  <si>
    <t>Treasury stock, at cost (342 shares in 2020 and 339 shares</t>
  </si>
  <si>
    <t>in 2019)</t>
  </si>
  <si>
    <t>Convertible short-term debt</t>
  </si>
  <si>
    <t>Commitments and contingencies - see Note 12</t>
  </si>
  <si>
    <t>945 shares issued and 606 outstanding as of January 27,</t>
  </si>
  <si>
    <t>2019; 932 shares issued and 606 outstanding as of January</t>
  </si>
  <si>
    <t>28, 2018</t>
  </si>
  <si>
    <t>Treasury stock, at cost (339 shares in 2019 and 326 shares</t>
  </si>
  <si>
    <t>in 2018)</t>
  </si>
  <si>
    <t>Accumulated other comprehensive loss</t>
  </si>
  <si>
    <t>LIABILITIES, CONVERTIBLE DEBT CONVERSION OBLIGATION AND SHAREHOLDERS' EQUITY</t>
  </si>
  <si>
    <t>Capital lease obligations, long-term</t>
  </si>
  <si>
    <t>Convertible debt conversion obligation</t>
  </si>
  <si>
    <t>868 shares issued and 585 outstanding as of January 29,</t>
  </si>
  <si>
    <t>2017; 780 shares issued and 539 outstanding as of January</t>
  </si>
  <si>
    <t>31, 2016</t>
  </si>
  <si>
    <t>Treasury stock, at cost (283 shares in 2017 and 242 shares</t>
  </si>
  <si>
    <t>in 2016)</t>
  </si>
  <si>
    <t>Total liabilities, convertible debt conversion obligation</t>
  </si>
  <si>
    <t>and shareholders' equity</t>
  </si>
  <si>
    <t xml:space="preserve">                                         </t>
  </si>
  <si>
    <t xml:space="preserve">                </t>
  </si>
  <si>
    <t>Gross Margin</t>
  </si>
  <si>
    <t>Operating Margin</t>
  </si>
  <si>
    <t>Income Tax Rate</t>
  </si>
  <si>
    <t>Revenue y/y</t>
  </si>
  <si>
    <t>CASH_FLOW</t>
  </si>
  <si>
    <t>CONSOLIDATED STATEMENTS OF CASH FLOWS</t>
  </si>
  <si>
    <t>(In millions)</t>
  </si>
  <si>
    <t>Cash flows from operating activities:</t>
  </si>
  <si>
    <t>Adjustments to reconcile net income to net cash provided by</t>
  </si>
  <si>
    <t>operating activities:</t>
  </si>
  <si>
    <t>Stock-based compensation expense</t>
  </si>
  <si>
    <t>Depreciation and amortization</t>
  </si>
  <si>
    <t>Deferred income taxes</t>
  </si>
  <si>
    <t>(Gains) losses on investments in non-affiliates, net</t>
  </si>
  <si>
    <t>Other</t>
  </si>
  <si>
    <t>Changes in operating assets and liabilities, net of</t>
  </si>
  <si>
    <t>acquisitions:</t>
  </si>
  <si>
    <t>Accounts receivable</t>
  </si>
  <si>
    <t>Prepaid expenses and other assets</t>
  </si>
  <si>
    <t>Net cash provided by operating activities</t>
  </si>
  <si>
    <t>Cash flows from investing activities:</t>
  </si>
  <si>
    <t>Proceeds from maturities of marketable securities</t>
  </si>
  <si>
    <t>Proceeds from sales of marketable securities</t>
  </si>
  <si>
    <t>Purchases of marketable securities</t>
  </si>
  <si>
    <t>Purchases related to property and equipment and intangible</t>
  </si>
  <si>
    <t>assets</t>
  </si>
  <si>
    <t>Acquisitions, net of cash acquired</t>
  </si>
  <si>
    <t>Investments and other, net</t>
  </si>
  <si>
    <t>Net cash provided by (used in) investing activities</t>
  </si>
  <si>
    <t>Cash flows from financing activities:</t>
  </si>
  <si>
    <t>Issuance of debt, net of issuance costs</t>
  </si>
  <si>
    <t>Proceeds related to employee stock plans</t>
  </si>
  <si>
    <t>Payments related to tax on restricted stock units</t>
  </si>
  <si>
    <t>Repayment of debt</t>
  </si>
  <si>
    <t>Dividends paid</t>
  </si>
  <si>
    <t>Principal payments on property and equipment</t>
  </si>
  <si>
    <t>Net cash provided by (used in) financing activities</t>
  </si>
  <si>
    <t>Change in cash and cash equivalents</t>
  </si>
  <si>
    <t>Cash and cash equivalents at beginning of period</t>
  </si>
  <si>
    <t>Cash and cash equivalents at end of period</t>
  </si>
  <si>
    <t>Supplemental disclosures of cash flow information:</t>
  </si>
  <si>
    <t>Cash paid for income taxes, net</t>
  </si>
  <si>
    <t>Cash paid for interest</t>
  </si>
  <si>
    <t>Terminal Value</t>
  </si>
  <si>
    <t>Growth Assumptions</t>
  </si>
  <si>
    <t>Share Amounts</t>
  </si>
  <si>
    <t>Upside</t>
  </si>
  <si>
    <t>Enterprise Value</t>
  </si>
  <si>
    <t>(+) cash &amp; marketable securities</t>
  </si>
  <si>
    <t>(-) debt</t>
  </si>
  <si>
    <t>Equity Value</t>
  </si>
  <si>
    <t>Shares outstanding</t>
  </si>
  <si>
    <t>Intrinsic Value</t>
  </si>
  <si>
    <t>As of 11/9/22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</si>
</sst>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0_);_(&quot;$&quot;* \(#,##0.00\);_(&quot;$&quot;* &quot;-&quot;_);_(@_)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top"/>
    </xf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 applyAlignment="1">
      <alignment horizontal="center" vertical="top" shrinkToFit="1"/>
    </xf>
    <xf numFmtId="0" fontId="1" fillId="0" borderId="0" xfId="1">
      <alignment vertical="top"/>
    </xf>
    <xf numFmtId="0" fontId="1" fillId="0" borderId="0" xfId="1" applyFont="1">
      <alignment vertical="top"/>
    </xf>
    <xf numFmtId="42" fontId="1" fillId="0" borderId="0" xfId="1" applyNumberFormat="1" applyFont="1">
      <alignment vertical="top"/>
    </xf>
    <xf numFmtId="37" fontId="1" fillId="0" borderId="0" xfId="1" applyNumberFormat="1" applyFont="1">
      <alignment vertical="top"/>
    </xf>
    <xf numFmtId="43" fontId="1" fillId="0" borderId="0" xfId="1" applyNumberFormat="1" applyFont="1">
      <alignment vertical="top"/>
    </xf>
    <xf numFmtId="44" fontId="1" fillId="0" borderId="0" xfId="1" applyNumberFormat="1" applyFo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42" fontId="1" fillId="0" borderId="0" xfId="0" applyNumberFormat="1" applyFont="1" applyAlignment="1">
      <alignment vertical="top"/>
    </xf>
    <xf numFmtId="37" fontId="1" fillId="0" borderId="0" xfId="0" applyNumberFormat="1" applyFont="1" applyAlignment="1">
      <alignment vertical="top"/>
    </xf>
    <xf numFmtId="44" fontId="1" fillId="0" borderId="0" xfId="0" applyNumberFormat="1" applyFont="1" applyAlignment="1">
      <alignment vertical="top"/>
    </xf>
    <xf numFmtId="43" fontId="1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43" fontId="0" fillId="0" borderId="0" xfId="2" applyFont="1"/>
    <xf numFmtId="0" fontId="5" fillId="0" borderId="0" xfId="0" applyFont="1"/>
    <xf numFmtId="43" fontId="5" fillId="0" borderId="0" xfId="2" applyFont="1"/>
    <xf numFmtId="0" fontId="0" fillId="0" borderId="0" xfId="0" applyFont="1"/>
    <xf numFmtId="43" fontId="4" fillId="0" borderId="0" xfId="2" applyFont="1"/>
    <xf numFmtId="43" fontId="0" fillId="0" borderId="0" xfId="0" applyNumberFormat="1"/>
    <xf numFmtId="42" fontId="7" fillId="0" borderId="0" xfId="0" applyNumberFormat="1" applyFont="1" applyAlignment="1">
      <alignment vertical="top"/>
    </xf>
    <xf numFmtId="37" fontId="7" fillId="0" borderId="0" xfId="0" applyNumberFormat="1" applyFont="1" applyAlignment="1">
      <alignment vertical="top"/>
    </xf>
    <xf numFmtId="43" fontId="7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0" fillId="0" borderId="1" xfId="0" applyBorder="1"/>
    <xf numFmtId="0" fontId="10" fillId="2" borderId="0" xfId="0" applyFont="1" applyFill="1"/>
    <xf numFmtId="43" fontId="0" fillId="3" borderId="0" xfId="2" applyFont="1" applyFill="1"/>
    <xf numFmtId="43" fontId="5" fillId="3" borderId="0" xfId="2" applyFont="1" applyFill="1"/>
    <xf numFmtId="43" fontId="4" fillId="3" borderId="0" xfId="2" applyFont="1" applyFill="1"/>
    <xf numFmtId="0" fontId="0" fillId="3" borderId="0" xfId="0" applyFill="1"/>
    <xf numFmtId="10" fontId="0" fillId="3" borderId="0" xfId="3" applyNumberFormat="1" applyFont="1" applyFill="1"/>
    <xf numFmtId="42" fontId="7" fillId="3" borderId="0" xfId="0" applyNumberFormat="1" applyFont="1" applyFill="1" applyAlignment="1">
      <alignment vertical="top"/>
    </xf>
    <xf numFmtId="42" fontId="0" fillId="0" borderId="0" xfId="0" applyNumberFormat="1"/>
    <xf numFmtId="0" fontId="0" fillId="0" borderId="0" xfId="0" applyFill="1"/>
    <xf numFmtId="43" fontId="0" fillId="4" borderId="0" xfId="2" applyFont="1" applyFill="1"/>
    <xf numFmtId="43" fontId="4" fillId="4" borderId="0" xfId="2" applyFont="1" applyFill="1"/>
    <xf numFmtId="43" fontId="5" fillId="4" borderId="0" xfId="2" applyFont="1" applyFill="1"/>
    <xf numFmtId="0" fontId="10" fillId="4" borderId="0" xfId="0" applyFont="1" applyFill="1"/>
    <xf numFmtId="10" fontId="0" fillId="4" borderId="0" xfId="3" applyNumberFormat="1" applyFont="1" applyFill="1"/>
    <xf numFmtId="0" fontId="0" fillId="4" borderId="0" xfId="0" applyFill="1"/>
    <xf numFmtId="0" fontId="0" fillId="0" borderId="8" xfId="0" applyBorder="1"/>
    <xf numFmtId="43" fontId="5" fillId="0" borderId="8" xfId="2" applyFont="1" applyBorder="1"/>
    <xf numFmtId="10" fontId="0" fillId="0" borderId="3" xfId="3" applyNumberFormat="1" applyFont="1" applyBorder="1"/>
    <xf numFmtId="10" fontId="0" fillId="0" borderId="0" xfId="3" applyNumberFormat="1" applyFont="1" applyBorder="1"/>
    <xf numFmtId="9" fontId="0" fillId="0" borderId="0" xfId="3" applyFont="1" applyBorder="1"/>
    <xf numFmtId="9" fontId="10" fillId="2" borderId="2" xfId="3" applyFont="1" applyFill="1" applyBorder="1"/>
    <xf numFmtId="9" fontId="0" fillId="0" borderId="3" xfId="3" applyFont="1" applyBorder="1"/>
    <xf numFmtId="9" fontId="5" fillId="0" borderId="3" xfId="3" applyFont="1" applyBorder="1"/>
    <xf numFmtId="9" fontId="4" fillId="0" borderId="3" xfId="3" applyFont="1" applyBorder="1"/>
    <xf numFmtId="9" fontId="7" fillId="0" borderId="3" xfId="3" applyFont="1" applyBorder="1" applyAlignment="1">
      <alignment vertical="top"/>
    </xf>
    <xf numFmtId="43" fontId="12" fillId="0" borderId="0" xfId="0" applyNumberFormat="1" applyFont="1" applyFill="1"/>
    <xf numFmtId="9" fontId="0" fillId="0" borderId="3" xfId="3" applyFont="1" applyBorder="1" applyAlignment="1">
      <alignment horizontal="center"/>
    </xf>
    <xf numFmtId="39" fontId="7" fillId="0" borderId="0" xfId="0" applyNumberFormat="1" applyFont="1" applyAlignment="1">
      <alignment vertical="top"/>
    </xf>
    <xf numFmtId="165" fontId="7" fillId="0" borderId="0" xfId="0" applyNumberFormat="1" applyFont="1" applyAlignment="1">
      <alignment vertical="top"/>
    </xf>
    <xf numFmtId="9" fontId="10" fillId="2" borderId="0" xfId="3" applyFont="1" applyFill="1" applyBorder="1"/>
    <xf numFmtId="9" fontId="5" fillId="0" borderId="0" xfId="3" applyFont="1" applyBorder="1"/>
    <xf numFmtId="9" fontId="4" fillId="0" borderId="0" xfId="3" applyFont="1" applyBorder="1"/>
    <xf numFmtId="9" fontId="0" fillId="0" borderId="0" xfId="3" applyFont="1" applyBorder="1" applyAlignment="1">
      <alignment horizontal="center"/>
    </xf>
    <xf numFmtId="9" fontId="0" fillId="0" borderId="0" xfId="3" applyFont="1" applyBorder="1" applyAlignment="1">
      <alignment horizontal="left"/>
    </xf>
    <xf numFmtId="9" fontId="7" fillId="0" borderId="0" xfId="3" applyFont="1" applyBorder="1" applyAlignment="1">
      <alignment vertical="top"/>
    </xf>
    <xf numFmtId="43" fontId="0" fillId="0" borderId="0" xfId="2" applyFont="1" applyFill="1"/>
    <xf numFmtId="43" fontId="5" fillId="0" borderId="0" xfId="2" applyFont="1" applyFill="1"/>
    <xf numFmtId="43" fontId="0" fillId="0" borderId="0" xfId="2" applyFont="1" applyFill="1" applyBorder="1"/>
    <xf numFmtId="43" fontId="5" fillId="0" borderId="0" xfId="2" applyFont="1" applyFill="1" applyBorder="1" applyAlignment="1">
      <alignment horizontal="left"/>
    </xf>
    <xf numFmtId="43" fontId="5" fillId="0" borderId="0" xfId="2" applyFont="1" applyFill="1" applyBorder="1"/>
    <xf numFmtId="43" fontId="0" fillId="0" borderId="0" xfId="0" applyNumberFormat="1" applyFont="1" applyFill="1" applyBorder="1"/>
    <xf numFmtId="43" fontId="0" fillId="0" borderId="0" xfId="0" applyNumberFormat="1" applyFill="1" applyBorder="1"/>
    <xf numFmtId="0" fontId="0" fillId="0" borderId="0" xfId="0" applyFill="1" applyBorder="1"/>
    <xf numFmtId="10" fontId="0" fillId="0" borderId="0" xfId="3" applyNumberFormat="1" applyFont="1" applyFill="1" applyBorder="1"/>
    <xf numFmtId="10" fontId="0" fillId="0" borderId="0" xfId="3" applyNumberFormat="1" applyFont="1" applyFill="1"/>
    <xf numFmtId="0" fontId="0" fillId="0" borderId="4" xfId="0" applyBorder="1"/>
    <xf numFmtId="43" fontId="0" fillId="0" borderId="7" xfId="0" applyNumberFormat="1" applyBorder="1"/>
    <xf numFmtId="0" fontId="13" fillId="0" borderId="5" xfId="0" applyFont="1" applyBorder="1"/>
    <xf numFmtId="164" fontId="0" fillId="0" borderId="8" xfId="3" applyNumberFormat="1" applyFont="1" applyBorder="1"/>
    <xf numFmtId="8" fontId="0" fillId="0" borderId="8" xfId="0" applyNumberFormat="1" applyBorder="1"/>
    <xf numFmtId="42" fontId="0" fillId="0" borderId="8" xfId="0" applyNumberFormat="1" applyBorder="1"/>
    <xf numFmtId="43" fontId="0" fillId="0" borderId="8" xfId="0" applyNumberFormat="1" applyBorder="1"/>
    <xf numFmtId="0" fontId="13" fillId="0" borderId="6" xfId="0" applyFont="1" applyBorder="1"/>
    <xf numFmtId="10" fontId="0" fillId="0" borderId="9" xfId="3" applyNumberFormat="1" applyFont="1" applyBorder="1"/>
    <xf numFmtId="9" fontId="0" fillId="0" borderId="3" xfId="3" applyFont="1" applyBorder="1" applyAlignment="1">
      <alignment horizontal="left"/>
    </xf>
    <xf numFmtId="0" fontId="2" fillId="0" borderId="0" xfId="1" applyFont="1" applyAlignment="1">
      <alignment horizontal="left" vertical="top"/>
    </xf>
    <xf numFmtId="0" fontId="3" fillId="0" borderId="0" xfId="1" applyFo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left" vertical="top"/>
    </xf>
    <xf numFmtId="0" fontId="7" fillId="0" borderId="0" xfId="0" applyFont="1" applyAlignment="1">
      <alignment horizontal="center" vertical="top" shrinkToFit="1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11" fillId="0" borderId="0" xfId="0" applyFont="1" applyAlignment="1">
      <alignment vertical="top"/>
    </xf>
  </cellXfs>
  <cellStyles count="4">
    <cellStyle name="Comma" xfId="2" builtinId="3"/>
    <cellStyle name="Normal" xfId="0" builtinId="0"/>
    <cellStyle name="Normal 2" xfId="1" xr:uid="{64350228-9755-4A54-ADC7-7B9F07FC3B61}"/>
    <cellStyle name="Percent" xfId="3" builtinId="5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0</xdr:row>
      <xdr:rowOff>0</xdr:rowOff>
    </xdr:from>
    <xdr:to>
      <xdr:col>11</xdr:col>
      <xdr:colOff>133350</xdr:colOff>
      <xdr:row>32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3E2C3E1-77DA-D0A9-A8B7-58F247F9B286}"/>
            </a:ext>
          </a:extLst>
        </xdr:cNvPr>
        <xdr:cNvCxnSpPr/>
      </xdr:nvCxnSpPr>
      <xdr:spPr>
        <a:xfrm>
          <a:off x="9267825" y="0"/>
          <a:ext cx="0" cy="6105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25</xdr:row>
      <xdr:rowOff>76200</xdr:rowOff>
    </xdr:from>
    <xdr:to>
      <xdr:col>11</xdr:col>
      <xdr:colOff>142875</xdr:colOff>
      <xdr:row>25</xdr:row>
      <xdr:rowOff>95250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9000A413-EF90-188F-C224-D4C9BFE7A1A7}"/>
            </a:ext>
          </a:extLst>
        </xdr:cNvPr>
        <xdr:cNvCxnSpPr/>
      </xdr:nvCxnSpPr>
      <xdr:spPr>
        <a:xfrm flipV="1">
          <a:off x="19050" y="4867275"/>
          <a:ext cx="92583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34</xdr:row>
      <xdr:rowOff>0</xdr:rowOff>
    </xdr:from>
    <xdr:to>
      <xdr:col>8</xdr:col>
      <xdr:colOff>191548</xdr:colOff>
      <xdr:row>44</xdr:row>
      <xdr:rowOff>133636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148E99-8ADA-CA87-A4D9-61CFD72C9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6477000"/>
          <a:ext cx="7506748" cy="204816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11787-BDF2-453C-BD54-D1BA0E7B5FB1}">
  <dimension ref="B2:D6"/>
  <sheetViews>
    <sheetView workbookViewId="0">
      <selection activeCell="G10" sqref="G10"/>
    </sheetView>
  </sheetViews>
  <sheetFormatPr defaultRowHeight="15" x14ac:dyDescent="0.25"/>
  <cols>
    <col min="2" max="2" width="11" bestFit="1" customWidth="1"/>
    <col min="3" max="3" width="11.5703125" bestFit="1" customWidth="1"/>
    <col min="4" max="4" width="9.140625" style="27"/>
  </cols>
  <sheetData>
    <row r="2" spans="2:4" x14ac:dyDescent="0.25">
      <c r="B2" t="s">
        <v>0</v>
      </c>
      <c r="C2">
        <v>137.93</v>
      </c>
      <c r="D2" s="27" t="s">
        <v>189</v>
      </c>
    </row>
    <row r="3" spans="2:4" x14ac:dyDescent="0.25">
      <c r="B3" t="s">
        <v>1</v>
      </c>
      <c r="C3" s="21">
        <f>Model!M25</f>
        <v>2516</v>
      </c>
      <c r="D3" s="27" t="str">
        <f t="shared" ref="D3:D5" ca="1" si="0">_xlfn.FORMULATEXT(C3)</f>
        <v>=Model!M25</v>
      </c>
    </row>
    <row r="4" spans="2:4" x14ac:dyDescent="0.25">
      <c r="B4" t="s">
        <v>2</v>
      </c>
      <c r="C4" s="21">
        <f>C3*C2</f>
        <v>347031.88</v>
      </c>
      <c r="D4" s="27" t="str">
        <f t="shared" ca="1" si="0"/>
        <v>=C3*C2</v>
      </c>
    </row>
    <row r="5" spans="2:4" x14ac:dyDescent="0.25">
      <c r="B5" t="s">
        <v>3</v>
      </c>
      <c r="C5" s="35">
        <f>BALANCE_SHEET_HISTORICAL!C10</f>
        <v>1990</v>
      </c>
      <c r="D5" s="27" t="str">
        <f t="shared" ca="1" si="0"/>
        <v>=BALANCE_SHEET_HISTORICAL!C10</v>
      </c>
    </row>
    <row r="6" spans="2:4" x14ac:dyDescent="0.25">
      <c r="B6" t="s">
        <v>4</v>
      </c>
      <c r="C6" s="21">
        <f>BALANCE_SHEET_HISTORICAL!C28+BALANCE_SHEET_HISTORICAL!C30</f>
        <v>10946</v>
      </c>
      <c r="D6" s="27" t="str">
        <f ca="1">_xlfn.FORMULATEXT(C6)</f>
        <v>=BALANCE_SHEET_HISTORICAL!C28+BALANCE_SHEET_HISTORICAL!C30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BBCD2-A3AC-44F3-B794-E3DD6F3EF584}">
  <sheetPr>
    <tabColor theme="5" tint="0.39997558519241921"/>
  </sheetPr>
  <dimension ref="A1:W69"/>
  <sheetViews>
    <sheetView tabSelected="1" topLeftCell="B1" workbookViewId="0">
      <pane ySplit="1" topLeftCell="A14" activePane="bottomLeft" state="frozen"/>
      <selection pane="bottomLeft" activeCell="R43" sqref="R43"/>
    </sheetView>
  </sheetViews>
  <sheetFormatPr defaultRowHeight="15" x14ac:dyDescent="0.25"/>
  <cols>
    <col min="1" max="1" width="6.140625" customWidth="1"/>
    <col min="2" max="2" width="49.28515625" bestFit="1" customWidth="1"/>
    <col min="3" max="5" width="9.5703125" bestFit="1" customWidth="1"/>
    <col min="6" max="7" width="10.5703125" bestFit="1" customWidth="1"/>
    <col min="8" max="8" width="10.5703125" style="36" bestFit="1" customWidth="1"/>
    <col min="9" max="9" width="10.5703125" bestFit="1" customWidth="1"/>
    <col min="10" max="10" width="15.42578125" bestFit="1" customWidth="1"/>
    <col min="11" max="11" width="15.28515625" hidden="1" customWidth="1"/>
    <col min="12" max="12" width="7.140625" customWidth="1"/>
    <col min="13" max="13" width="9.7109375" bestFit="1" customWidth="1"/>
    <col min="14" max="14" width="20.42578125" style="49" hidden="1" customWidth="1"/>
    <col min="15" max="15" width="3.5703125" style="47" customWidth="1"/>
    <col min="16" max="16" width="10.5703125" bestFit="1" customWidth="1"/>
    <col min="17" max="17" width="30.5703125" bestFit="1" customWidth="1"/>
    <col min="18" max="18" width="12.5703125" bestFit="1" customWidth="1"/>
    <col min="19" max="19" width="10.5703125" bestFit="1" customWidth="1"/>
    <col min="20" max="23" width="11.5703125" bestFit="1" customWidth="1"/>
  </cols>
  <sheetData>
    <row r="1" spans="1:23" s="28" customFormat="1" x14ac:dyDescent="0.25">
      <c r="A1" s="28" t="s">
        <v>41</v>
      </c>
      <c r="C1" s="28">
        <v>2015</v>
      </c>
      <c r="D1" s="28">
        <f>C1+1</f>
        <v>2016</v>
      </c>
      <c r="E1" s="28">
        <f t="shared" ref="E1:J1" si="0">D1+1</f>
        <v>2017</v>
      </c>
      <c r="F1" s="28">
        <f t="shared" si="0"/>
        <v>2018</v>
      </c>
      <c r="G1" s="28">
        <f t="shared" si="0"/>
        <v>2019</v>
      </c>
      <c r="H1" s="40">
        <f t="shared" si="0"/>
        <v>2020</v>
      </c>
      <c r="I1" s="28">
        <f t="shared" si="0"/>
        <v>2021</v>
      </c>
      <c r="J1" s="28">
        <f t="shared" si="0"/>
        <v>2022</v>
      </c>
      <c r="M1" s="28" t="s">
        <v>63</v>
      </c>
      <c r="N1" s="48" t="s">
        <v>180</v>
      </c>
      <c r="O1" s="57"/>
      <c r="P1" s="28">
        <v>2023</v>
      </c>
      <c r="Q1" s="28">
        <f>P1+1</f>
        <v>2024</v>
      </c>
      <c r="R1" s="28">
        <f t="shared" ref="R1:T1" si="1">Q1+1</f>
        <v>2025</v>
      </c>
      <c r="S1" s="28">
        <f t="shared" si="1"/>
        <v>2026</v>
      </c>
      <c r="T1" s="28">
        <f t="shared" si="1"/>
        <v>2027</v>
      </c>
      <c r="U1" s="28">
        <f t="shared" ref="U1" si="2">T1+1</f>
        <v>2028</v>
      </c>
      <c r="V1" s="28">
        <f t="shared" ref="V1" si="3">U1+1</f>
        <v>2029</v>
      </c>
      <c r="W1" s="28">
        <f t="shared" ref="W1" si="4">V1+1</f>
        <v>2030</v>
      </c>
    </row>
    <row r="2" spans="1:23" x14ac:dyDescent="0.25">
      <c r="B2" s="14" t="s">
        <v>20</v>
      </c>
      <c r="C2" s="29">
        <v>4682</v>
      </c>
      <c r="D2" s="29">
        <v>5010</v>
      </c>
      <c r="E2" s="29">
        <v>6910</v>
      </c>
      <c r="F2" s="29">
        <v>9714</v>
      </c>
      <c r="G2" s="29">
        <v>11716</v>
      </c>
      <c r="H2" s="37">
        <v>10918</v>
      </c>
      <c r="I2" s="29">
        <v>16675</v>
      </c>
      <c r="J2" s="29">
        <v>26914</v>
      </c>
      <c r="K2" s="16"/>
      <c r="L2" s="29"/>
      <c r="M2" s="29">
        <f>INCOME_STATEMENT_Q3_2022!C17</f>
        <v>6704</v>
      </c>
      <c r="N2" s="49">
        <v>0.25</v>
      </c>
      <c r="P2" s="63">
        <f>J2*1.25</f>
        <v>33642.5</v>
      </c>
      <c r="Q2" s="63">
        <f>P2*1.25</f>
        <v>42053.125</v>
      </c>
      <c r="R2" s="63">
        <f t="shared" ref="R2:W2" si="5">Q2*1.25</f>
        <v>52566.40625</v>
      </c>
      <c r="S2" s="63">
        <f t="shared" si="5"/>
        <v>65708.0078125</v>
      </c>
      <c r="T2" s="63">
        <f t="shared" si="5"/>
        <v>82135.009765625</v>
      </c>
      <c r="U2" s="63">
        <f t="shared" si="5"/>
        <v>102668.76220703125</v>
      </c>
      <c r="V2" s="63">
        <f t="shared" si="5"/>
        <v>128335.95275878906</v>
      </c>
      <c r="W2" s="63">
        <f t="shared" si="5"/>
        <v>160419.94094848633</v>
      </c>
    </row>
    <row r="3" spans="1:23" x14ac:dyDescent="0.25">
      <c r="B3" s="8" t="s">
        <v>21</v>
      </c>
      <c r="C3" s="29">
        <v>2083</v>
      </c>
      <c r="D3" s="29">
        <v>2199</v>
      </c>
      <c r="E3" s="29">
        <v>2847</v>
      </c>
      <c r="F3" s="29">
        <v>3892</v>
      </c>
      <c r="G3" s="29">
        <v>4545</v>
      </c>
      <c r="H3" s="37">
        <v>4150</v>
      </c>
      <c r="I3" s="29">
        <v>6279</v>
      </c>
      <c r="J3" s="29">
        <v>9439</v>
      </c>
      <c r="K3" s="16"/>
      <c r="L3" s="29"/>
      <c r="M3" s="29">
        <f>INCOME_STATEMENT_Q3_2022!C18</f>
        <v>3789</v>
      </c>
      <c r="N3" s="49">
        <v>0.1</v>
      </c>
      <c r="P3" s="63">
        <f>J3*1.1</f>
        <v>10382.900000000001</v>
      </c>
      <c r="Q3" s="63">
        <f>P3*1.1</f>
        <v>11421.190000000002</v>
      </c>
      <c r="R3" s="63">
        <f t="shared" ref="R3:W3" si="6">Q3*1.1</f>
        <v>12563.309000000003</v>
      </c>
      <c r="S3" s="63">
        <f t="shared" si="6"/>
        <v>13819.639900000004</v>
      </c>
      <c r="T3" s="63">
        <f t="shared" si="6"/>
        <v>15201.603890000006</v>
      </c>
      <c r="U3" s="63">
        <f t="shared" si="6"/>
        <v>16721.764279000006</v>
      </c>
      <c r="V3" s="63">
        <f t="shared" si="6"/>
        <v>18393.940706900008</v>
      </c>
      <c r="W3" s="63">
        <f t="shared" si="6"/>
        <v>20233.334777590011</v>
      </c>
    </row>
    <row r="4" spans="1:23" s="17" customFormat="1" x14ac:dyDescent="0.25">
      <c r="B4" s="14" t="s">
        <v>22</v>
      </c>
      <c r="C4" s="30">
        <f>+C2-C3</f>
        <v>2599</v>
      </c>
      <c r="D4" s="30">
        <f t="shared" ref="D4:J4" si="7">+D2-D3</f>
        <v>2811</v>
      </c>
      <c r="E4" s="30">
        <f t="shared" si="7"/>
        <v>4063</v>
      </c>
      <c r="F4" s="30">
        <f t="shared" si="7"/>
        <v>5822</v>
      </c>
      <c r="G4" s="30">
        <f t="shared" si="7"/>
        <v>7171</v>
      </c>
      <c r="H4" s="39">
        <f t="shared" si="7"/>
        <v>6768</v>
      </c>
      <c r="I4" s="30">
        <f t="shared" si="7"/>
        <v>10396</v>
      </c>
      <c r="J4" s="30">
        <f t="shared" si="7"/>
        <v>17475</v>
      </c>
      <c r="K4" s="18" t="str">
        <f ca="1">_xlfn.FORMULATEXT(J4)</f>
        <v>=+J2-J3</v>
      </c>
      <c r="L4" s="30"/>
      <c r="M4" s="30">
        <f t="shared" ref="M4" si="8">+M2-M3</f>
        <v>2915</v>
      </c>
      <c r="N4" s="50"/>
      <c r="O4" s="58"/>
      <c r="P4" s="64">
        <f t="shared" ref="P4:W4" si="9">+P2-P3</f>
        <v>23259.599999999999</v>
      </c>
      <c r="Q4" s="64">
        <f t="shared" si="9"/>
        <v>30631.934999999998</v>
      </c>
      <c r="R4" s="64">
        <f t="shared" si="9"/>
        <v>40003.097249999999</v>
      </c>
      <c r="S4" s="64">
        <f t="shared" si="9"/>
        <v>51888.367912499998</v>
      </c>
      <c r="T4" s="64">
        <f t="shared" si="9"/>
        <v>66933.405875625001</v>
      </c>
      <c r="U4" s="64">
        <f t="shared" si="9"/>
        <v>85946.99792803124</v>
      </c>
      <c r="V4" s="64">
        <f t="shared" si="9"/>
        <v>109942.01205188906</v>
      </c>
      <c r="W4" s="64">
        <f t="shared" si="9"/>
        <v>140186.60617089632</v>
      </c>
    </row>
    <row r="5" spans="1:23" x14ac:dyDescent="0.25">
      <c r="B5" s="14" t="s">
        <v>23</v>
      </c>
      <c r="C5" s="29"/>
      <c r="D5" s="29"/>
      <c r="E5" s="29"/>
      <c r="F5" s="29"/>
      <c r="G5" s="29"/>
      <c r="H5" s="37"/>
      <c r="I5" s="29"/>
      <c r="J5" s="29"/>
      <c r="K5" s="16"/>
      <c r="L5" s="29"/>
      <c r="M5" s="29"/>
      <c r="P5" s="65"/>
      <c r="Q5" s="65"/>
      <c r="R5" s="65"/>
      <c r="S5" s="65"/>
      <c r="T5" s="36"/>
      <c r="U5" s="36"/>
      <c r="V5" s="36"/>
      <c r="W5" s="36"/>
    </row>
    <row r="6" spans="1:23" s="19" customFormat="1" x14ac:dyDescent="0.25">
      <c r="B6" s="15" t="s">
        <v>24</v>
      </c>
      <c r="C6" s="31">
        <v>1360</v>
      </c>
      <c r="D6" s="31">
        <v>1331</v>
      </c>
      <c r="E6" s="31">
        <v>1463</v>
      </c>
      <c r="F6" s="31">
        <v>1797</v>
      </c>
      <c r="G6" s="31">
        <v>2376</v>
      </c>
      <c r="H6" s="38">
        <v>2829</v>
      </c>
      <c r="I6" s="31">
        <v>3924</v>
      </c>
      <c r="J6" s="31">
        <v>5268</v>
      </c>
      <c r="K6" s="20"/>
      <c r="L6" s="31"/>
      <c r="M6" s="31">
        <f>INCOME_STATEMENT_Q3_2022!C21</f>
        <v>1824</v>
      </c>
      <c r="N6" s="51">
        <v>0.15</v>
      </c>
      <c r="O6" s="59"/>
      <c r="P6" s="66">
        <f>J6*1.15</f>
        <v>6058.2</v>
      </c>
      <c r="Q6" s="67">
        <f>P6*1.15</f>
        <v>6966.9299999999994</v>
      </c>
      <c r="R6" s="67">
        <f t="shared" ref="R6:W6" si="10">Q6*1.15</f>
        <v>8011.9694999999983</v>
      </c>
      <c r="S6" s="67">
        <f t="shared" si="10"/>
        <v>9213.7649249999977</v>
      </c>
      <c r="T6" s="67">
        <f t="shared" si="10"/>
        <v>10595.829663749997</v>
      </c>
      <c r="U6" s="67">
        <f t="shared" si="10"/>
        <v>12185.204113312495</v>
      </c>
      <c r="V6" s="67">
        <f t="shared" si="10"/>
        <v>14012.984730309368</v>
      </c>
      <c r="W6" s="67">
        <f t="shared" si="10"/>
        <v>16114.932439855773</v>
      </c>
    </row>
    <row r="7" spans="1:23" x14ac:dyDescent="0.25">
      <c r="B7" s="8" t="s">
        <v>25</v>
      </c>
      <c r="C7" s="29">
        <v>480</v>
      </c>
      <c r="D7" s="29">
        <v>602</v>
      </c>
      <c r="E7" s="29">
        <v>663</v>
      </c>
      <c r="F7" s="29">
        <v>815</v>
      </c>
      <c r="G7" s="29">
        <v>991</v>
      </c>
      <c r="H7" s="37">
        <v>1093</v>
      </c>
      <c r="I7" s="29">
        <v>1940</v>
      </c>
      <c r="J7" s="29">
        <v>2166</v>
      </c>
      <c r="K7" s="16"/>
      <c r="L7" s="29"/>
      <c r="M7" s="31" t="str">
        <f>INCOME_STATEMENT_Q3_2022!C22</f>
        <v xml:space="preserve">                </v>
      </c>
      <c r="N7" s="51">
        <v>7.0000000000000007E-2</v>
      </c>
      <c r="O7" s="59"/>
      <c r="P7" s="68">
        <f>J7*1.07</f>
        <v>2317.6200000000003</v>
      </c>
      <c r="Q7" s="69">
        <f>P7*1.07</f>
        <v>2479.8534000000004</v>
      </c>
      <c r="R7" s="69">
        <f t="shared" ref="R7:W7" si="11">Q7*1.07</f>
        <v>2653.4431380000005</v>
      </c>
      <c r="S7" s="69">
        <f t="shared" si="11"/>
        <v>2839.1841576600009</v>
      </c>
      <c r="T7" s="69">
        <f t="shared" si="11"/>
        <v>3037.9270486962009</v>
      </c>
      <c r="U7" s="69">
        <f t="shared" si="11"/>
        <v>3250.581942104935</v>
      </c>
      <c r="V7" s="69">
        <f t="shared" si="11"/>
        <v>3478.1226780522807</v>
      </c>
      <c r="W7" s="69">
        <f t="shared" si="11"/>
        <v>3721.5912655159404</v>
      </c>
    </row>
    <row r="8" spans="1:23" x14ac:dyDescent="0.25">
      <c r="B8" s="15" t="s">
        <v>59</v>
      </c>
      <c r="C8" s="29">
        <v>0</v>
      </c>
      <c r="D8" s="29">
        <v>131</v>
      </c>
      <c r="E8" s="29">
        <v>3</v>
      </c>
      <c r="F8" s="29">
        <v>0</v>
      </c>
      <c r="G8" s="29">
        <v>0</v>
      </c>
      <c r="H8" s="37">
        <v>0</v>
      </c>
      <c r="I8" s="29">
        <v>0</v>
      </c>
      <c r="J8" s="29">
        <v>0</v>
      </c>
      <c r="K8" s="16"/>
      <c r="L8" s="29"/>
      <c r="M8" s="29">
        <v>0</v>
      </c>
      <c r="P8" s="70"/>
      <c r="Q8" s="65"/>
      <c r="R8" s="71"/>
      <c r="S8" s="70"/>
      <c r="T8" s="36"/>
      <c r="U8" s="36"/>
      <c r="V8" s="36"/>
      <c r="W8" s="36"/>
    </row>
    <row r="9" spans="1:23" s="17" customFormat="1" x14ac:dyDescent="0.25">
      <c r="B9" s="14" t="s">
        <v>27</v>
      </c>
      <c r="C9" s="30">
        <f>SUM(C6:C8)</f>
        <v>1840</v>
      </c>
      <c r="D9" s="30">
        <f t="shared" ref="D9:J9" si="12">SUM(D6:D8)</f>
        <v>2064</v>
      </c>
      <c r="E9" s="30">
        <f t="shared" si="12"/>
        <v>2129</v>
      </c>
      <c r="F9" s="30">
        <f t="shared" si="12"/>
        <v>2612</v>
      </c>
      <c r="G9" s="30">
        <f t="shared" si="12"/>
        <v>3367</v>
      </c>
      <c r="H9" s="39">
        <f t="shared" si="12"/>
        <v>3922</v>
      </c>
      <c r="I9" s="30">
        <f t="shared" si="12"/>
        <v>5864</v>
      </c>
      <c r="J9" s="30">
        <f t="shared" si="12"/>
        <v>7434</v>
      </c>
      <c r="K9" s="18" t="str">
        <f ca="1">_xlfn.FORMULATEXT(J9)</f>
        <v>=SUM(J6:J8)</v>
      </c>
      <c r="L9" s="30"/>
      <c r="M9" s="30">
        <f t="shared" ref="M9" si="13">SUM(M6:M8)</f>
        <v>1824</v>
      </c>
      <c r="N9" s="50"/>
      <c r="O9" s="58"/>
      <c r="P9" s="64">
        <f>SUM(P6:P8)</f>
        <v>8375.82</v>
      </c>
      <c r="Q9" s="64">
        <f t="shared" ref="Q9:W9" si="14">SUM(Q6:Q8)</f>
        <v>9446.7834000000003</v>
      </c>
      <c r="R9" s="64">
        <f t="shared" si="14"/>
        <v>10665.412637999998</v>
      </c>
      <c r="S9" s="64">
        <f t="shared" si="14"/>
        <v>12052.949082659998</v>
      </c>
      <c r="T9" s="64">
        <f t="shared" si="14"/>
        <v>13633.756712446198</v>
      </c>
      <c r="U9" s="64">
        <f t="shared" si="14"/>
        <v>15435.786055417429</v>
      </c>
      <c r="V9" s="64">
        <f t="shared" si="14"/>
        <v>17491.107408361648</v>
      </c>
      <c r="W9" s="64">
        <f t="shared" si="14"/>
        <v>19836.523705371714</v>
      </c>
    </row>
    <row r="10" spans="1:23" x14ac:dyDescent="0.25">
      <c r="B10" s="8" t="s">
        <v>28</v>
      </c>
      <c r="C10" s="29">
        <v>759</v>
      </c>
      <c r="D10" s="29">
        <v>747</v>
      </c>
      <c r="E10" s="29">
        <v>1934</v>
      </c>
      <c r="F10" s="29">
        <v>3210</v>
      </c>
      <c r="G10" s="29">
        <v>3804</v>
      </c>
      <c r="H10" s="37">
        <v>2846</v>
      </c>
      <c r="I10" s="29">
        <v>4532</v>
      </c>
      <c r="J10" s="29">
        <v>10041</v>
      </c>
      <c r="K10" s="16"/>
      <c r="L10" s="29"/>
      <c r="M10" s="29">
        <f>INCOME_STATEMENT_Q3_2022!C26</f>
        <v>499</v>
      </c>
      <c r="N10" s="49">
        <v>0.25</v>
      </c>
      <c r="P10" s="69">
        <f>J10*1.25</f>
        <v>12551.25</v>
      </c>
      <c r="Q10" s="65">
        <f>P10*1.25</f>
        <v>15689.0625</v>
      </c>
      <c r="R10" s="65">
        <f t="shared" ref="R10:W10" si="15">Q10*1.25</f>
        <v>19611.328125</v>
      </c>
      <c r="S10" s="65">
        <f t="shared" si="15"/>
        <v>24514.16015625</v>
      </c>
      <c r="T10" s="65">
        <f t="shared" si="15"/>
        <v>30642.7001953125</v>
      </c>
      <c r="U10" s="65">
        <f t="shared" si="15"/>
        <v>38303.375244140625</v>
      </c>
      <c r="V10" s="65">
        <f t="shared" si="15"/>
        <v>47879.219055175781</v>
      </c>
      <c r="W10" s="65">
        <f t="shared" si="15"/>
        <v>59849.023818969727</v>
      </c>
    </row>
    <row r="11" spans="1:23" x14ac:dyDescent="0.25">
      <c r="B11" s="8" t="s">
        <v>29</v>
      </c>
      <c r="C11" s="29">
        <v>28</v>
      </c>
      <c r="D11" s="29">
        <v>39</v>
      </c>
      <c r="E11" s="29">
        <v>54</v>
      </c>
      <c r="F11" s="29">
        <v>69</v>
      </c>
      <c r="G11" s="29">
        <v>136</v>
      </c>
      <c r="H11" s="37">
        <v>178</v>
      </c>
      <c r="I11" s="29">
        <v>57</v>
      </c>
      <c r="J11" s="29">
        <v>29</v>
      </c>
      <c r="K11" s="16"/>
      <c r="L11" s="29"/>
      <c r="M11" s="29">
        <f>INCOME_STATEMENT_Q3_2022!C27</f>
        <v>46</v>
      </c>
      <c r="N11" s="49">
        <v>7.0000000000000007E-2</v>
      </c>
      <c r="P11" s="65">
        <f>J11*1.07</f>
        <v>31.03</v>
      </c>
      <c r="Q11" s="65">
        <f>P11*1.07</f>
        <v>33.202100000000002</v>
      </c>
      <c r="R11" s="65">
        <f t="shared" ref="R11:W11" si="16">Q11*1.07</f>
        <v>35.526247000000005</v>
      </c>
      <c r="S11" s="65">
        <f t="shared" si="16"/>
        <v>38.013084290000009</v>
      </c>
      <c r="T11" s="65">
        <f t="shared" si="16"/>
        <v>40.674000190300013</v>
      </c>
      <c r="U11" s="65">
        <f t="shared" si="16"/>
        <v>43.521180203621014</v>
      </c>
      <c r="V11" s="65">
        <f t="shared" si="16"/>
        <v>46.567662817874485</v>
      </c>
      <c r="W11" s="65">
        <f t="shared" si="16"/>
        <v>49.827399215125702</v>
      </c>
    </row>
    <row r="12" spans="1:23" x14ac:dyDescent="0.25">
      <c r="B12" s="8" t="s">
        <v>30</v>
      </c>
      <c r="C12" s="29">
        <v>-46</v>
      </c>
      <c r="D12" s="29">
        <v>-47</v>
      </c>
      <c r="E12" s="29">
        <v>-58</v>
      </c>
      <c r="F12" s="29">
        <v>-61</v>
      </c>
      <c r="G12" s="29">
        <v>-58</v>
      </c>
      <c r="H12" s="37">
        <v>-52</v>
      </c>
      <c r="I12" s="29">
        <v>-184</v>
      </c>
      <c r="J12" s="29">
        <v>-236</v>
      </c>
      <c r="K12" s="16"/>
      <c r="L12" s="29"/>
      <c r="M12" s="29">
        <f>INCOME_STATEMENT_Q3_2022!C28</f>
        <v>-65</v>
      </c>
      <c r="N12" s="49">
        <v>0.05</v>
      </c>
      <c r="P12" s="53">
        <f>J12*1.05</f>
        <v>-247.8</v>
      </c>
      <c r="Q12" s="53">
        <f>P12*1.05</f>
        <v>-260.19</v>
      </c>
      <c r="R12" s="53">
        <f t="shared" ref="R12:W12" si="17">Q12*1.05</f>
        <v>-273.1995</v>
      </c>
      <c r="S12" s="53">
        <f t="shared" si="17"/>
        <v>-286.85947500000003</v>
      </c>
      <c r="T12" s="53">
        <f t="shared" si="17"/>
        <v>-301.20244875000003</v>
      </c>
      <c r="U12" s="53">
        <f t="shared" si="17"/>
        <v>-316.26257118750004</v>
      </c>
      <c r="V12" s="53">
        <f t="shared" si="17"/>
        <v>-332.07569974687505</v>
      </c>
      <c r="W12" s="53">
        <f t="shared" si="17"/>
        <v>-348.67948473421882</v>
      </c>
    </row>
    <row r="13" spans="1:23" x14ac:dyDescent="0.25">
      <c r="B13" s="8" t="s">
        <v>31</v>
      </c>
      <c r="C13" s="29">
        <v>0</v>
      </c>
      <c r="D13" s="29">
        <v>0</v>
      </c>
      <c r="E13" s="29">
        <v>0</v>
      </c>
      <c r="F13" s="29">
        <v>-22</v>
      </c>
      <c r="G13" s="29">
        <v>14</v>
      </c>
      <c r="H13" s="37">
        <v>-2</v>
      </c>
      <c r="I13" s="29">
        <v>4</v>
      </c>
      <c r="J13" s="29">
        <v>107</v>
      </c>
      <c r="K13" s="16"/>
      <c r="L13" s="29"/>
      <c r="M13" s="29">
        <f>INCOME_STATEMENT_Q3_2022!C29</f>
        <v>-5</v>
      </c>
      <c r="N13" s="45">
        <v>2.5000000000000001E-2</v>
      </c>
      <c r="O13" s="46"/>
      <c r="P13" s="63">
        <f>J13*1.025</f>
        <v>109.675</v>
      </c>
      <c r="Q13" s="63">
        <f>P13*1.025</f>
        <v>112.41687499999999</v>
      </c>
      <c r="R13" s="63">
        <f t="shared" ref="R13:W13" si="18">Q13*1.025</f>
        <v>115.22729687499998</v>
      </c>
      <c r="S13" s="63">
        <f t="shared" si="18"/>
        <v>118.10797929687497</v>
      </c>
      <c r="T13" s="63">
        <f t="shared" si="18"/>
        <v>121.06067877929684</v>
      </c>
      <c r="U13" s="63">
        <f t="shared" si="18"/>
        <v>124.08719574877925</v>
      </c>
      <c r="V13" s="63">
        <f t="shared" si="18"/>
        <v>127.18937564249872</v>
      </c>
      <c r="W13" s="63">
        <f t="shared" si="18"/>
        <v>130.36911003356118</v>
      </c>
    </row>
    <row r="14" spans="1:23" x14ac:dyDescent="0.25">
      <c r="B14" s="8" t="s">
        <v>32</v>
      </c>
      <c r="C14" s="29">
        <v>14</v>
      </c>
      <c r="D14" s="29">
        <v>4</v>
      </c>
      <c r="E14" s="29">
        <v>-25</v>
      </c>
      <c r="F14" s="29">
        <v>-14</v>
      </c>
      <c r="G14" s="29">
        <v>92</v>
      </c>
      <c r="H14" s="37">
        <v>124</v>
      </c>
      <c r="I14" s="29">
        <v>-123</v>
      </c>
      <c r="J14" s="29">
        <v>-100</v>
      </c>
      <c r="K14" s="16"/>
      <c r="L14" s="29"/>
      <c r="M14" s="29">
        <f>INCOME_STATEMENT_Q3_2022!C30</f>
        <v>-24</v>
      </c>
      <c r="N14" s="45">
        <v>2.5000000000000001E-2</v>
      </c>
      <c r="O14" s="46"/>
      <c r="P14" s="63">
        <f>J14*1.025</f>
        <v>-102.49999999999999</v>
      </c>
      <c r="Q14" s="63">
        <f>P14*1.025</f>
        <v>-105.06249999999997</v>
      </c>
      <c r="R14" s="63">
        <f t="shared" ref="R14:W14" si="19">Q14*1.025</f>
        <v>-107.68906249999996</v>
      </c>
      <c r="S14" s="63">
        <f t="shared" si="19"/>
        <v>-110.38128906249996</v>
      </c>
      <c r="T14" s="63">
        <f t="shared" si="19"/>
        <v>-113.14082128906244</v>
      </c>
      <c r="U14" s="63">
        <f t="shared" si="19"/>
        <v>-115.96934182128899</v>
      </c>
      <c r="V14" s="63">
        <f t="shared" si="19"/>
        <v>-118.8685753668212</v>
      </c>
      <c r="W14" s="63">
        <f t="shared" si="19"/>
        <v>-121.84028975099173</v>
      </c>
    </row>
    <row r="15" spans="1:23" s="17" customFormat="1" x14ac:dyDescent="0.25">
      <c r="B15" s="14" t="s">
        <v>33</v>
      </c>
      <c r="C15" s="30">
        <f>SUM(C10:C14)</f>
        <v>755</v>
      </c>
      <c r="D15" s="30">
        <f t="shared" ref="D15:E15" si="20">SUM(D10:D14)</f>
        <v>743</v>
      </c>
      <c r="E15" s="30">
        <f t="shared" si="20"/>
        <v>1905</v>
      </c>
      <c r="F15" s="30">
        <f>SUM(F10:F13)</f>
        <v>3196</v>
      </c>
      <c r="G15" s="30">
        <f t="shared" ref="G15:J15" si="21">SUM(G10:G13)</f>
        <v>3896</v>
      </c>
      <c r="H15" s="39">
        <f t="shared" si="21"/>
        <v>2970</v>
      </c>
      <c r="I15" s="30">
        <f t="shared" si="21"/>
        <v>4409</v>
      </c>
      <c r="J15" s="30">
        <f t="shared" si="21"/>
        <v>9941</v>
      </c>
      <c r="K15" s="18" t="str">
        <f ca="1">_xlfn.FORMULATEXT(J15)</f>
        <v>=SUM(J10:J13)</v>
      </c>
      <c r="L15" s="30"/>
      <c r="M15" s="30">
        <f t="shared" ref="M15" si="22">SUM(M10:M13)</f>
        <v>475</v>
      </c>
      <c r="N15" s="50"/>
      <c r="O15" s="58"/>
      <c r="P15" s="64">
        <f t="shared" ref="P15:W15" si="23">SUM(P10:P13)</f>
        <v>12444.155000000001</v>
      </c>
      <c r="Q15" s="64">
        <f t="shared" si="23"/>
        <v>15574.491475000001</v>
      </c>
      <c r="R15" s="64">
        <f t="shared" si="23"/>
        <v>19488.882168875003</v>
      </c>
      <c r="S15" s="64">
        <f t="shared" si="23"/>
        <v>24383.421744836873</v>
      </c>
      <c r="T15" s="64">
        <f t="shared" si="23"/>
        <v>30503.2324255321</v>
      </c>
      <c r="U15" s="64">
        <f t="shared" si="23"/>
        <v>38154.721048905521</v>
      </c>
      <c r="V15" s="64">
        <f t="shared" si="23"/>
        <v>47720.900393889278</v>
      </c>
      <c r="W15" s="64">
        <f t="shared" si="23"/>
        <v>59680.540843484196</v>
      </c>
    </row>
    <row r="16" spans="1:23" x14ac:dyDescent="0.25">
      <c r="B16" s="8" t="s">
        <v>51</v>
      </c>
      <c r="C16" s="29">
        <v>124</v>
      </c>
      <c r="D16" s="29">
        <v>129</v>
      </c>
      <c r="E16" s="29">
        <v>239</v>
      </c>
      <c r="F16" s="29">
        <v>149</v>
      </c>
      <c r="G16" s="29">
        <v>-245</v>
      </c>
      <c r="H16" s="37">
        <v>174</v>
      </c>
      <c r="I16" s="29">
        <v>77</v>
      </c>
      <c r="J16" s="29">
        <v>189</v>
      </c>
      <c r="K16" s="16"/>
      <c r="L16" s="29"/>
      <c r="M16" s="29">
        <f>INCOME_STATEMENT_Q3_2022!C32</f>
        <v>-181</v>
      </c>
      <c r="N16" s="49">
        <v>0.03</v>
      </c>
      <c r="P16" s="63">
        <f>J16*1.03</f>
        <v>194.67000000000002</v>
      </c>
      <c r="Q16" s="63">
        <f>P16*1.03</f>
        <v>200.51010000000002</v>
      </c>
      <c r="R16" s="63">
        <f t="shared" ref="R16:W16" si="24">Q16*1.03</f>
        <v>206.52540300000004</v>
      </c>
      <c r="S16" s="63">
        <f t="shared" si="24"/>
        <v>212.72116509000006</v>
      </c>
      <c r="T16" s="63">
        <f t="shared" si="24"/>
        <v>219.10280004270007</v>
      </c>
      <c r="U16" s="63">
        <f t="shared" si="24"/>
        <v>225.67588404398109</v>
      </c>
      <c r="V16" s="63">
        <f t="shared" si="24"/>
        <v>232.44616056530052</v>
      </c>
      <c r="W16" s="63">
        <f t="shared" si="24"/>
        <v>239.41954538225954</v>
      </c>
    </row>
    <row r="17" spans="2:23" s="17" customFormat="1" x14ac:dyDescent="0.25">
      <c r="B17" s="14" t="s">
        <v>35</v>
      </c>
      <c r="C17" s="30">
        <f>+C15-C16</f>
        <v>631</v>
      </c>
      <c r="D17" s="30">
        <f t="shared" ref="D17:E17" si="25">+D15-D16</f>
        <v>614</v>
      </c>
      <c r="E17" s="30">
        <f t="shared" si="25"/>
        <v>1666</v>
      </c>
      <c r="F17" s="30">
        <f t="shared" ref="F17" si="26">+F15-F16</f>
        <v>3047</v>
      </c>
      <c r="G17" s="30">
        <f t="shared" ref="G17" si="27">+G15-G16</f>
        <v>4141</v>
      </c>
      <c r="H17" s="39">
        <f t="shared" ref="H17" si="28">+H15-H16</f>
        <v>2796</v>
      </c>
      <c r="I17" s="30">
        <f t="shared" ref="I17" si="29">+I15-I16</f>
        <v>4332</v>
      </c>
      <c r="J17" s="30">
        <f t="shared" ref="J17" si="30">+J15-J16</f>
        <v>9752</v>
      </c>
      <c r="K17" s="18" t="str">
        <f ca="1">_xlfn.FORMULATEXT(J17)</f>
        <v>=+J15-J16</v>
      </c>
      <c r="L17" s="30"/>
      <c r="M17" s="30">
        <f t="shared" ref="M17" si="31">+M15-M16</f>
        <v>656</v>
      </c>
      <c r="N17" s="50"/>
      <c r="O17" s="58"/>
      <c r="P17" s="64">
        <f t="shared" ref="P17:W17" si="32">+P15-P16</f>
        <v>12249.485000000001</v>
      </c>
      <c r="Q17" s="64">
        <f t="shared" si="32"/>
        <v>15373.981375000001</v>
      </c>
      <c r="R17" s="64">
        <f t="shared" si="32"/>
        <v>19282.356765875003</v>
      </c>
      <c r="S17" s="64">
        <f t="shared" si="32"/>
        <v>24170.700579746874</v>
      </c>
      <c r="T17" s="64">
        <f t="shared" si="32"/>
        <v>30284.1296254894</v>
      </c>
      <c r="U17" s="64">
        <f t="shared" si="32"/>
        <v>37929.045164861542</v>
      </c>
      <c r="V17" s="64">
        <f t="shared" si="32"/>
        <v>47488.454233323981</v>
      </c>
      <c r="W17" s="64">
        <f t="shared" si="32"/>
        <v>59441.121298101934</v>
      </c>
    </row>
    <row r="18" spans="2:23" x14ac:dyDescent="0.25">
      <c r="B18" s="9"/>
      <c r="C18" s="29"/>
      <c r="D18" s="29"/>
      <c r="E18" s="29"/>
      <c r="F18" s="29"/>
      <c r="G18" s="29"/>
      <c r="H18" s="37"/>
      <c r="I18" s="29"/>
      <c r="J18" s="29"/>
      <c r="K18" s="16"/>
      <c r="L18" s="29"/>
      <c r="M18" s="29"/>
      <c r="P18" s="63"/>
      <c r="Q18" s="63"/>
      <c r="R18" s="63"/>
      <c r="S18" s="63"/>
      <c r="T18" s="36"/>
      <c r="U18" s="36"/>
      <c r="V18" s="36"/>
      <c r="W18" s="36"/>
    </row>
    <row r="19" spans="2:23" x14ac:dyDescent="0.25">
      <c r="B19" s="8" t="s">
        <v>36</v>
      </c>
      <c r="C19" s="29"/>
      <c r="D19" s="29"/>
      <c r="E19" s="29"/>
      <c r="F19" s="29"/>
      <c r="G19" s="29"/>
      <c r="H19" s="37"/>
      <c r="I19" s="29"/>
      <c r="J19" s="29"/>
      <c r="K19" s="16"/>
      <c r="L19" s="29"/>
      <c r="M19" s="29"/>
      <c r="P19" s="63"/>
      <c r="Q19" s="63"/>
      <c r="R19" s="63"/>
      <c r="S19" s="63"/>
      <c r="T19" s="36"/>
      <c r="U19" s="36"/>
      <c r="V19" s="36"/>
      <c r="W19" s="36"/>
    </row>
    <row r="20" spans="2:23" x14ac:dyDescent="0.25">
      <c r="B20" s="8" t="s">
        <v>37</v>
      </c>
      <c r="C20" s="29">
        <f>C17/C24</f>
        <v>1.1431159420289856</v>
      </c>
      <c r="D20" s="29">
        <f t="shared" ref="D20:E20" si="33">D17/D24</f>
        <v>1.1307550644567219</v>
      </c>
      <c r="E20" s="29">
        <f t="shared" si="33"/>
        <v>3.0794824399260627</v>
      </c>
      <c r="F20" s="29">
        <f t="shared" ref="F20:J20" si="34">F17/F24</f>
        <v>5.0868113522537559</v>
      </c>
      <c r="G20" s="29">
        <f t="shared" si="34"/>
        <v>6.8108552631578947</v>
      </c>
      <c r="H20" s="37">
        <f t="shared" si="34"/>
        <v>4.5911330049261085</v>
      </c>
      <c r="I20" s="29">
        <f t="shared" si="34"/>
        <v>1.7559789217673287</v>
      </c>
      <c r="J20" s="29">
        <f t="shared" si="34"/>
        <v>3.9070512820512819</v>
      </c>
      <c r="K20" s="18" t="str">
        <f ca="1">_xlfn.FORMULATEXT(J20)</f>
        <v>=J17/J24</v>
      </c>
      <c r="L20" s="29"/>
      <c r="M20" s="29">
        <f t="shared" ref="M20" si="35">M17/M24</f>
        <v>0.26292585170340682</v>
      </c>
      <c r="P20" s="63" t="e">
        <f t="shared" ref="P20:W20" si="36">P17/P24</f>
        <v>#DIV/0!</v>
      </c>
      <c r="Q20" s="63" t="e">
        <f t="shared" si="36"/>
        <v>#DIV/0!</v>
      </c>
      <c r="R20" s="63" t="e">
        <f t="shared" si="36"/>
        <v>#DIV/0!</v>
      </c>
      <c r="S20" s="63" t="e">
        <f t="shared" si="36"/>
        <v>#DIV/0!</v>
      </c>
      <c r="T20" s="63" t="e">
        <f t="shared" si="36"/>
        <v>#DIV/0!</v>
      </c>
      <c r="U20" s="63" t="e">
        <f t="shared" si="36"/>
        <v>#DIV/0!</v>
      </c>
      <c r="V20" s="63" t="e">
        <f t="shared" si="36"/>
        <v>#DIV/0!</v>
      </c>
      <c r="W20" s="63" t="e">
        <f t="shared" si="36"/>
        <v>#DIV/0!</v>
      </c>
    </row>
    <row r="21" spans="2:23" x14ac:dyDescent="0.25">
      <c r="B21" s="8" t="s">
        <v>38</v>
      </c>
      <c r="C21" s="29">
        <f>C17/C25</f>
        <v>1.1207815275310835</v>
      </c>
      <c r="D21" s="29">
        <f t="shared" ref="D21:E21" si="37">D17/D25</f>
        <v>1.0790861159929701</v>
      </c>
      <c r="E21" s="29">
        <f t="shared" si="37"/>
        <v>2.5670261941448382</v>
      </c>
      <c r="F21" s="29">
        <f t="shared" ref="F21:J21" si="38">F17/F25</f>
        <v>4.8212025316455698</v>
      </c>
      <c r="G21" s="29">
        <f t="shared" si="38"/>
        <v>6.6256000000000004</v>
      </c>
      <c r="H21" s="37">
        <f t="shared" si="38"/>
        <v>4.5242718446601939</v>
      </c>
      <c r="I21" s="29">
        <f t="shared" si="38"/>
        <v>1.7258964143426294</v>
      </c>
      <c r="J21" s="29">
        <f t="shared" si="38"/>
        <v>3.8469428007889546</v>
      </c>
      <c r="K21" s="18" t="str">
        <f ca="1">_xlfn.FORMULATEXT(J21)</f>
        <v>=J17/J25</v>
      </c>
      <c r="L21" s="29"/>
      <c r="M21" s="29">
        <f t="shared" ref="M21" si="39">M17/M25</f>
        <v>0.26073131955484896</v>
      </c>
      <c r="P21" s="63" t="e">
        <f t="shared" ref="P21:W21" si="40">P17/P25</f>
        <v>#DIV/0!</v>
      </c>
      <c r="Q21" s="63" t="e">
        <f t="shared" si="40"/>
        <v>#DIV/0!</v>
      </c>
      <c r="R21" s="63" t="e">
        <f t="shared" si="40"/>
        <v>#DIV/0!</v>
      </c>
      <c r="S21" s="63" t="e">
        <f t="shared" si="40"/>
        <v>#DIV/0!</v>
      </c>
      <c r="T21" s="63" t="e">
        <f t="shared" si="40"/>
        <v>#DIV/0!</v>
      </c>
      <c r="U21" s="63" t="e">
        <f t="shared" si="40"/>
        <v>#DIV/0!</v>
      </c>
      <c r="V21" s="63" t="e">
        <f t="shared" si="40"/>
        <v>#DIV/0!</v>
      </c>
      <c r="W21" s="63" t="e">
        <f t="shared" si="40"/>
        <v>#DIV/0!</v>
      </c>
    </row>
    <row r="22" spans="2:23" x14ac:dyDescent="0.25">
      <c r="B22" s="9"/>
      <c r="C22" s="29"/>
      <c r="D22" s="29"/>
      <c r="E22" s="29"/>
      <c r="F22" s="29"/>
      <c r="G22" s="29"/>
      <c r="H22" s="37"/>
      <c r="I22" s="29"/>
      <c r="J22" s="29"/>
      <c r="K22" s="16"/>
      <c r="L22" s="29"/>
      <c r="M22" s="29"/>
      <c r="P22" s="63"/>
      <c r="Q22" s="63"/>
      <c r="R22" s="63"/>
      <c r="S22" s="63"/>
      <c r="T22" s="36"/>
      <c r="U22" s="36"/>
      <c r="V22" s="36"/>
      <c r="W22" s="36"/>
    </row>
    <row r="23" spans="2:23" x14ac:dyDescent="0.25">
      <c r="B23" s="8" t="s">
        <v>52</v>
      </c>
      <c r="C23" s="29"/>
      <c r="D23" s="29"/>
      <c r="E23" s="29"/>
      <c r="F23" s="29"/>
      <c r="G23" s="29"/>
      <c r="H23" s="37"/>
      <c r="I23" s="29"/>
      <c r="J23" s="29"/>
      <c r="K23" s="16"/>
      <c r="L23" s="29"/>
      <c r="M23" s="29"/>
      <c r="N23" s="54" t="s">
        <v>181</v>
      </c>
      <c r="O23" s="60"/>
      <c r="P23" s="63"/>
      <c r="Q23" s="63"/>
      <c r="R23" s="63"/>
      <c r="S23" s="63"/>
      <c r="T23" s="36"/>
      <c r="U23" s="36"/>
      <c r="V23" s="36"/>
      <c r="W23" s="36"/>
    </row>
    <row r="24" spans="2:23" x14ac:dyDescent="0.25">
      <c r="B24" s="8" t="s">
        <v>37</v>
      </c>
      <c r="C24" s="29">
        <v>552</v>
      </c>
      <c r="D24" s="29">
        <v>543</v>
      </c>
      <c r="E24" s="29">
        <v>541</v>
      </c>
      <c r="F24" s="29">
        <v>599</v>
      </c>
      <c r="G24" s="29">
        <v>608</v>
      </c>
      <c r="H24" s="37">
        <v>609</v>
      </c>
      <c r="I24" s="29">
        <v>2467</v>
      </c>
      <c r="J24" s="29">
        <v>2496</v>
      </c>
      <c r="K24" s="16"/>
      <c r="L24" s="29"/>
      <c r="M24" s="29">
        <f>INCOME_STATEMENT_Q3_2022!C41</f>
        <v>2495</v>
      </c>
      <c r="N24" s="82"/>
      <c r="O24" s="61"/>
      <c r="P24" s="63"/>
      <c r="Q24" s="63"/>
      <c r="R24" s="63"/>
      <c r="S24" s="63"/>
      <c r="T24" s="63"/>
      <c r="U24" s="63"/>
      <c r="V24" s="63"/>
      <c r="W24" s="63"/>
    </row>
    <row r="25" spans="2:23" x14ac:dyDescent="0.25">
      <c r="B25" s="8" t="s">
        <v>38</v>
      </c>
      <c r="C25" s="29">
        <v>563</v>
      </c>
      <c r="D25" s="29">
        <v>569</v>
      </c>
      <c r="E25" s="29">
        <v>649</v>
      </c>
      <c r="F25" s="29">
        <v>632</v>
      </c>
      <c r="G25" s="29">
        <v>625</v>
      </c>
      <c r="H25" s="37">
        <v>618</v>
      </c>
      <c r="I25" s="29">
        <v>2510</v>
      </c>
      <c r="J25" s="29">
        <v>2535</v>
      </c>
      <c r="K25" s="16"/>
      <c r="L25" s="29"/>
      <c r="M25" s="29">
        <f>INCOME_STATEMENT_Q3_2022!C42</f>
        <v>2516</v>
      </c>
      <c r="N25" s="82"/>
      <c r="O25" s="61"/>
      <c r="P25" s="63"/>
      <c r="Q25" s="63"/>
      <c r="R25" s="63"/>
      <c r="S25" s="63"/>
      <c r="T25" s="63"/>
      <c r="U25" s="63"/>
      <c r="V25" s="63"/>
      <c r="W25" s="63"/>
    </row>
    <row r="26" spans="2:23" x14ac:dyDescent="0.25">
      <c r="N26" s="82"/>
      <c r="O26" s="61"/>
      <c r="P26" s="36"/>
      <c r="Q26" s="36"/>
      <c r="R26" s="36"/>
      <c r="S26" s="36"/>
      <c r="T26" s="36"/>
      <c r="U26" s="36"/>
      <c r="V26" s="36"/>
      <c r="W26" s="36"/>
    </row>
    <row r="27" spans="2:23" x14ac:dyDescent="0.25">
      <c r="N27" s="82"/>
      <c r="O27" s="61"/>
      <c r="P27" s="36"/>
      <c r="Q27" s="36"/>
      <c r="R27" s="36"/>
      <c r="S27" s="36"/>
      <c r="T27" s="36"/>
      <c r="U27" s="36"/>
      <c r="V27" s="36"/>
      <c r="W27" s="36"/>
    </row>
    <row r="28" spans="2:23" x14ac:dyDescent="0.25">
      <c r="B28" s="8" t="s">
        <v>139</v>
      </c>
      <c r="C28" s="32"/>
      <c r="D28" s="33">
        <f>D2/C2-1</f>
        <v>7.0055531824006811E-2</v>
      </c>
      <c r="E28" s="33">
        <f t="shared" ref="E28:J28" si="41">E2/D2-1</f>
        <v>0.37924151696606789</v>
      </c>
      <c r="F28" s="33">
        <f t="shared" si="41"/>
        <v>0.40578871201157751</v>
      </c>
      <c r="G28" s="33">
        <f t="shared" si="41"/>
        <v>0.20609429689108505</v>
      </c>
      <c r="H28" s="41">
        <f t="shared" si="41"/>
        <v>-6.8111983612154314E-2</v>
      </c>
      <c r="I28" s="33">
        <f t="shared" si="41"/>
        <v>0.52729437625938824</v>
      </c>
      <c r="J28" s="33">
        <f t="shared" si="41"/>
        <v>0.61403298350824587</v>
      </c>
      <c r="K28" s="32"/>
      <c r="L28" s="32"/>
      <c r="M28" s="32"/>
      <c r="P28" s="36"/>
      <c r="Q28" s="72">
        <f t="shared" ref="Q28" si="42">Q2/P2-1</f>
        <v>0.25</v>
      </c>
      <c r="R28" s="72">
        <f t="shared" ref="R28" si="43">R2/Q2-1</f>
        <v>0.25</v>
      </c>
      <c r="S28" s="72">
        <f t="shared" ref="S28" si="44">S2/R2-1</f>
        <v>0.25</v>
      </c>
      <c r="T28" s="72">
        <f t="shared" ref="T28" si="45">T2/S2-1</f>
        <v>0.25</v>
      </c>
      <c r="U28" s="72">
        <f t="shared" ref="U28" si="46">U2/T2-1</f>
        <v>0.25</v>
      </c>
      <c r="V28" s="72">
        <f t="shared" ref="V28" si="47">V2/U2-1</f>
        <v>0.25</v>
      </c>
      <c r="W28" s="72">
        <f t="shared" ref="W28" si="48">W2/V2-1</f>
        <v>0.25</v>
      </c>
    </row>
    <row r="29" spans="2:23" x14ac:dyDescent="0.25">
      <c r="B29" s="8" t="s">
        <v>136</v>
      </c>
      <c r="C29" s="33">
        <f>C4/C2</f>
        <v>0.55510465612985904</v>
      </c>
      <c r="D29" s="33">
        <f t="shared" ref="D29:J29" si="49">D4/D2</f>
        <v>0.56107784431137719</v>
      </c>
      <c r="E29" s="33">
        <f t="shared" si="49"/>
        <v>0.58798842257597683</v>
      </c>
      <c r="F29" s="33">
        <f t="shared" si="49"/>
        <v>0.59934115709285563</v>
      </c>
      <c r="G29" s="33">
        <f t="shared" si="49"/>
        <v>0.61206896551724133</v>
      </c>
      <c r="H29" s="41">
        <f t="shared" si="49"/>
        <v>0.61989375343469499</v>
      </c>
      <c r="I29" s="33">
        <f t="shared" si="49"/>
        <v>0.62344827586206897</v>
      </c>
      <c r="J29" s="33">
        <f t="shared" si="49"/>
        <v>0.64929033216913135</v>
      </c>
      <c r="K29" s="32"/>
      <c r="L29" s="32"/>
      <c r="M29" s="33">
        <f t="shared" ref="M29" si="50">M4/M2</f>
        <v>0.43481503579952269</v>
      </c>
      <c r="P29" s="36"/>
      <c r="Q29" s="72">
        <f t="shared" ref="Q29:W29" si="51">Q4/Q2</f>
        <v>0.72841043323177523</v>
      </c>
      <c r="R29" s="72">
        <f t="shared" si="51"/>
        <v>0.76100118124396221</v>
      </c>
      <c r="S29" s="72">
        <f t="shared" si="51"/>
        <v>0.78968103949468671</v>
      </c>
      <c r="T29" s="72">
        <f t="shared" si="51"/>
        <v>0.81491931475532442</v>
      </c>
      <c r="U29" s="72">
        <f t="shared" si="51"/>
        <v>0.83712899698468535</v>
      </c>
      <c r="V29" s="72">
        <f t="shared" si="51"/>
        <v>0.85667351734652319</v>
      </c>
      <c r="W29" s="72">
        <f t="shared" si="51"/>
        <v>0.87387269526494038</v>
      </c>
    </row>
    <row r="30" spans="2:23" x14ac:dyDescent="0.25">
      <c r="B30" s="25" t="s">
        <v>137</v>
      </c>
      <c r="C30" s="33">
        <f>C10/C2</f>
        <v>0.16211020931225972</v>
      </c>
      <c r="D30" s="33">
        <f t="shared" ref="D30:J30" si="52">D10/D2</f>
        <v>0.14910179640718563</v>
      </c>
      <c r="E30" s="33">
        <f t="shared" si="52"/>
        <v>0.27988422575976846</v>
      </c>
      <c r="F30" s="33">
        <f t="shared" si="52"/>
        <v>0.33045089561457691</v>
      </c>
      <c r="G30" s="33">
        <f t="shared" si="52"/>
        <v>0.32468419255718678</v>
      </c>
      <c r="H30" s="41">
        <f t="shared" si="52"/>
        <v>0.2606704524638212</v>
      </c>
      <c r="I30" s="33">
        <f t="shared" si="52"/>
        <v>0.27178410794602698</v>
      </c>
      <c r="J30" s="33">
        <f t="shared" si="52"/>
        <v>0.37307720888756779</v>
      </c>
      <c r="K30" s="32"/>
      <c r="L30" s="32"/>
      <c r="M30" s="33">
        <f t="shared" ref="M30" si="53">M10/M2</f>
        <v>7.4433174224343673E-2</v>
      </c>
      <c r="P30" s="36"/>
      <c r="Q30" s="72">
        <f t="shared" ref="Q30:W30" si="54">Q10/Q2</f>
        <v>0.37307720888756779</v>
      </c>
      <c r="R30" s="72">
        <f t="shared" si="54"/>
        <v>0.37307720888756779</v>
      </c>
      <c r="S30" s="72">
        <f t="shared" si="54"/>
        <v>0.37307720888756779</v>
      </c>
      <c r="T30" s="72">
        <f t="shared" si="54"/>
        <v>0.37307720888756779</v>
      </c>
      <c r="U30" s="72">
        <f t="shared" si="54"/>
        <v>0.37307720888756779</v>
      </c>
      <c r="V30" s="72">
        <f t="shared" si="54"/>
        <v>0.37307720888756779</v>
      </c>
      <c r="W30" s="72">
        <f t="shared" si="54"/>
        <v>0.37307720888756779</v>
      </c>
    </row>
    <row r="31" spans="2:23" x14ac:dyDescent="0.25">
      <c r="B31" s="25"/>
      <c r="C31" s="33"/>
      <c r="D31" s="32"/>
      <c r="E31" s="32"/>
      <c r="F31" s="32"/>
      <c r="G31" s="32"/>
      <c r="H31" s="42"/>
      <c r="I31" s="34"/>
      <c r="J31" s="34"/>
      <c r="K31" s="32"/>
      <c r="L31" s="32"/>
      <c r="M31" s="34"/>
      <c r="N31" s="52"/>
      <c r="O31" s="62"/>
      <c r="P31" s="36"/>
      <c r="Q31" s="36"/>
      <c r="R31" s="36"/>
      <c r="S31" s="36"/>
      <c r="T31" s="36"/>
      <c r="U31" s="36"/>
      <c r="V31" s="36"/>
      <c r="W31" s="36"/>
    </row>
    <row r="32" spans="2:23" x14ac:dyDescent="0.25">
      <c r="B32" s="25" t="s">
        <v>138</v>
      </c>
      <c r="C32" s="33">
        <f>C16/C15</f>
        <v>0.16423841059602648</v>
      </c>
      <c r="D32" s="33">
        <f t="shared" ref="D32:J32" si="55">D16/D15</f>
        <v>0.17362045760430686</v>
      </c>
      <c r="E32" s="33">
        <f t="shared" si="55"/>
        <v>0.12545931758530185</v>
      </c>
      <c r="F32" s="33">
        <f t="shared" si="55"/>
        <v>4.6620775969962454E-2</v>
      </c>
      <c r="G32" s="33">
        <f t="shared" si="55"/>
        <v>-6.2885010266940447E-2</v>
      </c>
      <c r="H32" s="41">
        <f t="shared" si="55"/>
        <v>5.8585858585858588E-2</v>
      </c>
      <c r="I32" s="33">
        <f t="shared" si="55"/>
        <v>1.7464277613971423E-2</v>
      </c>
      <c r="J32" s="33">
        <f t="shared" si="55"/>
        <v>1.9012171813700834E-2</v>
      </c>
      <c r="K32" s="32"/>
      <c r="L32" s="32"/>
      <c r="M32" s="33">
        <f t="shared" ref="M32" si="56">M16/M15</f>
        <v>-0.38105263157894737</v>
      </c>
      <c r="P32" s="36"/>
      <c r="Q32" s="72">
        <f t="shared" ref="Q32:W32" si="57">Q16/Q15</f>
        <v>1.2874263042350795E-2</v>
      </c>
      <c r="R32" s="72">
        <f t="shared" si="57"/>
        <v>1.0597088186506376E-2</v>
      </c>
      <c r="S32" s="72">
        <f t="shared" si="57"/>
        <v>8.724007947532763E-3</v>
      </c>
      <c r="T32" s="72">
        <f t="shared" si="57"/>
        <v>7.1829371060132168E-3</v>
      </c>
      <c r="U32" s="72">
        <f t="shared" si="57"/>
        <v>5.9147564925115517E-3</v>
      </c>
      <c r="V32" s="72">
        <f t="shared" si="57"/>
        <v>4.8709508547970636E-3</v>
      </c>
      <c r="W32" s="72">
        <f t="shared" si="57"/>
        <v>4.0116852494710411E-3</v>
      </c>
    </row>
    <row r="33" spans="2:18" ht="15.75" thickBot="1" x14ac:dyDescent="0.3">
      <c r="B33" s="25"/>
      <c r="I33" s="23"/>
      <c r="J33" s="23"/>
    </row>
    <row r="34" spans="2:18" x14ac:dyDescent="0.25">
      <c r="B34" s="26"/>
      <c r="I34" s="23"/>
      <c r="J34" s="23"/>
      <c r="Q34" s="73"/>
      <c r="R34" s="74">
        <f>W17*(1+0.025)/(0.15-0.025)</f>
        <v>487417.19464443583</v>
      </c>
    </row>
    <row r="35" spans="2:18" x14ac:dyDescent="0.25">
      <c r="B35" s="25"/>
      <c r="I35" s="23"/>
      <c r="J35" s="23"/>
      <c r="Q35" s="75" t="s">
        <v>179</v>
      </c>
      <c r="R35" s="44">
        <f>SUM(R34,W17)</f>
        <v>546858.31594253774</v>
      </c>
    </row>
    <row r="36" spans="2:18" x14ac:dyDescent="0.25">
      <c r="B36" s="25"/>
      <c r="I36" s="23"/>
      <c r="J36" s="23"/>
      <c r="Q36" s="75"/>
      <c r="R36" s="76"/>
    </row>
    <row r="37" spans="2:18" x14ac:dyDescent="0.25">
      <c r="B37" s="25"/>
      <c r="I37" s="23"/>
      <c r="J37" s="23"/>
      <c r="Q37" s="75" t="s">
        <v>183</v>
      </c>
      <c r="R37" s="77">
        <f>NPV(0.15,P17:V17,R35)</f>
        <v>276850.76387167588</v>
      </c>
    </row>
    <row r="38" spans="2:18" x14ac:dyDescent="0.25">
      <c r="B38" s="25"/>
      <c r="I38" s="23"/>
      <c r="J38" s="23"/>
      <c r="Q38" s="75" t="s">
        <v>184</v>
      </c>
      <c r="R38" s="78">
        <f>BALANCE_SHEET_HISTORICAL!C10+BALANCE_SHEET_HISTORICAL!C11</f>
        <v>21208</v>
      </c>
    </row>
    <row r="39" spans="2:18" x14ac:dyDescent="0.25">
      <c r="B39" s="25"/>
      <c r="I39" s="23"/>
      <c r="J39" s="23"/>
      <c r="Q39" s="75" t="s">
        <v>185</v>
      </c>
      <c r="R39" s="79">
        <f>Main!C6</f>
        <v>10946</v>
      </c>
    </row>
    <row r="40" spans="2:18" x14ac:dyDescent="0.25">
      <c r="B40" s="25"/>
      <c r="I40" s="23"/>
      <c r="J40" s="55">
        <f>11930000000/162.66</f>
        <v>73343169.802041069</v>
      </c>
      <c r="Q40" s="75" t="s">
        <v>186</v>
      </c>
      <c r="R40" s="77">
        <f>R37+R38-R39</f>
        <v>287112.76387167588</v>
      </c>
    </row>
    <row r="41" spans="2:18" x14ac:dyDescent="0.25">
      <c r="B41" s="25"/>
      <c r="I41" s="23"/>
      <c r="J41" s="23">
        <f>J40*J42</f>
        <v>2411282294.8616242</v>
      </c>
      <c r="Q41" s="75" t="s">
        <v>187</v>
      </c>
      <c r="R41" s="79">
        <f>M25-734</f>
        <v>1782</v>
      </c>
    </row>
    <row r="42" spans="2:18" x14ac:dyDescent="0.25">
      <c r="B42" s="25"/>
      <c r="I42" s="23"/>
      <c r="J42" s="55">
        <f>2.4/0.073</f>
        <v>32.876712328767127</v>
      </c>
      <c r="Q42" s="75" t="s">
        <v>188</v>
      </c>
      <c r="R42" s="43">
        <f>R40/R41</f>
        <v>161.1182737775959</v>
      </c>
    </row>
    <row r="43" spans="2:18" ht="15.75" thickBot="1" x14ac:dyDescent="0.3">
      <c r="B43" s="25"/>
      <c r="I43" s="23"/>
      <c r="J43" s="23"/>
      <c r="Q43" s="80" t="s">
        <v>182</v>
      </c>
      <c r="R43" s="81">
        <f>R42/Main!C2-1</f>
        <v>0.16811624575941342</v>
      </c>
    </row>
    <row r="44" spans="2:18" x14ac:dyDescent="0.25">
      <c r="B44" s="25"/>
      <c r="I44" s="22"/>
      <c r="J44" s="56"/>
    </row>
    <row r="45" spans="2:18" x14ac:dyDescent="0.25">
      <c r="B45" s="9"/>
      <c r="I45" s="9"/>
      <c r="J45" s="9"/>
    </row>
    <row r="46" spans="2:18" x14ac:dyDescent="0.25">
      <c r="B46" s="25"/>
      <c r="I46" s="9"/>
      <c r="J46" s="9"/>
    </row>
    <row r="47" spans="2:18" x14ac:dyDescent="0.25">
      <c r="B47" s="25"/>
      <c r="I47" s="9"/>
      <c r="J47" s="9"/>
    </row>
    <row r="48" spans="2:18" x14ac:dyDescent="0.25">
      <c r="B48" s="25"/>
      <c r="I48" s="22"/>
      <c r="J48" s="22"/>
    </row>
    <row r="49" spans="2:10" x14ac:dyDescent="0.25">
      <c r="B49" s="25"/>
      <c r="I49" s="23"/>
      <c r="J49" s="23"/>
    </row>
    <row r="50" spans="2:10" x14ac:dyDescent="0.25">
      <c r="B50" s="25"/>
      <c r="I50" s="24"/>
      <c r="J50" s="23"/>
    </row>
    <row r="51" spans="2:10" x14ac:dyDescent="0.25">
      <c r="B51" s="25"/>
      <c r="I51" s="23"/>
      <c r="J51" s="23"/>
    </row>
    <row r="52" spans="2:10" x14ac:dyDescent="0.25">
      <c r="B52" s="25"/>
      <c r="I52" s="23"/>
      <c r="J52" s="23"/>
    </row>
    <row r="53" spans="2:10" x14ac:dyDescent="0.25">
      <c r="B53" s="25"/>
      <c r="I53" s="23"/>
      <c r="J53" s="23"/>
    </row>
    <row r="54" spans="2:10" x14ac:dyDescent="0.25">
      <c r="B54" s="25"/>
      <c r="I54" s="23"/>
      <c r="J54" s="23"/>
    </row>
    <row r="55" spans="2:10" x14ac:dyDescent="0.25">
      <c r="B55" s="25"/>
      <c r="I55" s="23"/>
      <c r="J55" s="23"/>
    </row>
    <row r="56" spans="2:10" x14ac:dyDescent="0.25">
      <c r="B56" s="25"/>
      <c r="I56" s="9"/>
      <c r="J56" s="9"/>
    </row>
    <row r="57" spans="2:10" x14ac:dyDescent="0.25">
      <c r="B57" s="9"/>
      <c r="I57" s="9"/>
      <c r="J57" s="9"/>
    </row>
    <row r="58" spans="2:10" x14ac:dyDescent="0.25">
      <c r="B58" s="25"/>
      <c r="I58" s="9"/>
      <c r="J58" s="9"/>
    </row>
    <row r="59" spans="2:10" x14ac:dyDescent="0.25">
      <c r="B59" s="25"/>
      <c r="I59" s="24"/>
      <c r="J59" s="24"/>
    </row>
    <row r="60" spans="2:10" x14ac:dyDescent="0.25">
      <c r="B60" s="25"/>
      <c r="I60" s="9"/>
      <c r="J60" s="9"/>
    </row>
    <row r="61" spans="2:10" x14ac:dyDescent="0.25">
      <c r="B61" s="25"/>
      <c r="I61" s="9"/>
      <c r="J61" s="9"/>
    </row>
    <row r="62" spans="2:10" x14ac:dyDescent="0.25">
      <c r="B62" s="25"/>
      <c r="I62" s="23"/>
      <c r="J62" s="23"/>
    </row>
    <row r="63" spans="2:10" x14ac:dyDescent="0.25">
      <c r="B63" s="25"/>
      <c r="I63" s="23"/>
      <c r="J63" s="23"/>
    </row>
    <row r="64" spans="2:10" x14ac:dyDescent="0.25">
      <c r="B64" s="25"/>
      <c r="I64" s="9"/>
      <c r="J64" s="9"/>
    </row>
    <row r="65" spans="2:10" x14ac:dyDescent="0.25">
      <c r="B65" s="25"/>
      <c r="I65" s="24"/>
      <c r="J65" s="23"/>
    </row>
    <row r="66" spans="2:10" x14ac:dyDescent="0.25">
      <c r="B66" s="25"/>
      <c r="I66" s="23"/>
      <c r="J66" s="23"/>
    </row>
    <row r="67" spans="2:10" x14ac:dyDescent="0.25">
      <c r="B67" s="25"/>
      <c r="I67" s="23"/>
      <c r="J67" s="23"/>
    </row>
    <row r="68" spans="2:10" x14ac:dyDescent="0.25">
      <c r="B68" s="25"/>
      <c r="I68" s="23"/>
      <c r="J68" s="23"/>
    </row>
    <row r="69" spans="2:10" x14ac:dyDescent="0.25">
      <c r="B69" s="25"/>
      <c r="I69" s="22"/>
      <c r="J69" s="22"/>
    </row>
  </sheetData>
  <mergeCells count="1">
    <mergeCell ref="N24:N27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1A0CC-D68D-4E35-B0E8-5E3212216A77}">
  <sheetPr>
    <tabColor theme="1" tint="4.9989318521683403E-2"/>
  </sheetPr>
  <dimension ref="A1"/>
  <sheetViews>
    <sheetView workbookViewId="0">
      <selection activeCell="T17" sqref="T17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FFDB5-D1A8-40D9-9B74-EE62790177DE}">
  <sheetPr>
    <tabColor theme="7" tint="0.59999389629810485"/>
  </sheetPr>
  <dimension ref="A1:F42"/>
  <sheetViews>
    <sheetView topLeftCell="A4" workbookViewId="0">
      <selection activeCell="C25" sqref="C25"/>
    </sheetView>
  </sheetViews>
  <sheetFormatPr defaultRowHeight="15" x14ac:dyDescent="0.25"/>
  <cols>
    <col min="2" max="2" width="37.5703125" bestFit="1" customWidth="1"/>
    <col min="3" max="3" width="18.42578125" bestFit="1" customWidth="1"/>
    <col min="4" max="4" width="9" bestFit="1" customWidth="1"/>
    <col min="5" max="5" width="8.7109375" bestFit="1" customWidth="1"/>
    <col min="6" max="6" width="16.42578125" bestFit="1" customWidth="1"/>
  </cols>
  <sheetData>
    <row r="1" spans="1:6" x14ac:dyDescent="0.25">
      <c r="A1" s="83" t="s">
        <v>5</v>
      </c>
      <c r="B1" s="83"/>
      <c r="C1" s="83"/>
      <c r="D1" s="83"/>
      <c r="E1" s="83"/>
      <c r="F1" s="83"/>
    </row>
    <row r="2" spans="1:6" x14ac:dyDescent="0.25">
      <c r="A2" s="83" t="s">
        <v>6</v>
      </c>
      <c r="B2" s="83"/>
      <c r="C2" s="83"/>
      <c r="D2" s="83"/>
      <c r="E2" s="83"/>
      <c r="F2" s="83"/>
    </row>
    <row r="3" spans="1:6" x14ac:dyDescent="0.25">
      <c r="A3" s="83" t="s">
        <v>7</v>
      </c>
      <c r="B3" s="83"/>
      <c r="C3" s="83"/>
      <c r="D3" s="83"/>
      <c r="E3" s="83"/>
      <c r="F3" s="83"/>
    </row>
    <row r="4" spans="1:6" x14ac:dyDescent="0.25">
      <c r="A4" s="83" t="s">
        <v>8</v>
      </c>
      <c r="B4" s="83"/>
      <c r="C4" s="83"/>
      <c r="D4" s="83"/>
      <c r="E4" s="83"/>
      <c r="F4" s="83"/>
    </row>
    <row r="5" spans="1:6" x14ac:dyDescent="0.25">
      <c r="A5" s="83" t="s">
        <v>9</v>
      </c>
      <c r="B5" s="83"/>
      <c r="C5" s="83"/>
      <c r="D5" s="83"/>
      <c r="E5" s="83"/>
      <c r="F5" s="83"/>
    </row>
    <row r="6" spans="1:6" x14ac:dyDescent="0.25">
      <c r="A6" s="83" t="s">
        <v>10</v>
      </c>
      <c r="B6" s="83"/>
      <c r="C6" s="83"/>
      <c r="D6" s="83"/>
      <c r="E6" s="83"/>
      <c r="F6" s="83"/>
    </row>
    <row r="7" spans="1:6" x14ac:dyDescent="0.25">
      <c r="A7" s="84" t="s">
        <v>11</v>
      </c>
      <c r="B7" s="84"/>
      <c r="C7" s="84"/>
      <c r="D7" s="84"/>
      <c r="E7" s="84"/>
      <c r="F7" s="84"/>
    </row>
    <row r="8" spans="1:6" x14ac:dyDescent="0.25">
      <c r="A8" s="83" t="s">
        <v>5</v>
      </c>
      <c r="B8" s="83"/>
      <c r="C8" s="83"/>
      <c r="D8" s="83"/>
      <c r="E8" s="83"/>
      <c r="F8" s="83"/>
    </row>
    <row r="9" spans="1:6" x14ac:dyDescent="0.25">
      <c r="A9" s="2"/>
      <c r="B9" s="1" t="s">
        <v>12</v>
      </c>
      <c r="C9" s="8" t="s">
        <v>5</v>
      </c>
      <c r="D9" s="2"/>
      <c r="E9" s="2"/>
      <c r="F9" s="2"/>
    </row>
    <row r="10" spans="1:6" x14ac:dyDescent="0.25">
      <c r="A10" s="2"/>
      <c r="B10" s="1" t="s">
        <v>13</v>
      </c>
      <c r="C10" s="8" t="s">
        <v>5</v>
      </c>
      <c r="D10" s="2"/>
      <c r="E10" s="2"/>
      <c r="F10" s="2"/>
    </row>
    <row r="11" spans="1:6" x14ac:dyDescent="0.25">
      <c r="A11" s="2"/>
      <c r="B11" s="1" t="s">
        <v>14</v>
      </c>
      <c r="C11" s="8" t="s">
        <v>5</v>
      </c>
      <c r="D11" s="2"/>
      <c r="E11" s="2"/>
      <c r="F11" s="2"/>
    </row>
    <row r="12" spans="1:6" x14ac:dyDescent="0.25">
      <c r="A12" s="2"/>
      <c r="B12" s="1" t="s">
        <v>15</v>
      </c>
      <c r="C12" s="8" t="s">
        <v>5</v>
      </c>
      <c r="D12" s="2"/>
      <c r="E12" s="2"/>
      <c r="F12" s="2"/>
    </row>
    <row r="13" spans="1:6" x14ac:dyDescent="0.25">
      <c r="A13" s="2"/>
      <c r="B13" s="3" t="s">
        <v>5</v>
      </c>
      <c r="C13" s="3" t="s">
        <v>16</v>
      </c>
      <c r="D13" s="3" t="s">
        <v>5</v>
      </c>
      <c r="E13" s="3" t="s">
        <v>5</v>
      </c>
      <c r="F13" s="3" t="s">
        <v>17</v>
      </c>
    </row>
    <row r="14" spans="1:6" x14ac:dyDescent="0.25">
      <c r="A14" s="2"/>
      <c r="B14" s="3" t="s">
        <v>5</v>
      </c>
      <c r="C14" s="3" t="s">
        <v>18</v>
      </c>
      <c r="D14" s="3" t="s">
        <v>19</v>
      </c>
      <c r="E14" s="3" t="s">
        <v>18</v>
      </c>
      <c r="F14" s="3" t="s">
        <v>19</v>
      </c>
    </row>
    <row r="15" spans="1:6" x14ac:dyDescent="0.25">
      <c r="A15" s="2"/>
      <c r="B15" s="3" t="s">
        <v>5</v>
      </c>
      <c r="C15" s="3">
        <v>2022</v>
      </c>
      <c r="D15" s="3" t="s">
        <v>134</v>
      </c>
      <c r="E15" s="3">
        <v>2022</v>
      </c>
      <c r="F15" s="3">
        <v>2021</v>
      </c>
    </row>
    <row r="17" spans="2:6" x14ac:dyDescent="0.25">
      <c r="B17" s="3" t="s">
        <v>20</v>
      </c>
      <c r="C17" s="4">
        <v>6704</v>
      </c>
      <c r="D17" s="4">
        <v>6507</v>
      </c>
      <c r="E17" s="4">
        <v>14992</v>
      </c>
      <c r="F17" s="4">
        <v>12168</v>
      </c>
    </row>
    <row r="18" spans="2:6" x14ac:dyDescent="0.25">
      <c r="B18" s="3" t="s">
        <v>21</v>
      </c>
      <c r="C18" s="5">
        <v>3789</v>
      </c>
      <c r="D18" s="5">
        <v>2292</v>
      </c>
      <c r="E18" s="5">
        <v>6646</v>
      </c>
      <c r="F18" s="5">
        <v>4324</v>
      </c>
    </row>
    <row r="19" spans="2:6" x14ac:dyDescent="0.25">
      <c r="B19" s="3" t="s">
        <v>22</v>
      </c>
      <c r="C19" s="5">
        <v>2915</v>
      </c>
      <c r="D19" s="5">
        <v>4215</v>
      </c>
      <c r="E19" s="5">
        <v>8346</v>
      </c>
      <c r="F19" s="5">
        <v>7844</v>
      </c>
    </row>
    <row r="20" spans="2:6" x14ac:dyDescent="0.25">
      <c r="B20" s="3" t="s">
        <v>23</v>
      </c>
      <c r="C20" s="2"/>
      <c r="D20" s="2"/>
      <c r="E20" s="2"/>
      <c r="F20" s="2"/>
    </row>
    <row r="21" spans="2:6" x14ac:dyDescent="0.25">
      <c r="B21" s="3" t="s">
        <v>24</v>
      </c>
      <c r="C21" s="5">
        <v>1824</v>
      </c>
      <c r="D21" s="5">
        <v>1245</v>
      </c>
      <c r="E21" s="5">
        <v>3443</v>
      </c>
      <c r="F21" s="5">
        <v>2398</v>
      </c>
    </row>
    <row r="22" spans="2:6" x14ac:dyDescent="0.25">
      <c r="B22" s="3" t="s">
        <v>25</v>
      </c>
      <c r="C22" s="5" t="s">
        <v>135</v>
      </c>
      <c r="D22" s="5">
        <v>526</v>
      </c>
      <c r="E22" s="5">
        <v>1183</v>
      </c>
      <c r="F22" s="5">
        <v>1046</v>
      </c>
    </row>
    <row r="23" spans="2:6" x14ac:dyDescent="0.25">
      <c r="B23" s="3" t="s">
        <v>26</v>
      </c>
      <c r="C23" s="6">
        <v>0</v>
      </c>
      <c r="D23" s="6">
        <v>0</v>
      </c>
      <c r="E23" s="5">
        <v>1353</v>
      </c>
      <c r="F23" s="6">
        <v>0</v>
      </c>
    </row>
    <row r="25" spans="2:6" x14ac:dyDescent="0.25">
      <c r="B25" s="3" t="s">
        <v>27</v>
      </c>
      <c r="C25" s="5">
        <v>2416</v>
      </c>
      <c r="D25" s="5">
        <v>1771</v>
      </c>
      <c r="E25" s="5">
        <v>5979</v>
      </c>
      <c r="F25" s="5">
        <v>3444</v>
      </c>
    </row>
    <row r="26" spans="2:6" x14ac:dyDescent="0.25">
      <c r="B26" s="3" t="s">
        <v>28</v>
      </c>
      <c r="C26" s="5">
        <v>499</v>
      </c>
      <c r="D26" s="5">
        <v>2444</v>
      </c>
      <c r="E26" s="5">
        <v>2367</v>
      </c>
      <c r="F26" s="5">
        <v>4400</v>
      </c>
    </row>
    <row r="27" spans="2:6" x14ac:dyDescent="0.25">
      <c r="B27" s="3" t="s">
        <v>29</v>
      </c>
      <c r="C27" s="5">
        <v>46</v>
      </c>
      <c r="D27" s="5">
        <v>6</v>
      </c>
      <c r="E27" s="5">
        <v>64</v>
      </c>
      <c r="F27" s="5">
        <v>13</v>
      </c>
    </row>
    <row r="28" spans="2:6" x14ac:dyDescent="0.25">
      <c r="B28" s="3" t="s">
        <v>30</v>
      </c>
      <c r="C28" s="5">
        <v>-65</v>
      </c>
      <c r="D28" s="5">
        <v>-60</v>
      </c>
      <c r="E28" s="5">
        <v>-132</v>
      </c>
      <c r="F28" s="5">
        <v>-113</v>
      </c>
    </row>
    <row r="29" spans="2:6" x14ac:dyDescent="0.25">
      <c r="B29" s="3" t="s">
        <v>31</v>
      </c>
      <c r="C29" s="5">
        <v>-5</v>
      </c>
      <c r="D29" s="5">
        <v>4</v>
      </c>
      <c r="E29" s="5">
        <v>-19</v>
      </c>
      <c r="F29" s="5">
        <v>138</v>
      </c>
    </row>
    <row r="30" spans="2:6" x14ac:dyDescent="0.25">
      <c r="B30" s="3" t="s">
        <v>32</v>
      </c>
      <c r="C30" s="5">
        <v>-24</v>
      </c>
      <c r="D30" s="5">
        <v>-50</v>
      </c>
      <c r="E30" s="5">
        <v>-87</v>
      </c>
      <c r="F30" s="5">
        <v>38</v>
      </c>
    </row>
    <row r="31" spans="2:6" x14ac:dyDescent="0.25">
      <c r="B31" s="3" t="s">
        <v>33</v>
      </c>
      <c r="C31" s="5">
        <v>475</v>
      </c>
      <c r="D31" s="5">
        <v>2394</v>
      </c>
      <c r="E31" s="5">
        <v>2280</v>
      </c>
      <c r="F31" s="5">
        <v>4438</v>
      </c>
    </row>
    <row r="32" spans="2:6" x14ac:dyDescent="0.25">
      <c r="B32" s="3" t="s">
        <v>34</v>
      </c>
      <c r="C32" s="5">
        <v>-181</v>
      </c>
      <c r="D32" s="5">
        <v>20</v>
      </c>
      <c r="E32" s="5">
        <v>6</v>
      </c>
      <c r="F32" s="5">
        <v>153</v>
      </c>
    </row>
    <row r="33" spans="2:6" x14ac:dyDescent="0.25">
      <c r="B33" s="3" t="s">
        <v>35</v>
      </c>
      <c r="C33" s="4">
        <v>656</v>
      </c>
      <c r="D33" s="4">
        <v>2374</v>
      </c>
      <c r="E33" s="4">
        <v>2274</v>
      </c>
      <c r="F33" s="4">
        <v>4285</v>
      </c>
    </row>
    <row r="35" spans="2:6" x14ac:dyDescent="0.25">
      <c r="B35" s="3" t="s">
        <v>36</v>
      </c>
      <c r="C35" s="2"/>
      <c r="D35" s="2"/>
      <c r="E35" s="2"/>
      <c r="F35" s="2"/>
    </row>
    <row r="36" spans="2:6" x14ac:dyDescent="0.25">
      <c r="B36" s="3" t="s">
        <v>37</v>
      </c>
      <c r="C36" s="7">
        <v>0.26</v>
      </c>
      <c r="D36" s="7">
        <v>0.95</v>
      </c>
      <c r="E36" s="7">
        <v>0.91</v>
      </c>
      <c r="F36" s="7">
        <v>1.72</v>
      </c>
    </row>
    <row r="37" spans="2:6" x14ac:dyDescent="0.25">
      <c r="B37" s="3" t="s">
        <v>38</v>
      </c>
      <c r="C37" s="7">
        <v>0.26</v>
      </c>
      <c r="D37" s="7">
        <v>0.94</v>
      </c>
      <c r="E37" s="7">
        <v>0.9</v>
      </c>
      <c r="F37" s="7">
        <v>1.69</v>
      </c>
    </row>
    <row r="39" spans="2:6" x14ac:dyDescent="0.25">
      <c r="B39" s="3" t="s">
        <v>39</v>
      </c>
      <c r="C39" s="2"/>
      <c r="D39" s="2"/>
      <c r="E39" s="2"/>
      <c r="F39" s="2"/>
    </row>
    <row r="40" spans="2:6" x14ac:dyDescent="0.25">
      <c r="B40" s="3" t="s">
        <v>40</v>
      </c>
      <c r="C40" s="2"/>
      <c r="D40" s="2"/>
      <c r="E40" s="2"/>
      <c r="F40" s="2"/>
    </row>
    <row r="41" spans="2:6" x14ac:dyDescent="0.25">
      <c r="B41" s="3" t="s">
        <v>37</v>
      </c>
      <c r="C41" s="5">
        <v>2495</v>
      </c>
      <c r="D41" s="5">
        <v>2493</v>
      </c>
      <c r="E41" s="5">
        <v>2500</v>
      </c>
      <c r="F41" s="5">
        <v>2489</v>
      </c>
    </row>
    <row r="42" spans="2:6" x14ac:dyDescent="0.25">
      <c r="B42" s="3" t="s">
        <v>38</v>
      </c>
      <c r="C42" s="5">
        <v>2516</v>
      </c>
      <c r="D42" s="5">
        <v>2532</v>
      </c>
      <c r="E42" s="5">
        <v>2526</v>
      </c>
      <c r="F42" s="5">
        <v>2529</v>
      </c>
    </row>
  </sheetData>
  <mergeCells count="8">
    <mergeCell ref="A6:F6"/>
    <mergeCell ref="A7:F7"/>
    <mergeCell ref="A8:F8"/>
    <mergeCell ref="A1:F1"/>
    <mergeCell ref="A2:F2"/>
    <mergeCell ref="A3:F3"/>
    <mergeCell ref="A4:F4"/>
    <mergeCell ref="A5:F5"/>
  </mergeCells>
  <hyperlinks>
    <hyperlink ref="A7" location="Table_Of_Contents!A1" display="Table Of Contents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6420-8873-46F8-A26D-3068780E562F}">
  <sheetPr>
    <tabColor theme="7" tint="0.59999389629810485"/>
  </sheetPr>
  <dimension ref="A2:O43"/>
  <sheetViews>
    <sheetView workbookViewId="0">
      <selection activeCell="O14" sqref="C14:O14"/>
    </sheetView>
  </sheetViews>
  <sheetFormatPr defaultRowHeight="15" x14ac:dyDescent="0.25"/>
  <cols>
    <col min="2" max="2" width="49.28515625" bestFit="1" customWidth="1"/>
    <col min="3" max="3" width="10.5703125" bestFit="1" customWidth="1"/>
    <col min="4" max="4" width="10.7109375" bestFit="1" customWidth="1"/>
    <col min="5" max="5" width="10.5703125" bestFit="1" customWidth="1"/>
    <col min="6" max="6" width="3" customWidth="1"/>
    <col min="7" max="7" width="37.5703125" bestFit="1" customWidth="1"/>
    <col min="8" max="8" width="10.5703125" bestFit="1" customWidth="1"/>
    <col min="9" max="9" width="10.7109375" bestFit="1" customWidth="1"/>
    <col min="10" max="10" width="10.5703125" bestFit="1" customWidth="1"/>
    <col min="11" max="11" width="2.5703125" customWidth="1"/>
    <col min="12" max="12" width="40.42578125" bestFit="1" customWidth="1"/>
    <col min="13" max="13" width="10.5703125" bestFit="1" customWidth="1"/>
    <col min="14" max="14" width="10.7109375" bestFit="1" customWidth="1"/>
    <col min="15" max="15" width="10.5703125" bestFit="1" customWidth="1"/>
  </cols>
  <sheetData>
    <row r="2" spans="1:15" x14ac:dyDescent="0.25">
      <c r="A2" s="87" t="s">
        <v>6</v>
      </c>
      <c r="B2" s="86"/>
      <c r="C2" s="86"/>
      <c r="D2" s="86"/>
      <c r="E2" s="86"/>
      <c r="F2" s="9"/>
    </row>
    <row r="3" spans="1:15" x14ac:dyDescent="0.25">
      <c r="A3" s="87" t="s">
        <v>7</v>
      </c>
      <c r="B3" s="86"/>
      <c r="C3" s="86"/>
      <c r="D3" s="86"/>
      <c r="E3" s="86"/>
      <c r="F3" s="9"/>
    </row>
    <row r="4" spans="1:15" x14ac:dyDescent="0.25">
      <c r="A4" s="87" t="s">
        <v>43</v>
      </c>
      <c r="B4" s="86"/>
      <c r="C4" s="86"/>
      <c r="D4" s="86"/>
      <c r="E4" s="86"/>
      <c r="F4" s="9"/>
    </row>
    <row r="5" spans="1:15" x14ac:dyDescent="0.25">
      <c r="A5" s="87" t="s">
        <v>44</v>
      </c>
      <c r="B5" s="86"/>
      <c r="C5" s="86"/>
      <c r="D5" s="86"/>
      <c r="E5" s="86"/>
      <c r="F5" s="9"/>
    </row>
    <row r="6" spans="1:15" x14ac:dyDescent="0.25">
      <c r="A6" s="87" t="s">
        <v>45</v>
      </c>
      <c r="B6" s="86"/>
      <c r="C6" s="86"/>
      <c r="D6" s="86"/>
      <c r="E6" s="86"/>
      <c r="F6" s="9"/>
    </row>
    <row r="7" spans="1:15" x14ac:dyDescent="0.25">
      <c r="A7" s="85" t="s">
        <v>11</v>
      </c>
      <c r="B7" s="86"/>
      <c r="C7" s="86"/>
      <c r="D7" s="86"/>
      <c r="E7" s="86"/>
      <c r="F7" s="9"/>
    </row>
    <row r="8" spans="1:15" x14ac:dyDescent="0.25">
      <c r="A8" s="87" t="s">
        <v>5</v>
      </c>
      <c r="B8" s="86"/>
      <c r="C8" s="86"/>
      <c r="D8" s="86"/>
      <c r="E8" s="86"/>
      <c r="F8" s="9"/>
    </row>
    <row r="9" spans="1:15" x14ac:dyDescent="0.25">
      <c r="A9" s="9"/>
      <c r="B9" s="8" t="s">
        <v>12</v>
      </c>
      <c r="C9" s="9"/>
      <c r="D9" s="9"/>
      <c r="E9" s="9"/>
      <c r="F9" s="9"/>
    </row>
    <row r="10" spans="1:15" x14ac:dyDescent="0.25">
      <c r="A10" s="9"/>
      <c r="B10" s="8" t="s">
        <v>46</v>
      </c>
      <c r="C10" s="9"/>
      <c r="D10" s="9"/>
      <c r="E10" s="9"/>
      <c r="F10" s="9"/>
    </row>
    <row r="11" spans="1:15" x14ac:dyDescent="0.25">
      <c r="A11" s="9"/>
      <c r="B11" s="8" t="s">
        <v>14</v>
      </c>
      <c r="C11" s="9"/>
      <c r="D11" s="9"/>
      <c r="E11" s="9"/>
      <c r="F11" s="9"/>
    </row>
    <row r="12" spans="1:15" x14ac:dyDescent="0.25">
      <c r="A12" s="9"/>
      <c r="B12" s="8" t="s">
        <v>5</v>
      </c>
      <c r="C12" s="8" t="s">
        <v>5</v>
      </c>
      <c r="D12" s="8" t="s">
        <v>47</v>
      </c>
      <c r="E12" s="9"/>
      <c r="F12" s="9"/>
      <c r="G12" s="8" t="s">
        <v>5</v>
      </c>
      <c r="H12" s="8" t="s">
        <v>5</v>
      </c>
      <c r="I12" s="8" t="s">
        <v>47</v>
      </c>
      <c r="J12" s="9"/>
      <c r="L12" s="8" t="s">
        <v>5</v>
      </c>
      <c r="M12" s="8" t="s">
        <v>5</v>
      </c>
      <c r="N12" s="8" t="s">
        <v>47</v>
      </c>
      <c r="O12" s="9"/>
    </row>
    <row r="13" spans="1:15" x14ac:dyDescent="0.25">
      <c r="A13" s="9"/>
      <c r="B13" s="8" t="s">
        <v>5</v>
      </c>
      <c r="C13" s="8" t="s">
        <v>48</v>
      </c>
      <c r="D13" s="8" t="s">
        <v>49</v>
      </c>
      <c r="E13" s="8" t="s">
        <v>50</v>
      </c>
      <c r="F13" s="8"/>
      <c r="G13" s="8" t="s">
        <v>5</v>
      </c>
      <c r="H13" s="8" t="s">
        <v>50</v>
      </c>
      <c r="I13" s="8" t="s">
        <v>53</v>
      </c>
      <c r="J13" s="8" t="s">
        <v>54</v>
      </c>
      <c r="L13" s="8" t="s">
        <v>5</v>
      </c>
      <c r="M13" s="8" t="s">
        <v>56</v>
      </c>
      <c r="N13" s="8" t="s">
        <v>49</v>
      </c>
      <c r="O13" s="8" t="s">
        <v>57</v>
      </c>
    </row>
    <row r="14" spans="1:15" x14ac:dyDescent="0.25">
      <c r="A14" s="9"/>
      <c r="B14" s="8" t="s">
        <v>5</v>
      </c>
      <c r="C14" s="8">
        <v>2022</v>
      </c>
      <c r="D14" s="8">
        <v>2021</v>
      </c>
      <c r="E14" s="8">
        <v>2020</v>
      </c>
      <c r="F14" s="8"/>
      <c r="G14" s="8" t="s">
        <v>5</v>
      </c>
      <c r="H14" s="8">
        <v>2020</v>
      </c>
      <c r="I14" s="8">
        <v>2019</v>
      </c>
      <c r="J14" s="8">
        <v>2018</v>
      </c>
      <c r="L14" s="8" t="s">
        <v>5</v>
      </c>
      <c r="M14" s="8">
        <v>2017</v>
      </c>
      <c r="N14" s="8">
        <v>2016</v>
      </c>
      <c r="O14" s="8">
        <v>2015</v>
      </c>
    </row>
    <row r="15" spans="1:15" x14ac:dyDescent="0.25">
      <c r="A15" s="9"/>
      <c r="B15" s="8" t="s">
        <v>20</v>
      </c>
      <c r="C15" s="10">
        <v>26914</v>
      </c>
      <c r="D15" s="10">
        <v>16675</v>
      </c>
      <c r="E15" s="10">
        <v>10918</v>
      </c>
      <c r="F15" s="10"/>
      <c r="G15" s="8" t="s">
        <v>20</v>
      </c>
      <c r="H15" s="10">
        <v>10918</v>
      </c>
      <c r="I15" s="10">
        <v>11716</v>
      </c>
      <c r="J15" s="10">
        <v>9714</v>
      </c>
      <c r="L15" s="8" t="s">
        <v>20</v>
      </c>
      <c r="M15" s="10">
        <v>6910</v>
      </c>
      <c r="N15" s="10">
        <v>5010</v>
      </c>
      <c r="O15" s="10">
        <v>4682</v>
      </c>
    </row>
    <row r="16" spans="1:15" x14ac:dyDescent="0.25">
      <c r="A16" s="9"/>
      <c r="B16" s="8" t="s">
        <v>21</v>
      </c>
      <c r="C16" s="11">
        <v>9439</v>
      </c>
      <c r="D16" s="11">
        <v>6279</v>
      </c>
      <c r="E16" s="11">
        <v>4150</v>
      </c>
      <c r="F16" s="11"/>
      <c r="G16" s="8" t="s">
        <v>21</v>
      </c>
      <c r="H16" s="11">
        <v>4150</v>
      </c>
      <c r="I16" s="11">
        <v>4545</v>
      </c>
      <c r="J16" s="11">
        <v>3892</v>
      </c>
      <c r="L16" s="8" t="s">
        <v>21</v>
      </c>
      <c r="M16" s="11">
        <v>2847</v>
      </c>
      <c r="N16" s="11">
        <v>2199</v>
      </c>
      <c r="O16" s="11">
        <v>2083</v>
      </c>
    </row>
    <row r="17" spans="1:15" x14ac:dyDescent="0.25">
      <c r="A17" s="9"/>
      <c r="B17" s="8" t="s">
        <v>22</v>
      </c>
      <c r="C17" s="11">
        <v>17475</v>
      </c>
      <c r="D17" s="11">
        <v>10396</v>
      </c>
      <c r="E17" s="11">
        <v>6768</v>
      </c>
      <c r="F17" s="11"/>
      <c r="G17" s="8" t="s">
        <v>22</v>
      </c>
      <c r="H17" s="11">
        <v>6768</v>
      </c>
      <c r="I17" s="11">
        <v>7171</v>
      </c>
      <c r="J17" s="11">
        <v>5822</v>
      </c>
      <c r="L17" s="8" t="s">
        <v>22</v>
      </c>
      <c r="M17" s="11">
        <v>4063</v>
      </c>
      <c r="N17" s="11">
        <v>2811</v>
      </c>
      <c r="O17" s="11">
        <v>2599</v>
      </c>
    </row>
    <row r="18" spans="1:15" x14ac:dyDescent="0.25">
      <c r="A18" s="9"/>
      <c r="B18" s="8" t="s">
        <v>23</v>
      </c>
      <c r="C18" s="9"/>
      <c r="D18" s="9"/>
      <c r="E18" s="9"/>
      <c r="F18" s="9"/>
      <c r="G18" s="8" t="s">
        <v>23</v>
      </c>
      <c r="H18" s="9"/>
      <c r="I18" s="9"/>
      <c r="J18" s="9"/>
      <c r="L18" s="8" t="s">
        <v>58</v>
      </c>
      <c r="M18" s="9"/>
      <c r="N18" s="9"/>
      <c r="O18" s="9"/>
    </row>
    <row r="19" spans="1:15" x14ac:dyDescent="0.25">
      <c r="A19" s="9"/>
      <c r="B19" s="8" t="s">
        <v>24</v>
      </c>
      <c r="C19" s="11">
        <v>5268</v>
      </c>
      <c r="D19" s="11">
        <v>3924</v>
      </c>
      <c r="E19" s="11">
        <v>2829</v>
      </c>
      <c r="F19" s="11"/>
      <c r="G19" s="8" t="s">
        <v>24</v>
      </c>
      <c r="H19" s="11">
        <v>2829</v>
      </c>
      <c r="I19" s="11">
        <v>2376</v>
      </c>
      <c r="J19" s="11">
        <v>1797</v>
      </c>
      <c r="L19" s="8" t="s">
        <v>24</v>
      </c>
      <c r="M19" s="11">
        <v>1463</v>
      </c>
      <c r="N19" s="11">
        <v>1331</v>
      </c>
      <c r="O19" s="11">
        <v>1360</v>
      </c>
    </row>
    <row r="20" spans="1:15" x14ac:dyDescent="0.25">
      <c r="A20" s="9"/>
      <c r="B20" s="8" t="s">
        <v>25</v>
      </c>
      <c r="C20" s="11">
        <v>2166</v>
      </c>
      <c r="D20" s="11">
        <v>1940</v>
      </c>
      <c r="E20" s="11">
        <v>1093</v>
      </c>
      <c r="F20" s="11"/>
      <c r="G20" s="8" t="s">
        <v>25</v>
      </c>
      <c r="H20" s="11">
        <v>1093</v>
      </c>
      <c r="I20" s="11">
        <v>991</v>
      </c>
      <c r="J20" s="11">
        <v>815</v>
      </c>
      <c r="L20" s="8" t="s">
        <v>25</v>
      </c>
      <c r="M20" s="11">
        <v>663</v>
      </c>
      <c r="N20" s="11">
        <v>602</v>
      </c>
      <c r="O20" s="11">
        <v>480</v>
      </c>
    </row>
    <row r="21" spans="1:15" x14ac:dyDescent="0.25">
      <c r="A21" s="9"/>
      <c r="B21" s="8" t="s">
        <v>27</v>
      </c>
      <c r="C21" s="11">
        <v>7434</v>
      </c>
      <c r="D21" s="11">
        <v>5864</v>
      </c>
      <c r="E21" s="11">
        <v>3922</v>
      </c>
      <c r="F21" s="11"/>
      <c r="G21" s="8" t="s">
        <v>27</v>
      </c>
      <c r="H21" s="11">
        <v>3922</v>
      </c>
      <c r="I21" s="11">
        <v>3367</v>
      </c>
      <c r="J21" s="11">
        <v>2612</v>
      </c>
      <c r="L21" s="8" t="s">
        <v>59</v>
      </c>
      <c r="M21" s="11">
        <v>3</v>
      </c>
      <c r="N21" s="11">
        <v>131</v>
      </c>
      <c r="O21" s="13">
        <v>0</v>
      </c>
    </row>
    <row r="22" spans="1:15" x14ac:dyDescent="0.25">
      <c r="A22" s="9"/>
      <c r="B22" s="8" t="s">
        <v>28</v>
      </c>
      <c r="C22" s="11">
        <v>10041</v>
      </c>
      <c r="D22" s="11">
        <v>4532</v>
      </c>
      <c r="E22" s="11">
        <v>2846</v>
      </c>
      <c r="F22" s="11"/>
      <c r="G22" s="8" t="s">
        <v>28</v>
      </c>
      <c r="H22" s="11">
        <v>2846</v>
      </c>
      <c r="I22" s="11">
        <v>3804</v>
      </c>
      <c r="J22" s="11">
        <v>3210</v>
      </c>
      <c r="L22" s="8" t="s">
        <v>27</v>
      </c>
      <c r="M22" s="11">
        <v>2129</v>
      </c>
      <c r="N22" s="11">
        <v>2064</v>
      </c>
      <c r="O22" s="11">
        <v>1840</v>
      </c>
    </row>
    <row r="23" spans="1:15" x14ac:dyDescent="0.25">
      <c r="A23" s="9"/>
      <c r="B23" s="8" t="s">
        <v>29</v>
      </c>
      <c r="C23" s="11">
        <v>29</v>
      </c>
      <c r="D23" s="11">
        <v>57</v>
      </c>
      <c r="E23" s="11">
        <v>178</v>
      </c>
      <c r="F23" s="11"/>
      <c r="G23" s="8" t="s">
        <v>29</v>
      </c>
      <c r="H23" s="11">
        <v>178</v>
      </c>
      <c r="I23" s="11">
        <v>136</v>
      </c>
      <c r="J23" s="11">
        <v>69</v>
      </c>
      <c r="L23" s="8" t="s">
        <v>28</v>
      </c>
      <c r="M23" s="11">
        <v>1934</v>
      </c>
      <c r="N23" s="11">
        <v>747</v>
      </c>
      <c r="O23" s="11">
        <v>759</v>
      </c>
    </row>
    <row r="24" spans="1:15" x14ac:dyDescent="0.25">
      <c r="A24" s="9"/>
      <c r="B24" s="8" t="s">
        <v>30</v>
      </c>
      <c r="C24" s="11">
        <v>-236</v>
      </c>
      <c r="D24" s="11">
        <v>-184</v>
      </c>
      <c r="E24" s="11">
        <v>-52</v>
      </c>
      <c r="F24" s="11"/>
      <c r="G24" s="8" t="s">
        <v>30</v>
      </c>
      <c r="H24" s="11">
        <v>-52</v>
      </c>
      <c r="I24" s="11">
        <v>-58</v>
      </c>
      <c r="J24" s="11">
        <v>-61</v>
      </c>
      <c r="L24" s="8" t="s">
        <v>29</v>
      </c>
      <c r="M24" s="11">
        <v>54</v>
      </c>
      <c r="N24" s="11">
        <v>39</v>
      </c>
      <c r="O24" s="11">
        <v>28</v>
      </c>
    </row>
    <row r="25" spans="1:15" x14ac:dyDescent="0.25">
      <c r="A25" s="9"/>
      <c r="B25" s="8" t="s">
        <v>31</v>
      </c>
      <c r="C25" s="11">
        <v>107</v>
      </c>
      <c r="D25" s="11">
        <v>4</v>
      </c>
      <c r="E25" s="11">
        <v>-2</v>
      </c>
      <c r="F25" s="11"/>
      <c r="G25" s="8" t="s">
        <v>31</v>
      </c>
      <c r="H25" s="11">
        <v>-2</v>
      </c>
      <c r="I25" s="11">
        <v>14</v>
      </c>
      <c r="J25" s="11">
        <v>-22</v>
      </c>
      <c r="L25" s="8" t="s">
        <v>30</v>
      </c>
      <c r="M25" s="11">
        <v>-58</v>
      </c>
      <c r="N25" s="11">
        <v>-47</v>
      </c>
      <c r="O25" s="11">
        <v>-46</v>
      </c>
    </row>
    <row r="26" spans="1:15" x14ac:dyDescent="0.25">
      <c r="A26" s="9"/>
      <c r="B26" s="8" t="s">
        <v>32</v>
      </c>
      <c r="C26" s="11">
        <v>-100</v>
      </c>
      <c r="D26" s="11">
        <v>-123</v>
      </c>
      <c r="E26" s="11">
        <v>124</v>
      </c>
      <c r="F26" s="11"/>
      <c r="G26" s="8" t="s">
        <v>55</v>
      </c>
      <c r="H26" s="11">
        <v>124</v>
      </c>
      <c r="I26" s="11">
        <v>92</v>
      </c>
      <c r="J26" s="11">
        <v>-14</v>
      </c>
      <c r="L26" s="8" t="s">
        <v>32</v>
      </c>
      <c r="M26" s="11">
        <v>-25</v>
      </c>
      <c r="N26" s="11">
        <v>4</v>
      </c>
      <c r="O26" s="11">
        <v>14</v>
      </c>
    </row>
    <row r="27" spans="1:15" x14ac:dyDescent="0.25">
      <c r="A27" s="9"/>
      <c r="B27" s="8" t="s">
        <v>33</v>
      </c>
      <c r="C27" s="11">
        <v>9941</v>
      </c>
      <c r="D27" s="11">
        <v>4409</v>
      </c>
      <c r="E27" s="11">
        <v>2970</v>
      </c>
      <c r="F27" s="11"/>
      <c r="G27" s="8" t="s">
        <v>33</v>
      </c>
      <c r="H27" s="11">
        <v>2970</v>
      </c>
      <c r="I27" s="11">
        <v>3896</v>
      </c>
      <c r="J27" s="11">
        <v>3196</v>
      </c>
      <c r="L27" s="8" t="s">
        <v>60</v>
      </c>
      <c r="M27" s="11">
        <v>1905</v>
      </c>
      <c r="N27" s="11">
        <v>743</v>
      </c>
      <c r="O27" s="11">
        <v>755</v>
      </c>
    </row>
    <row r="28" spans="1:15" x14ac:dyDescent="0.25">
      <c r="A28" s="9"/>
      <c r="B28" s="8" t="s">
        <v>51</v>
      </c>
      <c r="C28" s="11">
        <v>189</v>
      </c>
      <c r="D28" s="11">
        <v>77</v>
      </c>
      <c r="E28" s="11">
        <v>174</v>
      </c>
      <c r="F28" s="11"/>
      <c r="G28" s="8" t="s">
        <v>34</v>
      </c>
      <c r="H28" s="11">
        <v>174</v>
      </c>
      <c r="I28" s="11">
        <v>-245</v>
      </c>
      <c r="J28" s="11">
        <v>149</v>
      </c>
      <c r="L28" s="8" t="s">
        <v>51</v>
      </c>
      <c r="M28" s="11">
        <v>239</v>
      </c>
      <c r="N28" s="11">
        <v>129</v>
      </c>
      <c r="O28" s="11">
        <v>124</v>
      </c>
    </row>
    <row r="29" spans="1:15" x14ac:dyDescent="0.25">
      <c r="A29" s="9"/>
      <c r="B29" s="8" t="s">
        <v>35</v>
      </c>
      <c r="C29" s="10">
        <v>9752</v>
      </c>
      <c r="D29" s="10">
        <v>4332</v>
      </c>
      <c r="E29" s="10">
        <v>2796</v>
      </c>
      <c r="F29" s="10"/>
      <c r="G29" s="8" t="s">
        <v>35</v>
      </c>
      <c r="H29" s="10">
        <v>2796</v>
      </c>
      <c r="I29" s="10">
        <v>4141</v>
      </c>
      <c r="J29" s="10">
        <v>3047</v>
      </c>
      <c r="L29" s="8" t="s">
        <v>35</v>
      </c>
      <c r="M29" s="10">
        <v>1666</v>
      </c>
      <c r="N29" s="10">
        <v>614</v>
      </c>
      <c r="O29" s="10">
        <v>631</v>
      </c>
    </row>
    <row r="30" spans="1:15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L30" s="9"/>
      <c r="M30" s="9"/>
      <c r="N30" s="9"/>
      <c r="O30" s="9"/>
    </row>
    <row r="31" spans="1:15" x14ac:dyDescent="0.25">
      <c r="A31" s="9"/>
      <c r="B31" s="8" t="s">
        <v>36</v>
      </c>
      <c r="C31" s="9"/>
      <c r="D31" s="9"/>
      <c r="E31" s="9"/>
      <c r="F31" s="9"/>
      <c r="G31" s="8" t="s">
        <v>36</v>
      </c>
      <c r="H31" s="9"/>
      <c r="I31" s="9"/>
      <c r="J31" s="9"/>
      <c r="L31" s="8" t="s">
        <v>36</v>
      </c>
      <c r="M31" s="9"/>
      <c r="N31" s="9"/>
      <c r="O31" s="9"/>
    </row>
    <row r="32" spans="1:15" x14ac:dyDescent="0.25">
      <c r="A32" s="9"/>
      <c r="B32" s="8" t="s">
        <v>37</v>
      </c>
      <c r="C32" s="12">
        <v>3.91</v>
      </c>
      <c r="D32" s="12">
        <v>1.76</v>
      </c>
      <c r="E32" s="12">
        <v>1.1499999999999999</v>
      </c>
      <c r="F32" s="12"/>
      <c r="G32" s="8" t="s">
        <v>37</v>
      </c>
      <c r="H32" s="12">
        <v>4.59</v>
      </c>
      <c r="I32" s="12">
        <v>6.81</v>
      </c>
      <c r="J32" s="12">
        <v>5.09</v>
      </c>
      <c r="L32" s="8" t="s">
        <v>37</v>
      </c>
      <c r="M32" s="12">
        <v>3.08</v>
      </c>
      <c r="N32" s="12">
        <v>1.1299999999999999</v>
      </c>
      <c r="O32" s="12">
        <v>1.1399999999999999</v>
      </c>
    </row>
    <row r="33" spans="1:15" x14ac:dyDescent="0.25">
      <c r="A33" s="9"/>
      <c r="B33" s="8" t="s">
        <v>38</v>
      </c>
      <c r="C33" s="12">
        <v>3.85</v>
      </c>
      <c r="D33" s="12">
        <v>1.73</v>
      </c>
      <c r="E33" s="12">
        <v>1.1299999999999999</v>
      </c>
      <c r="F33" s="12"/>
      <c r="G33" s="8" t="s">
        <v>38</v>
      </c>
      <c r="H33" s="12">
        <v>4.5199999999999996</v>
      </c>
      <c r="I33" s="12">
        <v>6.63</v>
      </c>
      <c r="J33" s="12">
        <v>4.82</v>
      </c>
      <c r="L33" s="8" t="s">
        <v>38</v>
      </c>
      <c r="M33" s="12">
        <v>2.57</v>
      </c>
      <c r="N33" s="12">
        <v>1.08</v>
      </c>
      <c r="O33" s="12">
        <v>1.1200000000000001</v>
      </c>
    </row>
    <row r="34" spans="1:15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L34" s="9"/>
      <c r="M34" s="9"/>
      <c r="N34" s="9"/>
      <c r="O34" s="9"/>
    </row>
    <row r="35" spans="1:15" x14ac:dyDescent="0.25">
      <c r="A35" s="9"/>
      <c r="B35" s="8" t="s">
        <v>52</v>
      </c>
      <c r="C35" s="9"/>
      <c r="D35" s="9"/>
      <c r="E35" s="9"/>
      <c r="F35" s="9"/>
      <c r="G35" s="8" t="s">
        <v>39</v>
      </c>
      <c r="H35" s="9"/>
      <c r="I35" s="9"/>
      <c r="J35" s="9"/>
      <c r="L35" s="8" t="s">
        <v>39</v>
      </c>
      <c r="M35" s="9"/>
      <c r="N35" s="9"/>
      <c r="O35" s="9"/>
    </row>
    <row r="36" spans="1:15" x14ac:dyDescent="0.25">
      <c r="A36" s="9"/>
      <c r="B36" s="8" t="s">
        <v>37</v>
      </c>
      <c r="C36" s="11">
        <v>2496</v>
      </c>
      <c r="D36" s="11">
        <v>2467</v>
      </c>
      <c r="E36" s="11">
        <v>2439</v>
      </c>
      <c r="F36" s="11"/>
      <c r="G36" s="8" t="s">
        <v>40</v>
      </c>
      <c r="H36" s="9"/>
      <c r="I36" s="9"/>
      <c r="J36" s="9"/>
      <c r="L36" s="8" t="s">
        <v>40</v>
      </c>
      <c r="M36" s="9"/>
      <c r="N36" s="9"/>
      <c r="O36" s="9"/>
    </row>
    <row r="37" spans="1:15" x14ac:dyDescent="0.25">
      <c r="A37" s="9"/>
      <c r="B37" s="8" t="s">
        <v>38</v>
      </c>
      <c r="C37" s="11">
        <v>2535</v>
      </c>
      <c r="D37" s="11">
        <v>2510</v>
      </c>
      <c r="E37" s="11">
        <v>2472</v>
      </c>
      <c r="F37" s="11"/>
      <c r="G37" s="8" t="s">
        <v>37</v>
      </c>
      <c r="H37" s="11">
        <v>609</v>
      </c>
      <c r="I37" s="11">
        <v>608</v>
      </c>
      <c r="J37" s="11">
        <v>599</v>
      </c>
      <c r="L37" s="8" t="s">
        <v>37</v>
      </c>
      <c r="M37" s="11">
        <v>541</v>
      </c>
      <c r="N37" s="11">
        <v>543</v>
      </c>
      <c r="O37" s="11">
        <v>552</v>
      </c>
    </row>
    <row r="38" spans="1:15" x14ac:dyDescent="0.25">
      <c r="A38" s="9"/>
      <c r="B38" s="9"/>
      <c r="C38" s="9"/>
      <c r="D38" s="9"/>
      <c r="E38" s="9"/>
      <c r="F38" s="9"/>
      <c r="G38" s="8" t="s">
        <v>38</v>
      </c>
      <c r="H38" s="11">
        <v>618</v>
      </c>
      <c r="I38" s="11">
        <v>625</v>
      </c>
      <c r="J38" s="11">
        <v>632</v>
      </c>
      <c r="L38" s="8" t="s">
        <v>38</v>
      </c>
      <c r="M38" s="11">
        <v>649</v>
      </c>
      <c r="N38" s="11">
        <v>569</v>
      </c>
      <c r="O38" s="11">
        <v>563</v>
      </c>
    </row>
    <row r="39" spans="1:15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L39" s="9"/>
      <c r="M39" s="9"/>
      <c r="N39" s="9"/>
      <c r="O39" s="9"/>
    </row>
    <row r="40" spans="1:15" x14ac:dyDescent="0.25">
      <c r="A40" s="9"/>
      <c r="B40" s="9"/>
      <c r="C40" s="9"/>
      <c r="D40" s="9"/>
      <c r="E40" s="9"/>
      <c r="F40" s="9"/>
      <c r="L40" s="8" t="s">
        <v>61</v>
      </c>
      <c r="M40" s="9"/>
      <c r="N40" s="9"/>
      <c r="O40" s="9"/>
    </row>
    <row r="41" spans="1:15" x14ac:dyDescent="0.25">
      <c r="L41" s="8" t="s">
        <v>62</v>
      </c>
      <c r="M41" s="12">
        <v>0.48499999999999999</v>
      </c>
      <c r="N41" s="12">
        <v>0.39500000000000002</v>
      </c>
      <c r="O41" s="12">
        <v>0.34</v>
      </c>
    </row>
    <row r="42" spans="1:15" x14ac:dyDescent="0.25">
      <c r="L42" s="9"/>
      <c r="M42" s="9"/>
      <c r="N42" s="9"/>
      <c r="O42" s="9"/>
    </row>
    <row r="43" spans="1:15" x14ac:dyDescent="0.25">
      <c r="L43" s="9"/>
      <c r="M43" s="9"/>
      <c r="N43" s="9"/>
      <c r="O43" s="9"/>
    </row>
  </sheetData>
  <mergeCells count="7">
    <mergeCell ref="A7:E7"/>
    <mergeCell ref="A8:E8"/>
    <mergeCell ref="A2:E2"/>
    <mergeCell ref="A3:E3"/>
    <mergeCell ref="A4:E4"/>
    <mergeCell ref="A5:E5"/>
    <mergeCell ref="A6:E6"/>
  </mergeCells>
  <hyperlinks>
    <hyperlink ref="A7" location="Table_Of_Contents!A1" display="Table Of Contents" xr:uid="{269B968A-C427-4487-BBBE-311DBA83881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101C6-213C-4031-B54D-71C081EE93FD}">
  <sheetPr>
    <tabColor theme="7" tint="0.59999389629810485"/>
  </sheetPr>
  <dimension ref="B2:S58"/>
  <sheetViews>
    <sheetView workbookViewId="0">
      <selection activeCell="C11" sqref="C11"/>
    </sheetView>
  </sheetViews>
  <sheetFormatPr defaultRowHeight="15" x14ac:dyDescent="0.25"/>
  <cols>
    <col min="2" max="2" width="62.85546875" bestFit="1" customWidth="1"/>
    <col min="3" max="4" width="10.5703125" bestFit="1" customWidth="1"/>
    <col min="6" max="6" width="51.7109375" bestFit="1" customWidth="1"/>
    <col min="7" max="8" width="10.5703125" bestFit="1" customWidth="1"/>
    <col min="10" max="10" width="51.7109375" bestFit="1" customWidth="1"/>
    <col min="11" max="11" width="10.5703125" bestFit="1" customWidth="1"/>
    <col min="12" max="12" width="3.28515625" customWidth="1"/>
    <col min="13" max="13" width="50.42578125" bestFit="1" customWidth="1"/>
    <col min="14" max="15" width="15.28515625" bestFit="1" customWidth="1"/>
    <col min="16" max="16" width="4.28515625" customWidth="1"/>
    <col min="17" max="17" width="51.7109375" bestFit="1" customWidth="1"/>
    <col min="18" max="19" width="7.7109375" bestFit="1" customWidth="1"/>
  </cols>
  <sheetData>
    <row r="2" spans="2:19" x14ac:dyDescent="0.25">
      <c r="B2" s="86"/>
      <c r="C2" s="86"/>
      <c r="D2" s="86"/>
      <c r="E2" s="9"/>
    </row>
    <row r="3" spans="2:19" x14ac:dyDescent="0.25">
      <c r="B3" s="15" t="s">
        <v>12</v>
      </c>
      <c r="C3" s="9"/>
      <c r="D3" s="9"/>
      <c r="E3" s="9"/>
      <c r="F3" s="15" t="s">
        <v>12</v>
      </c>
      <c r="G3" s="9"/>
      <c r="H3" s="9"/>
      <c r="J3" s="15" t="s">
        <v>12</v>
      </c>
      <c r="K3" s="9"/>
      <c r="M3" s="86"/>
      <c r="N3" s="86"/>
      <c r="O3" s="86"/>
      <c r="P3" s="9"/>
      <c r="Q3" s="88" t="s">
        <v>124</v>
      </c>
      <c r="R3" s="89" t="s">
        <v>5</v>
      </c>
      <c r="S3" s="9"/>
    </row>
    <row r="4" spans="2:19" x14ac:dyDescent="0.25">
      <c r="B4" s="15" t="s">
        <v>64</v>
      </c>
      <c r="C4" s="9"/>
      <c r="D4" s="9"/>
      <c r="E4" s="9"/>
      <c r="F4" s="15" t="s">
        <v>64</v>
      </c>
      <c r="G4" s="9"/>
      <c r="H4" s="9"/>
      <c r="J4" s="15" t="s">
        <v>64</v>
      </c>
      <c r="K4" s="9"/>
      <c r="M4" s="15" t="s">
        <v>12</v>
      </c>
      <c r="N4" s="9"/>
      <c r="O4" s="9"/>
      <c r="P4" s="9"/>
      <c r="Q4" s="15" t="s">
        <v>86</v>
      </c>
      <c r="R4" s="9"/>
      <c r="S4" s="9"/>
    </row>
    <row r="5" spans="2:19" x14ac:dyDescent="0.25">
      <c r="B5" s="15" t="s">
        <v>81</v>
      </c>
      <c r="C5" s="9"/>
      <c r="D5" s="9"/>
      <c r="E5" s="9"/>
      <c r="F5" s="15" t="s">
        <v>81</v>
      </c>
      <c r="G5" s="9"/>
      <c r="H5" s="9"/>
      <c r="J5" s="15" t="s">
        <v>81</v>
      </c>
      <c r="K5" s="9"/>
      <c r="M5" s="15" t="s">
        <v>64</v>
      </c>
      <c r="N5" s="9"/>
      <c r="O5" s="9"/>
      <c r="P5" s="9"/>
      <c r="Q5" s="15" t="s">
        <v>87</v>
      </c>
      <c r="R5" s="22">
        <v>485</v>
      </c>
      <c r="S5" s="22">
        <v>296</v>
      </c>
    </row>
    <row r="6" spans="2:19" x14ac:dyDescent="0.25">
      <c r="B6" s="15" t="s">
        <v>5</v>
      </c>
      <c r="C6" s="15" t="s">
        <v>48</v>
      </c>
      <c r="D6" s="15" t="s">
        <v>49</v>
      </c>
      <c r="E6" s="9"/>
      <c r="F6" s="15" t="s">
        <v>5</v>
      </c>
      <c r="G6" s="15" t="s">
        <v>50</v>
      </c>
      <c r="H6" s="15" t="s">
        <v>53</v>
      </c>
      <c r="J6" s="15" t="s">
        <v>5</v>
      </c>
      <c r="K6" s="15" t="s">
        <v>54</v>
      </c>
      <c r="M6" s="15" t="s">
        <v>14</v>
      </c>
      <c r="N6" s="9"/>
      <c r="O6" s="9"/>
      <c r="P6" s="9"/>
      <c r="Q6" s="15" t="s">
        <v>88</v>
      </c>
      <c r="R6" s="23">
        <v>507</v>
      </c>
      <c r="S6" s="23">
        <v>642</v>
      </c>
    </row>
    <row r="7" spans="2:19" x14ac:dyDescent="0.25">
      <c r="B7" s="15" t="s">
        <v>5</v>
      </c>
      <c r="C7" s="15">
        <v>2022</v>
      </c>
      <c r="D7" s="15">
        <v>2021</v>
      </c>
      <c r="E7" s="9"/>
      <c r="F7" s="15" t="s">
        <v>5</v>
      </c>
      <c r="G7" s="15">
        <v>2020</v>
      </c>
      <c r="H7" s="15">
        <v>2019</v>
      </c>
      <c r="J7" s="15" t="s">
        <v>5</v>
      </c>
      <c r="K7" s="15">
        <v>2018</v>
      </c>
      <c r="M7" s="9"/>
      <c r="N7" s="9"/>
      <c r="O7" s="9"/>
      <c r="P7" s="9"/>
      <c r="Q7" s="15" t="s">
        <v>116</v>
      </c>
      <c r="R7" s="23">
        <v>796</v>
      </c>
      <c r="S7" s="23">
        <v>1413</v>
      </c>
    </row>
    <row r="8" spans="2:19" x14ac:dyDescent="0.25">
      <c r="B8" s="15" t="s">
        <v>67</v>
      </c>
      <c r="C8" s="9"/>
      <c r="D8" s="9"/>
      <c r="E8" s="9"/>
      <c r="F8" s="15" t="s">
        <v>67</v>
      </c>
      <c r="G8" s="9"/>
      <c r="H8" s="9"/>
      <c r="J8" s="15" t="s">
        <v>67</v>
      </c>
      <c r="K8" s="9"/>
      <c r="M8" s="15" t="s">
        <v>5</v>
      </c>
      <c r="N8" s="15" t="s">
        <v>65</v>
      </c>
      <c r="O8" s="15" t="s">
        <v>66</v>
      </c>
      <c r="P8" s="9"/>
      <c r="Q8" s="15" t="s">
        <v>90</v>
      </c>
      <c r="R8" s="23">
        <v>1788</v>
      </c>
      <c r="S8" s="23">
        <v>2351</v>
      </c>
    </row>
    <row r="9" spans="2:19" x14ac:dyDescent="0.25">
      <c r="B9" s="15" t="s">
        <v>68</v>
      </c>
      <c r="C9" s="9"/>
      <c r="D9" s="9"/>
      <c r="E9" s="9"/>
      <c r="F9" s="15" t="s">
        <v>68</v>
      </c>
      <c r="G9" s="9"/>
      <c r="H9" s="9"/>
      <c r="J9" s="15" t="s">
        <v>68</v>
      </c>
      <c r="K9" s="9"/>
      <c r="M9" s="15" t="s">
        <v>67</v>
      </c>
      <c r="N9" s="9"/>
      <c r="O9" s="9"/>
      <c r="P9" s="9"/>
      <c r="Q9" s="15" t="s">
        <v>91</v>
      </c>
      <c r="R9" s="23">
        <v>1983</v>
      </c>
      <c r="S9" s="24">
        <v>0</v>
      </c>
    </row>
    <row r="10" spans="2:19" x14ac:dyDescent="0.25">
      <c r="B10" s="15" t="s">
        <v>69</v>
      </c>
      <c r="C10" s="22">
        <v>1990</v>
      </c>
      <c r="D10" s="22">
        <v>847</v>
      </c>
      <c r="E10" s="9"/>
      <c r="F10" s="15" t="s">
        <v>69</v>
      </c>
      <c r="G10" s="22">
        <v>10896</v>
      </c>
      <c r="H10" s="22">
        <v>782</v>
      </c>
      <c r="J10" s="15" t="s">
        <v>69</v>
      </c>
      <c r="K10" s="22">
        <v>4002</v>
      </c>
      <c r="M10" s="15" t="s">
        <v>68</v>
      </c>
      <c r="N10" s="9"/>
      <c r="O10" s="9"/>
      <c r="P10" s="9"/>
      <c r="Q10" s="15" t="s">
        <v>93</v>
      </c>
      <c r="R10" s="23">
        <v>271</v>
      </c>
      <c r="S10" s="23">
        <v>453</v>
      </c>
    </row>
    <row r="11" spans="2:19" x14ac:dyDescent="0.25">
      <c r="B11" s="15" t="s">
        <v>70</v>
      </c>
      <c r="C11" s="23">
        <v>19218</v>
      </c>
      <c r="D11" s="23">
        <v>10714</v>
      </c>
      <c r="E11" s="9"/>
      <c r="F11" s="15" t="s">
        <v>70</v>
      </c>
      <c r="G11" s="23">
        <v>1</v>
      </c>
      <c r="H11" s="23">
        <v>6640</v>
      </c>
      <c r="J11" s="15" t="s">
        <v>70</v>
      </c>
      <c r="K11" s="23">
        <v>3106</v>
      </c>
      <c r="M11" s="15" t="s">
        <v>69</v>
      </c>
      <c r="N11" s="22">
        <v>1766</v>
      </c>
      <c r="O11" s="22">
        <v>596</v>
      </c>
      <c r="P11" s="9"/>
      <c r="Q11" s="15" t="s">
        <v>125</v>
      </c>
      <c r="R11" s="23">
        <v>6</v>
      </c>
      <c r="S11" s="23">
        <v>10</v>
      </c>
    </row>
    <row r="12" spans="2:19" x14ac:dyDescent="0.25">
      <c r="B12" s="15" t="s">
        <v>82</v>
      </c>
      <c r="C12" s="23">
        <v>4650</v>
      </c>
      <c r="D12" s="23">
        <v>2429</v>
      </c>
      <c r="E12" s="9"/>
      <c r="F12" s="15" t="s">
        <v>82</v>
      </c>
      <c r="G12" s="23">
        <v>1657</v>
      </c>
      <c r="H12" s="23">
        <v>1424</v>
      </c>
      <c r="J12" s="15" t="s">
        <v>82</v>
      </c>
      <c r="K12" s="23">
        <v>1265</v>
      </c>
      <c r="M12" s="15" t="s">
        <v>70</v>
      </c>
      <c r="N12" s="23">
        <v>5032</v>
      </c>
      <c r="O12" s="23">
        <v>4441</v>
      </c>
      <c r="P12" s="9"/>
      <c r="Q12" s="15" t="s">
        <v>94</v>
      </c>
      <c r="R12" s="23">
        <v>4048</v>
      </c>
      <c r="S12" s="23">
        <v>2814</v>
      </c>
    </row>
    <row r="13" spans="2:19" x14ac:dyDescent="0.25">
      <c r="B13" s="15" t="s">
        <v>73</v>
      </c>
      <c r="C13" s="23">
        <v>2605</v>
      </c>
      <c r="D13" s="23">
        <v>1826</v>
      </c>
      <c r="E13" s="9"/>
      <c r="F13" s="15" t="s">
        <v>73</v>
      </c>
      <c r="G13" s="23">
        <v>979</v>
      </c>
      <c r="H13" s="23">
        <v>1575</v>
      </c>
      <c r="J13" s="15" t="s">
        <v>73</v>
      </c>
      <c r="K13" s="23">
        <v>796</v>
      </c>
      <c r="M13" s="15" t="s">
        <v>71</v>
      </c>
      <c r="N13" s="9"/>
      <c r="O13" s="9"/>
      <c r="P13" s="9"/>
      <c r="Q13" s="15" t="s">
        <v>117</v>
      </c>
      <c r="R13" s="9"/>
      <c r="S13" s="9"/>
    </row>
    <row r="14" spans="2:19" x14ac:dyDescent="0.25">
      <c r="B14" s="15" t="s">
        <v>74</v>
      </c>
      <c r="C14" s="23">
        <v>366</v>
      </c>
      <c r="D14" s="23">
        <v>239</v>
      </c>
      <c r="E14" s="9"/>
      <c r="F14" s="15" t="s">
        <v>74</v>
      </c>
      <c r="G14" s="23">
        <v>157</v>
      </c>
      <c r="H14" s="23">
        <v>136</v>
      </c>
      <c r="J14" s="15" t="s">
        <v>74</v>
      </c>
      <c r="K14" s="23">
        <v>86</v>
      </c>
      <c r="M14" s="15" t="s">
        <v>72</v>
      </c>
      <c r="N14" s="23">
        <v>826</v>
      </c>
      <c r="O14" s="23">
        <v>505</v>
      </c>
      <c r="P14" s="9"/>
      <c r="Q14" s="15" t="s">
        <v>126</v>
      </c>
      <c r="R14" s="23">
        <v>31</v>
      </c>
      <c r="S14" s="23">
        <v>87</v>
      </c>
    </row>
    <row r="15" spans="2:19" x14ac:dyDescent="0.25">
      <c r="B15" s="15" t="s">
        <v>75</v>
      </c>
      <c r="C15" s="23">
        <v>28829</v>
      </c>
      <c r="D15" s="23">
        <v>16055</v>
      </c>
      <c r="E15" s="9"/>
      <c r="F15" s="15" t="s">
        <v>75</v>
      </c>
      <c r="G15" s="23">
        <v>13690</v>
      </c>
      <c r="H15" s="23">
        <v>10557</v>
      </c>
      <c r="J15" s="15" t="s">
        <v>75</v>
      </c>
      <c r="K15" s="23">
        <v>9255</v>
      </c>
      <c r="M15" s="15" t="s">
        <v>73</v>
      </c>
      <c r="N15" s="23">
        <v>794</v>
      </c>
      <c r="O15" s="23">
        <v>418</v>
      </c>
      <c r="P15" s="9"/>
      <c r="Q15" s="15" t="s">
        <v>96</v>
      </c>
      <c r="R15" s="9"/>
      <c r="S15" s="9"/>
    </row>
    <row r="16" spans="2:19" x14ac:dyDescent="0.25">
      <c r="B16" s="15" t="s">
        <v>76</v>
      </c>
      <c r="C16" s="23">
        <v>2778</v>
      </c>
      <c r="D16" s="23">
        <v>2149</v>
      </c>
      <c r="E16" s="9"/>
      <c r="F16" s="15" t="s">
        <v>76</v>
      </c>
      <c r="G16" s="23">
        <v>1674</v>
      </c>
      <c r="H16" s="23">
        <v>1404</v>
      </c>
      <c r="J16" s="15" t="s">
        <v>76</v>
      </c>
      <c r="K16" s="23">
        <v>997</v>
      </c>
      <c r="M16" s="15" t="s">
        <v>74</v>
      </c>
      <c r="N16" s="23">
        <v>118</v>
      </c>
      <c r="O16" s="23">
        <v>93</v>
      </c>
      <c r="P16" s="9"/>
      <c r="Q16" s="15" t="s">
        <v>108</v>
      </c>
      <c r="R16" s="9"/>
      <c r="S16" s="9"/>
    </row>
    <row r="17" spans="2:19" x14ac:dyDescent="0.25">
      <c r="B17" s="15" t="s">
        <v>83</v>
      </c>
      <c r="C17" s="23">
        <v>829</v>
      </c>
      <c r="D17" s="23">
        <v>707</v>
      </c>
      <c r="E17" s="9"/>
      <c r="F17" s="15" t="s">
        <v>83</v>
      </c>
      <c r="G17" s="23">
        <v>618</v>
      </c>
      <c r="H17" s="24">
        <v>0</v>
      </c>
      <c r="J17" s="15" t="s">
        <v>77</v>
      </c>
      <c r="K17" s="23">
        <v>618</v>
      </c>
      <c r="M17" s="15" t="s">
        <v>75</v>
      </c>
      <c r="N17" s="23">
        <v>8536</v>
      </c>
      <c r="O17" s="23">
        <v>6053</v>
      </c>
      <c r="P17" s="9"/>
      <c r="Q17" s="15" t="s">
        <v>109</v>
      </c>
      <c r="R17" s="24">
        <v>0</v>
      </c>
      <c r="S17" s="24">
        <v>0</v>
      </c>
    </row>
    <row r="18" spans="2:19" x14ac:dyDescent="0.25">
      <c r="B18" s="15" t="s">
        <v>77</v>
      </c>
      <c r="C18" s="23">
        <v>4349</v>
      </c>
      <c r="D18" s="23">
        <v>4193</v>
      </c>
      <c r="E18" s="9"/>
      <c r="F18" s="15" t="s">
        <v>77</v>
      </c>
      <c r="G18" s="23">
        <v>618</v>
      </c>
      <c r="H18" s="23">
        <v>618</v>
      </c>
      <c r="J18" s="15" t="s">
        <v>78</v>
      </c>
      <c r="K18" s="23">
        <v>52</v>
      </c>
      <c r="M18" s="15" t="s">
        <v>76</v>
      </c>
      <c r="N18" s="23">
        <v>521</v>
      </c>
      <c r="O18" s="23">
        <v>466</v>
      </c>
      <c r="P18" s="9"/>
      <c r="Q18" s="15" t="s">
        <v>110</v>
      </c>
      <c r="R18" s="9"/>
      <c r="S18" s="9"/>
    </row>
    <row r="19" spans="2:19" x14ac:dyDescent="0.25">
      <c r="B19" s="15" t="s">
        <v>78</v>
      </c>
      <c r="C19" s="23">
        <v>2339</v>
      </c>
      <c r="D19" s="23">
        <v>2737</v>
      </c>
      <c r="E19" s="9"/>
      <c r="F19" s="15" t="s">
        <v>78</v>
      </c>
      <c r="G19" s="23">
        <v>49</v>
      </c>
      <c r="H19" s="23">
        <v>45</v>
      </c>
      <c r="J19" s="15" t="s">
        <v>79</v>
      </c>
      <c r="K19" s="23">
        <v>319</v>
      </c>
      <c r="M19" s="15" t="s">
        <v>77</v>
      </c>
      <c r="N19" s="23">
        <v>618</v>
      </c>
      <c r="O19" s="23">
        <v>618</v>
      </c>
      <c r="P19" s="9"/>
      <c r="Q19" s="15" t="s">
        <v>127</v>
      </c>
      <c r="R19" s="9"/>
      <c r="S19" s="9"/>
    </row>
    <row r="20" spans="2:19" x14ac:dyDescent="0.25">
      <c r="B20" s="15" t="s">
        <v>84</v>
      </c>
      <c r="C20" s="23">
        <v>1222</v>
      </c>
      <c r="D20" s="23">
        <v>806</v>
      </c>
      <c r="E20" s="9"/>
      <c r="F20" s="15" t="s">
        <v>84</v>
      </c>
      <c r="G20" s="23">
        <v>548</v>
      </c>
      <c r="H20" s="23">
        <v>560</v>
      </c>
      <c r="J20" s="15" t="s">
        <v>80</v>
      </c>
      <c r="K20" s="22">
        <v>11241</v>
      </c>
      <c r="M20" s="15" t="s">
        <v>78</v>
      </c>
      <c r="N20" s="23">
        <v>104</v>
      </c>
      <c r="O20" s="23">
        <v>166</v>
      </c>
      <c r="P20" s="9"/>
      <c r="Q20" s="15" t="s">
        <v>128</v>
      </c>
      <c r="R20" s="9"/>
      <c r="S20" s="9"/>
    </row>
    <row r="21" spans="2:19" x14ac:dyDescent="0.25">
      <c r="B21" s="15" t="s">
        <v>79</v>
      </c>
      <c r="C21" s="23">
        <v>3841</v>
      </c>
      <c r="D21" s="23">
        <v>2144</v>
      </c>
      <c r="E21" s="9"/>
      <c r="F21" s="15" t="s">
        <v>79</v>
      </c>
      <c r="G21" s="23">
        <v>118</v>
      </c>
      <c r="H21" s="23">
        <v>108</v>
      </c>
      <c r="J21" s="9"/>
      <c r="K21" s="9"/>
      <c r="M21" s="15" t="s">
        <v>79</v>
      </c>
      <c r="N21" s="23">
        <v>62</v>
      </c>
      <c r="O21" s="23">
        <v>67</v>
      </c>
      <c r="P21" s="9"/>
      <c r="Q21" s="15" t="s">
        <v>129</v>
      </c>
      <c r="R21" s="23">
        <v>1</v>
      </c>
      <c r="S21" s="23">
        <v>1</v>
      </c>
    </row>
    <row r="22" spans="2:19" x14ac:dyDescent="0.25">
      <c r="B22" s="15" t="s">
        <v>80</v>
      </c>
      <c r="C22" s="22">
        <v>44187</v>
      </c>
      <c r="D22" s="22">
        <v>28791</v>
      </c>
      <c r="E22" s="9"/>
      <c r="F22" s="15" t="s">
        <v>80</v>
      </c>
      <c r="G22" s="22">
        <v>17315</v>
      </c>
      <c r="H22" s="22">
        <v>13292</v>
      </c>
      <c r="J22" s="15" t="s">
        <v>85</v>
      </c>
      <c r="K22" s="9"/>
      <c r="M22" s="15" t="s">
        <v>80</v>
      </c>
      <c r="N22" s="22">
        <v>9841</v>
      </c>
      <c r="O22" s="22">
        <v>7370</v>
      </c>
      <c r="P22" s="9"/>
      <c r="Q22" s="15" t="s">
        <v>101</v>
      </c>
      <c r="R22" s="23">
        <v>4708</v>
      </c>
      <c r="S22" s="23">
        <v>4170</v>
      </c>
    </row>
    <row r="23" spans="2:19" x14ac:dyDescent="0.25">
      <c r="B23" s="9"/>
      <c r="C23" s="9"/>
      <c r="D23" s="9"/>
      <c r="E23" s="9"/>
      <c r="F23" s="9"/>
      <c r="G23" s="9"/>
      <c r="H23" s="9"/>
      <c r="J23" s="15" t="s">
        <v>86</v>
      </c>
      <c r="K23" s="9"/>
      <c r="M23" s="9"/>
      <c r="N23" s="9"/>
      <c r="O23" s="9"/>
      <c r="P23" s="9"/>
      <c r="Q23" s="15" t="s">
        <v>130</v>
      </c>
      <c r="R23" s="9"/>
      <c r="S23" s="9"/>
    </row>
    <row r="24" spans="2:19" x14ac:dyDescent="0.25">
      <c r="B24" s="15" t="s">
        <v>85</v>
      </c>
      <c r="C24" s="9"/>
      <c r="D24" s="9"/>
      <c r="E24" s="9"/>
      <c r="F24" s="15" t="s">
        <v>85</v>
      </c>
      <c r="G24" s="9"/>
      <c r="H24" s="9"/>
      <c r="J24" s="15" t="s">
        <v>87</v>
      </c>
      <c r="K24" s="22">
        <v>596</v>
      </c>
      <c r="M24" s="9"/>
      <c r="N24" s="9"/>
      <c r="O24" s="9"/>
      <c r="P24" s="9"/>
      <c r="Q24" s="15" t="s">
        <v>131</v>
      </c>
      <c r="R24" s="23">
        <v>-5039</v>
      </c>
      <c r="S24" s="23">
        <v>-4048</v>
      </c>
    </row>
    <row r="25" spans="2:19" x14ac:dyDescent="0.25">
      <c r="B25" s="15" t="s">
        <v>86</v>
      </c>
      <c r="C25" s="9"/>
      <c r="D25" s="9"/>
      <c r="E25" s="9"/>
      <c r="F25" s="15" t="s">
        <v>86</v>
      </c>
      <c r="G25" s="9"/>
      <c r="H25" s="9"/>
      <c r="J25" s="15" t="s">
        <v>88</v>
      </c>
      <c r="K25" s="23">
        <v>542</v>
      </c>
      <c r="Q25" s="15" t="s">
        <v>123</v>
      </c>
      <c r="R25" s="23">
        <v>-16</v>
      </c>
      <c r="S25" s="23">
        <v>-4</v>
      </c>
    </row>
    <row r="26" spans="2:19" x14ac:dyDescent="0.25">
      <c r="B26" s="15" t="s">
        <v>87</v>
      </c>
      <c r="C26" s="22">
        <v>1783</v>
      </c>
      <c r="D26" s="22">
        <v>1149</v>
      </c>
      <c r="E26" s="9"/>
      <c r="F26" s="15" t="s">
        <v>87</v>
      </c>
      <c r="G26" s="22">
        <v>687</v>
      </c>
      <c r="H26" s="22">
        <v>511</v>
      </c>
      <c r="J26" s="15" t="s">
        <v>116</v>
      </c>
      <c r="K26" s="23">
        <v>15</v>
      </c>
      <c r="Q26" s="15" t="s">
        <v>105</v>
      </c>
      <c r="R26" s="23">
        <v>6108</v>
      </c>
      <c r="S26" s="23">
        <v>4350</v>
      </c>
    </row>
    <row r="27" spans="2:19" x14ac:dyDescent="0.25">
      <c r="B27" s="15" t="s">
        <v>88</v>
      </c>
      <c r="C27" s="23">
        <v>2552</v>
      </c>
      <c r="D27" s="23">
        <v>1777</v>
      </c>
      <c r="E27" s="9"/>
      <c r="F27" s="15" t="s">
        <v>88</v>
      </c>
      <c r="G27" s="23">
        <v>1097</v>
      </c>
      <c r="H27" s="23">
        <v>818</v>
      </c>
      <c r="J27" s="15" t="s">
        <v>90</v>
      </c>
      <c r="K27" s="23">
        <v>1153</v>
      </c>
      <c r="Q27" s="15" t="s">
        <v>106</v>
      </c>
      <c r="R27" s="23">
        <v>5762</v>
      </c>
      <c r="S27" s="23">
        <v>4469</v>
      </c>
    </row>
    <row r="28" spans="2:19" x14ac:dyDescent="0.25">
      <c r="B28" s="15" t="s">
        <v>89</v>
      </c>
      <c r="C28" s="24">
        <v>0</v>
      </c>
      <c r="D28" s="23">
        <v>999</v>
      </c>
      <c r="E28" s="9"/>
      <c r="F28" s="15" t="s">
        <v>90</v>
      </c>
      <c r="G28" s="23">
        <v>1784</v>
      </c>
      <c r="H28" s="23">
        <v>1329</v>
      </c>
      <c r="J28" s="15" t="s">
        <v>91</v>
      </c>
      <c r="K28" s="23">
        <v>1985</v>
      </c>
      <c r="Q28" s="15" t="s">
        <v>132</v>
      </c>
      <c r="R28" s="9"/>
      <c r="S28" s="9"/>
    </row>
    <row r="29" spans="2:19" x14ac:dyDescent="0.25">
      <c r="B29" s="15" t="s">
        <v>90</v>
      </c>
      <c r="C29" s="23">
        <v>4335</v>
      </c>
      <c r="D29" s="23">
        <v>3925</v>
      </c>
      <c r="E29" s="9"/>
      <c r="F29" s="15" t="s">
        <v>91</v>
      </c>
      <c r="G29" s="23">
        <v>1991</v>
      </c>
      <c r="H29" s="23">
        <v>1988</v>
      </c>
      <c r="J29" s="15" t="s">
        <v>93</v>
      </c>
      <c r="K29" s="23">
        <v>632</v>
      </c>
      <c r="Q29" s="15" t="s">
        <v>133</v>
      </c>
      <c r="R29" s="22">
        <v>9841</v>
      </c>
      <c r="S29" s="22">
        <v>7370</v>
      </c>
    </row>
    <row r="30" spans="2:19" x14ac:dyDescent="0.25">
      <c r="B30" s="15" t="s">
        <v>91</v>
      </c>
      <c r="C30" s="23">
        <v>10946</v>
      </c>
      <c r="D30" s="23">
        <v>5964</v>
      </c>
      <c r="E30" s="9"/>
      <c r="F30" s="15" t="s">
        <v>92</v>
      </c>
      <c r="G30" s="23">
        <v>561</v>
      </c>
      <c r="H30" s="24">
        <v>0</v>
      </c>
      <c r="J30" s="15" t="s">
        <v>94</v>
      </c>
      <c r="K30" s="23">
        <v>3770</v>
      </c>
      <c r="Q30" s="9"/>
      <c r="R30" s="9"/>
      <c r="S30" s="9"/>
    </row>
    <row r="31" spans="2:19" x14ac:dyDescent="0.25">
      <c r="B31" s="15" t="s">
        <v>92</v>
      </c>
      <c r="C31" s="23">
        <v>741</v>
      </c>
      <c r="D31" s="23">
        <v>634</v>
      </c>
      <c r="E31" s="9"/>
      <c r="F31" s="15" t="s">
        <v>93</v>
      </c>
      <c r="G31" s="23">
        <v>775</v>
      </c>
      <c r="H31" s="23">
        <v>633</v>
      </c>
      <c r="J31" s="15" t="s">
        <v>117</v>
      </c>
      <c r="K31" s="9"/>
    </row>
    <row r="32" spans="2:19" x14ac:dyDescent="0.25">
      <c r="B32" s="15" t="s">
        <v>93</v>
      </c>
      <c r="C32" s="23">
        <v>1553</v>
      </c>
      <c r="D32" s="23">
        <v>1375</v>
      </c>
      <c r="E32" s="9"/>
      <c r="F32" s="15" t="s">
        <v>94</v>
      </c>
      <c r="G32" s="23">
        <v>5111</v>
      </c>
      <c r="H32" s="23">
        <v>3950</v>
      </c>
      <c r="J32" s="15" t="s">
        <v>96</v>
      </c>
      <c r="K32" s="9"/>
    </row>
    <row r="33" spans="2:11" x14ac:dyDescent="0.25">
      <c r="B33" s="15" t="s">
        <v>94</v>
      </c>
      <c r="C33" s="23">
        <v>17575</v>
      </c>
      <c r="D33" s="23">
        <v>11898</v>
      </c>
      <c r="E33" s="9"/>
      <c r="F33" s="15" t="s">
        <v>95</v>
      </c>
      <c r="G33" s="9"/>
      <c r="H33" s="9"/>
      <c r="J33" s="15" t="s">
        <v>108</v>
      </c>
      <c r="K33" s="9"/>
    </row>
    <row r="34" spans="2:11" x14ac:dyDescent="0.25">
      <c r="B34" s="15" t="s">
        <v>95</v>
      </c>
      <c r="C34" s="9"/>
      <c r="D34" s="9"/>
      <c r="E34" s="9"/>
      <c r="F34" s="15" t="s">
        <v>96</v>
      </c>
      <c r="G34" s="9"/>
      <c r="H34" s="9"/>
      <c r="J34" s="15" t="s">
        <v>109</v>
      </c>
      <c r="K34" s="24">
        <v>0</v>
      </c>
    </row>
    <row r="35" spans="2:11" x14ac:dyDescent="0.25">
      <c r="B35" s="9"/>
      <c r="C35" s="9"/>
      <c r="D35" s="9"/>
      <c r="E35" s="9"/>
      <c r="F35" s="15" t="s">
        <v>108</v>
      </c>
      <c r="G35" s="9"/>
      <c r="H35" s="9"/>
      <c r="J35" s="15" t="s">
        <v>110</v>
      </c>
      <c r="K35" s="9"/>
    </row>
    <row r="36" spans="2:11" x14ac:dyDescent="0.25">
      <c r="B36" s="15" t="s">
        <v>96</v>
      </c>
      <c r="C36" s="9"/>
      <c r="D36" s="9"/>
      <c r="E36" s="9"/>
      <c r="F36" s="15" t="s">
        <v>109</v>
      </c>
      <c r="G36" s="24">
        <v>0</v>
      </c>
      <c r="H36" s="24">
        <v>0</v>
      </c>
      <c r="J36" s="15" t="s">
        <v>118</v>
      </c>
      <c r="K36" s="9"/>
    </row>
    <row r="37" spans="2:11" x14ac:dyDescent="0.25">
      <c r="B37" s="15" t="s">
        <v>97</v>
      </c>
      <c r="C37" s="24">
        <v>0</v>
      </c>
      <c r="D37" s="24">
        <v>0</v>
      </c>
      <c r="E37" s="9"/>
      <c r="F37" s="15" t="s">
        <v>110</v>
      </c>
      <c r="G37" s="9"/>
      <c r="H37" s="9"/>
      <c r="J37" s="15" t="s">
        <v>119</v>
      </c>
      <c r="K37" s="9"/>
    </row>
    <row r="38" spans="2:11" x14ac:dyDescent="0.25">
      <c r="B38" s="15" t="s">
        <v>98</v>
      </c>
      <c r="C38" s="9"/>
      <c r="D38" s="9"/>
      <c r="E38" s="9"/>
      <c r="F38" s="15" t="s">
        <v>111</v>
      </c>
      <c r="G38" s="9"/>
      <c r="H38" s="9"/>
      <c r="J38" s="15" t="s">
        <v>120</v>
      </c>
      <c r="K38" s="23">
        <v>1</v>
      </c>
    </row>
    <row r="39" spans="2:11" x14ac:dyDescent="0.25">
      <c r="B39" s="15" t="s">
        <v>99</v>
      </c>
      <c r="C39" s="9"/>
      <c r="D39" s="9"/>
      <c r="E39" s="9"/>
      <c r="F39" s="15" t="s">
        <v>112</v>
      </c>
      <c r="G39" s="9"/>
      <c r="H39" s="9"/>
      <c r="J39" s="15" t="s">
        <v>101</v>
      </c>
      <c r="K39" s="23">
        <v>5351</v>
      </c>
    </row>
    <row r="40" spans="2:11" x14ac:dyDescent="0.25">
      <c r="B40" s="15" t="s">
        <v>100</v>
      </c>
      <c r="C40" s="23">
        <v>3</v>
      </c>
      <c r="D40" s="23">
        <v>3</v>
      </c>
      <c r="E40" s="9"/>
      <c r="F40" s="15" t="s">
        <v>113</v>
      </c>
      <c r="G40" s="23">
        <v>1</v>
      </c>
      <c r="H40" s="23">
        <v>1</v>
      </c>
      <c r="J40" s="15" t="s">
        <v>121</v>
      </c>
      <c r="K40" s="9"/>
    </row>
    <row r="41" spans="2:11" x14ac:dyDescent="0.25">
      <c r="B41" s="15" t="s">
        <v>101</v>
      </c>
      <c r="C41" s="23">
        <v>10385</v>
      </c>
      <c r="D41" s="23">
        <v>8719</v>
      </c>
      <c r="E41" s="9"/>
      <c r="F41" s="15" t="s">
        <v>101</v>
      </c>
      <c r="G41" s="23">
        <v>7045</v>
      </c>
      <c r="H41" s="23">
        <v>6051</v>
      </c>
      <c r="J41" s="15" t="s">
        <v>122</v>
      </c>
      <c r="K41" s="23">
        <v>-6650</v>
      </c>
    </row>
    <row r="42" spans="2:11" x14ac:dyDescent="0.25">
      <c r="B42" s="15" t="s">
        <v>102</v>
      </c>
      <c r="C42" s="9"/>
      <c r="D42" s="9"/>
      <c r="E42" s="9"/>
      <c r="F42" s="15" t="s">
        <v>114</v>
      </c>
      <c r="G42" s="9"/>
      <c r="H42" s="9"/>
      <c r="J42" s="15" t="s">
        <v>123</v>
      </c>
      <c r="K42" s="23">
        <v>-18</v>
      </c>
    </row>
    <row r="43" spans="2:11" x14ac:dyDescent="0.25">
      <c r="B43" s="15" t="s">
        <v>103</v>
      </c>
      <c r="C43" s="24">
        <v>0</v>
      </c>
      <c r="D43" s="23">
        <v>-10756</v>
      </c>
      <c r="E43" s="9"/>
      <c r="F43" s="15" t="s">
        <v>115</v>
      </c>
      <c r="G43" s="23">
        <v>-9814</v>
      </c>
      <c r="H43" s="23">
        <v>-9263</v>
      </c>
      <c r="J43" s="15" t="s">
        <v>105</v>
      </c>
      <c r="K43" s="23">
        <v>8787</v>
      </c>
    </row>
    <row r="44" spans="2:11" x14ac:dyDescent="0.25">
      <c r="B44" s="15" t="s">
        <v>104</v>
      </c>
      <c r="C44" s="23">
        <v>-11</v>
      </c>
      <c r="D44" s="23">
        <v>19</v>
      </c>
      <c r="E44" s="9"/>
      <c r="F44" s="15" t="s">
        <v>104</v>
      </c>
      <c r="G44" s="23">
        <v>1</v>
      </c>
      <c r="H44" s="23">
        <v>-12</v>
      </c>
      <c r="J44" s="15" t="s">
        <v>106</v>
      </c>
      <c r="K44" s="23">
        <v>7471</v>
      </c>
    </row>
    <row r="45" spans="2:11" x14ac:dyDescent="0.25">
      <c r="B45" s="15" t="s">
        <v>105</v>
      </c>
      <c r="C45" s="23">
        <v>16235</v>
      </c>
      <c r="D45" s="23">
        <v>18908</v>
      </c>
      <c r="E45" s="9"/>
      <c r="F45" s="15" t="s">
        <v>105</v>
      </c>
      <c r="G45" s="23">
        <v>14971</v>
      </c>
      <c r="H45" s="23">
        <v>12565</v>
      </c>
      <c r="J45" s="15" t="s">
        <v>107</v>
      </c>
      <c r="K45" s="22">
        <v>11241</v>
      </c>
    </row>
    <row r="46" spans="2:11" x14ac:dyDescent="0.25">
      <c r="B46" s="15" t="s">
        <v>106</v>
      </c>
      <c r="C46" s="23">
        <v>26612</v>
      </c>
      <c r="D46" s="23">
        <v>16893</v>
      </c>
      <c r="E46" s="9"/>
      <c r="F46" s="15" t="s">
        <v>106</v>
      </c>
      <c r="G46" s="23">
        <v>12204</v>
      </c>
      <c r="H46" s="23">
        <v>9342</v>
      </c>
      <c r="J46" s="9"/>
      <c r="K46" s="9"/>
    </row>
    <row r="47" spans="2:11" x14ac:dyDescent="0.25">
      <c r="B47" s="15" t="s">
        <v>107</v>
      </c>
      <c r="C47" s="22">
        <v>44187</v>
      </c>
      <c r="D47" s="22">
        <v>28791</v>
      </c>
      <c r="E47" s="9"/>
      <c r="F47" s="15" t="s">
        <v>107</v>
      </c>
      <c r="G47" s="22">
        <v>17315</v>
      </c>
      <c r="H47" s="22">
        <v>13292</v>
      </c>
    </row>
    <row r="48" spans="2:11" x14ac:dyDescent="0.25">
      <c r="B48" s="9"/>
      <c r="C48" s="9"/>
      <c r="D48" s="9"/>
      <c r="E48" s="9"/>
      <c r="F48" s="9"/>
      <c r="G48" s="9"/>
      <c r="H48" s="9"/>
    </row>
    <row r="49" spans="2:5" x14ac:dyDescent="0.25">
      <c r="B49" s="9"/>
      <c r="C49" s="9"/>
      <c r="D49" s="9"/>
      <c r="E49" s="9"/>
    </row>
    <row r="50" spans="2:5" x14ac:dyDescent="0.25">
      <c r="B50" s="9"/>
      <c r="C50" s="9"/>
      <c r="D50" s="9"/>
      <c r="E50" s="9"/>
    </row>
    <row r="51" spans="2:5" x14ac:dyDescent="0.25">
      <c r="B51" s="9"/>
      <c r="C51" s="9"/>
      <c r="D51" s="9"/>
      <c r="E51" s="9"/>
    </row>
    <row r="52" spans="2:5" x14ac:dyDescent="0.25">
      <c r="B52" s="9"/>
      <c r="C52" s="9"/>
      <c r="D52" s="9"/>
      <c r="E52" s="9"/>
    </row>
    <row r="53" spans="2:5" x14ac:dyDescent="0.25">
      <c r="B53" s="9"/>
      <c r="C53" s="9"/>
      <c r="D53" s="9"/>
      <c r="E53" s="9"/>
    </row>
    <row r="54" spans="2:5" x14ac:dyDescent="0.25">
      <c r="B54" s="9"/>
      <c r="C54" s="9"/>
      <c r="D54" s="9"/>
      <c r="E54" s="9"/>
    </row>
    <row r="55" spans="2:5" x14ac:dyDescent="0.25">
      <c r="B55" s="9"/>
      <c r="C55" s="9"/>
      <c r="D55" s="9"/>
      <c r="E55" s="9"/>
    </row>
    <row r="56" spans="2:5" x14ac:dyDescent="0.25">
      <c r="B56" s="9"/>
      <c r="C56" s="9"/>
      <c r="D56" s="9"/>
      <c r="E56" s="9"/>
    </row>
    <row r="57" spans="2:5" x14ac:dyDescent="0.25">
      <c r="B57" s="9"/>
      <c r="C57" s="9"/>
      <c r="D57" s="9"/>
      <c r="E57" s="9"/>
    </row>
    <row r="58" spans="2:5" x14ac:dyDescent="0.25">
      <c r="B58" s="9"/>
      <c r="C58" s="9"/>
      <c r="D58" s="9"/>
      <c r="E58" s="9"/>
    </row>
  </sheetData>
  <mergeCells count="3">
    <mergeCell ref="B2:D2"/>
    <mergeCell ref="M3:O3"/>
    <mergeCell ref="Q3:R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E80BB-C34E-40A9-A26F-ABCF230494FC}">
  <sheetPr>
    <tabColor theme="7" tint="0.59999389629810485"/>
  </sheetPr>
  <dimension ref="A1:E61"/>
  <sheetViews>
    <sheetView topLeftCell="A46" workbookViewId="0">
      <selection activeCell="E70" sqref="E69:E70"/>
    </sheetView>
  </sheetViews>
  <sheetFormatPr defaultRowHeight="15" outlineLevelCol="7" x14ac:dyDescent="0.25"/>
  <cols>
    <col min="1" max="1" width="3" style="9" customWidth="1" outlineLevel="7"/>
    <col min="2" max="2" width="68" style="9" customWidth="1" outlineLevel="7"/>
    <col min="3" max="4" width="16" style="9" customWidth="1" outlineLevel="7"/>
    <col min="5" max="5" width="15" style="9" customWidth="1" outlineLevel="7"/>
    <col min="6" max="256" width="21.7109375" style="9" customWidth="1"/>
    <col min="257" max="257" width="3" style="9" customWidth="1"/>
    <col min="258" max="258" width="68" style="9" customWidth="1"/>
    <col min="259" max="260" width="16" style="9" customWidth="1"/>
    <col min="261" max="261" width="15" style="9" customWidth="1"/>
    <col min="262" max="512" width="21.7109375" style="9" customWidth="1"/>
    <col min="513" max="513" width="3" style="9" customWidth="1"/>
    <col min="514" max="514" width="68" style="9" customWidth="1"/>
    <col min="515" max="516" width="16" style="9" customWidth="1"/>
    <col min="517" max="517" width="15" style="9" customWidth="1"/>
    <col min="518" max="768" width="21.7109375" style="9" customWidth="1"/>
    <col min="769" max="769" width="3" style="9" customWidth="1"/>
    <col min="770" max="770" width="68" style="9" customWidth="1"/>
    <col min="771" max="772" width="16" style="9" customWidth="1"/>
    <col min="773" max="773" width="15" style="9" customWidth="1"/>
    <col min="774" max="1024" width="21.7109375" style="9" customWidth="1"/>
    <col min="1025" max="1025" width="3" style="9" customWidth="1"/>
    <col min="1026" max="1026" width="68" style="9" customWidth="1"/>
    <col min="1027" max="1028" width="16" style="9" customWidth="1"/>
    <col min="1029" max="1029" width="15" style="9" customWidth="1"/>
    <col min="1030" max="1280" width="21.7109375" style="9" customWidth="1"/>
    <col min="1281" max="1281" width="3" style="9" customWidth="1"/>
    <col min="1282" max="1282" width="68" style="9" customWidth="1"/>
    <col min="1283" max="1284" width="16" style="9" customWidth="1"/>
    <col min="1285" max="1285" width="15" style="9" customWidth="1"/>
    <col min="1286" max="1536" width="21.7109375" style="9" customWidth="1"/>
    <col min="1537" max="1537" width="3" style="9" customWidth="1"/>
    <col min="1538" max="1538" width="68" style="9" customWidth="1"/>
    <col min="1539" max="1540" width="16" style="9" customWidth="1"/>
    <col min="1541" max="1541" width="15" style="9" customWidth="1"/>
    <col min="1542" max="1792" width="21.7109375" style="9" customWidth="1"/>
    <col min="1793" max="1793" width="3" style="9" customWidth="1"/>
    <col min="1794" max="1794" width="68" style="9" customWidth="1"/>
    <col min="1795" max="1796" width="16" style="9" customWidth="1"/>
    <col min="1797" max="1797" width="15" style="9" customWidth="1"/>
    <col min="1798" max="2048" width="21.7109375" style="9" customWidth="1"/>
    <col min="2049" max="2049" width="3" style="9" customWidth="1"/>
    <col min="2050" max="2050" width="68" style="9" customWidth="1"/>
    <col min="2051" max="2052" width="16" style="9" customWidth="1"/>
    <col min="2053" max="2053" width="15" style="9" customWidth="1"/>
    <col min="2054" max="2304" width="21.7109375" style="9" customWidth="1"/>
    <col min="2305" max="2305" width="3" style="9" customWidth="1"/>
    <col min="2306" max="2306" width="68" style="9" customWidth="1"/>
    <col min="2307" max="2308" width="16" style="9" customWidth="1"/>
    <col min="2309" max="2309" width="15" style="9" customWidth="1"/>
    <col min="2310" max="2560" width="21.7109375" style="9" customWidth="1"/>
    <col min="2561" max="2561" width="3" style="9" customWidth="1"/>
    <col min="2562" max="2562" width="68" style="9" customWidth="1"/>
    <col min="2563" max="2564" width="16" style="9" customWidth="1"/>
    <col min="2565" max="2565" width="15" style="9" customWidth="1"/>
    <col min="2566" max="2816" width="21.7109375" style="9" customWidth="1"/>
    <col min="2817" max="2817" width="3" style="9" customWidth="1"/>
    <col min="2818" max="2818" width="68" style="9" customWidth="1"/>
    <col min="2819" max="2820" width="16" style="9" customWidth="1"/>
    <col min="2821" max="2821" width="15" style="9" customWidth="1"/>
    <col min="2822" max="3072" width="21.7109375" style="9" customWidth="1"/>
    <col min="3073" max="3073" width="3" style="9" customWidth="1"/>
    <col min="3074" max="3074" width="68" style="9" customWidth="1"/>
    <col min="3075" max="3076" width="16" style="9" customWidth="1"/>
    <col min="3077" max="3077" width="15" style="9" customWidth="1"/>
    <col min="3078" max="3328" width="21.7109375" style="9" customWidth="1"/>
    <col min="3329" max="3329" width="3" style="9" customWidth="1"/>
    <col min="3330" max="3330" width="68" style="9" customWidth="1"/>
    <col min="3331" max="3332" width="16" style="9" customWidth="1"/>
    <col min="3333" max="3333" width="15" style="9" customWidth="1"/>
    <col min="3334" max="3584" width="21.7109375" style="9" customWidth="1"/>
    <col min="3585" max="3585" width="3" style="9" customWidth="1"/>
    <col min="3586" max="3586" width="68" style="9" customWidth="1"/>
    <col min="3587" max="3588" width="16" style="9" customWidth="1"/>
    <col min="3589" max="3589" width="15" style="9" customWidth="1"/>
    <col min="3590" max="3840" width="21.7109375" style="9" customWidth="1"/>
    <col min="3841" max="3841" width="3" style="9" customWidth="1"/>
    <col min="3842" max="3842" width="68" style="9" customWidth="1"/>
    <col min="3843" max="3844" width="16" style="9" customWidth="1"/>
    <col min="3845" max="3845" width="15" style="9" customWidth="1"/>
    <col min="3846" max="4096" width="21.7109375" style="9" customWidth="1"/>
    <col min="4097" max="4097" width="3" style="9" customWidth="1"/>
    <col min="4098" max="4098" width="68" style="9" customWidth="1"/>
    <col min="4099" max="4100" width="16" style="9" customWidth="1"/>
    <col min="4101" max="4101" width="15" style="9" customWidth="1"/>
    <col min="4102" max="4352" width="21.7109375" style="9" customWidth="1"/>
    <col min="4353" max="4353" width="3" style="9" customWidth="1"/>
    <col min="4354" max="4354" width="68" style="9" customWidth="1"/>
    <col min="4355" max="4356" width="16" style="9" customWidth="1"/>
    <col min="4357" max="4357" width="15" style="9" customWidth="1"/>
    <col min="4358" max="4608" width="21.7109375" style="9" customWidth="1"/>
    <col min="4609" max="4609" width="3" style="9" customWidth="1"/>
    <col min="4610" max="4610" width="68" style="9" customWidth="1"/>
    <col min="4611" max="4612" width="16" style="9" customWidth="1"/>
    <col min="4613" max="4613" width="15" style="9" customWidth="1"/>
    <col min="4614" max="4864" width="21.7109375" style="9" customWidth="1"/>
    <col min="4865" max="4865" width="3" style="9" customWidth="1"/>
    <col min="4866" max="4866" width="68" style="9" customWidth="1"/>
    <col min="4867" max="4868" width="16" style="9" customWidth="1"/>
    <col min="4869" max="4869" width="15" style="9" customWidth="1"/>
    <col min="4870" max="5120" width="21.7109375" style="9" customWidth="1"/>
    <col min="5121" max="5121" width="3" style="9" customWidth="1"/>
    <col min="5122" max="5122" width="68" style="9" customWidth="1"/>
    <col min="5123" max="5124" width="16" style="9" customWidth="1"/>
    <col min="5125" max="5125" width="15" style="9" customWidth="1"/>
    <col min="5126" max="5376" width="21.7109375" style="9" customWidth="1"/>
    <col min="5377" max="5377" width="3" style="9" customWidth="1"/>
    <col min="5378" max="5378" width="68" style="9" customWidth="1"/>
    <col min="5379" max="5380" width="16" style="9" customWidth="1"/>
    <col min="5381" max="5381" width="15" style="9" customWidth="1"/>
    <col min="5382" max="5632" width="21.7109375" style="9" customWidth="1"/>
    <col min="5633" max="5633" width="3" style="9" customWidth="1"/>
    <col min="5634" max="5634" width="68" style="9" customWidth="1"/>
    <col min="5635" max="5636" width="16" style="9" customWidth="1"/>
    <col min="5637" max="5637" width="15" style="9" customWidth="1"/>
    <col min="5638" max="5888" width="21.7109375" style="9" customWidth="1"/>
    <col min="5889" max="5889" width="3" style="9" customWidth="1"/>
    <col min="5890" max="5890" width="68" style="9" customWidth="1"/>
    <col min="5891" max="5892" width="16" style="9" customWidth="1"/>
    <col min="5893" max="5893" width="15" style="9" customWidth="1"/>
    <col min="5894" max="6144" width="21.7109375" style="9" customWidth="1"/>
    <col min="6145" max="6145" width="3" style="9" customWidth="1"/>
    <col min="6146" max="6146" width="68" style="9" customWidth="1"/>
    <col min="6147" max="6148" width="16" style="9" customWidth="1"/>
    <col min="6149" max="6149" width="15" style="9" customWidth="1"/>
    <col min="6150" max="6400" width="21.7109375" style="9" customWidth="1"/>
    <col min="6401" max="6401" width="3" style="9" customWidth="1"/>
    <col min="6402" max="6402" width="68" style="9" customWidth="1"/>
    <col min="6403" max="6404" width="16" style="9" customWidth="1"/>
    <col min="6405" max="6405" width="15" style="9" customWidth="1"/>
    <col min="6406" max="6656" width="21.7109375" style="9" customWidth="1"/>
    <col min="6657" max="6657" width="3" style="9" customWidth="1"/>
    <col min="6658" max="6658" width="68" style="9" customWidth="1"/>
    <col min="6659" max="6660" width="16" style="9" customWidth="1"/>
    <col min="6661" max="6661" width="15" style="9" customWidth="1"/>
    <col min="6662" max="6912" width="21.7109375" style="9" customWidth="1"/>
    <col min="6913" max="6913" width="3" style="9" customWidth="1"/>
    <col min="6914" max="6914" width="68" style="9" customWidth="1"/>
    <col min="6915" max="6916" width="16" style="9" customWidth="1"/>
    <col min="6917" max="6917" width="15" style="9" customWidth="1"/>
    <col min="6918" max="7168" width="21.7109375" style="9" customWidth="1"/>
    <col min="7169" max="7169" width="3" style="9" customWidth="1"/>
    <col min="7170" max="7170" width="68" style="9" customWidth="1"/>
    <col min="7171" max="7172" width="16" style="9" customWidth="1"/>
    <col min="7173" max="7173" width="15" style="9" customWidth="1"/>
    <col min="7174" max="7424" width="21.7109375" style="9" customWidth="1"/>
    <col min="7425" max="7425" width="3" style="9" customWidth="1"/>
    <col min="7426" max="7426" width="68" style="9" customWidth="1"/>
    <col min="7427" max="7428" width="16" style="9" customWidth="1"/>
    <col min="7429" max="7429" width="15" style="9" customWidth="1"/>
    <col min="7430" max="7680" width="21.7109375" style="9" customWidth="1"/>
    <col min="7681" max="7681" width="3" style="9" customWidth="1"/>
    <col min="7682" max="7682" width="68" style="9" customWidth="1"/>
    <col min="7683" max="7684" width="16" style="9" customWidth="1"/>
    <col min="7685" max="7685" width="15" style="9" customWidth="1"/>
    <col min="7686" max="7936" width="21.7109375" style="9" customWidth="1"/>
    <col min="7937" max="7937" width="3" style="9" customWidth="1"/>
    <col min="7938" max="7938" width="68" style="9" customWidth="1"/>
    <col min="7939" max="7940" width="16" style="9" customWidth="1"/>
    <col min="7941" max="7941" width="15" style="9" customWidth="1"/>
    <col min="7942" max="8192" width="21.7109375" style="9" customWidth="1"/>
    <col min="8193" max="8193" width="3" style="9" customWidth="1"/>
    <col min="8194" max="8194" width="68" style="9" customWidth="1"/>
    <col min="8195" max="8196" width="16" style="9" customWidth="1"/>
    <col min="8197" max="8197" width="15" style="9" customWidth="1"/>
    <col min="8198" max="8448" width="21.7109375" style="9" customWidth="1"/>
    <col min="8449" max="8449" width="3" style="9" customWidth="1"/>
    <col min="8450" max="8450" width="68" style="9" customWidth="1"/>
    <col min="8451" max="8452" width="16" style="9" customWidth="1"/>
    <col min="8453" max="8453" width="15" style="9" customWidth="1"/>
    <col min="8454" max="8704" width="21.7109375" style="9" customWidth="1"/>
    <col min="8705" max="8705" width="3" style="9" customWidth="1"/>
    <col min="8706" max="8706" width="68" style="9" customWidth="1"/>
    <col min="8707" max="8708" width="16" style="9" customWidth="1"/>
    <col min="8709" max="8709" width="15" style="9" customWidth="1"/>
    <col min="8710" max="8960" width="21.7109375" style="9" customWidth="1"/>
    <col min="8961" max="8961" width="3" style="9" customWidth="1"/>
    <col min="8962" max="8962" width="68" style="9" customWidth="1"/>
    <col min="8963" max="8964" width="16" style="9" customWidth="1"/>
    <col min="8965" max="8965" width="15" style="9" customWidth="1"/>
    <col min="8966" max="9216" width="21.7109375" style="9" customWidth="1"/>
    <col min="9217" max="9217" width="3" style="9" customWidth="1"/>
    <col min="9218" max="9218" width="68" style="9" customWidth="1"/>
    <col min="9219" max="9220" width="16" style="9" customWidth="1"/>
    <col min="9221" max="9221" width="15" style="9" customWidth="1"/>
    <col min="9222" max="9472" width="21.7109375" style="9" customWidth="1"/>
    <col min="9473" max="9473" width="3" style="9" customWidth="1"/>
    <col min="9474" max="9474" width="68" style="9" customWidth="1"/>
    <col min="9475" max="9476" width="16" style="9" customWidth="1"/>
    <col min="9477" max="9477" width="15" style="9" customWidth="1"/>
    <col min="9478" max="9728" width="21.7109375" style="9" customWidth="1"/>
    <col min="9729" max="9729" width="3" style="9" customWidth="1"/>
    <col min="9730" max="9730" width="68" style="9" customWidth="1"/>
    <col min="9731" max="9732" width="16" style="9" customWidth="1"/>
    <col min="9733" max="9733" width="15" style="9" customWidth="1"/>
    <col min="9734" max="9984" width="21.7109375" style="9" customWidth="1"/>
    <col min="9985" max="9985" width="3" style="9" customWidth="1"/>
    <col min="9986" max="9986" width="68" style="9" customWidth="1"/>
    <col min="9987" max="9988" width="16" style="9" customWidth="1"/>
    <col min="9989" max="9989" width="15" style="9" customWidth="1"/>
    <col min="9990" max="10240" width="21.7109375" style="9" customWidth="1"/>
    <col min="10241" max="10241" width="3" style="9" customWidth="1"/>
    <col min="10242" max="10242" width="68" style="9" customWidth="1"/>
    <col min="10243" max="10244" width="16" style="9" customWidth="1"/>
    <col min="10245" max="10245" width="15" style="9" customWidth="1"/>
    <col min="10246" max="10496" width="21.7109375" style="9" customWidth="1"/>
    <col min="10497" max="10497" width="3" style="9" customWidth="1"/>
    <col min="10498" max="10498" width="68" style="9" customWidth="1"/>
    <col min="10499" max="10500" width="16" style="9" customWidth="1"/>
    <col min="10501" max="10501" width="15" style="9" customWidth="1"/>
    <col min="10502" max="10752" width="21.7109375" style="9" customWidth="1"/>
    <col min="10753" max="10753" width="3" style="9" customWidth="1"/>
    <col min="10754" max="10754" width="68" style="9" customWidth="1"/>
    <col min="10755" max="10756" width="16" style="9" customWidth="1"/>
    <col min="10757" max="10757" width="15" style="9" customWidth="1"/>
    <col min="10758" max="11008" width="21.7109375" style="9" customWidth="1"/>
    <col min="11009" max="11009" width="3" style="9" customWidth="1"/>
    <col min="11010" max="11010" width="68" style="9" customWidth="1"/>
    <col min="11011" max="11012" width="16" style="9" customWidth="1"/>
    <col min="11013" max="11013" width="15" style="9" customWidth="1"/>
    <col min="11014" max="11264" width="21.7109375" style="9" customWidth="1"/>
    <col min="11265" max="11265" width="3" style="9" customWidth="1"/>
    <col min="11266" max="11266" width="68" style="9" customWidth="1"/>
    <col min="11267" max="11268" width="16" style="9" customWidth="1"/>
    <col min="11269" max="11269" width="15" style="9" customWidth="1"/>
    <col min="11270" max="11520" width="21.7109375" style="9" customWidth="1"/>
    <col min="11521" max="11521" width="3" style="9" customWidth="1"/>
    <col min="11522" max="11522" width="68" style="9" customWidth="1"/>
    <col min="11523" max="11524" width="16" style="9" customWidth="1"/>
    <col min="11525" max="11525" width="15" style="9" customWidth="1"/>
    <col min="11526" max="11776" width="21.7109375" style="9" customWidth="1"/>
    <col min="11777" max="11777" width="3" style="9" customWidth="1"/>
    <col min="11778" max="11778" width="68" style="9" customWidth="1"/>
    <col min="11779" max="11780" width="16" style="9" customWidth="1"/>
    <col min="11781" max="11781" width="15" style="9" customWidth="1"/>
    <col min="11782" max="12032" width="21.7109375" style="9" customWidth="1"/>
    <col min="12033" max="12033" width="3" style="9" customWidth="1"/>
    <col min="12034" max="12034" width="68" style="9" customWidth="1"/>
    <col min="12035" max="12036" width="16" style="9" customWidth="1"/>
    <col min="12037" max="12037" width="15" style="9" customWidth="1"/>
    <col min="12038" max="12288" width="21.7109375" style="9" customWidth="1"/>
    <col min="12289" max="12289" width="3" style="9" customWidth="1"/>
    <col min="12290" max="12290" width="68" style="9" customWidth="1"/>
    <col min="12291" max="12292" width="16" style="9" customWidth="1"/>
    <col min="12293" max="12293" width="15" style="9" customWidth="1"/>
    <col min="12294" max="12544" width="21.7109375" style="9" customWidth="1"/>
    <col min="12545" max="12545" width="3" style="9" customWidth="1"/>
    <col min="12546" max="12546" width="68" style="9" customWidth="1"/>
    <col min="12547" max="12548" width="16" style="9" customWidth="1"/>
    <col min="12549" max="12549" width="15" style="9" customWidth="1"/>
    <col min="12550" max="12800" width="21.7109375" style="9" customWidth="1"/>
    <col min="12801" max="12801" width="3" style="9" customWidth="1"/>
    <col min="12802" max="12802" width="68" style="9" customWidth="1"/>
    <col min="12803" max="12804" width="16" style="9" customWidth="1"/>
    <col min="12805" max="12805" width="15" style="9" customWidth="1"/>
    <col min="12806" max="13056" width="21.7109375" style="9" customWidth="1"/>
    <col min="13057" max="13057" width="3" style="9" customWidth="1"/>
    <col min="13058" max="13058" width="68" style="9" customWidth="1"/>
    <col min="13059" max="13060" width="16" style="9" customWidth="1"/>
    <col min="13061" max="13061" width="15" style="9" customWidth="1"/>
    <col min="13062" max="13312" width="21.7109375" style="9" customWidth="1"/>
    <col min="13313" max="13313" width="3" style="9" customWidth="1"/>
    <col min="13314" max="13314" width="68" style="9" customWidth="1"/>
    <col min="13315" max="13316" width="16" style="9" customWidth="1"/>
    <col min="13317" max="13317" width="15" style="9" customWidth="1"/>
    <col min="13318" max="13568" width="21.7109375" style="9" customWidth="1"/>
    <col min="13569" max="13569" width="3" style="9" customWidth="1"/>
    <col min="13570" max="13570" width="68" style="9" customWidth="1"/>
    <col min="13571" max="13572" width="16" style="9" customWidth="1"/>
    <col min="13573" max="13573" width="15" style="9" customWidth="1"/>
    <col min="13574" max="13824" width="21.7109375" style="9" customWidth="1"/>
    <col min="13825" max="13825" width="3" style="9" customWidth="1"/>
    <col min="13826" max="13826" width="68" style="9" customWidth="1"/>
    <col min="13827" max="13828" width="16" style="9" customWidth="1"/>
    <col min="13829" max="13829" width="15" style="9" customWidth="1"/>
    <col min="13830" max="14080" width="21.7109375" style="9" customWidth="1"/>
    <col min="14081" max="14081" width="3" style="9" customWidth="1"/>
    <col min="14082" max="14082" width="68" style="9" customWidth="1"/>
    <col min="14083" max="14084" width="16" style="9" customWidth="1"/>
    <col min="14085" max="14085" width="15" style="9" customWidth="1"/>
    <col min="14086" max="14336" width="21.7109375" style="9" customWidth="1"/>
    <col min="14337" max="14337" width="3" style="9" customWidth="1"/>
    <col min="14338" max="14338" width="68" style="9" customWidth="1"/>
    <col min="14339" max="14340" width="16" style="9" customWidth="1"/>
    <col min="14341" max="14341" width="15" style="9" customWidth="1"/>
    <col min="14342" max="14592" width="21.7109375" style="9" customWidth="1"/>
    <col min="14593" max="14593" width="3" style="9" customWidth="1"/>
    <col min="14594" max="14594" width="68" style="9" customWidth="1"/>
    <col min="14595" max="14596" width="16" style="9" customWidth="1"/>
    <col min="14597" max="14597" width="15" style="9" customWidth="1"/>
    <col min="14598" max="14848" width="21.7109375" style="9" customWidth="1"/>
    <col min="14849" max="14849" width="3" style="9" customWidth="1"/>
    <col min="14850" max="14850" width="68" style="9" customWidth="1"/>
    <col min="14851" max="14852" width="16" style="9" customWidth="1"/>
    <col min="14853" max="14853" width="15" style="9" customWidth="1"/>
    <col min="14854" max="15104" width="21.7109375" style="9" customWidth="1"/>
    <col min="15105" max="15105" width="3" style="9" customWidth="1"/>
    <col min="15106" max="15106" width="68" style="9" customWidth="1"/>
    <col min="15107" max="15108" width="16" style="9" customWidth="1"/>
    <col min="15109" max="15109" width="15" style="9" customWidth="1"/>
    <col min="15110" max="15360" width="21.7109375" style="9" customWidth="1"/>
    <col min="15361" max="15361" width="3" style="9" customWidth="1"/>
    <col min="15362" max="15362" width="68" style="9" customWidth="1"/>
    <col min="15363" max="15364" width="16" style="9" customWidth="1"/>
    <col min="15365" max="15365" width="15" style="9" customWidth="1"/>
    <col min="15366" max="15616" width="21.7109375" style="9" customWidth="1"/>
    <col min="15617" max="15617" width="3" style="9" customWidth="1"/>
    <col min="15618" max="15618" width="68" style="9" customWidth="1"/>
    <col min="15619" max="15620" width="16" style="9" customWidth="1"/>
    <col min="15621" max="15621" width="15" style="9" customWidth="1"/>
    <col min="15622" max="15872" width="21.7109375" style="9" customWidth="1"/>
    <col min="15873" max="15873" width="3" style="9" customWidth="1"/>
    <col min="15874" max="15874" width="68" style="9" customWidth="1"/>
    <col min="15875" max="15876" width="16" style="9" customWidth="1"/>
    <col min="15877" max="15877" width="15" style="9" customWidth="1"/>
    <col min="15878" max="16128" width="21.7109375" style="9" customWidth="1"/>
    <col min="16129" max="16129" width="3" style="9" customWidth="1"/>
    <col min="16130" max="16130" width="68" style="9" customWidth="1"/>
    <col min="16131" max="16132" width="16" style="9" customWidth="1"/>
    <col min="16133" max="16133" width="15" style="9" customWidth="1"/>
    <col min="16134" max="16384" width="21.7109375" style="9" customWidth="1"/>
  </cols>
  <sheetData>
    <row r="1" spans="1:5" x14ac:dyDescent="0.25">
      <c r="A1" s="90" t="s">
        <v>42</v>
      </c>
      <c r="B1" s="86"/>
      <c r="C1" s="86"/>
      <c r="D1" s="86"/>
      <c r="E1" s="86"/>
    </row>
    <row r="2" spans="1:5" x14ac:dyDescent="0.25">
      <c r="A2" s="90" t="s">
        <v>5</v>
      </c>
      <c r="B2" s="86"/>
      <c r="C2" s="86"/>
      <c r="D2" s="86"/>
      <c r="E2" s="86"/>
    </row>
    <row r="3" spans="1:5" x14ac:dyDescent="0.25">
      <c r="A3" s="90" t="s">
        <v>6</v>
      </c>
      <c r="B3" s="86"/>
      <c r="C3" s="86"/>
      <c r="D3" s="86"/>
      <c r="E3" s="86"/>
    </row>
    <row r="4" spans="1:5" x14ac:dyDescent="0.25">
      <c r="A4" s="90" t="s">
        <v>140</v>
      </c>
      <c r="B4" s="86"/>
      <c r="C4" s="86"/>
      <c r="D4" s="86"/>
      <c r="E4" s="86"/>
    </row>
    <row r="5" spans="1:5" x14ac:dyDescent="0.25">
      <c r="A5" s="90" t="s">
        <v>43</v>
      </c>
      <c r="B5" s="86"/>
      <c r="C5" s="86"/>
      <c r="D5" s="86"/>
      <c r="E5" s="86"/>
    </row>
    <row r="6" spans="1:5" x14ac:dyDescent="0.25">
      <c r="A6" s="90" t="s">
        <v>44</v>
      </c>
      <c r="B6" s="86"/>
      <c r="C6" s="86"/>
      <c r="D6" s="86"/>
      <c r="E6" s="86"/>
    </row>
    <row r="7" spans="1:5" x14ac:dyDescent="0.25">
      <c r="A7" s="90" t="s">
        <v>45</v>
      </c>
      <c r="B7" s="86"/>
      <c r="C7" s="86"/>
      <c r="D7" s="86"/>
      <c r="E7" s="86"/>
    </row>
    <row r="8" spans="1:5" x14ac:dyDescent="0.25">
      <c r="A8" s="91" t="s">
        <v>11</v>
      </c>
      <c r="B8" s="86"/>
      <c r="C8" s="86"/>
      <c r="D8" s="86"/>
      <c r="E8" s="86"/>
    </row>
    <row r="9" spans="1:5" x14ac:dyDescent="0.25">
      <c r="A9" s="90" t="s">
        <v>5</v>
      </c>
      <c r="B9" s="86"/>
      <c r="C9" s="86"/>
      <c r="D9" s="86"/>
      <c r="E9" s="86"/>
    </row>
    <row r="10" spans="1:5" x14ac:dyDescent="0.25">
      <c r="B10" s="25" t="s">
        <v>12</v>
      </c>
    </row>
    <row r="11" spans="1:5" x14ac:dyDescent="0.25">
      <c r="B11" s="25" t="s">
        <v>141</v>
      </c>
    </row>
    <row r="12" spans="1:5" x14ac:dyDescent="0.25">
      <c r="B12" s="25" t="s">
        <v>142</v>
      </c>
    </row>
    <row r="13" spans="1:5" x14ac:dyDescent="0.25">
      <c r="B13" s="25" t="s">
        <v>5</v>
      </c>
      <c r="C13" s="25" t="s">
        <v>5</v>
      </c>
      <c r="D13" s="25" t="s">
        <v>47</v>
      </c>
    </row>
    <row r="14" spans="1:5" x14ac:dyDescent="0.25">
      <c r="B14" s="25" t="s">
        <v>5</v>
      </c>
      <c r="C14" s="25" t="s">
        <v>48</v>
      </c>
      <c r="D14" s="25" t="s">
        <v>49</v>
      </c>
      <c r="E14" s="25" t="s">
        <v>50</v>
      </c>
    </row>
    <row r="15" spans="1:5" x14ac:dyDescent="0.25">
      <c r="B15" s="25" t="s">
        <v>5</v>
      </c>
      <c r="C15" s="25">
        <v>2022</v>
      </c>
      <c r="D15" s="25">
        <v>2021</v>
      </c>
      <c r="E15" s="25">
        <v>2020</v>
      </c>
    </row>
    <row r="16" spans="1:5" x14ac:dyDescent="0.25">
      <c r="B16" s="25" t="s">
        <v>143</v>
      </c>
    </row>
    <row r="17" spans="2:5" x14ac:dyDescent="0.25">
      <c r="B17" s="25" t="s">
        <v>35</v>
      </c>
      <c r="C17" s="22">
        <v>9752</v>
      </c>
      <c r="D17" s="22">
        <v>4332</v>
      </c>
      <c r="E17" s="22">
        <v>2796</v>
      </c>
    </row>
    <row r="18" spans="2:5" x14ac:dyDescent="0.25">
      <c r="B18" s="25" t="s">
        <v>144</v>
      </c>
    </row>
    <row r="19" spans="2:5" x14ac:dyDescent="0.25">
      <c r="B19" s="25" t="s">
        <v>145</v>
      </c>
    </row>
    <row r="20" spans="2:5" x14ac:dyDescent="0.25">
      <c r="B20" s="25" t="s">
        <v>146</v>
      </c>
      <c r="C20" s="23">
        <v>2004</v>
      </c>
      <c r="D20" s="23">
        <v>1397</v>
      </c>
      <c r="E20" s="23">
        <v>844</v>
      </c>
    </row>
    <row r="21" spans="2:5" x14ac:dyDescent="0.25">
      <c r="B21" s="25" t="s">
        <v>147</v>
      </c>
      <c r="C21" s="23">
        <v>1174</v>
      </c>
      <c r="D21" s="23">
        <v>1098</v>
      </c>
      <c r="E21" s="23">
        <v>381</v>
      </c>
    </row>
    <row r="22" spans="2:5" x14ac:dyDescent="0.25">
      <c r="B22" s="25" t="s">
        <v>148</v>
      </c>
      <c r="C22" s="23">
        <v>-406</v>
      </c>
      <c r="D22" s="23">
        <v>-282</v>
      </c>
      <c r="E22" s="23">
        <v>18</v>
      </c>
    </row>
    <row r="24" spans="2:5" x14ac:dyDescent="0.25">
      <c r="B24" s="25" t="s">
        <v>149</v>
      </c>
      <c r="C24" s="23">
        <v>-100</v>
      </c>
      <c r="D24" s="24">
        <v>0</v>
      </c>
      <c r="E24" s="23">
        <v>1</v>
      </c>
    </row>
    <row r="25" spans="2:5" x14ac:dyDescent="0.25">
      <c r="B25" s="25" t="s">
        <v>150</v>
      </c>
      <c r="C25" s="23">
        <v>47</v>
      </c>
      <c r="D25" s="23">
        <v>-20</v>
      </c>
      <c r="E25" s="23">
        <v>4</v>
      </c>
    </row>
    <row r="26" spans="2:5" x14ac:dyDescent="0.25">
      <c r="B26" s="25" t="s">
        <v>151</v>
      </c>
    </row>
    <row r="27" spans="2:5" x14ac:dyDescent="0.25">
      <c r="B27" s="25" t="s">
        <v>152</v>
      </c>
    </row>
    <row r="28" spans="2:5" x14ac:dyDescent="0.25">
      <c r="B28" s="25" t="s">
        <v>153</v>
      </c>
      <c r="C28" s="23">
        <v>-2215</v>
      </c>
      <c r="D28" s="23">
        <v>-550</v>
      </c>
      <c r="E28" s="23">
        <v>-233</v>
      </c>
    </row>
    <row r="29" spans="2:5" x14ac:dyDescent="0.25">
      <c r="B29" s="25" t="s">
        <v>73</v>
      </c>
      <c r="C29" s="23">
        <v>-774</v>
      </c>
      <c r="D29" s="23">
        <v>-524</v>
      </c>
      <c r="E29" s="23">
        <v>597</v>
      </c>
    </row>
    <row r="30" spans="2:5" x14ac:dyDescent="0.25">
      <c r="B30" s="25" t="s">
        <v>154</v>
      </c>
      <c r="C30" s="23">
        <v>-1715</v>
      </c>
      <c r="D30" s="23">
        <v>-394</v>
      </c>
      <c r="E30" s="23">
        <v>77</v>
      </c>
    </row>
    <row r="31" spans="2:5" x14ac:dyDescent="0.25">
      <c r="B31" s="25" t="s">
        <v>87</v>
      </c>
      <c r="C31" s="23">
        <v>568</v>
      </c>
      <c r="D31" s="23">
        <v>312</v>
      </c>
      <c r="E31" s="23">
        <v>194</v>
      </c>
    </row>
    <row r="32" spans="2:5" x14ac:dyDescent="0.25">
      <c r="B32" s="25" t="s">
        <v>88</v>
      </c>
      <c r="C32" s="23">
        <v>581</v>
      </c>
      <c r="D32" s="23">
        <v>290</v>
      </c>
      <c r="E32" s="23">
        <v>54</v>
      </c>
    </row>
    <row r="33" spans="2:5" x14ac:dyDescent="0.25">
      <c r="B33" s="25" t="s">
        <v>93</v>
      </c>
      <c r="C33" s="23">
        <v>192</v>
      </c>
      <c r="D33" s="23">
        <v>163</v>
      </c>
      <c r="E33" s="23">
        <v>28</v>
      </c>
    </row>
    <row r="34" spans="2:5" x14ac:dyDescent="0.25">
      <c r="B34" s="25" t="s">
        <v>155</v>
      </c>
      <c r="C34" s="23">
        <v>9108</v>
      </c>
      <c r="D34" s="23">
        <v>5822</v>
      </c>
      <c r="E34" s="23">
        <v>4761</v>
      </c>
    </row>
    <row r="35" spans="2:5" x14ac:dyDescent="0.25">
      <c r="B35" s="25" t="s">
        <v>156</v>
      </c>
    </row>
    <row r="36" spans="2:5" x14ac:dyDescent="0.25">
      <c r="B36" s="25" t="s">
        <v>157</v>
      </c>
      <c r="C36" s="23">
        <v>15197</v>
      </c>
      <c r="D36" s="23">
        <v>8792</v>
      </c>
      <c r="E36" s="23">
        <v>4744</v>
      </c>
    </row>
    <row r="37" spans="2:5" x14ac:dyDescent="0.25">
      <c r="B37" s="25" t="s">
        <v>158</v>
      </c>
      <c r="C37" s="23">
        <v>1023</v>
      </c>
      <c r="D37" s="23">
        <v>527</v>
      </c>
      <c r="E37" s="23">
        <v>3365</v>
      </c>
    </row>
    <row r="38" spans="2:5" x14ac:dyDescent="0.25">
      <c r="B38" s="25" t="s">
        <v>159</v>
      </c>
      <c r="C38" s="23">
        <v>-24787</v>
      </c>
      <c r="D38" s="23">
        <v>-19308</v>
      </c>
      <c r="E38" s="23">
        <v>-1461</v>
      </c>
    </row>
    <row r="39" spans="2:5" x14ac:dyDescent="0.25">
      <c r="B39" s="25" t="s">
        <v>160</v>
      </c>
    </row>
    <row r="40" spans="2:5" x14ac:dyDescent="0.25">
      <c r="B40" s="25" t="s">
        <v>161</v>
      </c>
      <c r="C40" s="23">
        <v>-976</v>
      </c>
      <c r="D40" s="23">
        <v>-1128</v>
      </c>
      <c r="E40" s="23">
        <v>-489</v>
      </c>
    </row>
    <row r="41" spans="2:5" x14ac:dyDescent="0.25">
      <c r="B41" s="25" t="s">
        <v>162</v>
      </c>
      <c r="C41" s="23">
        <v>-263</v>
      </c>
      <c r="D41" s="23">
        <v>-8524</v>
      </c>
      <c r="E41" s="23">
        <v>-4</v>
      </c>
    </row>
    <row r="42" spans="2:5" x14ac:dyDescent="0.25">
      <c r="B42" s="25" t="s">
        <v>163</v>
      </c>
      <c r="C42" s="23">
        <v>-24</v>
      </c>
      <c r="D42" s="23">
        <v>-34</v>
      </c>
      <c r="E42" s="23">
        <v>-10</v>
      </c>
    </row>
    <row r="44" spans="2:5" x14ac:dyDescent="0.25">
      <c r="B44" s="25" t="s">
        <v>164</v>
      </c>
      <c r="C44" s="23">
        <v>-9830</v>
      </c>
      <c r="D44" s="23">
        <v>-19675</v>
      </c>
      <c r="E44" s="23">
        <v>6145</v>
      </c>
    </row>
    <row r="45" spans="2:5" x14ac:dyDescent="0.25">
      <c r="B45" s="25" t="s">
        <v>165</v>
      </c>
    </row>
    <row r="46" spans="2:5" x14ac:dyDescent="0.25">
      <c r="B46" s="25" t="s">
        <v>166</v>
      </c>
      <c r="C46" s="23">
        <v>4977</v>
      </c>
      <c r="D46" s="23">
        <v>4968</v>
      </c>
      <c r="E46" s="24">
        <v>0</v>
      </c>
    </row>
    <row r="48" spans="2:5" x14ac:dyDescent="0.25">
      <c r="B48" s="25" t="s">
        <v>167</v>
      </c>
      <c r="C48" s="23">
        <v>281</v>
      </c>
      <c r="D48" s="23">
        <v>194</v>
      </c>
      <c r="E48" s="23">
        <v>149</v>
      </c>
    </row>
    <row r="49" spans="2:5" x14ac:dyDescent="0.25">
      <c r="B49" s="25" t="s">
        <v>168</v>
      </c>
      <c r="C49" s="23">
        <v>-1904</v>
      </c>
      <c r="D49" s="23">
        <v>-942</v>
      </c>
      <c r="E49" s="23">
        <v>-551</v>
      </c>
    </row>
    <row r="50" spans="2:5" x14ac:dyDescent="0.25">
      <c r="B50" s="25" t="s">
        <v>169</v>
      </c>
      <c r="C50" s="23">
        <v>-1000</v>
      </c>
      <c r="D50" s="24">
        <v>0</v>
      </c>
      <c r="E50" s="24">
        <v>0</v>
      </c>
    </row>
    <row r="51" spans="2:5" x14ac:dyDescent="0.25">
      <c r="B51" s="25" t="s">
        <v>170</v>
      </c>
      <c r="C51" s="23">
        <v>-399</v>
      </c>
      <c r="D51" s="23">
        <v>-395</v>
      </c>
      <c r="E51" s="23">
        <v>-390</v>
      </c>
    </row>
    <row r="52" spans="2:5" x14ac:dyDescent="0.25">
      <c r="B52" s="25" t="s">
        <v>171</v>
      </c>
      <c r="C52" s="23">
        <v>-83</v>
      </c>
      <c r="D52" s="23">
        <v>-17</v>
      </c>
      <c r="E52" s="24">
        <v>0</v>
      </c>
    </row>
    <row r="54" spans="2:5" x14ac:dyDescent="0.25">
      <c r="B54" s="25" t="s">
        <v>150</v>
      </c>
      <c r="C54" s="23">
        <v>-7</v>
      </c>
      <c r="D54" s="23">
        <v>-4</v>
      </c>
      <c r="E54" s="24">
        <v>0</v>
      </c>
    </row>
    <row r="55" spans="2:5" x14ac:dyDescent="0.25">
      <c r="B55" s="25" t="s">
        <v>172</v>
      </c>
      <c r="C55" s="23">
        <v>1865</v>
      </c>
      <c r="D55" s="23">
        <v>3804</v>
      </c>
      <c r="E55" s="23">
        <v>-792</v>
      </c>
    </row>
    <row r="56" spans="2:5" x14ac:dyDescent="0.25">
      <c r="B56" s="25" t="s">
        <v>173</v>
      </c>
      <c r="C56" s="23">
        <v>1143</v>
      </c>
      <c r="D56" s="23">
        <v>-10049</v>
      </c>
      <c r="E56" s="23">
        <v>10114</v>
      </c>
    </row>
    <row r="57" spans="2:5" x14ac:dyDescent="0.25">
      <c r="B57" s="25" t="s">
        <v>174</v>
      </c>
      <c r="C57" s="23">
        <v>847</v>
      </c>
      <c r="D57" s="23">
        <v>10896</v>
      </c>
      <c r="E57" s="23">
        <v>782</v>
      </c>
    </row>
    <row r="58" spans="2:5" x14ac:dyDescent="0.25">
      <c r="B58" s="25" t="s">
        <v>175</v>
      </c>
      <c r="C58" s="22">
        <v>1990</v>
      </c>
      <c r="D58" s="22">
        <v>847</v>
      </c>
      <c r="E58" s="22">
        <v>10896</v>
      </c>
    </row>
    <row r="59" spans="2:5" x14ac:dyDescent="0.25">
      <c r="B59" s="25" t="s">
        <v>176</v>
      </c>
    </row>
    <row r="60" spans="2:5" x14ac:dyDescent="0.25">
      <c r="B60" s="25" t="s">
        <v>177</v>
      </c>
      <c r="C60" s="22">
        <v>396</v>
      </c>
      <c r="D60" s="22">
        <v>249</v>
      </c>
      <c r="E60" s="22">
        <v>176</v>
      </c>
    </row>
    <row r="61" spans="2:5" x14ac:dyDescent="0.25">
      <c r="B61" s="25" t="s">
        <v>178</v>
      </c>
      <c r="C61" s="22">
        <v>246</v>
      </c>
      <c r="D61" s="22">
        <v>138</v>
      </c>
      <c r="E61" s="22">
        <v>54</v>
      </c>
    </row>
  </sheetData>
  <mergeCells count="9">
    <mergeCell ref="A7:E7"/>
    <mergeCell ref="A8:E8"/>
    <mergeCell ref="A9:E9"/>
    <mergeCell ref="A1:E1"/>
    <mergeCell ref="A2:E2"/>
    <mergeCell ref="A3:E3"/>
    <mergeCell ref="A4:E4"/>
    <mergeCell ref="A5:E5"/>
    <mergeCell ref="A6:E6"/>
  </mergeCells>
  <hyperlinks>
    <hyperlink ref="A8" location="Table_Of_Contents!A1" display="Table Of Contents" xr:uid="{23F2365F-1B25-444B-8737-76399BC8308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Supporting Docs -&gt;</vt:lpstr>
      <vt:lpstr>INCOME_STATEMENT_Q3_2022</vt:lpstr>
      <vt:lpstr>INCOME_STATEMENT_HISTORICAL</vt:lpstr>
      <vt:lpstr>BALANCE_SHEET_HISTORICAL</vt:lpstr>
      <vt:lpstr>CASH_FLOWS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Morton</dc:creator>
  <cp:lastModifiedBy>Josh Morton</cp:lastModifiedBy>
  <dcterms:created xsi:type="dcterms:W3CDTF">2022-11-09T00:31:08Z</dcterms:created>
  <dcterms:modified xsi:type="dcterms:W3CDTF">2022-11-12T14:29:04Z</dcterms:modified>
</cp:coreProperties>
</file>