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448FD4C7-4832-4605-A408-212746DE948C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Entropy" sheetId="1" r:id="rId1"/>
    <sheet name="Information Gain" sheetId="2" r:id="rId2"/>
    <sheet name="Chi Squared" sheetId="4" r:id="rId3"/>
    <sheet name="Gini Index" sheetId="5" r:id="rId4"/>
    <sheet name="Gini vs IG" sheetId="6" r:id="rId5"/>
    <sheet name="Information Gain Ratio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2" l="1"/>
  <c r="K34" i="2"/>
  <c r="C60" i="2"/>
  <c r="E58" i="2"/>
  <c r="G58" i="2" s="1"/>
  <c r="E57" i="2"/>
  <c r="G57" i="2" s="1"/>
  <c r="G56" i="2"/>
  <c r="E56" i="2"/>
  <c r="F56" i="2" s="1"/>
  <c r="D54" i="2"/>
  <c r="C54" i="2"/>
  <c r="G51" i="2"/>
  <c r="F51" i="2"/>
  <c r="E51" i="2"/>
  <c r="E50" i="2"/>
  <c r="G50" i="2" s="1"/>
  <c r="E49" i="2"/>
  <c r="D47" i="2"/>
  <c r="C47" i="2"/>
  <c r="F34" i="2"/>
  <c r="C26" i="2"/>
  <c r="K15" i="2"/>
  <c r="D37" i="2"/>
  <c r="C37" i="2"/>
  <c r="D30" i="2"/>
  <c r="C30" i="2"/>
  <c r="D5" i="2"/>
  <c r="D20" i="2"/>
  <c r="E23" i="2" s="1"/>
  <c r="G23" i="2" s="1"/>
  <c r="C20" i="2"/>
  <c r="F57" i="2" l="1"/>
  <c r="E47" i="2"/>
  <c r="I56" i="2"/>
  <c r="G49" i="2"/>
  <c r="I49" i="2" s="1"/>
  <c r="F50" i="2"/>
  <c r="E54" i="2"/>
  <c r="F58" i="2"/>
  <c r="F49" i="2"/>
  <c r="E39" i="2"/>
  <c r="F39" i="2" s="1"/>
  <c r="E40" i="2"/>
  <c r="G40" i="2" s="1"/>
  <c r="E41" i="2"/>
  <c r="G41" i="2" s="1"/>
  <c r="E24" i="2"/>
  <c r="G24" i="2" s="1"/>
  <c r="E22" i="2"/>
  <c r="G22" i="2" s="1"/>
  <c r="F22" i="2"/>
  <c r="F23" i="2"/>
  <c r="D3" i="6"/>
  <c r="D23" i="6"/>
  <c r="E3" i="6"/>
  <c r="B1" i="6"/>
  <c r="C1" i="6"/>
  <c r="B5" i="6"/>
  <c r="D5" i="6" s="1"/>
  <c r="C5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E23" i="6" s="1"/>
  <c r="C6" i="6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D22" i="6" s="1"/>
  <c r="C4" i="6"/>
  <c r="B4" i="6"/>
  <c r="D4" i="6" s="1"/>
  <c r="D34" i="5"/>
  <c r="E38" i="5"/>
  <c r="F38" i="5" s="1"/>
  <c r="C33" i="5"/>
  <c r="C32" i="5"/>
  <c r="D25" i="5"/>
  <c r="E28" i="5" s="1"/>
  <c r="F28" i="5" s="1"/>
  <c r="C24" i="5"/>
  <c r="C23" i="5"/>
  <c r="D16" i="5"/>
  <c r="E19" i="5" s="1"/>
  <c r="F19" i="5" s="1"/>
  <c r="C15" i="5"/>
  <c r="C14" i="5"/>
  <c r="C6" i="5"/>
  <c r="E9" i="5" s="1"/>
  <c r="F9" i="5" s="1"/>
  <c r="C5" i="5"/>
  <c r="H18" i="4"/>
  <c r="J5" i="4"/>
  <c r="I5" i="4"/>
  <c r="H5" i="4"/>
  <c r="G5" i="4"/>
  <c r="J4" i="4"/>
  <c r="I4" i="4"/>
  <c r="H4" i="4"/>
  <c r="G4" i="4"/>
  <c r="J3" i="4"/>
  <c r="I3" i="4"/>
  <c r="H3" i="4"/>
  <c r="G3" i="4"/>
  <c r="J6" i="4"/>
  <c r="I6" i="4"/>
  <c r="H6" i="4"/>
  <c r="G6" i="4"/>
  <c r="D34" i="4"/>
  <c r="E38" i="4" s="1"/>
  <c r="C33" i="4"/>
  <c r="C32" i="4"/>
  <c r="D25" i="4"/>
  <c r="E27" i="4" s="1"/>
  <c r="C24" i="4"/>
  <c r="C23" i="4"/>
  <c r="D16" i="4"/>
  <c r="E30" i="4" s="1"/>
  <c r="C15" i="4"/>
  <c r="C14" i="4"/>
  <c r="C6" i="4"/>
  <c r="E9" i="4" s="1"/>
  <c r="C5" i="4"/>
  <c r="D13" i="2"/>
  <c r="C5" i="2"/>
  <c r="C1" i="1"/>
  <c r="D1" i="1"/>
  <c r="E4" i="1" s="1"/>
  <c r="F4" i="1" s="1"/>
  <c r="K51" i="2" l="1"/>
  <c r="F41" i="2"/>
  <c r="G39" i="2"/>
  <c r="F40" i="2"/>
  <c r="E32" i="2"/>
  <c r="E34" i="2"/>
  <c r="G34" i="2" s="1"/>
  <c r="E33" i="2"/>
  <c r="E20" i="2"/>
  <c r="I22" i="2"/>
  <c r="F24" i="2"/>
  <c r="E22" i="6"/>
  <c r="E18" i="6"/>
  <c r="E14" i="6"/>
  <c r="E10" i="6"/>
  <c r="E6" i="6"/>
  <c r="D19" i="6"/>
  <c r="D15" i="6"/>
  <c r="D11" i="6"/>
  <c r="D7" i="6"/>
  <c r="D18" i="6"/>
  <c r="D14" i="6"/>
  <c r="D10" i="6"/>
  <c r="D6" i="6"/>
  <c r="E21" i="6"/>
  <c r="E17" i="6"/>
  <c r="E13" i="6"/>
  <c r="E9" i="6"/>
  <c r="E5" i="6"/>
  <c r="D21" i="6"/>
  <c r="D17" i="6"/>
  <c r="D13" i="6"/>
  <c r="D9" i="6"/>
  <c r="E20" i="6"/>
  <c r="E16" i="6"/>
  <c r="E12" i="6"/>
  <c r="E8" i="6"/>
  <c r="E4" i="6"/>
  <c r="K5" i="4"/>
  <c r="D20" i="6"/>
  <c r="D16" i="6"/>
  <c r="D12" i="6"/>
  <c r="D8" i="6"/>
  <c r="E19" i="6"/>
  <c r="E15" i="6"/>
  <c r="E11" i="6"/>
  <c r="E7" i="6"/>
  <c r="E27" i="5"/>
  <c r="F27" i="5" s="1"/>
  <c r="C25" i="5"/>
  <c r="C7" i="5"/>
  <c r="E10" i="5"/>
  <c r="F10" i="5" s="1"/>
  <c r="E20" i="5"/>
  <c r="F20" i="5" s="1"/>
  <c r="E36" i="5"/>
  <c r="E39" i="5"/>
  <c r="F39" i="5" s="1"/>
  <c r="E11" i="5"/>
  <c r="F11" i="5" s="1"/>
  <c r="E18" i="5"/>
  <c r="E21" i="5"/>
  <c r="F21" i="5" s="1"/>
  <c r="E29" i="5"/>
  <c r="C34" i="5"/>
  <c r="E37" i="5"/>
  <c r="F37" i="5" s="1"/>
  <c r="E12" i="5"/>
  <c r="F12" i="5" s="1"/>
  <c r="C16" i="5"/>
  <c r="E30" i="5"/>
  <c r="F30" i="5" s="1"/>
  <c r="E37" i="4"/>
  <c r="K4" i="4"/>
  <c r="E39" i="4"/>
  <c r="E36" i="4"/>
  <c r="K6" i="4"/>
  <c r="K7" i="4" s="1"/>
  <c r="K3" i="4"/>
  <c r="E20" i="4"/>
  <c r="E21" i="4"/>
  <c r="E29" i="4"/>
  <c r="E18" i="4"/>
  <c r="E19" i="4"/>
  <c r="C16" i="4"/>
  <c r="C34" i="4"/>
  <c r="E11" i="4"/>
  <c r="C25" i="4"/>
  <c r="C7" i="4"/>
  <c r="E10" i="4"/>
  <c r="E12" i="4"/>
  <c r="E28" i="4"/>
  <c r="C13" i="2"/>
  <c r="E17" i="2"/>
  <c r="E16" i="2"/>
  <c r="E15" i="2"/>
  <c r="F15" i="2" s="1"/>
  <c r="E7" i="2"/>
  <c r="F7" i="2" s="1"/>
  <c r="E8" i="2"/>
  <c r="E9" i="2"/>
  <c r="E6" i="1"/>
  <c r="F6" i="1" s="1"/>
  <c r="E5" i="1"/>
  <c r="F5" i="1" s="1"/>
  <c r="E3" i="1"/>
  <c r="F3" i="1" s="1"/>
  <c r="G17" i="2" l="1"/>
  <c r="F17" i="2"/>
  <c r="G33" i="2"/>
  <c r="F33" i="2"/>
  <c r="G32" i="2"/>
  <c r="F32" i="2"/>
  <c r="E30" i="2"/>
  <c r="G9" i="2"/>
  <c r="F9" i="2"/>
  <c r="G8" i="2"/>
  <c r="F8" i="2"/>
  <c r="E34" i="5"/>
  <c r="E33" i="5"/>
  <c r="F36" i="5"/>
  <c r="H36" i="5" s="1"/>
  <c r="J1" i="5" s="1"/>
  <c r="E34" i="4"/>
  <c r="G16" i="2"/>
  <c r="F16" i="2"/>
  <c r="H9" i="5"/>
  <c r="D1" i="5" s="1"/>
  <c r="E25" i="5"/>
  <c r="F29" i="5"/>
  <c r="H27" i="5" s="1"/>
  <c r="H1" i="5" s="1"/>
  <c r="E24" i="5"/>
  <c r="E16" i="5"/>
  <c r="E15" i="5"/>
  <c r="E7" i="5" s="1"/>
  <c r="F18" i="5"/>
  <c r="H18" i="5" s="1"/>
  <c r="F1" i="5" s="1"/>
  <c r="E6" i="5"/>
  <c r="J7" i="4"/>
  <c r="J11" i="4" s="1"/>
  <c r="J15" i="4" s="1"/>
  <c r="E25" i="4"/>
  <c r="I7" i="4"/>
  <c r="G7" i="4"/>
  <c r="G9" i="4" s="1"/>
  <c r="G13" i="4" s="1"/>
  <c r="H7" i="4"/>
  <c r="J9" i="4"/>
  <c r="J13" i="4" s="1"/>
  <c r="E16" i="4"/>
  <c r="E7" i="4"/>
  <c r="E13" i="2"/>
  <c r="E5" i="2"/>
  <c r="G7" i="2"/>
  <c r="G15" i="2"/>
  <c r="H3" i="1"/>
  <c r="E1" i="1"/>
  <c r="I32" i="2" l="1"/>
  <c r="I7" i="2"/>
  <c r="I15" i="2"/>
  <c r="D2" i="5"/>
  <c r="J10" i="4"/>
  <c r="J14" i="4" s="1"/>
  <c r="G11" i="4"/>
  <c r="G15" i="4" s="1"/>
  <c r="G10" i="4"/>
  <c r="G14" i="4" s="1"/>
  <c r="I11" i="4"/>
  <c r="I15" i="4" s="1"/>
  <c r="I10" i="4"/>
  <c r="I14" i="4" s="1"/>
  <c r="I9" i="4"/>
  <c r="I13" i="4" s="1"/>
  <c r="H11" i="4"/>
  <c r="H15" i="4" s="1"/>
  <c r="H9" i="4"/>
  <c r="H13" i="4" s="1"/>
  <c r="H10" i="4"/>
  <c r="H14" i="4" s="1"/>
  <c r="F14" i="4" l="1"/>
  <c r="E37" i="2" l="1"/>
  <c r="I39" i="2" l="1"/>
  <c r="C43" i="2" s="1"/>
</calcChain>
</file>

<file path=xl/sharedStrings.xml><?xml version="1.0" encoding="utf-8"?>
<sst xmlns="http://schemas.openxmlformats.org/spreadsheetml/2006/main" count="186" uniqueCount="48">
  <si>
    <t>Base Node</t>
  </si>
  <si>
    <t>Class</t>
  </si>
  <si>
    <t>Cases</t>
  </si>
  <si>
    <t>Prob</t>
  </si>
  <si>
    <t>Entropy</t>
  </si>
  <si>
    <t>Entropy per class</t>
  </si>
  <si>
    <t>Total Entropy</t>
  </si>
  <si>
    <t>Offspring 1</t>
  </si>
  <si>
    <t>Offspring 2</t>
  </si>
  <si>
    <t>Offspring 3</t>
  </si>
  <si>
    <t>Num Classes</t>
  </si>
  <si>
    <t>Num Cases</t>
  </si>
  <si>
    <t>Proportion of cases</t>
  </si>
  <si>
    <t>Information Gain</t>
  </si>
  <si>
    <t>Contingency</t>
  </si>
  <si>
    <t>Att1</t>
  </si>
  <si>
    <t>Att2</t>
  </si>
  <si>
    <t>Att3</t>
  </si>
  <si>
    <t>Actual</t>
  </si>
  <si>
    <t>Total</t>
  </si>
  <si>
    <t>Expected</t>
  </si>
  <si>
    <t>Probs</t>
  </si>
  <si>
    <t>Chi</t>
  </si>
  <si>
    <t>I(X)</t>
  </si>
  <si>
    <t>Impurity</t>
  </si>
  <si>
    <t>ProbSq</t>
  </si>
  <si>
    <t>Gini(X,A)=</t>
  </si>
  <si>
    <t>I(X)=</t>
  </si>
  <si>
    <t>I(A1)=</t>
  </si>
  <si>
    <t>I(A2)=</t>
  </si>
  <si>
    <t>I(A3)=</t>
  </si>
  <si>
    <t>Base</t>
  </si>
  <si>
    <t>Split</t>
  </si>
  <si>
    <t>IG</t>
  </si>
  <si>
    <t>GINI</t>
  </si>
  <si>
    <t>Ramsdale</t>
  </si>
  <si>
    <t>Loss</t>
  </si>
  <si>
    <t>Draw</t>
  </si>
  <si>
    <t>Win</t>
  </si>
  <si>
    <t>Tierney</t>
  </si>
  <si>
    <t>Not playing (0)</t>
  </si>
  <si>
    <t>Playing (1)</t>
  </si>
  <si>
    <t>Entropy per class for node</t>
  </si>
  <si>
    <t>Saka</t>
  </si>
  <si>
    <t>INFO GAIN FROM TIERNEY</t>
  </si>
  <si>
    <t>INFO GAIN FROM RAMSDALE</t>
  </si>
  <si>
    <t>INFO GAIN FROM SAKA</t>
  </si>
  <si>
    <t>Entropy X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</si>
</sst>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???/???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IG vs GINI on even split two class problem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007438920480297E-2"/>
          <c:y val="0.17495283018867924"/>
          <c:w val="0.88643385041182976"/>
          <c:h val="0.68787661565889169"/>
        </c:manualLayout>
      </c:layout>
      <c:lineChart>
        <c:grouping val="standard"/>
        <c:varyColors val="0"/>
        <c:ser>
          <c:idx val="0"/>
          <c:order val="0"/>
          <c:tx>
            <c:strRef>
              <c:f>'Gini vs IG'!$D$2</c:f>
              <c:strCache>
                <c:ptCount val="1"/>
                <c:pt idx="0">
                  <c:v>IG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'Gini vs IG'!$B$3:$B$23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'Gini vs IG'!$D$3:$D$23</c:f>
              <c:numCache>
                <c:formatCode>General</c:formatCode>
                <c:ptCount val="21"/>
                <c:pt idx="0">
                  <c:v>0</c:v>
                </c:pt>
                <c:pt idx="1">
                  <c:v>0.28639695711595625</c:v>
                </c:pt>
                <c:pt idx="2">
                  <c:v>0.46899559358928133</c:v>
                </c:pt>
                <c:pt idx="3">
                  <c:v>0.60984030471640061</c:v>
                </c:pt>
                <c:pt idx="4">
                  <c:v>0.72192809488736254</c:v>
                </c:pt>
                <c:pt idx="5">
                  <c:v>0.81127812445913317</c:v>
                </c:pt>
                <c:pt idx="6">
                  <c:v>0.88129089923069293</c:v>
                </c:pt>
                <c:pt idx="7">
                  <c:v>0.93406805537549142</c:v>
                </c:pt>
                <c:pt idx="8">
                  <c:v>0.97095059445466891</c:v>
                </c:pt>
                <c:pt idx="9">
                  <c:v>0.99277445398780872</c:v>
                </c:pt>
                <c:pt idx="10">
                  <c:v>1.0000000000000002</c:v>
                </c:pt>
                <c:pt idx="11">
                  <c:v>0.99277445398780839</c:v>
                </c:pt>
                <c:pt idx="12">
                  <c:v>0.97095059445466869</c:v>
                </c:pt>
                <c:pt idx="13">
                  <c:v>0.93406805537549098</c:v>
                </c:pt>
                <c:pt idx="14">
                  <c:v>0.88129089923069259</c:v>
                </c:pt>
                <c:pt idx="15">
                  <c:v>0.8112781244591325</c:v>
                </c:pt>
                <c:pt idx="16">
                  <c:v>0.72192809488736187</c:v>
                </c:pt>
                <c:pt idx="17">
                  <c:v>0.60984030471639983</c:v>
                </c:pt>
                <c:pt idx="18">
                  <c:v>0.46899559358928034</c:v>
                </c:pt>
                <c:pt idx="19">
                  <c:v>0.28639695711595481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DB-496D-AC5E-D7EB711E6B1A}"/>
            </c:ext>
          </c:extLst>
        </c:ser>
        <c:ser>
          <c:idx val="1"/>
          <c:order val="1"/>
          <c:tx>
            <c:strRef>
              <c:f>'Gini vs IG'!$E$2</c:f>
              <c:strCache>
                <c:ptCount val="1"/>
                <c:pt idx="0">
                  <c:v>GINI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'Gini vs IG'!$B$3:$B$23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'Gini vs IG'!$E$3:$E$23</c:f>
              <c:numCache>
                <c:formatCode>General</c:formatCode>
                <c:ptCount val="21"/>
                <c:pt idx="0">
                  <c:v>0</c:v>
                </c:pt>
                <c:pt idx="1">
                  <c:v>0.19000000000000017</c:v>
                </c:pt>
                <c:pt idx="2">
                  <c:v>0.36000000000000032</c:v>
                </c:pt>
                <c:pt idx="3">
                  <c:v>0.51000000000000045</c:v>
                </c:pt>
                <c:pt idx="4">
                  <c:v>0.64000000000000057</c:v>
                </c:pt>
                <c:pt idx="5">
                  <c:v>0.75000000000000067</c:v>
                </c:pt>
                <c:pt idx="6">
                  <c:v>0.84000000000000075</c:v>
                </c:pt>
                <c:pt idx="7">
                  <c:v>0.91000000000000081</c:v>
                </c:pt>
                <c:pt idx="8">
                  <c:v>0.96000000000000085</c:v>
                </c:pt>
                <c:pt idx="9">
                  <c:v>0.9900000000000011</c:v>
                </c:pt>
                <c:pt idx="10">
                  <c:v>1.0000000000000009</c:v>
                </c:pt>
                <c:pt idx="11">
                  <c:v>0.99000000000000088</c:v>
                </c:pt>
                <c:pt idx="12">
                  <c:v>0.96000000000000063</c:v>
                </c:pt>
                <c:pt idx="13">
                  <c:v>0.91000000000000036</c:v>
                </c:pt>
                <c:pt idx="14">
                  <c:v>0.8400000000000003</c:v>
                </c:pt>
                <c:pt idx="15">
                  <c:v>0.75</c:v>
                </c:pt>
                <c:pt idx="16">
                  <c:v>0.63999999999999968</c:v>
                </c:pt>
                <c:pt idx="17">
                  <c:v>0.50999999999999956</c:v>
                </c:pt>
                <c:pt idx="18">
                  <c:v>0.35999999999999943</c:v>
                </c:pt>
                <c:pt idx="19">
                  <c:v>0.18999999999999906</c:v>
                </c:pt>
                <c:pt idx="20">
                  <c:v>-8.8817841970012523E-16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DB-496D-AC5E-D7EB711E6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695912"/>
        <c:axId val="527701816"/>
      </c:lineChart>
      <c:catAx>
        <c:axId val="52769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Probability of Class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1816"/>
        <c:crosses val="autoZero"/>
        <c:auto val="1"/>
        <c:lblAlgn val="ctr"/>
        <c:lblOffset val="100"/>
        <c:tickLblSkip val="2"/>
        <c:noMultiLvlLbl val="0"/>
      </c:catAx>
      <c:valAx>
        <c:axId val="52770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9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662934113281887"/>
          <c:y val="0.91568340514039515"/>
          <c:w val="0.26516035073512972"/>
          <c:h val="7.9599613727529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187325</xdr:colOff>
      <xdr:row>1</xdr:row>
      <xdr:rowOff>95250</xdr:rowOff>
    </xdr:from>
    <xdr:to>
      <xdr:col>12</xdr:col>
      <xdr:colOff>57150</xdr:colOff>
      <xdr:row>16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D5" sqref="D5"/>
    </sheetView>
  </sheetViews>
  <sheetFormatPr defaultRowHeight="14.4" x14ac:dyDescent="0.3"/>
  <cols>
    <col min="5" max="5" width="9.109375" bestFit="1" customWidth="1"/>
  </cols>
  <sheetData>
    <row r="1" spans="1:8" x14ac:dyDescent="0.3">
      <c r="A1" t="s">
        <v>4</v>
      </c>
      <c r="C1">
        <f>COUNTA(C3:C10)-COUNTIF(D3:D10,"=0")</f>
        <v>3</v>
      </c>
      <c r="D1">
        <f>SUM(D3:D12)</f>
        <v>14</v>
      </c>
      <c r="E1" s="1">
        <f>SUM(E3:E9)</f>
        <v>1</v>
      </c>
    </row>
    <row r="2" spans="1:8" x14ac:dyDescent="0.3">
      <c r="A2" t="s">
        <v>0</v>
      </c>
      <c r="C2" t="s">
        <v>1</v>
      </c>
      <c r="D2" t="s">
        <v>2</v>
      </c>
      <c r="E2" t="s">
        <v>3</v>
      </c>
      <c r="F2" t="s">
        <v>5</v>
      </c>
      <c r="H2" t="s">
        <v>6</v>
      </c>
    </row>
    <row r="3" spans="1:8" x14ac:dyDescent="0.3">
      <c r="C3">
        <v>0</v>
      </c>
      <c r="D3">
        <v>9</v>
      </c>
      <c r="E3" s="1">
        <f>D3/$D$1</f>
        <v>0.6428571428571429</v>
      </c>
      <c r="F3">
        <f>IF(E3&lt;&gt;0,E3*LOG(E3,2),0)</f>
        <v>-0.40977637753840185</v>
      </c>
      <c r="H3">
        <f>-SUM(F3:F6)</f>
        <v>0.94028595867063092</v>
      </c>
    </row>
    <row r="4" spans="1:8" x14ac:dyDescent="0.3">
      <c r="C4">
        <v>1</v>
      </c>
      <c r="D4">
        <v>5</v>
      </c>
      <c r="E4" s="1">
        <f t="shared" ref="E4:E6" si="0">D4/$D$1</f>
        <v>0.35714285714285715</v>
      </c>
      <c r="F4">
        <f t="shared" ref="F4:F6" si="1">IF(E4&lt;&gt;0,E4*LOG(E4,2),0)</f>
        <v>-0.53050958113222912</v>
      </c>
    </row>
    <row r="5" spans="1:8" x14ac:dyDescent="0.3">
      <c r="C5">
        <v>2</v>
      </c>
      <c r="E5" s="1">
        <f t="shared" si="0"/>
        <v>0</v>
      </c>
      <c r="F5">
        <f t="shared" si="1"/>
        <v>0</v>
      </c>
    </row>
    <row r="6" spans="1:8" x14ac:dyDescent="0.3">
      <c r="C6">
        <v>3</v>
      </c>
      <c r="D6">
        <v>0</v>
      </c>
      <c r="E6" s="1">
        <f t="shared" si="0"/>
        <v>0</v>
      </c>
      <c r="F6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60"/>
  <sheetViews>
    <sheetView tabSelected="1" zoomScale="145" zoomScaleNormal="145" workbookViewId="0">
      <selection activeCell="K50" sqref="K50"/>
    </sheetView>
  </sheetViews>
  <sheetFormatPr defaultRowHeight="14.4" x14ac:dyDescent="0.3"/>
  <cols>
    <col min="2" max="2" width="17.109375" bestFit="1" customWidth="1"/>
    <col min="5" max="5" width="9.109375" bestFit="1" customWidth="1"/>
    <col min="6" max="6" width="9.109375" customWidth="1"/>
  </cols>
  <sheetData>
    <row r="2" spans="1:11" x14ac:dyDescent="0.3">
      <c r="A2" t="s">
        <v>0</v>
      </c>
    </row>
    <row r="3" spans="1:11" x14ac:dyDescent="0.3">
      <c r="B3" t="s">
        <v>10</v>
      </c>
      <c r="C3">
        <v>3</v>
      </c>
      <c r="E3" s="1"/>
      <c r="F3" s="1"/>
    </row>
    <row r="4" spans="1:11" x14ac:dyDescent="0.3">
      <c r="B4" t="s">
        <v>11</v>
      </c>
      <c r="C4">
        <v>20</v>
      </c>
      <c r="E4" s="1"/>
      <c r="F4" s="1"/>
    </row>
    <row r="5" spans="1:11" x14ac:dyDescent="0.3">
      <c r="B5" t="s">
        <v>12</v>
      </c>
      <c r="C5">
        <f>C4/$C$4</f>
        <v>1</v>
      </c>
      <c r="D5">
        <f>SUM(D7:D9)</f>
        <v>20</v>
      </c>
      <c r="E5" s="1">
        <f>SUM(E7:E12)</f>
        <v>1</v>
      </c>
      <c r="F5" s="1"/>
    </row>
    <row r="6" spans="1:11" x14ac:dyDescent="0.3">
      <c r="C6" t="s">
        <v>1</v>
      </c>
      <c r="D6" t="s">
        <v>2</v>
      </c>
      <c r="E6" t="s">
        <v>3</v>
      </c>
      <c r="G6" t="s">
        <v>5</v>
      </c>
      <c r="I6" t="s">
        <v>6</v>
      </c>
    </row>
    <row r="7" spans="1:11" x14ac:dyDescent="0.3">
      <c r="B7" t="s">
        <v>36</v>
      </c>
      <c r="C7">
        <v>0</v>
      </c>
      <c r="D7">
        <v>4</v>
      </c>
      <c r="E7" s="1">
        <f>D7/$C$4</f>
        <v>0.2</v>
      </c>
      <c r="F7" s="2">
        <f>E7</f>
        <v>0.2</v>
      </c>
      <c r="G7">
        <f>IF(E7&lt;&gt;0,E7*LOG(E7,2),0)</f>
        <v>-0.46438561897747244</v>
      </c>
      <c r="I7">
        <f>-SUM(G7:G10)</f>
        <v>1.4387586809150084</v>
      </c>
    </row>
    <row r="8" spans="1:11" x14ac:dyDescent="0.3">
      <c r="B8" t="s">
        <v>37</v>
      </c>
      <c r="C8">
        <v>1</v>
      </c>
      <c r="D8">
        <v>5</v>
      </c>
      <c r="E8" s="1">
        <f>D8/$C$4</f>
        <v>0.25</v>
      </c>
      <c r="F8" s="2">
        <f>E8</f>
        <v>0.25</v>
      </c>
      <c r="G8">
        <f t="shared" ref="G8:G9" si="0">IF(E8&lt;&gt;0,E8*LOG(E8,2),0)</f>
        <v>-0.5</v>
      </c>
    </row>
    <row r="9" spans="1:11" x14ac:dyDescent="0.3">
      <c r="B9" t="s">
        <v>38</v>
      </c>
      <c r="C9">
        <v>2</v>
      </c>
      <c r="D9">
        <v>11</v>
      </c>
      <c r="E9" s="1">
        <f>D9/$C$4</f>
        <v>0.55000000000000004</v>
      </c>
      <c r="F9" s="2">
        <f>E9</f>
        <v>0.55000000000000004</v>
      </c>
      <c r="G9">
        <f t="shared" si="0"/>
        <v>-0.47437306193753581</v>
      </c>
    </row>
    <row r="10" spans="1:11" x14ac:dyDescent="0.3">
      <c r="E10" s="1"/>
      <c r="F10" s="2"/>
    </row>
    <row r="11" spans="1:11" x14ac:dyDescent="0.3">
      <c r="A11" t="s">
        <v>35</v>
      </c>
      <c r="F11" s="2"/>
    </row>
    <row r="12" spans="1:11" x14ac:dyDescent="0.3">
      <c r="B12" t="s">
        <v>11</v>
      </c>
      <c r="C12">
        <v>7</v>
      </c>
      <c r="F12" s="2"/>
    </row>
    <row r="13" spans="1:11" x14ac:dyDescent="0.3">
      <c r="B13" t="s">
        <v>12</v>
      </c>
      <c r="C13">
        <f>C12/$C$4</f>
        <v>0.35</v>
      </c>
      <c r="D13">
        <f>SUM(D15:D18)</f>
        <v>7</v>
      </c>
      <c r="E13" s="1">
        <f>SUM(E15:E18)</f>
        <v>1</v>
      </c>
      <c r="F13" s="2"/>
    </row>
    <row r="14" spans="1:11" x14ac:dyDescent="0.3">
      <c r="A14" t="s">
        <v>40</v>
      </c>
      <c r="C14" t="s">
        <v>1</v>
      </c>
      <c r="D14" t="s">
        <v>2</v>
      </c>
      <c r="E14" t="s">
        <v>3</v>
      </c>
      <c r="F14" s="2"/>
      <c r="G14" t="s">
        <v>42</v>
      </c>
      <c r="I14" t="s">
        <v>6</v>
      </c>
      <c r="K14" t="s">
        <v>47</v>
      </c>
    </row>
    <row r="15" spans="1:11" x14ac:dyDescent="0.3">
      <c r="B15" t="s">
        <v>36</v>
      </c>
      <c r="C15">
        <v>0</v>
      </c>
      <c r="D15">
        <v>1</v>
      </c>
      <c r="E15" s="1">
        <f>D15/$D$13</f>
        <v>0.14285714285714285</v>
      </c>
      <c r="F15" s="2">
        <f>E15</f>
        <v>0.14285714285714285</v>
      </c>
      <c r="G15">
        <f>IF(E15&lt;&gt;0,E15*LOG(E15,2),0)</f>
        <v>-0.40105070315108637</v>
      </c>
      <c r="I15">
        <f>-SUM(G15:G18)</f>
        <v>1.3787834934861756</v>
      </c>
      <c r="K15">
        <f>7/20*1.37878</f>
        <v>0.48257299999999992</v>
      </c>
    </row>
    <row r="16" spans="1:11" x14ac:dyDescent="0.3">
      <c r="B16" t="s">
        <v>37</v>
      </c>
      <c r="C16">
        <v>1</v>
      </c>
      <c r="D16">
        <v>2</v>
      </c>
      <c r="E16" s="1">
        <f t="shared" ref="E16:E17" si="1">D16/$D$13</f>
        <v>0.2857142857142857</v>
      </c>
      <c r="F16" s="2">
        <f>E16</f>
        <v>0.2857142857142857</v>
      </c>
      <c r="G16">
        <f t="shared" ref="G16:G17" si="2">IF(E16&lt;&gt;0,E16*LOG(E16,2),0)</f>
        <v>-0.51638712058788683</v>
      </c>
    </row>
    <row r="17" spans="1:11" x14ac:dyDescent="0.3">
      <c r="B17" t="s">
        <v>38</v>
      </c>
      <c r="C17">
        <v>2</v>
      </c>
      <c r="D17">
        <v>4</v>
      </c>
      <c r="E17" s="1">
        <f t="shared" si="1"/>
        <v>0.5714285714285714</v>
      </c>
      <c r="F17" s="2">
        <f>E17</f>
        <v>0.5714285714285714</v>
      </c>
      <c r="G17">
        <f t="shared" si="2"/>
        <v>-0.46134566974720242</v>
      </c>
    </row>
    <row r="18" spans="1:11" x14ac:dyDescent="0.3">
      <c r="E18" s="1"/>
      <c r="F18" s="2"/>
    </row>
    <row r="19" spans="1:11" x14ac:dyDescent="0.3">
      <c r="B19" t="s">
        <v>11</v>
      </c>
      <c r="C19">
        <v>13</v>
      </c>
      <c r="F19" s="2"/>
    </row>
    <row r="20" spans="1:11" x14ac:dyDescent="0.3">
      <c r="B20" t="s">
        <v>12</v>
      </c>
      <c r="C20">
        <f>C19/$C$4</f>
        <v>0.65</v>
      </c>
      <c r="D20">
        <f>SUM(D22:D25)</f>
        <v>13</v>
      </c>
      <c r="E20" s="1">
        <f>SUM(E22:E25)</f>
        <v>1</v>
      </c>
      <c r="F20" s="2"/>
    </row>
    <row r="21" spans="1:11" x14ac:dyDescent="0.3">
      <c r="A21" t="s">
        <v>41</v>
      </c>
      <c r="C21" t="s">
        <v>1</v>
      </c>
      <c r="D21" t="s">
        <v>2</v>
      </c>
      <c r="E21" t="s">
        <v>3</v>
      </c>
      <c r="F21" s="2"/>
      <c r="G21" t="s">
        <v>5</v>
      </c>
      <c r="I21" t="s">
        <v>6</v>
      </c>
      <c r="K21" t="s">
        <v>47</v>
      </c>
    </row>
    <row r="22" spans="1:11" x14ac:dyDescent="0.3">
      <c r="B22" t="s">
        <v>36</v>
      </c>
      <c r="C22">
        <v>0</v>
      </c>
      <c r="D22">
        <v>3</v>
      </c>
      <c r="E22" s="1">
        <f>D22/$D$20</f>
        <v>0.23076923076923078</v>
      </c>
      <c r="F22" s="2">
        <f>E22</f>
        <v>0.23076923076923078</v>
      </c>
      <c r="G22">
        <f>IF(E22&lt;&gt;0,E22*LOG(E22,2),0)</f>
        <v>-0.48818705017383146</v>
      </c>
      <c r="I22">
        <f>-SUM(G22:G25)</f>
        <v>1.4572659136233872</v>
      </c>
      <c r="K22">
        <f>13/20*I22</f>
        <v>0.94722284385520172</v>
      </c>
    </row>
    <row r="23" spans="1:11" x14ac:dyDescent="0.3">
      <c r="B23" t="s">
        <v>37</v>
      </c>
      <c r="C23">
        <v>1</v>
      </c>
      <c r="D23">
        <v>3</v>
      </c>
      <c r="E23" s="1">
        <f>D23/$D$20</f>
        <v>0.23076923076923078</v>
      </c>
      <c r="F23" s="2">
        <f>E23</f>
        <v>0.23076923076923078</v>
      </c>
      <c r="G23">
        <f>IF(E23&lt;&gt;0,E23*LOG(E23,2),0)</f>
        <v>-0.48818705017383146</v>
      </c>
    </row>
    <row r="24" spans="1:11" x14ac:dyDescent="0.3">
      <c r="B24" t="s">
        <v>38</v>
      </c>
      <c r="C24">
        <v>2</v>
      </c>
      <c r="D24">
        <v>7</v>
      </c>
      <c r="E24" s="1">
        <f>D24/$D$20</f>
        <v>0.53846153846153844</v>
      </c>
      <c r="F24" s="2">
        <f>E24</f>
        <v>0.53846153846153844</v>
      </c>
      <c r="G24">
        <f>IF(E24&lt;&gt;0,E24*LOG(E24,2),0)</f>
        <v>-0.48089181327572439</v>
      </c>
    </row>
    <row r="26" spans="1:11" x14ac:dyDescent="0.3">
      <c r="A26" t="s">
        <v>45</v>
      </c>
      <c r="C26">
        <f>I7-K15-K22</f>
        <v>8.9628370598067164E-3</v>
      </c>
    </row>
    <row r="28" spans="1:11" x14ac:dyDescent="0.3">
      <c r="A28" t="s">
        <v>39</v>
      </c>
      <c r="F28" s="2"/>
    </row>
    <row r="29" spans="1:11" x14ac:dyDescent="0.3">
      <c r="B29" t="s">
        <v>11</v>
      </c>
      <c r="C29">
        <v>7</v>
      </c>
      <c r="F29" s="2"/>
    </row>
    <row r="30" spans="1:11" x14ac:dyDescent="0.3">
      <c r="B30" t="s">
        <v>12</v>
      </c>
      <c r="C30">
        <f>C29/$C$4</f>
        <v>0.35</v>
      </c>
      <c r="D30">
        <f>SUM(D32:D35)</f>
        <v>7</v>
      </c>
      <c r="E30" s="1">
        <f>SUM(E32:E35)</f>
        <v>1</v>
      </c>
      <c r="F30" s="2"/>
    </row>
    <row r="31" spans="1:11" x14ac:dyDescent="0.3">
      <c r="A31" t="s">
        <v>40</v>
      </c>
      <c r="C31" t="s">
        <v>1</v>
      </c>
      <c r="D31" t="s">
        <v>2</v>
      </c>
      <c r="E31" t="s">
        <v>3</v>
      </c>
      <c r="F31" s="2"/>
      <c r="G31" t="s">
        <v>5</v>
      </c>
      <c r="I31" t="s">
        <v>6</v>
      </c>
    </row>
    <row r="32" spans="1:11" x14ac:dyDescent="0.3">
      <c r="B32" t="s">
        <v>36</v>
      </c>
      <c r="C32">
        <v>0</v>
      </c>
      <c r="D32">
        <v>3</v>
      </c>
      <c r="E32" s="1">
        <f>D32/$D$13</f>
        <v>0.42857142857142855</v>
      </c>
      <c r="F32" s="2">
        <f>E32</f>
        <v>0.42857142857142855</v>
      </c>
      <c r="G32">
        <f>IF(E32&lt;&gt;0,E32*LOG(E32,2),0)</f>
        <v>-0.52388246628704915</v>
      </c>
      <c r="I32">
        <f>-SUM(G32:G35)</f>
        <v>1.4488156357251847</v>
      </c>
    </row>
    <row r="33" spans="1:11" x14ac:dyDescent="0.3">
      <c r="B33" t="s">
        <v>37</v>
      </c>
      <c r="C33">
        <v>1</v>
      </c>
      <c r="D33">
        <v>1</v>
      </c>
      <c r="E33" s="1">
        <f t="shared" ref="E33:E34" si="3">D33/$D$13</f>
        <v>0.14285714285714285</v>
      </c>
      <c r="F33" s="2">
        <f>E33</f>
        <v>0.14285714285714285</v>
      </c>
      <c r="G33">
        <f t="shared" ref="G33:G34" si="4">IF(E33&lt;&gt;0,E33*LOG(E33,2),0)</f>
        <v>-0.40105070315108637</v>
      </c>
      <c r="K33" t="s">
        <v>47</v>
      </c>
    </row>
    <row r="34" spans="1:11" x14ac:dyDescent="0.3">
      <c r="B34" t="s">
        <v>38</v>
      </c>
      <c r="C34">
        <v>2</v>
      </c>
      <c r="D34">
        <v>3</v>
      </c>
      <c r="E34" s="1">
        <f t="shared" si="3"/>
        <v>0.42857142857142855</v>
      </c>
      <c r="F34" s="2">
        <f>E34</f>
        <v>0.42857142857142855</v>
      </c>
      <c r="G34">
        <f t="shared" si="4"/>
        <v>-0.52388246628704915</v>
      </c>
      <c r="K34">
        <f>7/20*I32+13/20*I39</f>
        <v>1.3123712892955246</v>
      </c>
    </row>
    <row r="35" spans="1:11" x14ac:dyDescent="0.3">
      <c r="E35" s="1"/>
      <c r="F35" s="2"/>
    </row>
    <row r="36" spans="1:11" x14ac:dyDescent="0.3">
      <c r="B36" t="s">
        <v>11</v>
      </c>
      <c r="C36">
        <v>13</v>
      </c>
      <c r="F36" s="2"/>
    </row>
    <row r="37" spans="1:11" x14ac:dyDescent="0.3">
      <c r="B37" t="s">
        <v>12</v>
      </c>
      <c r="C37">
        <f>C36/$C$4</f>
        <v>0.65</v>
      </c>
      <c r="D37">
        <f>SUM(D39:D42)</f>
        <v>13</v>
      </c>
      <c r="E37" s="1">
        <f>SUM(E39:E42)</f>
        <v>1</v>
      </c>
      <c r="F37" s="2"/>
    </row>
    <row r="38" spans="1:11" x14ac:dyDescent="0.3">
      <c r="A38" t="s">
        <v>41</v>
      </c>
      <c r="C38" t="s">
        <v>1</v>
      </c>
      <c r="D38" t="s">
        <v>2</v>
      </c>
      <c r="E38" t="s">
        <v>3</v>
      </c>
      <c r="F38" s="2"/>
      <c r="G38" t="s">
        <v>5</v>
      </c>
      <c r="I38" t="s">
        <v>6</v>
      </c>
    </row>
    <row r="39" spans="1:11" x14ac:dyDescent="0.3">
      <c r="B39" t="s">
        <v>36</v>
      </c>
      <c r="C39">
        <v>0</v>
      </c>
      <c r="D39">
        <v>1</v>
      </c>
      <c r="E39" s="1">
        <f>D39/$D$20</f>
        <v>7.6923076923076927E-2</v>
      </c>
      <c r="F39" s="2">
        <f>E39</f>
        <v>7.6923076923076927E-2</v>
      </c>
      <c r="G39">
        <f>IF(E39&lt;&gt;0,E39*LOG(E39,2),0)</f>
        <v>-0.28464920908777636</v>
      </c>
      <c r="I39">
        <f>-SUM(G39:G42)</f>
        <v>1.2389012566026307</v>
      </c>
    </row>
    <row r="40" spans="1:11" x14ac:dyDescent="0.3">
      <c r="B40" t="s">
        <v>37</v>
      </c>
      <c r="C40">
        <v>1</v>
      </c>
      <c r="D40">
        <v>4</v>
      </c>
      <c r="E40" s="1">
        <f>D40/$D$20</f>
        <v>0.30769230769230771</v>
      </c>
      <c r="F40" s="2">
        <f>E40</f>
        <v>0.30769230769230771</v>
      </c>
      <c r="G40">
        <f>IF(E40&lt;&gt;0,E40*LOG(E40,2),0)</f>
        <v>-0.52321222096648989</v>
      </c>
    </row>
    <row r="41" spans="1:11" x14ac:dyDescent="0.3">
      <c r="B41" t="s">
        <v>38</v>
      </c>
      <c r="C41">
        <v>2</v>
      </c>
      <c r="D41">
        <v>8</v>
      </c>
      <c r="E41" s="1">
        <f>D41/$D$20</f>
        <v>0.61538461538461542</v>
      </c>
      <c r="F41" s="2">
        <f>E41</f>
        <v>0.61538461538461542</v>
      </c>
      <c r="G41">
        <f>IF(E41&lt;&gt;0,E41*LOG(E41,2),0)</f>
        <v>-0.43103982654836442</v>
      </c>
    </row>
    <row r="42" spans="1:11" x14ac:dyDescent="0.3">
      <c r="E42" s="1"/>
      <c r="F42" s="2"/>
    </row>
    <row r="43" spans="1:11" x14ac:dyDescent="0.3">
      <c r="A43" t="s">
        <v>44</v>
      </c>
      <c r="C43">
        <f>I7-K34</f>
        <v>0.12638739161948376</v>
      </c>
      <c r="E43" s="1"/>
      <c r="F43" s="2"/>
    </row>
    <row r="44" spans="1:11" x14ac:dyDescent="0.3">
      <c r="E44" s="1"/>
      <c r="F44" s="2"/>
    </row>
    <row r="45" spans="1:11" x14ac:dyDescent="0.3">
      <c r="A45" t="s">
        <v>43</v>
      </c>
      <c r="F45" s="2"/>
    </row>
    <row r="46" spans="1:11" x14ac:dyDescent="0.3">
      <c r="B46" t="s">
        <v>11</v>
      </c>
      <c r="C46">
        <v>9</v>
      </c>
      <c r="F46" s="2"/>
    </row>
    <row r="47" spans="1:11" x14ac:dyDescent="0.3">
      <c r="B47" t="s">
        <v>12</v>
      </c>
      <c r="C47">
        <f>C46/$C$4</f>
        <v>0.45</v>
      </c>
      <c r="D47">
        <f>SUM(D49:D52)</f>
        <v>9</v>
      </c>
      <c r="E47" s="1">
        <f>SUM(E49:E52)</f>
        <v>1.2857142857142856</v>
      </c>
      <c r="F47" s="2"/>
    </row>
    <row r="48" spans="1:11" x14ac:dyDescent="0.3">
      <c r="A48" t="s">
        <v>40</v>
      </c>
      <c r="C48" t="s">
        <v>1</v>
      </c>
      <c r="D48" t="s">
        <v>2</v>
      </c>
      <c r="E48" t="s">
        <v>3</v>
      </c>
      <c r="F48" s="2"/>
      <c r="G48" t="s">
        <v>5</v>
      </c>
      <c r="I48" t="s">
        <v>6</v>
      </c>
    </row>
    <row r="49" spans="1:11" x14ac:dyDescent="0.3">
      <c r="B49" t="s">
        <v>36</v>
      </c>
      <c r="C49">
        <v>0</v>
      </c>
      <c r="D49">
        <v>3</v>
      </c>
      <c r="E49" s="1">
        <f>D49/$D$13</f>
        <v>0.42857142857142855</v>
      </c>
      <c r="F49" s="2">
        <f>E49</f>
        <v>0.42857142857142855</v>
      </c>
      <c r="G49">
        <f>IF(E49&lt;&gt;0,E49*LOG(E49,2),0)</f>
        <v>-0.52388246628704915</v>
      </c>
      <c r="I49">
        <f>-SUM(G49:G52)</f>
        <v>1.5716473988611475</v>
      </c>
    </row>
    <row r="50" spans="1:11" x14ac:dyDescent="0.3">
      <c r="B50" t="s">
        <v>37</v>
      </c>
      <c r="C50">
        <v>1</v>
      </c>
      <c r="D50">
        <v>3</v>
      </c>
      <c r="E50" s="1">
        <f t="shared" ref="E50:E51" si="5">D50/$D$13</f>
        <v>0.42857142857142855</v>
      </c>
      <c r="F50" s="2">
        <f>E50</f>
        <v>0.42857142857142855</v>
      </c>
      <c r="G50">
        <f t="shared" ref="G50:G51" si="6">IF(E50&lt;&gt;0,E50*LOG(E50,2),0)</f>
        <v>-0.52388246628704915</v>
      </c>
      <c r="K50" t="s">
        <v>47</v>
      </c>
    </row>
    <row r="51" spans="1:11" x14ac:dyDescent="0.3">
      <c r="B51" t="s">
        <v>38</v>
      </c>
      <c r="C51">
        <v>2</v>
      </c>
      <c r="D51">
        <v>3</v>
      </c>
      <c r="E51" s="1">
        <f t="shared" si="5"/>
        <v>0.42857142857142855</v>
      </c>
      <c r="F51" s="2">
        <f>E51</f>
        <v>0.42857142857142855</v>
      </c>
      <c r="G51">
        <f t="shared" si="6"/>
        <v>-0.52388246628704915</v>
      </c>
      <c r="K51">
        <f>7/20*I49+13/20*I56</f>
        <v>1.2853184345790023</v>
      </c>
    </row>
    <row r="52" spans="1:11" x14ac:dyDescent="0.3">
      <c r="E52" s="1"/>
      <c r="F52" s="2"/>
    </row>
    <row r="53" spans="1:11" x14ac:dyDescent="0.3">
      <c r="B53" t="s">
        <v>11</v>
      </c>
      <c r="C53">
        <v>11</v>
      </c>
      <c r="F53" s="2"/>
    </row>
    <row r="54" spans="1:11" x14ac:dyDescent="0.3">
      <c r="B54" t="s">
        <v>12</v>
      </c>
      <c r="C54">
        <f>C53/$C$4</f>
        <v>0.55000000000000004</v>
      </c>
      <c r="D54">
        <f>SUM(D56:D59)</f>
        <v>11</v>
      </c>
      <c r="E54" s="1">
        <f>SUM(E56:E59)</f>
        <v>0.84615384615384626</v>
      </c>
      <c r="F54" s="2"/>
    </row>
    <row r="55" spans="1:11" x14ac:dyDescent="0.3">
      <c r="A55" t="s">
        <v>41</v>
      </c>
      <c r="C55" t="s">
        <v>1</v>
      </c>
      <c r="D55" t="s">
        <v>2</v>
      </c>
      <c r="E55" t="s">
        <v>3</v>
      </c>
      <c r="F55" s="2"/>
      <c r="G55" t="s">
        <v>5</v>
      </c>
      <c r="I55" t="s">
        <v>6</v>
      </c>
    </row>
    <row r="56" spans="1:11" x14ac:dyDescent="0.3">
      <c r="B56" t="s">
        <v>36</v>
      </c>
      <c r="C56">
        <v>0</v>
      </c>
      <c r="D56">
        <v>1</v>
      </c>
      <c r="E56" s="1">
        <f>D56/$D$20</f>
        <v>7.6923076923076927E-2</v>
      </c>
      <c r="F56" s="2">
        <f>E56</f>
        <v>7.6923076923076927E-2</v>
      </c>
      <c r="G56">
        <f>IF(E56&lt;&gt;0,E56*LOG(E56,2),0)</f>
        <v>-0.28464920908777636</v>
      </c>
      <c r="I56">
        <f>-SUM(G56:G59)</f>
        <v>1.1311412999655395</v>
      </c>
    </row>
    <row r="57" spans="1:11" x14ac:dyDescent="0.3">
      <c r="B57" t="s">
        <v>37</v>
      </c>
      <c r="C57">
        <v>1</v>
      </c>
      <c r="D57">
        <v>2</v>
      </c>
      <c r="E57" s="1">
        <f>D57/$D$20</f>
        <v>0.15384615384615385</v>
      </c>
      <c r="F57" s="2">
        <f>E57</f>
        <v>0.15384615384615385</v>
      </c>
      <c r="G57">
        <f>IF(E57&lt;&gt;0,E57*LOG(E57,2),0)</f>
        <v>-0.4154522643293988</v>
      </c>
    </row>
    <row r="58" spans="1:11" x14ac:dyDescent="0.3">
      <c r="B58" t="s">
        <v>38</v>
      </c>
      <c r="C58">
        <v>2</v>
      </c>
      <c r="D58">
        <v>8</v>
      </c>
      <c r="E58" s="1">
        <f>D58/$D$20</f>
        <v>0.61538461538461542</v>
      </c>
      <c r="F58" s="2">
        <f>E58</f>
        <v>0.61538461538461542</v>
      </c>
      <c r="G58">
        <f>IF(E58&lt;&gt;0,E58*LOG(E58,2),0)</f>
        <v>-0.43103982654836442</v>
      </c>
    </row>
    <row r="59" spans="1:11" x14ac:dyDescent="0.3">
      <c r="E59" s="1"/>
      <c r="F59" s="2"/>
    </row>
    <row r="60" spans="1:11" x14ac:dyDescent="0.3">
      <c r="A60" t="s">
        <v>46</v>
      </c>
      <c r="C60">
        <f>I7-K51</f>
        <v>0.15344024633600606</v>
      </c>
      <c r="E60" s="1"/>
      <c r="F60" s="2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9"/>
  <sheetViews>
    <sheetView topLeftCell="A10" workbookViewId="0">
      <selection activeCell="A10" sqref="A1:XFD1048576"/>
    </sheetView>
  </sheetViews>
  <sheetFormatPr defaultRowHeight="14.4" x14ac:dyDescent="0.3"/>
  <cols>
    <col min="5" max="5" width="9.109375" bestFit="1" customWidth="1"/>
  </cols>
  <sheetData>
    <row r="1" spans="1:11" x14ac:dyDescent="0.3">
      <c r="D1" t="s">
        <v>14</v>
      </c>
      <c r="G1" t="s">
        <v>18</v>
      </c>
    </row>
    <row r="2" spans="1:11" x14ac:dyDescent="0.3">
      <c r="A2" t="s">
        <v>13</v>
      </c>
      <c r="G2">
        <v>0</v>
      </c>
      <c r="H2">
        <v>1</v>
      </c>
      <c r="I2">
        <v>2</v>
      </c>
      <c r="J2">
        <v>3</v>
      </c>
    </row>
    <row r="3" spans="1:11" x14ac:dyDescent="0.3">
      <c r="F3" t="s">
        <v>15</v>
      </c>
      <c r="G3">
        <f>D18</f>
        <v>1</v>
      </c>
      <c r="H3">
        <f>D19</f>
        <v>2</v>
      </c>
      <c r="I3">
        <f>D20</f>
        <v>0</v>
      </c>
      <c r="J3">
        <f>D21</f>
        <v>0</v>
      </c>
      <c r="K3">
        <f>SUM(G3:J3)</f>
        <v>3</v>
      </c>
    </row>
    <row r="4" spans="1:11" x14ac:dyDescent="0.3">
      <c r="A4" t="s">
        <v>0</v>
      </c>
      <c r="F4" t="s">
        <v>16</v>
      </c>
      <c r="G4">
        <f>D27</f>
        <v>1</v>
      </c>
      <c r="H4">
        <f>D28</f>
        <v>1</v>
      </c>
      <c r="I4">
        <f>D29</f>
        <v>0</v>
      </c>
      <c r="J4">
        <f>D30</f>
        <v>0</v>
      </c>
      <c r="K4">
        <f t="shared" ref="K4:K6" si="0">SUM(G4:J4)</f>
        <v>2</v>
      </c>
    </row>
    <row r="5" spans="1:11" x14ac:dyDescent="0.3">
      <c r="B5" t="s">
        <v>10</v>
      </c>
      <c r="C5">
        <f>COUNTA(C9:C12)-COUNTIF(D9:D12,"=0")</f>
        <v>2</v>
      </c>
      <c r="E5" s="1"/>
      <c r="F5" t="s">
        <v>17</v>
      </c>
      <c r="G5">
        <f>D36</f>
        <v>0</v>
      </c>
      <c r="H5">
        <f>D37</f>
        <v>0</v>
      </c>
      <c r="I5">
        <f>D38</f>
        <v>0</v>
      </c>
      <c r="J5">
        <f>D39</f>
        <v>0</v>
      </c>
      <c r="K5">
        <f t="shared" si="0"/>
        <v>0</v>
      </c>
    </row>
    <row r="6" spans="1:11" x14ac:dyDescent="0.3">
      <c r="B6" t="s">
        <v>11</v>
      </c>
      <c r="C6">
        <f>SUM(D9:D15)</f>
        <v>5</v>
      </c>
      <c r="E6" s="1"/>
      <c r="F6" t="s">
        <v>19</v>
      </c>
      <c r="G6">
        <f>D9</f>
        <v>2</v>
      </c>
      <c r="H6">
        <f>D10</f>
        <v>3</v>
      </c>
      <c r="I6">
        <f>D11</f>
        <v>0</v>
      </c>
      <c r="J6">
        <f>D12</f>
        <v>0</v>
      </c>
      <c r="K6">
        <f t="shared" si="0"/>
        <v>5</v>
      </c>
    </row>
    <row r="7" spans="1:11" x14ac:dyDescent="0.3">
      <c r="B7" t="s">
        <v>12</v>
      </c>
      <c r="C7">
        <f>C6/$C$6</f>
        <v>1</v>
      </c>
      <c r="E7" s="1">
        <f>SUM(E9:E15)</f>
        <v>1</v>
      </c>
      <c r="F7" t="s">
        <v>21</v>
      </c>
      <c r="G7">
        <f>G6/$K$6</f>
        <v>0.4</v>
      </c>
      <c r="H7">
        <f t="shared" ref="H7:K7" si="1">H6/$K$6</f>
        <v>0.6</v>
      </c>
      <c r="I7">
        <f t="shared" si="1"/>
        <v>0</v>
      </c>
      <c r="J7">
        <f t="shared" si="1"/>
        <v>0</v>
      </c>
      <c r="K7">
        <f t="shared" si="1"/>
        <v>1</v>
      </c>
    </row>
    <row r="8" spans="1:11" x14ac:dyDescent="0.3">
      <c r="C8" t="s">
        <v>1</v>
      </c>
      <c r="D8" t="s">
        <v>2</v>
      </c>
      <c r="E8" t="s">
        <v>3</v>
      </c>
      <c r="G8" t="s">
        <v>20</v>
      </c>
    </row>
    <row r="9" spans="1:11" x14ac:dyDescent="0.3">
      <c r="C9">
        <v>0</v>
      </c>
      <c r="D9">
        <v>2</v>
      </c>
      <c r="E9" s="1">
        <f>D9/$C$6</f>
        <v>0.4</v>
      </c>
      <c r="F9" t="s">
        <v>15</v>
      </c>
      <c r="G9">
        <f>G$7*$K3</f>
        <v>1.2000000000000002</v>
      </c>
      <c r="H9">
        <f t="shared" ref="H9:J9" si="2">H$7*$K3</f>
        <v>1.7999999999999998</v>
      </c>
      <c r="I9">
        <f t="shared" si="2"/>
        <v>0</v>
      </c>
      <c r="J9">
        <f t="shared" si="2"/>
        <v>0</v>
      </c>
    </row>
    <row r="10" spans="1:11" x14ac:dyDescent="0.3">
      <c r="C10">
        <v>1</v>
      </c>
      <c r="D10">
        <v>3</v>
      </c>
      <c r="E10" s="1">
        <f>D10/$C$6</f>
        <v>0.6</v>
      </c>
      <c r="F10" t="s">
        <v>16</v>
      </c>
      <c r="G10">
        <f t="shared" ref="G10:J10" si="3">G$7*$K4</f>
        <v>0.8</v>
      </c>
      <c r="H10">
        <f t="shared" si="3"/>
        <v>1.2</v>
      </c>
      <c r="I10">
        <f t="shared" si="3"/>
        <v>0</v>
      </c>
      <c r="J10">
        <f t="shared" si="3"/>
        <v>0</v>
      </c>
    </row>
    <row r="11" spans="1:11" x14ac:dyDescent="0.3">
      <c r="C11">
        <v>2</v>
      </c>
      <c r="D11">
        <v>0</v>
      </c>
      <c r="E11" s="1">
        <f>D11/$C$6</f>
        <v>0</v>
      </c>
      <c r="F11" t="s">
        <v>17</v>
      </c>
      <c r="G11">
        <f t="shared" ref="G11:J11" si="4">G$7*$K5</f>
        <v>0</v>
      </c>
      <c r="H11">
        <f t="shared" si="4"/>
        <v>0</v>
      </c>
      <c r="I11">
        <f t="shared" si="4"/>
        <v>0</v>
      </c>
      <c r="J11">
        <f t="shared" si="4"/>
        <v>0</v>
      </c>
    </row>
    <row r="12" spans="1:11" x14ac:dyDescent="0.3">
      <c r="C12">
        <v>3</v>
      </c>
      <c r="D12">
        <v>0</v>
      </c>
      <c r="E12" s="1">
        <f>D12/$C$6</f>
        <v>0</v>
      </c>
    </row>
    <row r="13" spans="1:11" x14ac:dyDescent="0.3">
      <c r="A13" t="s">
        <v>7</v>
      </c>
      <c r="F13" t="s">
        <v>22</v>
      </c>
      <c r="G13">
        <f>IF(G9&gt;0,(G3-G9)*(G3-G9)/G9,0)</f>
        <v>3.3333333333333388E-2</v>
      </c>
      <c r="H13">
        <f>IF(H9&gt;0,(H3-H9)*(H3-H9)/H9,0)</f>
        <v>2.2222222222222265E-2</v>
      </c>
      <c r="I13">
        <f t="shared" ref="I13:J13" si="5">IF(I9&gt;0,(I3-I9)*(I3-I9)/I9,0)</f>
        <v>0</v>
      </c>
      <c r="J13">
        <f t="shared" si="5"/>
        <v>0</v>
      </c>
    </row>
    <row r="14" spans="1:11" x14ac:dyDescent="0.3">
      <c r="B14" t="s">
        <v>10</v>
      </c>
      <c r="C14">
        <f>COUNTA(C18:C21)-COUNTIF(D18:D21,"=0")</f>
        <v>2</v>
      </c>
      <c r="F14">
        <f>SUM(G13:J15)</f>
        <v>0.13888888888888895</v>
      </c>
      <c r="G14">
        <f t="shared" ref="G14:J14" si="6">IF(G10&gt;0,(G4-G10)*(G4-G10)/G10,0)</f>
        <v>4.9999999999999975E-2</v>
      </c>
      <c r="H14">
        <f t="shared" si="6"/>
        <v>3.3333333333333319E-2</v>
      </c>
      <c r="I14">
        <f t="shared" si="6"/>
        <v>0</v>
      </c>
      <c r="J14">
        <f t="shared" si="6"/>
        <v>0</v>
      </c>
    </row>
    <row r="15" spans="1:11" x14ac:dyDescent="0.3">
      <c r="B15" t="s">
        <v>11</v>
      </c>
      <c r="C15">
        <f>SUM(D18:D21)</f>
        <v>3</v>
      </c>
      <c r="G15">
        <f t="shared" ref="G15:J15" si="7">IF(G11&gt;0,(G5-G11)*(G5-G11)/G11,0)</f>
        <v>0</v>
      </c>
      <c r="H15">
        <f t="shared" si="7"/>
        <v>0</v>
      </c>
      <c r="I15">
        <f t="shared" si="7"/>
        <v>0</v>
      </c>
      <c r="J15">
        <f t="shared" si="7"/>
        <v>0</v>
      </c>
    </row>
    <row r="16" spans="1:11" x14ac:dyDescent="0.3">
      <c r="B16" t="s">
        <v>12</v>
      </c>
      <c r="C16">
        <f>C15/$C$6</f>
        <v>0.6</v>
      </c>
      <c r="D16">
        <f>SUM(D18:D21)</f>
        <v>3</v>
      </c>
      <c r="E16" s="1">
        <f>SUM(E18:E21)</f>
        <v>1</v>
      </c>
    </row>
    <row r="17" spans="1:8" x14ac:dyDescent="0.3">
      <c r="C17" t="s">
        <v>1</v>
      </c>
      <c r="D17" t="s">
        <v>2</v>
      </c>
      <c r="E17" t="s">
        <v>3</v>
      </c>
    </row>
    <row r="18" spans="1:8" x14ac:dyDescent="0.3">
      <c r="C18">
        <v>0</v>
      </c>
      <c r="D18">
        <v>1</v>
      </c>
      <c r="E18" s="1">
        <f>D18/$D$16</f>
        <v>0.33333333333333331</v>
      </c>
      <c r="H18">
        <f>8*2/3</f>
        <v>5.333333333333333</v>
      </c>
    </row>
    <row r="19" spans="1:8" x14ac:dyDescent="0.3">
      <c r="C19">
        <v>1</v>
      </c>
      <c r="D19">
        <v>2</v>
      </c>
      <c r="E19" s="1">
        <f t="shared" ref="E19:E21" si="8">D19/$D$16</f>
        <v>0.66666666666666663</v>
      </c>
    </row>
    <row r="20" spans="1:8" x14ac:dyDescent="0.3">
      <c r="C20">
        <v>2</v>
      </c>
      <c r="D20">
        <v>0</v>
      </c>
      <c r="E20" s="1">
        <f t="shared" si="8"/>
        <v>0</v>
      </c>
    </row>
    <row r="21" spans="1:8" x14ac:dyDescent="0.3">
      <c r="C21">
        <v>3</v>
      </c>
      <c r="D21">
        <v>0</v>
      </c>
      <c r="E21" s="1">
        <f t="shared" si="8"/>
        <v>0</v>
      </c>
    </row>
    <row r="22" spans="1:8" x14ac:dyDescent="0.3">
      <c r="A22" t="s">
        <v>8</v>
      </c>
    </row>
    <row r="23" spans="1:8" x14ac:dyDescent="0.3">
      <c r="B23" t="s">
        <v>10</v>
      </c>
      <c r="C23">
        <f>COUNTA(C27:C30)-COUNTIF(D27:D30,"=0")</f>
        <v>2</v>
      </c>
    </row>
    <row r="24" spans="1:8" x14ac:dyDescent="0.3">
      <c r="B24" t="s">
        <v>11</v>
      </c>
      <c r="C24">
        <f>SUM(D27:D30)</f>
        <v>2</v>
      </c>
    </row>
    <row r="25" spans="1:8" x14ac:dyDescent="0.3">
      <c r="B25" t="s">
        <v>12</v>
      </c>
      <c r="C25">
        <f>C24/$C$6</f>
        <v>0.4</v>
      </c>
      <c r="D25">
        <f>SUM(D27:D30)</f>
        <v>2</v>
      </c>
      <c r="E25" s="1">
        <f>SUM(E27:E30)</f>
        <v>1</v>
      </c>
    </row>
    <row r="26" spans="1:8" x14ac:dyDescent="0.3">
      <c r="C26" t="s">
        <v>1</v>
      </c>
      <c r="D26" t="s">
        <v>2</v>
      </c>
      <c r="E26" t="s">
        <v>3</v>
      </c>
    </row>
    <row r="27" spans="1:8" x14ac:dyDescent="0.3">
      <c r="C27">
        <v>0</v>
      </c>
      <c r="D27">
        <v>1</v>
      </c>
      <c r="E27" s="1">
        <f>D27/$D$25</f>
        <v>0.5</v>
      </c>
    </row>
    <row r="28" spans="1:8" x14ac:dyDescent="0.3">
      <c r="C28">
        <v>1</v>
      </c>
      <c r="D28">
        <v>1</v>
      </c>
      <c r="E28" s="1">
        <f>D28/$D$25</f>
        <v>0.5</v>
      </c>
    </row>
    <row r="29" spans="1:8" x14ac:dyDescent="0.3">
      <c r="C29">
        <v>2</v>
      </c>
      <c r="D29">
        <v>0</v>
      </c>
      <c r="E29" s="1">
        <f>D29/$D$16</f>
        <v>0</v>
      </c>
    </row>
    <row r="30" spans="1:8" x14ac:dyDescent="0.3">
      <c r="C30">
        <v>3</v>
      </c>
      <c r="D30">
        <v>0</v>
      </c>
      <c r="E30" s="1">
        <f>D30/$D$16</f>
        <v>0</v>
      </c>
    </row>
    <row r="31" spans="1:8" x14ac:dyDescent="0.3">
      <c r="A31" t="s">
        <v>9</v>
      </c>
    </row>
    <row r="32" spans="1:8" x14ac:dyDescent="0.3">
      <c r="B32" t="s">
        <v>10</v>
      </c>
      <c r="C32">
        <f>COUNTA(C36:C39)-COUNTIF(D36:D39,"=0")</f>
        <v>0</v>
      </c>
    </row>
    <row r="33" spans="2:5" x14ac:dyDescent="0.3">
      <c r="B33" t="s">
        <v>11</v>
      </c>
      <c r="C33">
        <f>SUM(D36:D39)</f>
        <v>0</v>
      </c>
    </row>
    <row r="34" spans="2:5" x14ac:dyDescent="0.3">
      <c r="B34" t="s">
        <v>12</v>
      </c>
      <c r="C34">
        <f>C33/$C$6</f>
        <v>0</v>
      </c>
      <c r="D34">
        <f>SUM(D36:D41)</f>
        <v>0</v>
      </c>
      <c r="E34" s="1">
        <f>SUM(E36:E41)</f>
        <v>0</v>
      </c>
    </row>
    <row r="35" spans="2:5" x14ac:dyDescent="0.3">
      <c r="C35" t="s">
        <v>1</v>
      </c>
      <c r="D35" t="s">
        <v>2</v>
      </c>
      <c r="E35" t="s">
        <v>3</v>
      </c>
    </row>
    <row r="36" spans="2:5" x14ac:dyDescent="0.3">
      <c r="C36">
        <v>0</v>
      </c>
      <c r="D36">
        <v>0</v>
      </c>
      <c r="E36" s="1">
        <f>IF(D$34&gt;0,D36/$D$34,0)</f>
        <v>0</v>
      </c>
    </row>
    <row r="37" spans="2:5" x14ac:dyDescent="0.3">
      <c r="C37">
        <v>1</v>
      </c>
      <c r="D37">
        <v>0</v>
      </c>
      <c r="E37" s="1">
        <f t="shared" ref="E37:E39" si="9">IF(D$34&gt;0,D37/$D$34,0)</f>
        <v>0</v>
      </c>
    </row>
    <row r="38" spans="2:5" x14ac:dyDescent="0.3">
      <c r="C38">
        <v>2</v>
      </c>
      <c r="D38">
        <v>0</v>
      </c>
      <c r="E38" s="1">
        <f t="shared" si="9"/>
        <v>0</v>
      </c>
    </row>
    <row r="39" spans="2:5" x14ac:dyDescent="0.3">
      <c r="C39">
        <v>3</v>
      </c>
      <c r="D39">
        <v>0</v>
      </c>
      <c r="E39" s="1">
        <f t="shared" si="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9"/>
  <sheetViews>
    <sheetView workbookViewId="0">
      <selection activeCell="K8" sqref="K8"/>
    </sheetView>
  </sheetViews>
  <sheetFormatPr defaultRowHeight="14.4" x14ac:dyDescent="0.3"/>
  <cols>
    <col min="5" max="6" width="9.109375" bestFit="1" customWidth="1"/>
    <col min="8" max="8" width="9.109375" bestFit="1" customWidth="1"/>
  </cols>
  <sheetData>
    <row r="1" spans="1:10" x14ac:dyDescent="0.3">
      <c r="C1" t="s">
        <v>27</v>
      </c>
      <c r="D1">
        <f>H9</f>
        <v>0.44444444444444442</v>
      </c>
      <c r="E1" t="s">
        <v>28</v>
      </c>
      <c r="F1">
        <f>H18</f>
        <v>0.21875</v>
      </c>
      <c r="G1" t="s">
        <v>29</v>
      </c>
      <c r="H1">
        <f>H27</f>
        <v>0.375</v>
      </c>
      <c r="I1" t="s">
        <v>30</v>
      </c>
      <c r="J1">
        <f>H36</f>
        <v>1</v>
      </c>
    </row>
    <row r="2" spans="1:10" x14ac:dyDescent="0.3">
      <c r="A2" t="s">
        <v>13</v>
      </c>
      <c r="C2" t="s">
        <v>26</v>
      </c>
      <c r="D2">
        <f>D1-C16*F1-C25*H27-C34*J1</f>
        <v>0.1736111111111111</v>
      </c>
    </row>
    <row r="4" spans="1:10" x14ac:dyDescent="0.3">
      <c r="A4" t="s">
        <v>0</v>
      </c>
    </row>
    <row r="5" spans="1:10" x14ac:dyDescent="0.3">
      <c r="B5" t="s">
        <v>10</v>
      </c>
      <c r="C5">
        <f>COUNTA(C9:C12)-COUNTIF(D9:D12,"=0")</f>
        <v>2</v>
      </c>
      <c r="E5" s="1"/>
    </row>
    <row r="6" spans="1:10" x14ac:dyDescent="0.3">
      <c r="B6" t="s">
        <v>11</v>
      </c>
      <c r="C6">
        <f>SUM(D9:D15)</f>
        <v>12</v>
      </c>
      <c r="D6" t="s">
        <v>23</v>
      </c>
      <c r="E6" s="2">
        <f>1-SUMSQ(E9:E12)</f>
        <v>0.44444444444444442</v>
      </c>
    </row>
    <row r="7" spans="1:10" x14ac:dyDescent="0.3">
      <c r="B7" t="s">
        <v>12</v>
      </c>
      <c r="C7">
        <f>C6/$C$6</f>
        <v>1</v>
      </c>
      <c r="E7" s="1">
        <f>SUM(E9:E15)</f>
        <v>1.21875</v>
      </c>
    </row>
    <row r="8" spans="1:10" x14ac:dyDescent="0.3">
      <c r="C8" t="s">
        <v>1</v>
      </c>
      <c r="D8" t="s">
        <v>2</v>
      </c>
      <c r="E8" t="s">
        <v>3</v>
      </c>
      <c r="F8" t="s">
        <v>25</v>
      </c>
      <c r="H8" t="s">
        <v>24</v>
      </c>
    </row>
    <row r="9" spans="1:10" x14ac:dyDescent="0.3">
      <c r="C9">
        <v>0</v>
      </c>
      <c r="D9">
        <v>8</v>
      </c>
      <c r="E9" s="1">
        <f>D9/$C$6</f>
        <v>0.66666666666666663</v>
      </c>
      <c r="F9" s="1">
        <f>E9*E9</f>
        <v>0.44444444444444442</v>
      </c>
      <c r="H9" s="1">
        <f>1-SUM(F9:F12)</f>
        <v>0.44444444444444442</v>
      </c>
    </row>
    <row r="10" spans="1:10" x14ac:dyDescent="0.3">
      <c r="C10">
        <v>1</v>
      </c>
      <c r="D10">
        <v>4</v>
      </c>
      <c r="E10" s="1">
        <f>D10/$C$6</f>
        <v>0.33333333333333331</v>
      </c>
      <c r="F10" s="1">
        <f>E10*E10</f>
        <v>0.1111111111111111</v>
      </c>
    </row>
    <row r="11" spans="1:10" x14ac:dyDescent="0.3">
      <c r="C11">
        <v>2</v>
      </c>
      <c r="D11">
        <v>0</v>
      </c>
      <c r="E11" s="1">
        <f>D11/$C$6</f>
        <v>0</v>
      </c>
      <c r="F11" s="1">
        <f>E11*E11</f>
        <v>0</v>
      </c>
    </row>
    <row r="12" spans="1:10" x14ac:dyDescent="0.3">
      <c r="C12">
        <v>3</v>
      </c>
      <c r="D12">
        <v>0</v>
      </c>
      <c r="E12" s="1">
        <f>D12/$C$6</f>
        <v>0</v>
      </c>
      <c r="F12" s="1">
        <f t="shared" ref="F12" si="0">E12*E12</f>
        <v>0</v>
      </c>
    </row>
    <row r="13" spans="1:10" x14ac:dyDescent="0.3">
      <c r="A13" t="s">
        <v>7</v>
      </c>
    </row>
    <row r="14" spans="1:10" x14ac:dyDescent="0.3">
      <c r="B14" t="s">
        <v>10</v>
      </c>
      <c r="C14">
        <f>COUNTA(C18:C21)-COUNTIF(D18:D21,"=0")</f>
        <v>2</v>
      </c>
    </row>
    <row r="15" spans="1:10" x14ac:dyDescent="0.3">
      <c r="B15" t="s">
        <v>11</v>
      </c>
      <c r="C15">
        <f>SUM(D18:D21)</f>
        <v>8</v>
      </c>
      <c r="D15" t="s">
        <v>23</v>
      </c>
      <c r="E15" s="3">
        <f>1-SUMSQ(E18:E21)</f>
        <v>0.21875</v>
      </c>
    </row>
    <row r="16" spans="1:10" x14ac:dyDescent="0.3">
      <c r="B16" t="s">
        <v>12</v>
      </c>
      <c r="C16">
        <f>C15/$C$6</f>
        <v>0.66666666666666663</v>
      </c>
      <c r="D16">
        <f>SUM(D18:D21)</f>
        <v>8</v>
      </c>
      <c r="E16" s="1">
        <f>SUM(E18:E21)</f>
        <v>1</v>
      </c>
    </row>
    <row r="17" spans="1:8" x14ac:dyDescent="0.3">
      <c r="C17" t="s">
        <v>1</v>
      </c>
      <c r="D17" t="s">
        <v>2</v>
      </c>
      <c r="E17" t="s">
        <v>3</v>
      </c>
      <c r="F17" t="s">
        <v>25</v>
      </c>
      <c r="H17" t="s">
        <v>24</v>
      </c>
    </row>
    <row r="18" spans="1:8" x14ac:dyDescent="0.3">
      <c r="C18">
        <v>0</v>
      </c>
      <c r="D18">
        <v>7</v>
      </c>
      <c r="E18" s="1">
        <f>D18/$D$16</f>
        <v>0.875</v>
      </c>
      <c r="F18" s="1">
        <f>E18*E18</f>
        <v>0.765625</v>
      </c>
      <c r="H18" s="1">
        <f>1-SUM(F18:F21)</f>
        <v>0.21875</v>
      </c>
    </row>
    <row r="19" spans="1:8" x14ac:dyDescent="0.3">
      <c r="C19">
        <v>1</v>
      </c>
      <c r="D19">
        <v>1</v>
      </c>
      <c r="E19" s="1">
        <f t="shared" ref="E19:E21" si="1">D19/$D$16</f>
        <v>0.125</v>
      </c>
      <c r="F19" s="1">
        <f>E19*E19</f>
        <v>1.5625E-2</v>
      </c>
    </row>
    <row r="20" spans="1:8" x14ac:dyDescent="0.3">
      <c r="C20">
        <v>2</v>
      </c>
      <c r="D20">
        <v>0</v>
      </c>
      <c r="E20" s="1">
        <f t="shared" si="1"/>
        <v>0</v>
      </c>
      <c r="F20" s="1">
        <f>E20*E20</f>
        <v>0</v>
      </c>
    </row>
    <row r="21" spans="1:8" x14ac:dyDescent="0.3">
      <c r="C21">
        <v>3</v>
      </c>
      <c r="D21">
        <v>0</v>
      </c>
      <c r="E21" s="1">
        <f t="shared" si="1"/>
        <v>0</v>
      </c>
      <c r="F21" s="1">
        <f t="shared" ref="F21" si="2">E21*E21</f>
        <v>0</v>
      </c>
    </row>
    <row r="22" spans="1:8" x14ac:dyDescent="0.3">
      <c r="A22" t="s">
        <v>8</v>
      </c>
    </row>
    <row r="23" spans="1:8" x14ac:dyDescent="0.3">
      <c r="B23" t="s">
        <v>10</v>
      </c>
      <c r="C23">
        <f>COUNTA(C27:C30)-COUNTIF(D27:D30,"=0")</f>
        <v>2</v>
      </c>
    </row>
    <row r="24" spans="1:8" x14ac:dyDescent="0.3">
      <c r="B24" t="s">
        <v>11</v>
      </c>
      <c r="C24">
        <f>SUM(D27:D30)</f>
        <v>4</v>
      </c>
      <c r="D24" t="s">
        <v>23</v>
      </c>
      <c r="E24" s="2">
        <f>1-SUMSQ(E27:E30)</f>
        <v>0.375</v>
      </c>
    </row>
    <row r="25" spans="1:8" x14ac:dyDescent="0.3">
      <c r="B25" t="s">
        <v>12</v>
      </c>
      <c r="C25">
        <f>C24/$C$6</f>
        <v>0.33333333333333331</v>
      </c>
      <c r="D25">
        <f>SUM(D27:D30)</f>
        <v>4</v>
      </c>
      <c r="E25" s="1">
        <f>SUM(E27:E30)</f>
        <v>1</v>
      </c>
    </row>
    <row r="26" spans="1:8" x14ac:dyDescent="0.3">
      <c r="C26" t="s">
        <v>1</v>
      </c>
      <c r="D26" t="s">
        <v>2</v>
      </c>
      <c r="E26" t="s">
        <v>3</v>
      </c>
      <c r="F26" t="s">
        <v>25</v>
      </c>
      <c r="H26" t="s">
        <v>24</v>
      </c>
    </row>
    <row r="27" spans="1:8" x14ac:dyDescent="0.3">
      <c r="C27">
        <v>0</v>
      </c>
      <c r="D27">
        <v>1</v>
      </c>
      <c r="E27" s="1">
        <f>D27/$D$25</f>
        <v>0.25</v>
      </c>
      <c r="F27" s="1">
        <f>E27*E27</f>
        <v>6.25E-2</v>
      </c>
      <c r="H27" s="1">
        <f>1-SUM(F27:F30)</f>
        <v>0.375</v>
      </c>
    </row>
    <row r="28" spans="1:8" x14ac:dyDescent="0.3">
      <c r="C28">
        <v>1</v>
      </c>
      <c r="D28">
        <v>3</v>
      </c>
      <c r="E28" s="1">
        <f>D28/$D$25</f>
        <v>0.75</v>
      </c>
      <c r="F28" s="1">
        <f>E28*E28</f>
        <v>0.5625</v>
      </c>
    </row>
    <row r="29" spans="1:8" x14ac:dyDescent="0.3">
      <c r="C29">
        <v>2</v>
      </c>
      <c r="D29">
        <v>0</v>
      </c>
      <c r="E29" s="1">
        <f>D29/$D$16</f>
        <v>0</v>
      </c>
      <c r="F29" s="1">
        <f>E29*E29</f>
        <v>0</v>
      </c>
    </row>
    <row r="30" spans="1:8" x14ac:dyDescent="0.3">
      <c r="C30">
        <v>3</v>
      </c>
      <c r="D30">
        <v>0</v>
      </c>
      <c r="E30" s="1">
        <f>D30/$D$16</f>
        <v>0</v>
      </c>
      <c r="F30" s="1">
        <f t="shared" ref="F30" si="3">E30*E30</f>
        <v>0</v>
      </c>
    </row>
    <row r="31" spans="1:8" x14ac:dyDescent="0.3">
      <c r="A31" t="s">
        <v>9</v>
      </c>
    </row>
    <row r="32" spans="1:8" x14ac:dyDescent="0.3">
      <c r="B32" t="s">
        <v>10</v>
      </c>
      <c r="C32">
        <f>COUNTA(C36:C39)-COUNTIF(D36:D39,"=0")</f>
        <v>0</v>
      </c>
    </row>
    <row r="33" spans="2:8" x14ac:dyDescent="0.3">
      <c r="B33" t="s">
        <v>11</v>
      </c>
      <c r="C33">
        <f>SUM(D36:D39)</f>
        <v>0</v>
      </c>
      <c r="D33" t="s">
        <v>23</v>
      </c>
      <c r="E33" s="1">
        <f>1-SUMSQ(E36:E39)</f>
        <v>1</v>
      </c>
    </row>
    <row r="34" spans="2:8" x14ac:dyDescent="0.3">
      <c r="B34" t="s">
        <v>12</v>
      </c>
      <c r="C34">
        <f>C33/$C$6</f>
        <v>0</v>
      </c>
      <c r="D34">
        <f>SUM(D36:D41)</f>
        <v>0</v>
      </c>
      <c r="E34" s="1">
        <f>SUM(E36:E41)</f>
        <v>0</v>
      </c>
    </row>
    <row r="35" spans="2:8" x14ac:dyDescent="0.3">
      <c r="C35" t="s">
        <v>1</v>
      </c>
      <c r="D35" t="s">
        <v>2</v>
      </c>
      <c r="E35" t="s">
        <v>3</v>
      </c>
      <c r="F35" t="s">
        <v>25</v>
      </c>
      <c r="H35" t="s">
        <v>24</v>
      </c>
    </row>
    <row r="36" spans="2:8" x14ac:dyDescent="0.3">
      <c r="C36">
        <v>0</v>
      </c>
      <c r="D36">
        <v>0</v>
      </c>
      <c r="E36" s="1">
        <f>IF(D$34&gt;0,D36/$D$34,0)</f>
        <v>0</v>
      </c>
      <c r="F36" s="1">
        <f>E36*E36</f>
        <v>0</v>
      </c>
      <c r="H36" s="1">
        <f>1-SUM(F36:F39)</f>
        <v>1</v>
      </c>
    </row>
    <row r="37" spans="2:8" x14ac:dyDescent="0.3">
      <c r="C37">
        <v>1</v>
      </c>
      <c r="D37">
        <v>0</v>
      </c>
      <c r="E37" s="1">
        <f t="shared" ref="E37:E39" si="4">IF(D$34&gt;0,D37/$D$34,0)</f>
        <v>0</v>
      </c>
      <c r="F37" s="1">
        <f>E37*E37</f>
        <v>0</v>
      </c>
    </row>
    <row r="38" spans="2:8" x14ac:dyDescent="0.3">
      <c r="C38">
        <v>2</v>
      </c>
      <c r="D38">
        <v>0</v>
      </c>
      <c r="E38" s="1">
        <f t="shared" si="4"/>
        <v>0</v>
      </c>
      <c r="F38" s="1">
        <f>E38*E38</f>
        <v>0</v>
      </c>
    </row>
    <row r="39" spans="2:8" x14ac:dyDescent="0.3">
      <c r="C39">
        <v>3</v>
      </c>
      <c r="D39">
        <v>0</v>
      </c>
      <c r="E39" s="1">
        <f t="shared" si="4"/>
        <v>0</v>
      </c>
      <c r="F39" s="1">
        <f t="shared" ref="F39" si="5">E39*E39</f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3"/>
  <sheetViews>
    <sheetView workbookViewId="0">
      <selection activeCell="O6" sqref="O6"/>
    </sheetView>
  </sheetViews>
  <sheetFormatPr defaultRowHeight="14.4" x14ac:dyDescent="0.3"/>
  <sheetData>
    <row r="1" spans="1:5" x14ac:dyDescent="0.3">
      <c r="B1">
        <f>B2*LOG(B2,2)</f>
        <v>-0.5</v>
      </c>
      <c r="C1">
        <f>C2*LOG(C2,2)</f>
        <v>-0.5</v>
      </c>
    </row>
    <row r="2" spans="1:5" x14ac:dyDescent="0.3">
      <c r="A2" t="s">
        <v>31</v>
      </c>
      <c r="B2">
        <v>0.5</v>
      </c>
      <c r="C2">
        <v>0.5</v>
      </c>
      <c r="D2" t="s">
        <v>33</v>
      </c>
      <c r="E2" t="s">
        <v>34</v>
      </c>
    </row>
    <row r="3" spans="1:5" x14ac:dyDescent="0.3">
      <c r="A3" t="s">
        <v>32</v>
      </c>
      <c r="B3">
        <v>0</v>
      </c>
      <c r="C3">
        <v>1</v>
      </c>
      <c r="D3">
        <f>IF(B3*C3&lt;&gt;0,(B3*LOG(B3,2)+C3*LOG(C3,2)),0)</f>
        <v>0</v>
      </c>
      <c r="E3">
        <f>2*(1-(B3*B3+C3*C3))</f>
        <v>0</v>
      </c>
    </row>
    <row r="4" spans="1:5" x14ac:dyDescent="0.3">
      <c r="B4">
        <f>B3+0.05</f>
        <v>0.05</v>
      </c>
      <c r="C4">
        <f>C3-0.05</f>
        <v>0.95</v>
      </c>
      <c r="D4">
        <f t="shared" ref="D4:D23" si="0">IF(B4*C4&lt;&gt;0,-(B4*LOG(B4,2)+C4*LOG(C4,2)),0)</f>
        <v>0.28639695711595625</v>
      </c>
      <c r="E4">
        <f t="shared" ref="E4:E23" si="1">2*(1-(B4*B4+C4*C4))</f>
        <v>0.19000000000000017</v>
      </c>
    </row>
    <row r="5" spans="1:5" x14ac:dyDescent="0.3">
      <c r="B5">
        <f t="shared" ref="B5:B23" si="2">B4+0.05</f>
        <v>0.1</v>
      </c>
      <c r="C5">
        <f t="shared" ref="C5:C22" si="3">C4-0.05</f>
        <v>0.89999999999999991</v>
      </c>
      <c r="D5">
        <f t="shared" si="0"/>
        <v>0.46899559358928133</v>
      </c>
      <c r="E5">
        <f t="shared" si="1"/>
        <v>0.36000000000000032</v>
      </c>
    </row>
    <row r="6" spans="1:5" x14ac:dyDescent="0.3">
      <c r="B6">
        <f t="shared" si="2"/>
        <v>0.15000000000000002</v>
      </c>
      <c r="C6">
        <f t="shared" si="3"/>
        <v>0.84999999999999987</v>
      </c>
      <c r="D6">
        <f t="shared" si="0"/>
        <v>0.60984030471640061</v>
      </c>
      <c r="E6">
        <f t="shared" si="1"/>
        <v>0.51000000000000045</v>
      </c>
    </row>
    <row r="7" spans="1:5" x14ac:dyDescent="0.3">
      <c r="B7">
        <f t="shared" si="2"/>
        <v>0.2</v>
      </c>
      <c r="C7">
        <f t="shared" si="3"/>
        <v>0.79999999999999982</v>
      </c>
      <c r="D7">
        <f t="shared" si="0"/>
        <v>0.72192809488736254</v>
      </c>
      <c r="E7">
        <f t="shared" si="1"/>
        <v>0.64000000000000057</v>
      </c>
    </row>
    <row r="8" spans="1:5" x14ac:dyDescent="0.3">
      <c r="B8">
        <f t="shared" si="2"/>
        <v>0.25</v>
      </c>
      <c r="C8">
        <f t="shared" si="3"/>
        <v>0.74999999999999978</v>
      </c>
      <c r="D8">
        <f t="shared" si="0"/>
        <v>0.81127812445913317</v>
      </c>
      <c r="E8">
        <f t="shared" si="1"/>
        <v>0.75000000000000067</v>
      </c>
    </row>
    <row r="9" spans="1:5" x14ac:dyDescent="0.3">
      <c r="B9">
        <f t="shared" si="2"/>
        <v>0.3</v>
      </c>
      <c r="C9">
        <f t="shared" si="3"/>
        <v>0.69999999999999973</v>
      </c>
      <c r="D9">
        <f t="shared" si="0"/>
        <v>0.88129089923069293</v>
      </c>
      <c r="E9">
        <f t="shared" si="1"/>
        <v>0.84000000000000075</v>
      </c>
    </row>
    <row r="10" spans="1:5" x14ac:dyDescent="0.3">
      <c r="B10">
        <f t="shared" si="2"/>
        <v>0.35</v>
      </c>
      <c r="C10">
        <f t="shared" si="3"/>
        <v>0.64999999999999969</v>
      </c>
      <c r="D10">
        <f t="shared" si="0"/>
        <v>0.93406805537549142</v>
      </c>
      <c r="E10">
        <f t="shared" si="1"/>
        <v>0.91000000000000081</v>
      </c>
    </row>
    <row r="11" spans="1:5" x14ac:dyDescent="0.3">
      <c r="B11">
        <f t="shared" si="2"/>
        <v>0.39999999999999997</v>
      </c>
      <c r="C11">
        <f t="shared" si="3"/>
        <v>0.59999999999999964</v>
      </c>
      <c r="D11">
        <f t="shared" si="0"/>
        <v>0.97095059445466891</v>
      </c>
      <c r="E11">
        <f t="shared" si="1"/>
        <v>0.96000000000000085</v>
      </c>
    </row>
    <row r="12" spans="1:5" x14ac:dyDescent="0.3">
      <c r="B12">
        <f t="shared" si="2"/>
        <v>0.44999999999999996</v>
      </c>
      <c r="C12">
        <f t="shared" si="3"/>
        <v>0.5499999999999996</v>
      </c>
      <c r="D12">
        <f t="shared" si="0"/>
        <v>0.99277445398780872</v>
      </c>
      <c r="E12">
        <f t="shared" si="1"/>
        <v>0.9900000000000011</v>
      </c>
    </row>
    <row r="13" spans="1:5" x14ac:dyDescent="0.3">
      <c r="B13">
        <f t="shared" si="2"/>
        <v>0.49999999999999994</v>
      </c>
      <c r="C13">
        <f t="shared" si="3"/>
        <v>0.49999999999999961</v>
      </c>
      <c r="D13">
        <f t="shared" si="0"/>
        <v>1.0000000000000002</v>
      </c>
      <c r="E13">
        <f t="shared" si="1"/>
        <v>1.0000000000000009</v>
      </c>
    </row>
    <row r="14" spans="1:5" x14ac:dyDescent="0.3">
      <c r="B14">
        <f t="shared" si="2"/>
        <v>0.54999999999999993</v>
      </c>
      <c r="C14">
        <f t="shared" si="3"/>
        <v>0.44999999999999962</v>
      </c>
      <c r="D14">
        <f t="shared" si="0"/>
        <v>0.99277445398780839</v>
      </c>
      <c r="E14">
        <f t="shared" si="1"/>
        <v>0.99000000000000088</v>
      </c>
    </row>
    <row r="15" spans="1:5" x14ac:dyDescent="0.3">
      <c r="B15">
        <f t="shared" si="2"/>
        <v>0.6</v>
      </c>
      <c r="C15">
        <f t="shared" si="3"/>
        <v>0.39999999999999963</v>
      </c>
      <c r="D15">
        <f t="shared" si="0"/>
        <v>0.97095059445466869</v>
      </c>
      <c r="E15">
        <f t="shared" si="1"/>
        <v>0.96000000000000063</v>
      </c>
    </row>
    <row r="16" spans="1:5" x14ac:dyDescent="0.3">
      <c r="B16">
        <f t="shared" si="2"/>
        <v>0.65</v>
      </c>
      <c r="C16">
        <f t="shared" si="3"/>
        <v>0.34999999999999964</v>
      </c>
      <c r="D16">
        <f t="shared" si="0"/>
        <v>0.93406805537549098</v>
      </c>
      <c r="E16">
        <f t="shared" si="1"/>
        <v>0.91000000000000036</v>
      </c>
    </row>
    <row r="17" spans="2:5" x14ac:dyDescent="0.3">
      <c r="B17">
        <f t="shared" si="2"/>
        <v>0.70000000000000007</v>
      </c>
      <c r="C17">
        <f t="shared" si="3"/>
        <v>0.29999999999999966</v>
      </c>
      <c r="D17">
        <f t="shared" si="0"/>
        <v>0.88129089923069259</v>
      </c>
      <c r="E17">
        <f t="shared" si="1"/>
        <v>0.8400000000000003</v>
      </c>
    </row>
    <row r="18" spans="2:5" x14ac:dyDescent="0.3">
      <c r="B18">
        <f t="shared" si="2"/>
        <v>0.75000000000000011</v>
      </c>
      <c r="C18">
        <f t="shared" si="3"/>
        <v>0.24999999999999967</v>
      </c>
      <c r="D18">
        <f t="shared" si="0"/>
        <v>0.8112781244591325</v>
      </c>
      <c r="E18">
        <f t="shared" si="1"/>
        <v>0.75</v>
      </c>
    </row>
    <row r="19" spans="2:5" x14ac:dyDescent="0.3">
      <c r="B19">
        <f t="shared" si="2"/>
        <v>0.80000000000000016</v>
      </c>
      <c r="C19">
        <f t="shared" si="3"/>
        <v>0.19999999999999968</v>
      </c>
      <c r="D19">
        <f t="shared" si="0"/>
        <v>0.72192809488736187</v>
      </c>
      <c r="E19">
        <f t="shared" si="1"/>
        <v>0.63999999999999968</v>
      </c>
    </row>
    <row r="20" spans="2:5" x14ac:dyDescent="0.3">
      <c r="B20">
        <f t="shared" si="2"/>
        <v>0.8500000000000002</v>
      </c>
      <c r="C20">
        <f t="shared" si="3"/>
        <v>0.14999999999999969</v>
      </c>
      <c r="D20">
        <f t="shared" si="0"/>
        <v>0.60984030471639983</v>
      </c>
      <c r="E20">
        <f t="shared" si="1"/>
        <v>0.50999999999999956</v>
      </c>
    </row>
    <row r="21" spans="2:5" x14ac:dyDescent="0.3">
      <c r="B21">
        <f t="shared" si="2"/>
        <v>0.90000000000000024</v>
      </c>
      <c r="C21">
        <f t="shared" si="3"/>
        <v>9.9999999999999686E-2</v>
      </c>
      <c r="D21">
        <f t="shared" si="0"/>
        <v>0.46899559358928034</v>
      </c>
      <c r="E21">
        <f t="shared" si="1"/>
        <v>0.35999999999999943</v>
      </c>
    </row>
    <row r="22" spans="2:5" x14ac:dyDescent="0.3">
      <c r="B22">
        <f t="shared" si="2"/>
        <v>0.95000000000000029</v>
      </c>
      <c r="C22">
        <f t="shared" si="3"/>
        <v>4.9999999999999684E-2</v>
      </c>
      <c r="D22">
        <f t="shared" si="0"/>
        <v>0.28639695711595481</v>
      </c>
      <c r="E22">
        <f t="shared" si="1"/>
        <v>0.18999999999999906</v>
      </c>
    </row>
    <row r="23" spans="2:5" x14ac:dyDescent="0.3">
      <c r="B23">
        <f t="shared" si="2"/>
        <v>1.0000000000000002</v>
      </c>
      <c r="C23">
        <v>0</v>
      </c>
      <c r="D23">
        <f t="shared" si="0"/>
        <v>0</v>
      </c>
      <c r="E23">
        <f t="shared" si="1"/>
        <v>-8.8817841970012523E-16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33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Entropy</vt:lpstr>
      <vt:lpstr>Information Gain</vt:lpstr>
      <vt:lpstr>Chi Squared</vt:lpstr>
      <vt:lpstr>Gini Index</vt:lpstr>
      <vt:lpstr>Gini vs IG</vt:lpstr>
      <vt:lpstr>Information Gain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2022-02-08T20:42:44Z</dcterms:modified>
</cp:coreProperties>
</file>