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pivotTables/pivotTable6.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C:\Users\asant\OneDrive\Desktop\Data Analyst\EXCEL Data Sets\"/>
    </mc:Choice>
  </mc:AlternateContent>
  <xr:revisionPtr revIDLastSave="0" documentId="13_ncr:1_{6ABF7C0B-8DF0-4A3C-A7E6-E76E90A7A688}" xr6:coauthVersionLast="47" xr6:coauthVersionMax="47" xr10:uidLastSave="{00000000-0000-0000-0000-000000000000}"/>
  <bookViews>
    <workbookView xWindow="-110" yWindow="-110" windowWidth="19420" windowHeight="10300" tabRatio="679" firstSheet="5" activeTab="9" xr2:uid="{26D4546B-D2A1-4444-8EAF-A6228F96F0C1}"/>
  </bookViews>
  <sheets>
    <sheet name="Data" sheetId="1" r:id="rId1"/>
    <sheet name="Quick Stat" sheetId="2" r:id="rId2"/>
    <sheet name="Exploration" sheetId="3" r:id="rId3"/>
    <sheet name="Sales by country Formulas" sheetId="4" r:id="rId4"/>
    <sheet name="Sales by Country Pivot" sheetId="5" r:id="rId5"/>
    <sheet name="Top 5" sheetId="8" r:id="rId6"/>
    <sheet name="Anomalies" sheetId="9" r:id="rId7"/>
    <sheet name="Best Sale Country" sheetId="10" r:id="rId8"/>
    <sheet name="Profit Analysis" sheetId="11" r:id="rId9"/>
    <sheet name="Dashboard" sheetId="12" r:id="rId10"/>
    <sheet name="Decision" sheetId="13" r:id="rId11"/>
  </sheets>
  <definedNames>
    <definedName name="_xlnm._FilterDatabase" localSheetId="9" hidden="1">Dashboard!$H$9:$H$19</definedName>
    <definedName name="_xlnm._FilterDatabase" localSheetId="0" hidden="1">Data!$M$11:$N$21</definedName>
    <definedName name="_xlnm._FilterDatabase" localSheetId="3" hidden="1">'Sales by country Formulas'!$B$4:$E$10</definedName>
    <definedName name="_xlchart.v1.0" hidden="1">Anomalies!$M$5:$M$304</definedName>
    <definedName name="_xlchart.v1.1" hidden="1">Anomalies!$O$5:$O$304</definedName>
    <definedName name="_xlchart.v1.2" hidden="1">Anomalies!$O$5:$O$304</definedName>
    <definedName name="_xlcn.WorksheetConnection_PleaseCheckforme.xlsxdata" hidden="1">Data[]</definedName>
    <definedName name="Slicer_Geography">#N/A</definedName>
    <definedName name="Slicer_Geography1">#N/A</definedName>
    <definedName name="Slicer_Sales_Person">#N/A</definedName>
  </definedNames>
  <calcPr calcId="191029"/>
  <pivotCaches>
    <pivotCache cacheId="0" r:id="rId12"/>
    <pivotCache cacheId="1" r:id="rId13"/>
    <pivotCache cacheId="2" r:id="rId14"/>
    <pivotCache cacheId="3" r:id="rId15"/>
  </pivotCaches>
  <extLst>
    <ext xmlns:x14="http://schemas.microsoft.com/office/spreadsheetml/2009/9/main" uri="{876F7934-8845-4945-9796-88D515C7AA90}">
      <x14:pivotCaches>
        <pivotCache cacheId="4" r:id="rId16"/>
        <pivotCache cacheId="5" r:id="rId17"/>
      </x14:pivotCaches>
    </ext>
    <ext xmlns:x14="http://schemas.microsoft.com/office/spreadsheetml/2009/9/main" uri="{BBE1A952-AA13-448e-AADC-164F8A28A991}">
      <x14:slicerCaches>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Please Check for me.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6" i="12" l="1" a="1"/>
  <c r="M6" i="12" s="1"/>
  <c r="E9" i="12"/>
  <c r="J9" i="12" a="1"/>
  <c r="J9" i="12" s="1"/>
  <c r="I9" i="12" a="1"/>
  <c r="I9" i="12" s="1"/>
  <c r="K9" i="12" s="1"/>
  <c r="K17" i="12" l="1"/>
  <c r="K16" i="12"/>
  <c r="K15" i="12"/>
  <c r="K14" i="12"/>
  <c r="K13" i="12"/>
  <c r="K12" i="12"/>
  <c r="K19" i="12"/>
  <c r="K11" i="12"/>
  <c r="K18" i="12"/>
  <c r="K10" i="12"/>
  <c r="E14" i="12"/>
  <c r="D14" i="12"/>
  <c r="E15" i="12"/>
  <c r="D15" i="12"/>
  <c r="D12" i="12"/>
  <c r="E12" i="12"/>
  <c r="I231" i="1"/>
  <c r="I244" i="1"/>
  <c r="H23" i="1"/>
  <c r="I23" i="1" s="1"/>
  <c r="H121" i="1"/>
  <c r="I121" i="1" s="1"/>
  <c r="H78" i="1"/>
  <c r="I78" i="1" s="1"/>
  <c r="H133" i="1"/>
  <c r="I133" i="1" s="1"/>
  <c r="H295" i="1"/>
  <c r="I295" i="1" s="1"/>
  <c r="H249" i="1"/>
  <c r="I249" i="1" s="1"/>
  <c r="H275" i="1"/>
  <c r="I275" i="1" s="1"/>
  <c r="H62" i="1"/>
  <c r="I62" i="1" s="1"/>
  <c r="H12" i="1"/>
  <c r="I12" i="1" s="1"/>
  <c r="H13" i="1"/>
  <c r="I13" i="1" s="1"/>
  <c r="H296" i="1"/>
  <c r="I296" i="1" s="1"/>
  <c r="H144" i="1"/>
  <c r="I144" i="1" s="1"/>
  <c r="H206" i="1"/>
  <c r="I206" i="1" s="1"/>
  <c r="H193" i="1"/>
  <c r="I193" i="1" s="1"/>
  <c r="H297" i="1"/>
  <c r="I297" i="1" s="1"/>
  <c r="H176" i="1"/>
  <c r="I176" i="1" s="1"/>
  <c r="H276" i="1"/>
  <c r="I276" i="1" s="1"/>
  <c r="H221" i="1"/>
  <c r="I221" i="1" s="1"/>
  <c r="H63" i="1"/>
  <c r="I63" i="1" s="1"/>
  <c r="H222" i="1"/>
  <c r="I222" i="1" s="1"/>
  <c r="H161" i="1"/>
  <c r="I161" i="1" s="1"/>
  <c r="H162" i="1"/>
  <c r="I162" i="1" s="1"/>
  <c r="H64" i="1"/>
  <c r="I64" i="1" s="1"/>
  <c r="H48" i="1"/>
  <c r="I48" i="1" s="1"/>
  <c r="H262" i="1"/>
  <c r="I262" i="1" s="1"/>
  <c r="H194" i="1"/>
  <c r="I194" i="1" s="1"/>
  <c r="H207" i="1"/>
  <c r="I207" i="1" s="1"/>
  <c r="H223" i="1"/>
  <c r="I223" i="1" s="1"/>
  <c r="H163" i="1"/>
  <c r="I163" i="1" s="1"/>
  <c r="H164" i="1"/>
  <c r="I164" i="1" s="1"/>
  <c r="H39" i="1"/>
  <c r="I39" i="1" s="1"/>
  <c r="H49" i="1"/>
  <c r="I49" i="1" s="1"/>
  <c r="H24" i="1"/>
  <c r="I24" i="1" s="1"/>
  <c r="H65" i="1"/>
  <c r="I65" i="1" s="1"/>
  <c r="H14" i="1"/>
  <c r="I14" i="1" s="1"/>
  <c r="H231" i="1"/>
  <c r="H106" i="1"/>
  <c r="I106" i="1" s="1"/>
  <c r="H208" i="1"/>
  <c r="I208" i="1" s="1"/>
  <c r="H122" i="1"/>
  <c r="I122" i="1" s="1"/>
  <c r="H232" i="1"/>
  <c r="I232" i="1" s="1"/>
  <c r="H233" i="1"/>
  <c r="I233" i="1" s="1"/>
  <c r="H165" i="1"/>
  <c r="I165" i="1" s="1"/>
  <c r="H263" i="1"/>
  <c r="I263" i="1" s="1"/>
  <c r="H15" i="1"/>
  <c r="I15" i="1" s="1"/>
  <c r="H50" i="1"/>
  <c r="I50" i="1" s="1"/>
  <c r="H166" i="1"/>
  <c r="I166" i="1" s="1"/>
  <c r="H123" i="1"/>
  <c r="I123" i="1" s="1"/>
  <c r="H209" i="1"/>
  <c r="I209" i="1" s="1"/>
  <c r="H177" i="1"/>
  <c r="I177" i="1" s="1"/>
  <c r="H145" i="1"/>
  <c r="I145" i="1" s="1"/>
  <c r="H210" i="1"/>
  <c r="I210" i="1" s="1"/>
  <c r="H285" i="1"/>
  <c r="I285" i="1" s="1"/>
  <c r="H178" i="1"/>
  <c r="I178" i="1" s="1"/>
  <c r="H107" i="1"/>
  <c r="I107" i="1" s="1"/>
  <c r="H195" i="1"/>
  <c r="I195" i="1" s="1"/>
  <c r="H298" i="1"/>
  <c r="I298" i="1" s="1"/>
  <c r="H146" i="1"/>
  <c r="I146" i="1" s="1"/>
  <c r="H124" i="1"/>
  <c r="I124" i="1" s="1"/>
  <c r="H179" i="1"/>
  <c r="I179" i="1" s="1"/>
  <c r="H277" i="1"/>
  <c r="I277" i="1" s="1"/>
  <c r="H234" i="1"/>
  <c r="I234" i="1" s="1"/>
  <c r="H125" i="1"/>
  <c r="I125" i="1" s="1"/>
  <c r="H167" i="1"/>
  <c r="I167" i="1" s="1"/>
  <c r="H211" i="1"/>
  <c r="I211" i="1" s="1"/>
  <c r="H264" i="1"/>
  <c r="I264" i="1" s="1"/>
  <c r="H224" i="1"/>
  <c r="I224" i="1" s="1"/>
  <c r="H147" i="1"/>
  <c r="I147" i="1" s="1"/>
  <c r="H134" i="1"/>
  <c r="I134" i="1" s="1"/>
  <c r="H51" i="1"/>
  <c r="I51" i="1" s="1"/>
  <c r="H52" i="1"/>
  <c r="I52" i="1" s="1"/>
  <c r="H16" i="1"/>
  <c r="I16" i="1" s="1"/>
  <c r="H250" i="1"/>
  <c r="I250" i="1" s="1"/>
  <c r="H108" i="1"/>
  <c r="I108" i="1" s="1"/>
  <c r="H225" i="1"/>
  <c r="I225" i="1" s="1"/>
  <c r="H180" i="1"/>
  <c r="I180" i="1" s="1"/>
  <c r="H168" i="1"/>
  <c r="I168" i="1" s="1"/>
  <c r="H109" i="1"/>
  <c r="I109" i="1" s="1"/>
  <c r="H148" i="1"/>
  <c r="I148" i="1" s="1"/>
  <c r="H89" i="1"/>
  <c r="I89" i="1" s="1"/>
  <c r="H265" i="1"/>
  <c r="I265" i="1" s="1"/>
  <c r="H278" i="1"/>
  <c r="I278" i="1" s="1"/>
  <c r="H196" i="1"/>
  <c r="I196" i="1" s="1"/>
  <c r="H299" i="1"/>
  <c r="I299" i="1" s="1"/>
  <c r="H135" i="1"/>
  <c r="I135" i="1" s="1"/>
  <c r="H197" i="1"/>
  <c r="I197" i="1" s="1"/>
  <c r="H235" i="1"/>
  <c r="I235" i="1" s="1"/>
  <c r="H53" i="1"/>
  <c r="I53" i="1" s="1"/>
  <c r="H110" i="1"/>
  <c r="I110" i="1" s="1"/>
  <c r="H286" i="1"/>
  <c r="I286" i="1" s="1"/>
  <c r="H181" i="1"/>
  <c r="I181" i="1" s="1"/>
  <c r="H198" i="1"/>
  <c r="I198" i="1" s="1"/>
  <c r="H111" i="1"/>
  <c r="I111" i="1" s="1"/>
  <c r="H90" i="1"/>
  <c r="I90" i="1" s="1"/>
  <c r="H300" i="1"/>
  <c r="I300" i="1" s="1"/>
  <c r="H169" i="1"/>
  <c r="I169" i="1" s="1"/>
  <c r="H301" i="1"/>
  <c r="I301" i="1" s="1"/>
  <c r="H149" i="1"/>
  <c r="I149" i="1" s="1"/>
  <c r="H54" i="1"/>
  <c r="I54" i="1" s="1"/>
  <c r="H126" i="1"/>
  <c r="I126" i="1" s="1"/>
  <c r="H112" i="1"/>
  <c r="I112" i="1" s="1"/>
  <c r="H55" i="1"/>
  <c r="I55" i="1" s="1"/>
  <c r="H236" i="1"/>
  <c r="I236" i="1" s="1"/>
  <c r="H287" i="1"/>
  <c r="I287" i="1" s="1"/>
  <c r="H79" i="1"/>
  <c r="I79" i="1" s="1"/>
  <c r="H251" i="1"/>
  <c r="I251" i="1" s="1"/>
  <c r="H302" i="1"/>
  <c r="I302" i="1" s="1"/>
  <c r="H212" i="1"/>
  <c r="I212" i="1" s="1"/>
  <c r="H91" i="1"/>
  <c r="I91" i="1" s="1"/>
  <c r="H237" i="1"/>
  <c r="I237" i="1" s="1"/>
  <c r="H182" i="1"/>
  <c r="I182" i="1" s="1"/>
  <c r="H92" i="1"/>
  <c r="I92" i="1" s="1"/>
  <c r="H56" i="1"/>
  <c r="I56" i="1" s="1"/>
  <c r="H17" i="1"/>
  <c r="I17" i="1" s="1"/>
  <c r="H93" i="1"/>
  <c r="I93" i="1" s="1"/>
  <c r="H303" i="1"/>
  <c r="I303" i="1" s="1"/>
  <c r="H80" i="1"/>
  <c r="I80" i="1" s="1"/>
  <c r="H136" i="1"/>
  <c r="I136" i="1" s="1"/>
  <c r="H25" i="1"/>
  <c r="I25" i="1" s="1"/>
  <c r="H137" i="1"/>
  <c r="I137" i="1" s="1"/>
  <c r="H304" i="1"/>
  <c r="I304" i="1" s="1"/>
  <c r="H26" i="1"/>
  <c r="I26" i="1" s="1"/>
  <c r="H81" i="1"/>
  <c r="I81" i="1" s="1"/>
  <c r="H238" i="1"/>
  <c r="I238" i="1" s="1"/>
  <c r="H239" i="1"/>
  <c r="I239" i="1" s="1"/>
  <c r="H252" i="1"/>
  <c r="I252" i="1" s="1"/>
  <c r="H40" i="1"/>
  <c r="I40" i="1" s="1"/>
  <c r="H18" i="1"/>
  <c r="I18" i="1" s="1"/>
  <c r="H183" i="1"/>
  <c r="I183" i="1" s="1"/>
  <c r="H127" i="1"/>
  <c r="I127" i="1" s="1"/>
  <c r="H150" i="1"/>
  <c r="I150" i="1" s="1"/>
  <c r="H66" i="1"/>
  <c r="I66" i="1" s="1"/>
  <c r="H151" i="1"/>
  <c r="I151" i="1" s="1"/>
  <c r="H152" i="1"/>
  <c r="I152" i="1" s="1"/>
  <c r="H253" i="1"/>
  <c r="I253" i="1" s="1"/>
  <c r="H67" i="1"/>
  <c r="I67" i="1" s="1"/>
  <c r="H113" i="1"/>
  <c r="I113" i="1" s="1"/>
  <c r="H153" i="1"/>
  <c r="I153" i="1" s="1"/>
  <c r="H128" i="1"/>
  <c r="I128" i="1" s="1"/>
  <c r="H184" i="1"/>
  <c r="I184" i="1" s="1"/>
  <c r="H82" i="1"/>
  <c r="I82" i="1" s="1"/>
  <c r="H27" i="1"/>
  <c r="I27" i="1" s="1"/>
  <c r="H94" i="1"/>
  <c r="I94" i="1" s="1"/>
  <c r="H240" i="1"/>
  <c r="I240" i="1" s="1"/>
  <c r="H254" i="1"/>
  <c r="I254" i="1" s="1"/>
  <c r="H154" i="1"/>
  <c r="I154" i="1" s="1"/>
  <c r="H199" i="1"/>
  <c r="I199" i="1" s="1"/>
  <c r="H185" i="1"/>
  <c r="I185" i="1" s="1"/>
  <c r="H288" i="1"/>
  <c r="I288" i="1" s="1"/>
  <c r="H213" i="1"/>
  <c r="I213" i="1" s="1"/>
  <c r="H289" i="1"/>
  <c r="I289" i="1" s="1"/>
  <c r="H255" i="1"/>
  <c r="I255" i="1" s="1"/>
  <c r="H305" i="1"/>
  <c r="I305" i="1" s="1"/>
  <c r="H68" i="1"/>
  <c r="I68" i="1" s="1"/>
  <c r="H186" i="1"/>
  <c r="I186" i="1" s="1"/>
  <c r="H41" i="1"/>
  <c r="I41" i="1" s="1"/>
  <c r="H114" i="1"/>
  <c r="I114" i="1" s="1"/>
  <c r="H266" i="1"/>
  <c r="I266" i="1" s="1"/>
  <c r="H28" i="1"/>
  <c r="I28" i="1" s="1"/>
  <c r="H187" i="1"/>
  <c r="I187" i="1" s="1"/>
  <c r="H267" i="1"/>
  <c r="I267" i="1" s="1"/>
  <c r="H290" i="1"/>
  <c r="I290" i="1" s="1"/>
  <c r="H29" i="1"/>
  <c r="I29" i="1" s="1"/>
  <c r="H200" i="1"/>
  <c r="I200" i="1" s="1"/>
  <c r="H214" i="1"/>
  <c r="I214" i="1" s="1"/>
  <c r="H170" i="1"/>
  <c r="I170" i="1" s="1"/>
  <c r="H256" i="1"/>
  <c r="I256" i="1" s="1"/>
  <c r="H138" i="1"/>
  <c r="I138" i="1" s="1"/>
  <c r="H257" i="1"/>
  <c r="I257" i="1" s="1"/>
  <c r="H258" i="1"/>
  <c r="I258" i="1" s="1"/>
  <c r="H226" i="1"/>
  <c r="I226" i="1" s="1"/>
  <c r="H57" i="1"/>
  <c r="I57" i="1" s="1"/>
  <c r="H259" i="1"/>
  <c r="I259" i="1" s="1"/>
  <c r="H95" i="1"/>
  <c r="I95" i="1" s="1"/>
  <c r="H215" i="1"/>
  <c r="I215" i="1" s="1"/>
  <c r="H69" i="1"/>
  <c r="I69" i="1" s="1"/>
  <c r="H227" i="1"/>
  <c r="I227" i="1" s="1"/>
  <c r="H42" i="1"/>
  <c r="I42" i="1" s="1"/>
  <c r="H83" i="1"/>
  <c r="I83" i="1" s="1"/>
  <c r="H96" i="1"/>
  <c r="I96" i="1" s="1"/>
  <c r="H241" i="1"/>
  <c r="I241" i="1" s="1"/>
  <c r="H201" i="1"/>
  <c r="I201" i="1" s="1"/>
  <c r="H115" i="1"/>
  <c r="I115" i="1" s="1"/>
  <c r="H97" i="1"/>
  <c r="I97" i="1" s="1"/>
  <c r="H98" i="1"/>
  <c r="I98" i="1" s="1"/>
  <c r="H58" i="1"/>
  <c r="I58" i="1" s="1"/>
  <c r="H19" i="1"/>
  <c r="I19" i="1" s="1"/>
  <c r="H99" i="1"/>
  <c r="I99" i="1" s="1"/>
  <c r="H188" i="1"/>
  <c r="I188" i="1" s="1"/>
  <c r="H242" i="1"/>
  <c r="I242" i="1" s="1"/>
  <c r="H202" i="1"/>
  <c r="I202" i="1" s="1"/>
  <c r="H139" i="1"/>
  <c r="I139" i="1" s="1"/>
  <c r="H70" i="1"/>
  <c r="I70" i="1" s="1"/>
  <c r="H20" i="1"/>
  <c r="I20" i="1" s="1"/>
  <c r="H306" i="1"/>
  <c r="I306" i="1" s="1"/>
  <c r="H30" i="1"/>
  <c r="I30" i="1" s="1"/>
  <c r="H100" i="1"/>
  <c r="I100" i="1" s="1"/>
  <c r="H155" i="1"/>
  <c r="I155" i="1" s="1"/>
  <c r="H31" i="1"/>
  <c r="I31" i="1" s="1"/>
  <c r="H71" i="1"/>
  <c r="I71" i="1" s="1"/>
  <c r="H216" i="1"/>
  <c r="I216" i="1" s="1"/>
  <c r="H129" i="1"/>
  <c r="I129" i="1" s="1"/>
  <c r="H217" i="1"/>
  <c r="I217" i="1" s="1"/>
  <c r="H32" i="1"/>
  <c r="I32" i="1" s="1"/>
  <c r="H116" i="1"/>
  <c r="I116" i="1" s="1"/>
  <c r="H21" i="1"/>
  <c r="I21" i="1" s="1"/>
  <c r="H101" i="1"/>
  <c r="I101" i="1" s="1"/>
  <c r="H43" i="1"/>
  <c r="I43" i="1" s="1"/>
  <c r="H218" i="1"/>
  <c r="I218" i="1" s="1"/>
  <c r="H140" i="1"/>
  <c r="I140" i="1" s="1"/>
  <c r="H33" i="1"/>
  <c r="I33" i="1" s="1"/>
  <c r="H307" i="1"/>
  <c r="I307" i="1" s="1"/>
  <c r="H72" i="1"/>
  <c r="I72" i="1" s="1"/>
  <c r="H228" i="1"/>
  <c r="I228" i="1" s="1"/>
  <c r="H73" i="1"/>
  <c r="I73" i="1" s="1"/>
  <c r="H44" i="1"/>
  <c r="I44" i="1" s="1"/>
  <c r="H291" i="1"/>
  <c r="I291" i="1" s="1"/>
  <c r="H84" i="1"/>
  <c r="I84" i="1" s="1"/>
  <c r="H243" i="1"/>
  <c r="I243" i="1" s="1"/>
  <c r="H141" i="1"/>
  <c r="I141" i="1" s="1"/>
  <c r="H219" i="1"/>
  <c r="I219" i="1" s="1"/>
  <c r="H130" i="1"/>
  <c r="I130" i="1" s="1"/>
  <c r="H131" i="1"/>
  <c r="I131" i="1" s="1"/>
  <c r="H34" i="1"/>
  <c r="I34" i="1" s="1"/>
  <c r="H268" i="1"/>
  <c r="I268" i="1" s="1"/>
  <c r="H45" i="1"/>
  <c r="I45" i="1" s="1"/>
  <c r="H171" i="1"/>
  <c r="I171" i="1" s="1"/>
  <c r="H35" i="1"/>
  <c r="I35" i="1" s="1"/>
  <c r="H117" i="1"/>
  <c r="I117" i="1" s="1"/>
  <c r="H74" i="1"/>
  <c r="I74" i="1" s="1"/>
  <c r="H269" i="1"/>
  <c r="I269" i="1" s="1"/>
  <c r="H308" i="1"/>
  <c r="I308" i="1" s="1"/>
  <c r="H142" i="1"/>
  <c r="I142" i="1" s="1"/>
  <c r="H279" i="1"/>
  <c r="I279" i="1" s="1"/>
  <c r="H203" i="1"/>
  <c r="I203" i="1" s="1"/>
  <c r="H102" i="1"/>
  <c r="I102" i="1" s="1"/>
  <c r="H244" i="1"/>
  <c r="H59" i="1"/>
  <c r="I59" i="1" s="1"/>
  <c r="H245" i="1"/>
  <c r="I245" i="1" s="1"/>
  <c r="H85" i="1"/>
  <c r="I85" i="1" s="1"/>
  <c r="H118" i="1"/>
  <c r="I118" i="1" s="1"/>
  <c r="H246" i="1"/>
  <c r="I246" i="1" s="1"/>
  <c r="H22" i="1"/>
  <c r="I22" i="1" s="1"/>
  <c r="H143" i="1"/>
  <c r="I143" i="1" s="1"/>
  <c r="H103" i="1"/>
  <c r="I103" i="1" s="1"/>
  <c r="H260" i="1"/>
  <c r="I260" i="1" s="1"/>
  <c r="H292" i="1"/>
  <c r="I292" i="1" s="1"/>
  <c r="H229" i="1"/>
  <c r="I229" i="1" s="1"/>
  <c r="H156" i="1"/>
  <c r="I156" i="1" s="1"/>
  <c r="H157" i="1"/>
  <c r="I157" i="1" s="1"/>
  <c r="H158" i="1"/>
  <c r="I158" i="1" s="1"/>
  <c r="H119" i="1"/>
  <c r="I119" i="1" s="1"/>
  <c r="H204" i="1"/>
  <c r="I204" i="1" s="1"/>
  <c r="H280" i="1"/>
  <c r="I280" i="1" s="1"/>
  <c r="H132" i="1"/>
  <c r="I132" i="1" s="1"/>
  <c r="H86" i="1"/>
  <c r="I86" i="1" s="1"/>
  <c r="H75" i="1"/>
  <c r="I75" i="1" s="1"/>
  <c r="H205" i="1"/>
  <c r="I205" i="1" s="1"/>
  <c r="H159" i="1"/>
  <c r="I159" i="1" s="1"/>
  <c r="H76" i="1"/>
  <c r="I76" i="1" s="1"/>
  <c r="H293" i="1"/>
  <c r="I293" i="1" s="1"/>
  <c r="H36" i="1"/>
  <c r="I36" i="1" s="1"/>
  <c r="H120" i="1"/>
  <c r="I120" i="1" s="1"/>
  <c r="H294" i="1"/>
  <c r="I294" i="1" s="1"/>
  <c r="H172" i="1"/>
  <c r="I172" i="1" s="1"/>
  <c r="H60" i="1"/>
  <c r="I60" i="1" s="1"/>
  <c r="H46" i="1"/>
  <c r="I46" i="1" s="1"/>
  <c r="H270" i="1"/>
  <c r="I270" i="1" s="1"/>
  <c r="H271" i="1"/>
  <c r="I271" i="1" s="1"/>
  <c r="H230" i="1"/>
  <c r="I230" i="1" s="1"/>
  <c r="H173" i="1"/>
  <c r="I173" i="1" s="1"/>
  <c r="H272" i="1"/>
  <c r="I272" i="1" s="1"/>
  <c r="H189" i="1"/>
  <c r="I189" i="1" s="1"/>
  <c r="H104" i="1"/>
  <c r="I104" i="1" s="1"/>
  <c r="H273" i="1"/>
  <c r="I273" i="1" s="1"/>
  <c r="H160" i="1"/>
  <c r="I160" i="1" s="1"/>
  <c r="H281" i="1"/>
  <c r="I281" i="1" s="1"/>
  <c r="H47" i="1"/>
  <c r="I47" i="1" s="1"/>
  <c r="H247" i="1"/>
  <c r="I247" i="1" s="1"/>
  <c r="H282" i="1"/>
  <c r="I282" i="1" s="1"/>
  <c r="H61" i="1"/>
  <c r="I61" i="1" s="1"/>
  <c r="H283" i="1"/>
  <c r="I283" i="1" s="1"/>
  <c r="H174" i="1"/>
  <c r="I174" i="1" s="1"/>
  <c r="H37" i="1"/>
  <c r="I37" i="1" s="1"/>
  <c r="H309" i="1"/>
  <c r="I309" i="1" s="1"/>
  <c r="H87" i="1"/>
  <c r="I87" i="1" s="1"/>
  <c r="H190" i="1"/>
  <c r="I190" i="1" s="1"/>
  <c r="H191" i="1"/>
  <c r="I191" i="1" s="1"/>
  <c r="H77" i="1"/>
  <c r="I77" i="1" s="1"/>
  <c r="H284" i="1"/>
  <c r="I284" i="1" s="1"/>
  <c r="H192" i="1"/>
  <c r="I192" i="1" s="1"/>
  <c r="H175" i="1"/>
  <c r="I175" i="1" s="1"/>
  <c r="H248" i="1"/>
  <c r="I248" i="1" s="1"/>
  <c r="H310" i="1"/>
  <c r="I310" i="1" s="1"/>
  <c r="H38" i="1"/>
  <c r="I38" i="1" s="1"/>
  <c r="H220" i="1"/>
  <c r="I220" i="1" s="1"/>
  <c r="H88" i="1"/>
  <c r="I88" i="1" s="1"/>
  <c r="H105" i="1"/>
  <c r="I105" i="1" s="1"/>
  <c r="H261" i="1"/>
  <c r="I261" i="1" s="1"/>
  <c r="H274" i="1"/>
  <c r="I274" i="1" s="1"/>
  <c r="H311" i="1"/>
  <c r="I311" i="1" s="1"/>
  <c r="J5" i="4" a="1"/>
  <c r="K10" i="4" s="1"/>
  <c r="B5" i="4" a="1"/>
  <c r="B5" i="4" s="1"/>
  <c r="C5" i="4" s="1"/>
  <c r="D5" i="4" s="1"/>
  <c r="E14" i="2"/>
  <c r="D11" i="2"/>
  <c r="D12" i="2"/>
  <c r="C12" i="2"/>
  <c r="C11" i="2"/>
  <c r="D7" i="2"/>
  <c r="D8" i="2"/>
  <c r="C8" i="2"/>
  <c r="C7" i="2"/>
  <c r="D6" i="2"/>
  <c r="C6" i="2"/>
  <c r="D5" i="2"/>
  <c r="C5" i="2"/>
  <c r="E13" i="12" l="1"/>
  <c r="D13" i="12"/>
  <c r="E5" i="4"/>
  <c r="E10" i="4"/>
  <c r="E9" i="4"/>
  <c r="C10" i="4"/>
  <c r="D10" i="4" s="1"/>
  <c r="E8" i="4"/>
  <c r="C9" i="4"/>
  <c r="D9" i="4" s="1"/>
  <c r="E7" i="4"/>
  <c r="C8" i="4"/>
  <c r="D8" i="4" s="1"/>
  <c r="E6" i="4"/>
  <c r="C7" i="4"/>
  <c r="D7" i="4" s="1"/>
  <c r="C6" i="4"/>
  <c r="D6" i="4" s="1"/>
  <c r="L6" i="4"/>
  <c r="K7" i="4"/>
  <c r="L7" i="4"/>
  <c r="K8" i="4"/>
  <c r="K9" i="4"/>
  <c r="L9" i="4"/>
  <c r="L10" i="4"/>
  <c r="J5" i="4"/>
  <c r="L8" i="4"/>
  <c r="K6" i="4"/>
  <c r="C9" i="2"/>
  <c r="D9" i="2"/>
  <c r="L5" i="4" l="1"/>
  <c r="K5"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74D5A09-686F-40D2-A637-B64920E1D3B4}"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2280AD64-ECB7-4DFB-8D00-0A2BEAE1F546}" name="WorksheetConnection_Please Check for me.xlsx!data" type="102" refreshedVersion="8" minRefreshableVersion="5">
    <extLst>
      <ext xmlns:x15="http://schemas.microsoft.com/office/spreadsheetml/2010/11/main" uri="{DE250136-89BD-433C-8126-D09CA5730AF9}">
        <x15:connection id="data" autoDelete="1">
          <x15:rangePr sourceName="_xlcn.WorksheetConnection_PleaseCheckforme.xlsxdata"/>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<sst xmlns="http://schemas.openxmlformats.org/spreadsheetml/2006/main" count="2888" uniqueCount="96">
  <si>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</si>
  <si>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</si>
  <si>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</si>
  <si>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</si>
  <si>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</si>
  <si>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</si>
  <si>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</si>
  <si>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</si>
  <si>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</si>
  <si>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</si>
  <si>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</si>
  <si>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</si>
  <si>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</si>
  <si>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</si>
  <si>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</si>
  <si>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</si>
  <si>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</si>
  <si>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</si>
  <si>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</si>
  <si>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</si>
  <si>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</si>
  <si>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</si>
  <si>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</si>
  <si>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</si>
  <si>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</si>
  <si>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</si>
  <si>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</si>
  <si>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</si>
  <si>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</si>
  <si>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</si>
  <si>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</si>
  <si>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</si>
  <si>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</si>
  <si>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</si>
  <si>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</si>
  <si>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</si>
  <si>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</si>
  <si>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</si>
  <si>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</si>
  <si>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</si>
  <si>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</si>
  <si>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</si>
  <si>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</si>
  <si>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</si>
  <si>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</si>
  <si>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</si>
  <si>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</si>
  <si>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</si>
  <si>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</si>
  <si>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</si>
  <si>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</si>
  <si>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</si>
  <si>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</si>
  <si>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</si>
  <si>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</si>
  <si>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t>1. Quick statistics</t>
  </si>
  <si>
    <t>Average</t>
  </si>
  <si>
    <t>Median</t>
  </si>
  <si>
    <t>Min</t>
  </si>
  <si>
    <t>Max</t>
  </si>
  <si>
    <t>Range</t>
  </si>
  <si>
    <t>First Q</t>
  </si>
  <si>
    <t>Third Q</t>
  </si>
  <si>
    <t>Total</t>
  </si>
  <si>
    <t>Distinct Count of Products</t>
  </si>
  <si>
    <t>Country</t>
  </si>
  <si>
    <t xml:space="preserve">Amount </t>
  </si>
  <si>
    <t>Sales by Country (With Formulas)</t>
  </si>
  <si>
    <t>Sales by Country (With Pivot Tables)</t>
  </si>
  <si>
    <t>Row Labels</t>
  </si>
  <si>
    <t>Grand Total</t>
  </si>
  <si>
    <t>Sum of Amount</t>
  </si>
  <si>
    <t>Sum of Units</t>
  </si>
  <si>
    <t>Sum of Amount2</t>
  </si>
  <si>
    <t xml:space="preserve"> </t>
  </si>
  <si>
    <t>Top 5 Products by $ per unit</t>
  </si>
  <si>
    <t>Sales per unit</t>
  </si>
  <si>
    <t>Are there Anomalies in the Data? - Used Scatter Plots, Box and Whisker</t>
  </si>
  <si>
    <t>Best Sales Person by Country</t>
  </si>
  <si>
    <t>Profit Analysis</t>
  </si>
  <si>
    <t>Cost per Unit</t>
  </si>
  <si>
    <t>Cost</t>
  </si>
  <si>
    <t>Total Profit</t>
  </si>
  <si>
    <t>Total Profits</t>
  </si>
  <si>
    <t>Pick A country</t>
  </si>
  <si>
    <t>Countries</t>
  </si>
  <si>
    <t>Quick Summary</t>
  </si>
  <si>
    <t>Sales by Person</t>
  </si>
  <si>
    <t>Number of Transactions</t>
  </si>
  <si>
    <t>Sales</t>
  </si>
  <si>
    <t>Profit</t>
  </si>
  <si>
    <t>Quantity</t>
  </si>
  <si>
    <t>Above $12000</t>
  </si>
  <si>
    <t>Which Products to discontinue?</t>
  </si>
  <si>
    <t>Profit Percent</t>
  </si>
  <si>
    <t>Flip business Solutions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</si>
</sst>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6" formatCode="&quot;$&quot;#,##0_);[Red]\(&quot;$&quot;#,##0\)"/>
    <numFmt numFmtId="8" formatCode="&quot;$&quot;#,##0.00_);[Red]\(&quot;$&quot;#,##0.00\)"/>
    <numFmt numFmtId="44" formatCode="_(&quot;$&quot;* #,##0.00_);_(&quot;$&quot;* \(#,##0.00\);_(&quot;$&quot;* &quot;-&quot;??_);_(@_)"/>
    <numFmt numFmtId="164" formatCode="_(&quot;$&quot;* #,##0_);_(&quot;$&quot;* \(#,##0\);_(&quot;$&quot;* &quot;-&quot;??_);_(@_)"/>
    <numFmt numFmtId="165" formatCode="\$#,##0;\(\$#,##0\);\$#,##0"/>
    <numFmt numFmtId="166" formatCode="\$#,##0.00;\(\$#,##0.00\);\$#,##0.00"/>
    <numFmt numFmtId="167" formatCode="&quot;$&quot;#,##0.00"/>
    <numFmt numFmtId="168" formatCode="&quot;$&quot;#,##0"/>
    <numFmt numFmtId="169" formatCode="0.00%;\-0.00%;0.00%"/>
  </numFmts>
  <fonts count="11" x14ac:knownFonts="1">
    <font>
      <sz val="11"/>
      <color theme="1"/>
      <name val="Calibri"/>
      <family val="2"/>
      <scheme val="minor"/>
    </font>
    <font>
      <sz val="28"/>
      <color theme="1"/>
      <name val="Segoe UI Light"/>
      <family val="2"/>
    </font>
    <font>
      <b/>
      <sz val="11"/>
      <color theme="1"/>
      <name val="Calibri"/>
      <family val="2"/>
      <scheme val="minor"/>
    </font>
    <font>
      <sz val="11"/>
      <color theme="1"/>
      <name val="Calibri"/>
      <family val="2"/>
      <scheme val="minor"/>
    </font>
    <font>
      <sz val="12"/>
      <color theme="1"/>
      <name val="Calibri"/>
      <family val="2"/>
      <scheme val="minor"/>
    </font>
    <font>
      <sz val="18"/>
      <color theme="1"/>
      <name val="Calibri"/>
      <family val="2"/>
      <scheme val="minor"/>
    </font>
    <font>
      <sz val="20"/>
      <color theme="1"/>
      <name val="Calibri"/>
      <family val="2"/>
      <scheme val="minor"/>
    </font>
    <font>
      <b/>
      <sz val="11"/>
      <color rgb="FFFF0000"/>
      <name val="Calibri"/>
      <family val="2"/>
      <scheme val="minor"/>
    </font>
    <font>
      <sz val="11"/>
      <color theme="2" tint="-0.499984740745262"/>
      <name val="Calibri"/>
      <family val="2"/>
      <scheme val="minor"/>
    </font>
    <font>
      <b/>
      <sz val="11"/>
      <color theme="2"/>
      <name val="Calibri"/>
      <family val="2"/>
      <scheme val="minor"/>
    </font>
    <font>
      <b/>
      <sz val="12"/>
      <color theme="1"/>
      <name val="Calibri"/>
      <family val="2"/>
      <scheme val="minor"/>
    </font>
  </fonts>
  <fills count="10">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4" tint="0.39997558519241921"/>
        <bgColor indexed="64"/>
      </patternFill>
    </fill>
    <fill>
      <patternFill patternType="solid">
        <fgColor theme="8" tint="0.79998168889431442"/>
        <bgColor indexed="64"/>
      </patternFill>
    </fill>
    <fill>
      <patternFill patternType="solid">
        <fgColor rgb="FFFF0000"/>
        <bgColor indexed="64"/>
      </patternFill>
    </fill>
    <fill>
      <patternFill patternType="solid">
        <fgColor theme="5" tint="-0.249977111117893"/>
        <bgColor indexed="64"/>
      </patternFill>
    </fill>
  </fills>
  <borders count="6">
    <border>
      <left/>
      <right/>
      <top/>
      <bottom/>
      <diagonal/>
    </border>
    <border>
      <left/>
      <right/>
      <top style="dotted">
        <color theme="0" tint="-0.24994659260841701"/>
      </top>
      <bottom style="dotted">
        <color theme="0" tint="-0.24994659260841701"/>
      </bottom>
      <diagonal/>
    </border>
    <border>
      <left style="thin">
        <color theme="4" tint="0.39997558519241921"/>
      </left>
      <right/>
      <top style="thin">
        <color theme="4" tint="0.39997558519241921"/>
      </top>
      <bottom style="thin">
        <color theme="4" tint="0.39997558519241921"/>
      </bottom>
      <diagonal/>
    </border>
    <border>
      <left/>
      <right/>
      <top/>
      <bottom style="thin">
        <color theme="4" tint="-0.499984740745262"/>
      </bottom>
      <diagonal/>
    </border>
    <border>
      <left/>
      <right/>
      <top style="thin">
        <color theme="4" tint="-0.499984740745262"/>
      </top>
      <bottom style="thin">
        <color theme="4" tint="-0.499984740745262"/>
      </bottom>
      <diagonal/>
    </border>
    <border>
      <left/>
      <right/>
      <top style="thin">
        <color theme="4" tint="-0.499984740745262"/>
      </top>
      <bottom/>
      <diagonal/>
    </border>
  </borders>
  <cellStyleXfs count="3">
    <xf numFmtId="0" fontId="0" fillId="0" borderId="0"/>
    <xf numFmtId="44" fontId="3" fillId="0" borderId="0" applyFont="0" applyFill="0" applyBorder="0" applyAlignment="0" applyProtection="0"/>
    <xf numFmtId="9" fontId="3" fillId="0" borderId="0" applyFont="0" applyFill="0" applyBorder="0" applyAlignment="0" applyProtection="0"/>
  </cellStyleXfs>
  <cellXfs count="47">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6"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0" fontId="2" fillId="0" borderId="0" xfId="0" applyFont="1" applyAlignment="1">
      <alignment horizontal="right"/>
    </xf>
    <xf numFmtId="8" fontId="0" fillId="0" borderId="0" xfId="0" applyNumberFormat="1"/>
    <xf numFmtId="0" fontId="0" fillId="4" borderId="2" xfId="0" applyFill="1" applyBorder="1"/>
    <xf numFmtId="0" fontId="0" fillId="0" borderId="2" xfId="0" applyBorder="1"/>
    <xf numFmtId="0" fontId="0" fillId="0" borderId="0" xfId="0" applyAlignment="1">
      <alignment horizontal="left"/>
    </xf>
    <xf numFmtId="0" fontId="2" fillId="7" borderId="3" xfId="0" applyFont="1" applyFill="1" applyBorder="1"/>
    <xf numFmtId="0" fontId="2" fillId="7" borderId="3" xfId="0" applyFont="1" applyFill="1" applyBorder="1" applyAlignment="1">
      <alignment horizontal="right"/>
    </xf>
    <xf numFmtId="0" fontId="0" fillId="0" borderId="4" xfId="0" applyBorder="1"/>
    <xf numFmtId="6" fontId="0" fillId="0" borderId="4" xfId="0" applyNumberFormat="1" applyBorder="1"/>
    <xf numFmtId="0" fontId="0" fillId="0" borderId="5" xfId="0" applyBorder="1"/>
    <xf numFmtId="6" fontId="0" fillId="0" borderId="5" xfId="0" applyNumberFormat="1" applyBorder="1"/>
    <xf numFmtId="0" fontId="7" fillId="0" borderId="0" xfId="0" applyFont="1"/>
    <xf numFmtId="0" fontId="7" fillId="0" borderId="0" xfId="0" applyFont="1" applyAlignment="1">
      <alignment horizontal="right"/>
    </xf>
    <xf numFmtId="3" fontId="8" fillId="0" borderId="4" xfId="0" applyNumberFormat="1" applyFont="1" applyBorder="1"/>
    <xf numFmtId="3" fontId="8" fillId="0" borderId="5" xfId="0" applyNumberFormat="1" applyFont="1" applyBorder="1"/>
    <xf numFmtId="0" fontId="0" fillId="0" borderId="0" xfId="0" pivotButton="1"/>
    <xf numFmtId="164" fontId="0" fillId="0" borderId="0" xfId="0" applyNumberFormat="1"/>
    <xf numFmtId="1" fontId="0" fillId="0" borderId="0" xfId="0" applyNumberFormat="1"/>
    <xf numFmtId="165" fontId="0" fillId="0" borderId="0" xfId="0" applyNumberFormat="1"/>
    <xf numFmtId="166" fontId="0" fillId="0" borderId="0" xfId="0" applyNumberFormat="1"/>
    <xf numFmtId="0" fontId="0" fillId="0" borderId="0" xfId="0" applyAlignment="1">
      <alignment horizontal="left" indent="1"/>
    </xf>
    <xf numFmtId="0" fontId="9" fillId="8" borderId="0" xfId="0" applyFont="1" applyFill="1"/>
    <xf numFmtId="167" fontId="0" fillId="0" borderId="0" xfId="1" applyNumberFormat="1" applyFont="1"/>
    <xf numFmtId="168" fontId="0" fillId="0" borderId="0" xfId="1" applyNumberFormat="1" applyFont="1"/>
    <xf numFmtId="167" fontId="0" fillId="0" borderId="0" xfId="0" applyNumberFormat="1"/>
    <xf numFmtId="168" fontId="0" fillId="0" borderId="0" xfId="0" applyNumberFormat="1"/>
    <xf numFmtId="0" fontId="0" fillId="0" borderId="0" xfId="0" applyAlignment="1">
      <alignment horizontal="right"/>
    </xf>
    <xf numFmtId="0" fontId="4" fillId="9" borderId="0" xfId="0" applyFont="1" applyFill="1"/>
    <xf numFmtId="0" fontId="4" fillId="9" borderId="0" xfId="0" applyFont="1" applyFill="1" applyAlignment="1">
      <alignment horizontal="right"/>
    </xf>
    <xf numFmtId="9" fontId="0" fillId="0" borderId="0" xfId="2" applyFont="1"/>
    <xf numFmtId="169" fontId="0" fillId="0" borderId="0" xfId="0" applyNumberFormat="1"/>
    <xf numFmtId="0" fontId="0" fillId="0" borderId="0" xfId="0" applyAlignment="1">
      <alignment horizontal="left"/>
    </xf>
    <xf numFmtId="0" fontId="10" fillId="5" borderId="0" xfId="0" applyFont="1" applyFill="1" applyAlignment="1">
      <alignment horizontal="left"/>
    </xf>
    <xf numFmtId="0" fontId="5" fillId="6" borderId="0" xfId="0" applyFont="1" applyFill="1"/>
    <xf numFmtId="0" fontId="0" fillId="0" borderId="0" xfId="0" applyAlignment="1">
      <alignment horizontal="center"/>
    </xf>
    <xf numFmtId="0" fontId="6" fillId="7" borderId="0" xfId="0" applyFont="1" applyFill="1" applyAlignment="1">
      <alignment horizontal="left"/>
    </xf>
    <xf numFmtId="0" fontId="2" fillId="5" borderId="0" xfId="0" applyFont="1" applyFill="1"/>
  </cellXfs>
  <cellStyles count="3">
    <cellStyle name="Currency" xfId="1" builtinId="4"/>
    <cellStyle name="Normal" xfId="0" builtinId="0"/>
    <cellStyle name="Percent" xfId="2" builtinId="5"/>
  </cellStyles>
  <dxfs count="23">
    <dxf>
      <numFmt numFmtId="3" formatCode="#,##0"/>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10" formatCode="&quot;$&quot;#,##0_);[Red]\(&quot;$&quot;#,##0\)"/>
    </dxf>
    <dxf>
      <numFmt numFmtId="10" formatCode="&quot;$&quot;#,##0_);[Red]\(&quot;$&quot;#,##0\)"/>
    </dxf>
    <dxf>
      <numFmt numFmtId="164" formatCode="_(&quot;$&quot;* #,##0_);_(&quot;$&quot;* \(#,##0\);_(&quot;$&quot;* &quot;-&quot;??_);_(@_)"/>
    </dxf>
    <dxf>
      <numFmt numFmtId="3" formatCode="#,##0"/>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font>
        <color rgb="FF9C0006"/>
      </font>
      <fill>
        <patternFill>
          <bgColor rgb="FFFFC7CE"/>
        </patternFill>
      </fill>
    </dxf>
    <dxf>
      <numFmt numFmtId="3" formatCode="#,##0"/>
    </dxf>
    <dxf>
      <numFmt numFmtId="0" formatCode="General"/>
    </dxf>
    <dxf>
      <numFmt numFmtId="3" formatCode="#,##0"/>
    </dxf>
    <dxf>
      <numFmt numFmtId="0" formatCode="General"/>
    </dxf>
    <dxf>
      <numFmt numFmtId="3" formatCode="#,##0"/>
    </dxf>
    <dxf>
      <numFmt numFmtId="3" formatCode="#,##0"/>
    </dxf>
    <dxf>
      <numFmt numFmtId="3" formatCode="#,##0"/>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12"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1.xml"/><Relationship Id="rId26" Type="http://schemas.openxmlformats.org/officeDocument/2006/relationships/powerPivotData" Target="model/item.data"/><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onnections" Target="connections.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Anomalies!$P$4</c:f>
              <c:strCache>
                <c:ptCount val="1"/>
                <c:pt idx="0">
                  <c:v>Units</c:v>
                </c:pt>
              </c:strCache>
            </c:strRef>
          </c:tx>
          <c:spPr>
            <a:ln w="19050" cap="rnd">
              <a:noFill/>
              <a:round/>
            </a:ln>
            <a:effectLst/>
          </c:spPr>
          <c:marker>
            <c:symbol val="circle"/>
            <c:size val="5"/>
            <c:spPr>
              <a:solidFill>
                <a:schemeClr val="accent1"/>
              </a:solidFill>
              <a:ln w="9525">
                <a:solidFill>
                  <a:schemeClr val="accent1"/>
                </a:solidFill>
              </a:ln>
              <a:effectLst/>
            </c:spPr>
          </c:marker>
          <c:xVal>
            <c:numRef>
              <c:f>Anomalies!$O$5:$O$304</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Anomalies!$P$5:$P$304</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61A3-4571-A08E-DF39D1D463E9}"/>
            </c:ext>
          </c:extLst>
        </c:ser>
        <c:dLbls>
          <c:showLegendKey val="0"/>
          <c:showVal val="0"/>
          <c:showCatName val="0"/>
          <c:showSerName val="0"/>
          <c:showPercent val="0"/>
          <c:showBubbleSize val="0"/>
        </c:dLbls>
        <c:axId val="1879329695"/>
        <c:axId val="1879330175"/>
      </c:scatterChart>
      <c:valAx>
        <c:axId val="1879329695"/>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9330175"/>
        <c:crosses val="autoZero"/>
        <c:crossBetween val="midCat"/>
      </c:valAx>
      <c:valAx>
        <c:axId val="187933017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932969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plotArea>
      <cx:plotAreaRegion>
        <cx:series layoutId="boxWhisker" uniqueId="{B29B6D76-2639-49DE-A015-9F4A1DAB517D}">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plotArea>
      <cx:plotAreaRegion>
        <cx:series layoutId="boxWhisker" uniqueId="{3EB229DF-F240-474A-A85B-1DF442E7F2C8}">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7</xdr:col>
      <xdr:colOff>25400</xdr:colOff>
      <xdr:row>3</xdr:row>
      <xdr:rowOff>12701</xdr:rowOff>
    </xdr:from>
    <xdr:to>
      <xdr:col>11</xdr:col>
      <xdr:colOff>546100</xdr:colOff>
      <xdr:row>12</xdr:row>
      <xdr:rowOff>127001</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56453510-DA08-3A73-8394-3D73EB137839}"/>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4743450" y="565151"/>
              <a:ext cx="2959100" cy="1771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4</xdr:row>
      <xdr:rowOff>0</xdr:rowOff>
    </xdr:from>
    <xdr:to>
      <xdr:col>8</xdr:col>
      <xdr:colOff>304800</xdr:colOff>
      <xdr:row>18</xdr:row>
      <xdr:rowOff>165100</xdr:rowOff>
    </xdr:to>
    <xdr:graphicFrame macro="">
      <xdr:nvGraphicFramePr>
        <xdr:cNvPr id="6" name="Chart 5">
          <a:extLst>
            <a:ext uri="{FF2B5EF4-FFF2-40B4-BE49-F238E27FC236}">
              <a16:creationId xmlns:a16="http://schemas.microsoft.com/office/drawing/2014/main" id="{C0D5F6EE-0668-4632-ACAB-1A478ADFEC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3175</xdr:colOff>
      <xdr:row>21</xdr:row>
      <xdr:rowOff>0</xdr:rowOff>
    </xdr:from>
    <xdr:to>
      <xdr:col>8</xdr:col>
      <xdr:colOff>307975</xdr:colOff>
      <xdr:row>35</xdr:row>
      <xdr:rowOff>165100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9616B0FD-EFED-3543-C21A-D4D5FD97BC5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12775" y="38671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0</xdr:colOff>
      <xdr:row>37</xdr:row>
      <xdr:rowOff>0</xdr:rowOff>
    </xdr:from>
    <xdr:to>
      <xdr:col>8</xdr:col>
      <xdr:colOff>304800</xdr:colOff>
      <xdr:row>51</xdr:row>
      <xdr:rowOff>165100</xdr:rowOff>
    </xdr:to>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B2354AD0-0B5E-4BD7-B53B-EDD7383A6CA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609600" y="68135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342900</xdr:colOff>
      <xdr:row>5</xdr:row>
      <xdr:rowOff>107950</xdr:rowOff>
    </xdr:from>
    <xdr:to>
      <xdr:col>9</xdr:col>
      <xdr:colOff>342900</xdr:colOff>
      <xdr:row>19</xdr:row>
      <xdr:rowOff>53975</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20E407EB-4F11-372C-C8F7-2F86B5EF18FB}"/>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5118100" y="10287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7</xdr:col>
      <xdr:colOff>107950</xdr:colOff>
      <xdr:row>3</xdr:row>
      <xdr:rowOff>57150</xdr:rowOff>
    </xdr:from>
    <xdr:to>
      <xdr:col>10</xdr:col>
      <xdr:colOff>107950</xdr:colOff>
      <xdr:row>17</xdr:row>
      <xdr:rowOff>3175</xdr:rowOff>
    </xdr:to>
    <mc:AlternateContent xmlns:mc="http://schemas.openxmlformats.org/markup-compatibility/2006" xmlns:a14="http://schemas.microsoft.com/office/drawing/2010/main">
      <mc:Choice Requires="a14">
        <xdr:graphicFrame macro="">
          <xdr:nvGraphicFramePr>
            <xdr:cNvPr id="2" name="Geography 1">
              <a:extLst>
                <a:ext uri="{FF2B5EF4-FFF2-40B4-BE49-F238E27FC236}">
                  <a16:creationId xmlns:a16="http://schemas.microsoft.com/office/drawing/2014/main" id="{615202A7-2195-C44B-6540-8D929202A162}"/>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mlns="">
        <xdr:sp macro="" textlink="">
          <xdr:nvSpPr>
            <xdr:cNvPr id="0" name=""/>
            <xdr:cNvSpPr>
              <a:spLocks noTextEdit="1"/>
            </xdr:cNvSpPr>
          </xdr:nvSpPr>
          <xdr:spPr>
            <a:xfrm>
              <a:off x="6337300" y="6096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shua asante" refreshedDate="45054.913051157404" createdVersion="8" refreshedVersion="8" minRefreshableVersion="3" recordCount="300" xr:uid="{17A33A39-616E-4B8D-B449-9533AA743E6F}">
  <cacheSource type="worksheet">
    <worksheetSource name="Data"/>
  </cacheSource>
  <cacheFields count="8">
    <cacheField name="Sales Person" numFmtId="0">
      <sharedItems count="10">
        <s v="Ches Bonnell"/>
        <s v="Gigi Bohling"/>
        <s v="Carla Molina"/>
        <s v="Gunar Cockshoot"/>
        <s v="Oby Sorrel"/>
        <s v="Barr Faughny"/>
        <s v="Ram Mahesh"/>
        <s v="Brien Boise"/>
        <s v="Curtice Advani"/>
        <s v="Husein Augar"/>
      </sharedItems>
    </cacheField>
    <cacheField name="Geography" numFmtId="0">
      <sharedItems count="6">
        <s v="Australia"/>
        <s v="New Zealand"/>
        <s v="UK"/>
        <s v="USA"/>
        <s v="India"/>
        <s v="Canada"/>
      </sharedItems>
    </cacheField>
    <cacheField name="Product" numFmtId="0">
      <sharedItems/>
    </cacheField>
    <cacheField name="Amount" numFmtId="6">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 name="Cost per Unit" numFmtId="0">
      <sharedItems containsSemiMixedTypes="0" containsString="0" containsNumber="1" minValue="3.11" maxValue="16.73"/>
    </cacheField>
    <cacheField name="Cost" numFmtId="0">
      <sharedItems containsSemiMixedTypes="0" containsString="0" containsNumber="1" minValue="0" maxValue="8682.8700000000008"/>
    </cacheField>
    <cacheField name="Total Profit" numFmtId="0">
      <sharedItems containsString="0" containsBlank="1" containsNumber="1" minValue="-1901.3400000000001" maxValue="171787.59999999998"/>
    </cacheField>
  </cacheFields>
  <extLst>
    <ext xmlns:x14="http://schemas.microsoft.com/office/spreadsheetml/2009/9/main" uri="{725AE2AE-9491-48be-B2B4-4EB974FC3084}">
      <x14:pivotCacheDefinition pivotCacheId="116866680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oshua asante" refreshedDate="45054.929214930555" backgroundQuery="1" createdVersion="8" refreshedVersion="8" minRefreshableVersion="3" recordCount="0" supportSubquery="1" supportAdvancedDrill="1" xr:uid="{D6CB8BDB-C81E-428B-A95E-B03131DF7C31}">
  <cacheSource type="external" connectionId="1"/>
  <cacheFields count="6">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8" level="32767"/>
    <cacheField name="[Measures].[Sum of Units]" caption="Sum of Units" numFmtId="0" hierarchy="9" level="32767"/>
    <cacheField name="[Measures].[Total Profits]" caption="Total Profits" numFmtId="0" hierarchy="13" level="32767"/>
    <cacheField name="[Measures].[Profit Percent]" caption="Profit Percent" numFmtId="0" hierarchy="14" level="32767"/>
    <cacheField name="[data].[Geography].[Geography]" caption="Geography" numFmtId="0" hierarchy="1" level="1">
      <sharedItems containsSemiMixedTypes="0" containsNonDate="0" containsString="0"/>
    </cacheField>
  </cacheFields>
  <cacheHierarchies count="17">
    <cacheHierarchy uniqueName="[data].[Sales Person]" caption="Sales Person" attribute="1" defaultMemberUniqueName="[data].[Sales Person].[All]" allUniqueName="[data].[Sales Person].[All]" dimensionUniqueName="[data]" displayFolder="" count="2"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5"/>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2" memberValueDatatype="20" unbalanced="0"/>
    <cacheHierarchy uniqueName="[data].[Units]" caption="Units" attribute="1" defaultMemberUniqueName="[data].[Units].[All]" allUniqueName="[data].[Units].[All]" dimensionUniqueName="[data]" displayFolder="" count="2" memberValueDatatype="20" unbalanced="0"/>
    <cacheHierarchy uniqueName="[data].[Cost per Unit]" caption="Cost per Unit" attribute="1" defaultMemberUniqueName="[data].[Cost per Unit].[All]" allUniqueName="[data].[Cost per Unit].[All]" dimensionUniqueName="[data]" displayFolder="" count="2" memberValueDatatype="5" unbalanced="0"/>
    <cacheHierarchy uniqueName="[data].[Cost]" caption="Cost" attribute="1" defaultMemberUniqueName="[data].[Cost].[All]" allUniqueName="[data].[Cost].[All]" dimensionUniqueName="[data]" displayFolder="" count="2" memberValueDatatype="5" unbalanced="0"/>
    <cacheHierarchy uniqueName="[data].[Total Profit]" caption="Total Profit" attribute="1" defaultMemberUniqueName="[data].[Total Profit].[All]" allUniqueName="[data].[Total Profit].[All]" dimensionUniqueName="[data]" displayFolder="" count="2"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um of Total Profit]" caption="Sum of Total Profit" measure="1" displayFolder="" measureGroup="data" count="0">
      <extLst>
        <ext xmlns:x15="http://schemas.microsoft.com/office/spreadsheetml/2010/11/main" uri="{B97F6D7D-B522-45F9-BDA1-12C45D357490}">
          <x15:cacheHierarchy aggregatedColumn="7"/>
        </ext>
      </extLst>
    </cacheHierarchy>
    <cacheHierarchy uniqueName="[Measures].[Sales per unit]" caption="Sales per unit" measure="1" displayFolder="" measureGroup="data" count="0"/>
    <cacheHierarchy uniqueName="[Measures].[Total Profits]" caption="Total Profits" measure="1" displayFolder="" measureGroup="data" count="0" oneField="1">
      <fieldsUsage count="1">
        <fieldUsage x="3"/>
      </fieldsUsage>
    </cacheHierarchy>
    <cacheHierarchy uniqueName="[Measures].[Profit Percent]" caption="Profit Percent" measure="1" displayFolder="" measureGroup="data" count="0" oneField="1">
      <fieldsUsage count="1">
        <fieldUsage x="4"/>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oshua asante" refreshedDate="45054.934221296295" backgroundQuery="1" createdVersion="8" refreshedVersion="8" minRefreshableVersion="3" recordCount="0" supportSubquery="1" supportAdvancedDrill="1" xr:uid="{67774429-234D-4907-87C1-75477D6FB8B4}">
  <cacheSource type="external" connectionId="1"/>
  <cacheFields count="2">
    <cacheField name="[data].[Product].[Product]" caption="Product" numFmtId="0" hierarchy="2" level="1">
      <sharedItems count="5">
        <s v="85% Dark Bars"/>
        <s v="After Nines"/>
        <s v="Baker's Choco Chips"/>
        <s v="Peanut Butter Cubes"/>
        <s v="Raspberry Choco"/>
      </sharedItems>
    </cacheField>
    <cacheField name="[Measures].[Sales per unit]" caption="Sales per unit" numFmtId="0" hierarchy="12" level="32767"/>
  </cacheFields>
  <cacheHierarchies count="17">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data].[Total Profit]" caption="Total Profit" attribute="1" defaultMemberUniqueName="[data].[Total Profit].[All]" allUniqueName="[data].[Total Profi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um of Total Profit]" caption="Sum of Total Profit" measure="1" displayFolder="" measureGroup="data" count="0">
      <extLst>
        <ext xmlns:x15="http://schemas.microsoft.com/office/spreadsheetml/2010/11/main" uri="{B97F6D7D-B522-45F9-BDA1-12C45D357490}">
          <x15:cacheHierarchy aggregatedColumn="7"/>
        </ext>
      </extLst>
    </cacheHierarchy>
    <cacheHierarchy uniqueName="[Measures].[Sales per unit]" caption="Sales per unit" measure="1" displayFolder="" measureGroup="data" count="0" oneField="1">
      <fieldsUsage count="1">
        <fieldUsage x="1"/>
      </fieldsUsage>
    </cacheHierarchy>
    <cacheHierarchy uniqueName="[Measures].[Total Profits]" caption="Total Profits" measure="1" displayFolder="" measureGroup="data" count="0"/>
    <cacheHierarchy uniqueName="[Measures].[Profit Percent]" caption="Profit Percen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oshua asante" refreshedDate="45054.937387500002" backgroundQuery="1" createdVersion="8" refreshedVersion="8" minRefreshableVersion="3" recordCount="0" supportSubquery="1" supportAdvancedDrill="1" xr:uid="{854358C7-47F7-4617-BB73-FE1ECD0CDDFD}">
  <cacheSource type="external" connectionId="1"/>
  <cacheFields count="3">
    <cacheField name="[data].[Product].[Product]" caption="Product" numFmtId="0" hierarchy="2" level="1">
      <sharedItems count="5">
        <s v="Baker's Choco Chips"/>
        <s v="Drinking Coco"/>
        <s v="Eclairs"/>
        <s v="Fruit &amp; Nut Bars"/>
        <s v="White Choc"/>
      </sharedItems>
    </cacheField>
    <cacheField name="[Measures].[Total Profits]" caption="Total Profits" numFmtId="0" hierarchy="13" level="32767"/>
    <cacheField name="[data].[Geography].[Geography]" caption="Geography" numFmtId="0" hierarchy="1" level="1">
      <sharedItems containsSemiMixedTypes="0" containsNonDate="0" containsString="0"/>
    </cacheField>
  </cacheFields>
  <cacheHierarchies count="17">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2"/>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data].[Total Profit]" caption="Total Profit" attribute="1" defaultMemberUniqueName="[data].[Total Profit].[All]" allUniqueName="[data].[Total Profi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um of Total Profit]" caption="Sum of Total Profit" measure="1" displayFolder="" measureGroup="data" count="0">
      <extLst>
        <ext xmlns:x15="http://schemas.microsoft.com/office/spreadsheetml/2010/11/main" uri="{B97F6D7D-B522-45F9-BDA1-12C45D357490}">
          <x15:cacheHierarchy aggregatedColumn="7"/>
        </ext>
      </extLst>
    </cacheHierarchy>
    <cacheHierarchy uniqueName="[Measures].[Sales per unit]" caption="Sales per unit" measure="1" displayFolder="" measureGroup="data" count="0"/>
    <cacheHierarchy uniqueName="[Measures].[Total Profits]" caption="Total Profits" measure="1" displayFolder="" measureGroup="data" count="0" oneField="1">
      <fieldsUsage count="1">
        <fieldUsage x="1"/>
      </fieldsUsage>
    </cacheHierarchy>
    <cacheHierarchy uniqueName="[Measures].[Profit Percent]" caption="Profit Percen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oshua asante" refreshedDate="45054.923331134261" backgroundQuery="1" createdVersion="3" refreshedVersion="8" minRefreshableVersion="3" recordCount="0" supportSubquery="1" supportAdvancedDrill="1" xr:uid="{BCF47294-2D9B-4782-8BC3-ADBB065490D4}">
  <cacheSource type="external" connectionId="1">
    <extLst>
      <ext xmlns:x14="http://schemas.microsoft.com/office/spreadsheetml/2009/9/main" uri="{F057638F-6D5F-4e77-A914-E7F072B9BCA8}">
        <x14:sourceConnection name="ThisWorkbookDataModel"/>
      </ext>
    </extLst>
  </cacheSource>
  <cacheFields count="0"/>
  <cacheHierarchies count="17">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data].[Total Profit]" caption="Total Profit" attribute="1" defaultMemberUniqueName="[data].[Total Profit].[All]" allUniqueName="[data].[Total Profi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um of Total Profit]" caption="Sum of Total Profit" measure="1" displayFolder="" measureGroup="data" count="0">
      <extLst>
        <ext xmlns:x15="http://schemas.microsoft.com/office/spreadsheetml/2010/11/main" uri="{B97F6D7D-B522-45F9-BDA1-12C45D357490}">
          <x15:cacheHierarchy aggregatedColumn="7"/>
        </ext>
      </extLst>
    </cacheHierarchy>
    <cacheHierarchy uniqueName="[Measures].[Sales per unit]" caption="Sales per unit" measure="1" displayFolder="" measureGroup="data" count="0"/>
    <cacheHierarchy uniqueName="[Measures].[Total Profits]" caption="Total Profits" measure="1" displayFolder="" measureGroup="data" count="0"/>
    <cacheHierarchy uniqueName="[Measures].[Profit Percent]" caption="Profit Percen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181162300"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oshua asante" refreshedDate="45054.928571412034" backgroundQuery="1" createdVersion="3" refreshedVersion="8" minRefreshableVersion="3" recordCount="0" supportSubquery="1" supportAdvancedDrill="1" xr:uid="{6A1DBD70-6B99-4C9D-B9FB-5C0D4A8B2DC9}">
  <cacheSource type="external" connectionId="1">
    <extLst>
      <ext xmlns:x14="http://schemas.microsoft.com/office/spreadsheetml/2009/9/main" uri="{F057638F-6D5F-4e77-A914-E7F072B9BCA8}">
        <x14:sourceConnection name="ThisWorkbookDataModel"/>
      </ext>
    </extLst>
  </cacheSource>
  <cacheFields count="0"/>
  <cacheHierarchies count="17">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data].[Total Profit]" caption="Total Profit" attribute="1" defaultMemberUniqueName="[data].[Total Profit].[All]" allUniqueName="[data].[Total Profi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um of Total Profit]" caption="Sum of Total Profit" measure="1" displayFolder="" measureGroup="data" count="0">
      <extLst>
        <ext xmlns:x15="http://schemas.microsoft.com/office/spreadsheetml/2010/11/main" uri="{B97F6D7D-B522-45F9-BDA1-12C45D357490}">
          <x15:cacheHierarchy aggregatedColumn="7"/>
        </ext>
      </extLst>
    </cacheHierarchy>
    <cacheHierarchy uniqueName="[Measures].[Sales per unit]" caption="Sales per unit" measure="1" displayFolder="" measureGroup="data" count="0"/>
    <cacheHierarchy uniqueName="[Measures].[Total Profits]" caption="Total Profits" measure="1" displayFolder="" measureGroup="data" count="0"/>
    <cacheHierarchy uniqueName="[Measures].[Profit Percent]" caption="Profit Percen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303602359"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s v="50% Dark Bites"/>
    <n v="1281"/>
    <n v="75"/>
    <n v="11.7"/>
    <n v="877.5"/>
    <n v="1644.5"/>
  </r>
  <r>
    <x v="1"/>
    <x v="1"/>
    <s v="50% Dark Bites"/>
    <n v="4991"/>
    <n v="12"/>
    <n v="11.7"/>
    <n v="140.39999999999998"/>
    <n v="-1901.3400000000001"/>
  </r>
  <r>
    <x v="2"/>
    <x v="2"/>
    <s v="50% Dark Bites"/>
    <n v="3976"/>
    <n v="72"/>
    <n v="11.7"/>
    <n v="842.4"/>
    <n v="7922.67"/>
  </r>
  <r>
    <x v="3"/>
    <x v="3"/>
    <s v="50% Dark Bites"/>
    <n v="2415"/>
    <n v="255"/>
    <n v="11.7"/>
    <n v="2983.5"/>
    <n v="12542.16"/>
  </r>
  <r>
    <x v="4"/>
    <x v="0"/>
    <s v="50% Dark Bites"/>
    <n v="5586"/>
    <n v="525"/>
    <n v="11.7"/>
    <n v="6142.5"/>
    <n v="6711.15"/>
  </r>
  <r>
    <x v="0"/>
    <x v="1"/>
    <s v="50% Dark Bites"/>
    <n v="6608"/>
    <n v="225"/>
    <n v="11.7"/>
    <n v="2632.5"/>
    <n v="-45.240000000000009"/>
  </r>
  <r>
    <x v="0"/>
    <x v="3"/>
    <s v="50% Dark Bites"/>
    <n v="4606"/>
    <n v="63"/>
    <n v="11.7"/>
    <n v="737.09999999999991"/>
    <n v="19679.8"/>
  </r>
  <r>
    <x v="3"/>
    <x v="4"/>
    <s v="50% Dark Bites"/>
    <n v="7259"/>
    <n v="276"/>
    <n v="11.7"/>
    <n v="3229.2"/>
    <n v="13222.439999999999"/>
  </r>
  <r>
    <x v="0"/>
    <x v="4"/>
    <s v="50% Dark Bites"/>
    <n v="1932"/>
    <n v="369"/>
    <n v="11.7"/>
    <n v="4317.3"/>
    <n v="11700.7"/>
  </r>
  <r>
    <x v="5"/>
    <x v="1"/>
    <s v="50% Dark Bites"/>
    <n v="1057"/>
    <n v="54"/>
    <n v="11.7"/>
    <n v="631.79999999999995"/>
    <n v="20048.82"/>
  </r>
  <r>
    <x v="4"/>
    <x v="3"/>
    <s v="50% Dark Bites"/>
    <n v="3472"/>
    <n v="96"/>
    <n v="11.7"/>
    <n v="1123.1999999999998"/>
    <n v="15433.08"/>
  </r>
  <r>
    <x v="6"/>
    <x v="1"/>
    <s v="70% Dark Bites"/>
    <n v="1624"/>
    <n v="114"/>
    <n v="14.49"/>
    <n v="1651.8600000000001"/>
    <n v="4962.68"/>
  </r>
  <r>
    <x v="7"/>
    <x v="2"/>
    <s v="70% Dark Bites"/>
    <n v="7021"/>
    <n v="183"/>
    <n v="14.49"/>
    <n v="2651.67"/>
    <n v="-251.82"/>
  </r>
  <r>
    <x v="0"/>
    <x v="3"/>
    <s v="70% Dark Bites"/>
    <n v="6755"/>
    <n v="252"/>
    <n v="14.49"/>
    <n v="3651.48"/>
    <n v="216.68000000000029"/>
  </r>
  <r>
    <x v="2"/>
    <x v="1"/>
    <s v="70% Dark Bites"/>
    <n v="1526"/>
    <n v="240"/>
    <n v="14.49"/>
    <n v="3477.6"/>
    <n v="18379.060000000001"/>
  </r>
  <r>
    <x v="7"/>
    <x v="1"/>
    <s v="70% Dark Bites"/>
    <n v="42"/>
    <n v="150"/>
    <n v="14.49"/>
    <n v="2173.5"/>
    <n v="7444.01"/>
  </r>
  <r>
    <x v="8"/>
    <x v="4"/>
    <s v="70% Dark Bites"/>
    <n v="3402"/>
    <n v="366"/>
    <n v="14.49"/>
    <n v="5303.34"/>
    <n v="9655.6200000000008"/>
  </r>
  <r>
    <x v="6"/>
    <x v="3"/>
    <s v="70% Dark Bites"/>
    <n v="2275"/>
    <n v="447"/>
    <n v="14.49"/>
    <n v="6477.03"/>
    <n v="9735.7999999999993"/>
  </r>
  <r>
    <x v="8"/>
    <x v="1"/>
    <s v="70% Dark Bites"/>
    <n v="560"/>
    <n v="81"/>
    <n v="14.49"/>
    <n v="1173.69"/>
    <n v="1839.48"/>
  </r>
  <r>
    <x v="7"/>
    <x v="3"/>
    <s v="70% Dark Bites"/>
    <n v="3598"/>
    <n v="81"/>
    <n v="14.49"/>
    <n v="1173.69"/>
    <n v="6589"/>
  </r>
  <r>
    <x v="1"/>
    <x v="5"/>
    <s v="70% Dark Bites"/>
    <n v="1526"/>
    <n v="105"/>
    <n v="14.49"/>
    <n v="1521.45"/>
    <n v="6258.3499999999995"/>
  </r>
  <r>
    <x v="8"/>
    <x v="2"/>
    <s v="70% Dark Bites"/>
    <n v="1638"/>
    <n v="63"/>
    <n v="14.49"/>
    <n v="912.87"/>
    <n v="171787.59999999998"/>
  </r>
  <r>
    <x v="2"/>
    <x v="5"/>
    <s v="70% Dark Bites"/>
    <n v="6118"/>
    <n v="174"/>
    <n v="14.49"/>
    <n v="2521.2600000000002"/>
    <m/>
  </r>
  <r>
    <x v="9"/>
    <x v="5"/>
    <s v="70% Dark Bites"/>
    <n v="9051"/>
    <n v="57"/>
    <n v="14.49"/>
    <n v="825.93000000000006"/>
    <m/>
  </r>
  <r>
    <x v="0"/>
    <x v="0"/>
    <s v="70% Dark Bites"/>
    <n v="10129"/>
    <n v="312"/>
    <n v="14.49"/>
    <n v="4520.88"/>
    <m/>
  </r>
  <r>
    <x v="8"/>
    <x v="3"/>
    <s v="70% Dark Bites"/>
    <n v="4781"/>
    <n v="123"/>
    <n v="14.49"/>
    <n v="1782.27"/>
    <m/>
  </r>
  <r>
    <x v="0"/>
    <x v="1"/>
    <s v="70% Dark Bites"/>
    <n v="6454"/>
    <n v="54"/>
    <n v="14.49"/>
    <n v="782.46"/>
    <m/>
  </r>
  <r>
    <x v="2"/>
    <x v="1"/>
    <s v="85% Dark Bars"/>
    <n v="6398"/>
    <n v="102"/>
    <n v="4.97"/>
    <n v="506.94"/>
    <m/>
  </r>
  <r>
    <x v="0"/>
    <x v="3"/>
    <s v="85% Dark Bars"/>
    <n v="2793"/>
    <n v="114"/>
    <n v="4.97"/>
    <n v="566.57999999999993"/>
    <m/>
  </r>
  <r>
    <x v="0"/>
    <x v="4"/>
    <s v="85% Dark Bars"/>
    <n v="8862"/>
    <n v="189"/>
    <n v="4.97"/>
    <n v="939.32999999999993"/>
    <m/>
  </r>
  <r>
    <x v="6"/>
    <x v="0"/>
    <s v="85% Dark Bars"/>
    <n v="623"/>
    <n v="51"/>
    <n v="4.97"/>
    <n v="253.47"/>
    <m/>
  </r>
  <r>
    <x v="1"/>
    <x v="2"/>
    <s v="85% Dark Bars"/>
    <n v="4018"/>
    <n v="171"/>
    <n v="4.97"/>
    <n v="849.87"/>
    <m/>
  </r>
  <r>
    <x v="9"/>
    <x v="2"/>
    <s v="85% Dark Bars"/>
    <n v="3920"/>
    <n v="306"/>
    <n v="4.97"/>
    <n v="1520.82"/>
    <m/>
  </r>
  <r>
    <x v="9"/>
    <x v="0"/>
    <s v="85% Dark Bars"/>
    <n v="4137"/>
    <n v="60"/>
    <n v="4.97"/>
    <n v="298.2"/>
    <m/>
  </r>
  <r>
    <x v="6"/>
    <x v="3"/>
    <s v="85% Dark Bars"/>
    <n v="1638"/>
    <n v="48"/>
    <n v="4.97"/>
    <n v="238.56"/>
    <m/>
  </r>
  <r>
    <x v="8"/>
    <x v="2"/>
    <s v="85% Dark Bars"/>
    <n v="2989"/>
    <n v="3"/>
    <n v="4.97"/>
    <n v="14.91"/>
    <m/>
  </r>
  <r>
    <x v="7"/>
    <x v="1"/>
    <s v="99% Dark &amp; Pure"/>
    <n v="1771"/>
    <n v="204"/>
    <n v="7.64"/>
    <n v="1558.56"/>
    <m/>
  </r>
  <r>
    <x v="5"/>
    <x v="3"/>
    <s v="99% Dark &amp; Pure"/>
    <n v="553"/>
    <n v="15"/>
    <n v="7.64"/>
    <n v="114.6"/>
    <m/>
  </r>
  <r>
    <x v="5"/>
    <x v="1"/>
    <s v="99% Dark &amp; Pure"/>
    <n v="238"/>
    <n v="18"/>
    <n v="7.64"/>
    <n v="137.51999999999998"/>
    <m/>
  </r>
  <r>
    <x v="6"/>
    <x v="4"/>
    <s v="99% Dark &amp; Pure"/>
    <n v="4018"/>
    <n v="162"/>
    <n v="7.64"/>
    <n v="1237.6799999999998"/>
    <m/>
  </r>
  <r>
    <x v="1"/>
    <x v="4"/>
    <s v="99% Dark &amp; Pure"/>
    <n v="861"/>
    <n v="195"/>
    <n v="7.64"/>
    <n v="1489.8"/>
    <m/>
  </r>
  <r>
    <x v="6"/>
    <x v="1"/>
    <s v="99% Dark &amp; Pure"/>
    <n v="7693"/>
    <n v="21"/>
    <n v="7.64"/>
    <n v="160.44"/>
    <m/>
  </r>
  <r>
    <x v="3"/>
    <x v="5"/>
    <s v="99% Dark &amp; Pure"/>
    <n v="1281"/>
    <n v="18"/>
    <n v="7.64"/>
    <n v="137.51999999999998"/>
    <m/>
  </r>
  <r>
    <x v="0"/>
    <x v="5"/>
    <s v="99% Dark &amp; Pure"/>
    <n v="2870"/>
    <n v="300"/>
    <n v="7.64"/>
    <n v="2292"/>
    <m/>
  </r>
  <r>
    <x v="2"/>
    <x v="5"/>
    <s v="99% Dark &amp; Pure"/>
    <n v="1925"/>
    <n v="192"/>
    <n v="7.64"/>
    <n v="1466.8799999999999"/>
    <m/>
  </r>
  <r>
    <x v="0"/>
    <x v="3"/>
    <s v="99% Dark &amp; Pure"/>
    <n v="4585"/>
    <n v="240"/>
    <n v="7.64"/>
    <n v="1833.6"/>
    <m/>
  </r>
  <r>
    <x v="4"/>
    <x v="4"/>
    <s v="99% Dark &amp; Pure"/>
    <n v="5355"/>
    <n v="204"/>
    <n v="7.64"/>
    <n v="1558.56"/>
    <m/>
  </r>
  <r>
    <x v="1"/>
    <x v="0"/>
    <s v="99% Dark &amp; Pure"/>
    <n v="5474"/>
    <n v="168"/>
    <n v="7.64"/>
    <n v="1283.52"/>
    <m/>
  </r>
  <r>
    <x v="2"/>
    <x v="3"/>
    <s v="99% Dark &amp; Pure"/>
    <n v="609"/>
    <n v="99"/>
    <n v="7.64"/>
    <n v="756.36"/>
    <m/>
  </r>
  <r>
    <x v="5"/>
    <x v="4"/>
    <s v="99% Dark &amp; Pure"/>
    <n v="7511"/>
    <n v="120"/>
    <n v="7.64"/>
    <n v="916.8"/>
    <m/>
  </r>
  <r>
    <x v="7"/>
    <x v="3"/>
    <s v="After Nines"/>
    <n v="5012"/>
    <n v="210"/>
    <n v="9.77"/>
    <n v="2051.6999999999998"/>
    <m/>
  </r>
  <r>
    <x v="2"/>
    <x v="4"/>
    <s v="After Nines"/>
    <n v="336"/>
    <n v="144"/>
    <n v="9.77"/>
    <n v="1406.8799999999999"/>
    <m/>
  </r>
  <r>
    <x v="4"/>
    <x v="0"/>
    <s v="After Nines"/>
    <n v="2205"/>
    <n v="141"/>
    <n v="9.77"/>
    <n v="1377.57"/>
    <m/>
  </r>
  <r>
    <x v="6"/>
    <x v="2"/>
    <s v="After Nines"/>
    <n v="5817"/>
    <n v="12"/>
    <n v="9.77"/>
    <n v="117.24"/>
    <m/>
  </r>
  <r>
    <x v="7"/>
    <x v="0"/>
    <s v="After Nines"/>
    <n v="168"/>
    <n v="84"/>
    <n v="9.77"/>
    <n v="820.68"/>
    <m/>
  </r>
  <r>
    <x v="1"/>
    <x v="1"/>
    <s v="After Nines"/>
    <n v="518"/>
    <n v="75"/>
    <n v="9.77"/>
    <n v="732.75"/>
    <m/>
  </r>
  <r>
    <x v="0"/>
    <x v="5"/>
    <s v="After Nines"/>
    <n v="8435"/>
    <n v="42"/>
    <n v="9.77"/>
    <n v="410.34"/>
    <m/>
  </r>
  <r>
    <x v="5"/>
    <x v="2"/>
    <s v="After Nines"/>
    <n v="1568"/>
    <n v="141"/>
    <n v="9.77"/>
    <n v="1377.57"/>
    <m/>
  </r>
  <r>
    <x v="7"/>
    <x v="1"/>
    <s v="After Nines"/>
    <n v="1890"/>
    <n v="195"/>
    <n v="9.77"/>
    <n v="1905.1499999999999"/>
    <m/>
  </r>
  <r>
    <x v="6"/>
    <x v="3"/>
    <s v="After Nines"/>
    <n v="6853"/>
    <n v="372"/>
    <n v="9.77"/>
    <n v="3634.44"/>
    <m/>
  </r>
  <r>
    <x v="0"/>
    <x v="1"/>
    <s v="After Nines"/>
    <n v="9835"/>
    <n v="207"/>
    <n v="9.77"/>
    <n v="2022.3899999999999"/>
    <m/>
  </r>
  <r>
    <x v="1"/>
    <x v="2"/>
    <s v="After Nines"/>
    <n v="6909"/>
    <n v="81"/>
    <n v="9.77"/>
    <n v="791.37"/>
    <m/>
  </r>
  <r>
    <x v="2"/>
    <x v="0"/>
    <s v="After Nines"/>
    <n v="5915"/>
    <n v="3"/>
    <n v="9.77"/>
    <n v="29.31"/>
    <m/>
  </r>
  <r>
    <x v="1"/>
    <x v="4"/>
    <s v="After Nines"/>
    <n v="6279"/>
    <n v="237"/>
    <n v="9.77"/>
    <n v="2315.4899999999998"/>
    <m/>
  </r>
  <r>
    <x v="1"/>
    <x v="3"/>
    <s v="After Nines"/>
    <n v="490"/>
    <n v="84"/>
    <n v="9.77"/>
    <n v="820.68"/>
    <m/>
  </r>
  <r>
    <x v="4"/>
    <x v="4"/>
    <s v="After Nines"/>
    <n v="4053"/>
    <n v="24"/>
    <n v="9.77"/>
    <n v="234.48"/>
    <m/>
  </r>
  <r>
    <x v="9"/>
    <x v="3"/>
    <s v="Almond Choco"/>
    <n v="959"/>
    <n v="147"/>
    <n v="11.88"/>
    <n v="1746.3600000000001"/>
    <m/>
  </r>
  <r>
    <x v="1"/>
    <x v="3"/>
    <s v="Almond Choco"/>
    <n v="2744"/>
    <n v="9"/>
    <n v="11.88"/>
    <n v="106.92"/>
    <m/>
  </r>
  <r>
    <x v="8"/>
    <x v="4"/>
    <s v="Almond Choco"/>
    <n v="525"/>
    <n v="48"/>
    <n v="11.88"/>
    <n v="570.24"/>
    <m/>
  </r>
  <r>
    <x v="6"/>
    <x v="0"/>
    <s v="Almond Choco"/>
    <n v="6125"/>
    <n v="102"/>
    <n v="11.88"/>
    <n v="1211.76"/>
    <m/>
  </r>
  <r>
    <x v="9"/>
    <x v="1"/>
    <s v="Almond Choco"/>
    <n v="259"/>
    <n v="207"/>
    <n v="11.88"/>
    <n v="2459.1600000000003"/>
    <m/>
  </r>
  <r>
    <x v="8"/>
    <x v="5"/>
    <s v="Almond Choco"/>
    <n v="10073"/>
    <n v="120"/>
    <n v="11.88"/>
    <n v="1425.6000000000001"/>
    <m/>
  </r>
  <r>
    <x v="5"/>
    <x v="0"/>
    <s v="Almond Choco"/>
    <n v="3549"/>
    <n v="3"/>
    <n v="11.88"/>
    <n v="35.64"/>
    <m/>
  </r>
  <r>
    <x v="8"/>
    <x v="3"/>
    <s v="Almond Choco"/>
    <n v="1302"/>
    <n v="402"/>
    <n v="11.88"/>
    <n v="4775.76"/>
    <m/>
  </r>
  <r>
    <x v="6"/>
    <x v="5"/>
    <s v="Almond Choco"/>
    <n v="217"/>
    <n v="36"/>
    <n v="11.88"/>
    <n v="427.68"/>
    <m/>
  </r>
  <r>
    <x v="4"/>
    <x v="0"/>
    <s v="Almond Choco"/>
    <n v="6860"/>
    <n v="126"/>
    <n v="11.88"/>
    <n v="1496.88"/>
    <m/>
  </r>
  <r>
    <x v="3"/>
    <x v="1"/>
    <s v="Almond Choco"/>
    <n v="938"/>
    <n v="366"/>
    <n v="11.88"/>
    <n v="4348.08"/>
    <m/>
  </r>
  <r>
    <x v="9"/>
    <x v="3"/>
    <s v="Baker's Choco Chips"/>
    <n v="98"/>
    <n v="159"/>
    <n v="5.6"/>
    <n v="890.4"/>
    <m/>
  </r>
  <r>
    <x v="3"/>
    <x v="4"/>
    <s v="Baker's Choco Chips"/>
    <n v="3108"/>
    <n v="54"/>
    <n v="5.6"/>
    <n v="302.39999999999998"/>
    <m/>
  </r>
  <r>
    <x v="6"/>
    <x v="4"/>
    <s v="Baker's Choco Chips"/>
    <n v="6748"/>
    <n v="48"/>
    <n v="5.6"/>
    <n v="268.79999999999995"/>
    <m/>
  </r>
  <r>
    <x v="1"/>
    <x v="2"/>
    <s v="Baker's Choco Chips"/>
    <n v="5236"/>
    <n v="51"/>
    <n v="5.6"/>
    <n v="285.59999999999997"/>
    <m/>
  </r>
  <r>
    <x v="8"/>
    <x v="4"/>
    <s v="Baker's Choco Chips"/>
    <n v="8008"/>
    <n v="456"/>
    <n v="5.6"/>
    <n v="2553.6"/>
    <m/>
  </r>
  <r>
    <x v="2"/>
    <x v="5"/>
    <s v="Baker's Choco Chips"/>
    <n v="98"/>
    <n v="204"/>
    <n v="5.6"/>
    <n v="1142.3999999999999"/>
    <m/>
  </r>
  <r>
    <x v="4"/>
    <x v="4"/>
    <s v="Baker's Choco Chips"/>
    <n v="4991"/>
    <n v="9"/>
    <n v="5.6"/>
    <n v="50.4"/>
    <m/>
  </r>
  <r>
    <x v="7"/>
    <x v="2"/>
    <s v="Baker's Choco Chips"/>
    <n v="1561"/>
    <n v="27"/>
    <n v="5.6"/>
    <n v="151.19999999999999"/>
    <m/>
  </r>
  <r>
    <x v="2"/>
    <x v="1"/>
    <s v="Baker's Choco Chips"/>
    <n v="2324"/>
    <n v="177"/>
    <n v="5.6"/>
    <n v="991.19999999999993"/>
    <m/>
  </r>
  <r>
    <x v="3"/>
    <x v="2"/>
    <s v="Baker's Choco Chips"/>
    <n v="4956"/>
    <n v="171"/>
    <n v="5.6"/>
    <n v="957.59999999999991"/>
    <m/>
  </r>
  <r>
    <x v="7"/>
    <x v="1"/>
    <s v="Baker's Choco Chips"/>
    <n v="6279"/>
    <n v="45"/>
    <n v="5.6"/>
    <n v="251.99999999999997"/>
    <m/>
  </r>
  <r>
    <x v="9"/>
    <x v="1"/>
    <s v="Baker's Choco Chips"/>
    <n v="2856"/>
    <n v="246"/>
    <n v="5.6"/>
    <n v="1377.6"/>
    <m/>
  </r>
  <r>
    <x v="0"/>
    <x v="1"/>
    <s v="Baker's Choco Chips"/>
    <n v="5306"/>
    <n v="0"/>
    <n v="5.6"/>
    <n v="0"/>
    <m/>
  </r>
  <r>
    <x v="6"/>
    <x v="0"/>
    <s v="Baker's Choco Chips"/>
    <n v="609"/>
    <n v="87"/>
    <n v="5.6"/>
    <n v="487.2"/>
    <m/>
  </r>
  <r>
    <x v="9"/>
    <x v="0"/>
    <s v="Baker's Choco Chips"/>
    <n v="2436"/>
    <n v="99"/>
    <n v="5.6"/>
    <n v="554.4"/>
    <m/>
  </r>
  <r>
    <x v="8"/>
    <x v="1"/>
    <s v="Baker's Choco Chips"/>
    <n v="6818"/>
    <n v="6"/>
    <n v="5.6"/>
    <n v="33.599999999999994"/>
    <m/>
  </r>
  <r>
    <x v="3"/>
    <x v="0"/>
    <s v="Baker's Choco Chips"/>
    <n v="8841"/>
    <n v="303"/>
    <n v="5.6"/>
    <n v="1696.8"/>
    <m/>
  </r>
  <r>
    <x v="5"/>
    <x v="2"/>
    <s v="Caramel Stuffed Bars"/>
    <n v="6027"/>
    <n v="144"/>
    <n v="10.38"/>
    <n v="1494.72"/>
    <m/>
  </r>
  <r>
    <x v="5"/>
    <x v="0"/>
    <s v="Caramel Stuffed Bars"/>
    <n v="6580"/>
    <n v="183"/>
    <n v="10.38"/>
    <n v="1899.5400000000002"/>
    <m/>
  </r>
  <r>
    <x v="9"/>
    <x v="4"/>
    <s v="Caramel Stuffed Bars"/>
    <n v="14329"/>
    <n v="150"/>
    <n v="10.38"/>
    <n v="1557.0000000000002"/>
    <m/>
  </r>
  <r>
    <x v="2"/>
    <x v="5"/>
    <s v="Caramel Stuffed Bars"/>
    <n v="854"/>
    <n v="309"/>
    <n v="10.38"/>
    <n v="3207.42"/>
    <m/>
  </r>
  <r>
    <x v="3"/>
    <x v="5"/>
    <s v="Caramel Stuffed Bars"/>
    <n v="973"/>
    <n v="162"/>
    <n v="10.38"/>
    <n v="1681.5600000000002"/>
    <m/>
  </r>
  <r>
    <x v="2"/>
    <x v="3"/>
    <s v="Caramel Stuffed Bars"/>
    <n v="7455"/>
    <n v="216"/>
    <n v="10.38"/>
    <n v="2242.0800000000004"/>
    <m/>
  </r>
  <r>
    <x v="3"/>
    <x v="4"/>
    <s v="Caramel Stuffed Bars"/>
    <n v="3689"/>
    <n v="312"/>
    <n v="10.38"/>
    <n v="3238.5600000000004"/>
    <m/>
  </r>
  <r>
    <x v="0"/>
    <x v="0"/>
    <s v="Caramel Stuffed Bars"/>
    <n v="5677"/>
    <n v="258"/>
    <n v="10.38"/>
    <n v="2678.0400000000004"/>
    <m/>
  </r>
  <r>
    <x v="8"/>
    <x v="1"/>
    <s v="Caramel Stuffed Bars"/>
    <n v="3556"/>
    <n v="459"/>
    <n v="10.38"/>
    <n v="4764.42"/>
    <m/>
  </r>
  <r>
    <x v="4"/>
    <x v="1"/>
    <s v="Caramel Stuffed Bars"/>
    <n v="3059"/>
    <n v="27"/>
    <n v="10.38"/>
    <n v="280.26000000000005"/>
    <m/>
  </r>
  <r>
    <x v="6"/>
    <x v="2"/>
    <s v="Caramel Stuffed Bars"/>
    <n v="3101"/>
    <n v="225"/>
    <n v="10.38"/>
    <n v="2335.5"/>
    <m/>
  </r>
  <r>
    <x v="9"/>
    <x v="1"/>
    <s v="Caramel Stuffed Bars"/>
    <n v="2919"/>
    <n v="45"/>
    <n v="10.38"/>
    <n v="467.1"/>
    <m/>
  </r>
  <r>
    <x v="3"/>
    <x v="1"/>
    <s v="Caramel Stuffed Bars"/>
    <n v="7308"/>
    <n v="327"/>
    <n v="10.38"/>
    <n v="3394.26"/>
    <m/>
  </r>
  <r>
    <x v="0"/>
    <x v="3"/>
    <s v="Caramel Stuffed Bars"/>
    <n v="5194"/>
    <n v="288"/>
    <n v="10.38"/>
    <n v="2989.44"/>
    <m/>
  </r>
  <r>
    <x v="3"/>
    <x v="2"/>
    <s v="Caramel Stuffed Bars"/>
    <n v="1652"/>
    <n v="102"/>
    <n v="10.38"/>
    <n v="1058.76"/>
    <m/>
  </r>
  <r>
    <x v="7"/>
    <x v="3"/>
    <s v="Choco Coated Almonds"/>
    <n v="6706"/>
    <n v="459"/>
    <n v="8.65"/>
    <n v="3970.3500000000004"/>
    <m/>
  </r>
  <r>
    <x v="0"/>
    <x v="4"/>
    <s v="Choco Coated Almonds"/>
    <n v="3262"/>
    <n v="75"/>
    <n v="8.65"/>
    <n v="648.75"/>
    <m/>
  </r>
  <r>
    <x v="1"/>
    <x v="0"/>
    <s v="Choco Coated Almonds"/>
    <n v="5075"/>
    <n v="21"/>
    <n v="8.65"/>
    <n v="181.65"/>
    <m/>
  </r>
  <r>
    <x v="3"/>
    <x v="4"/>
    <s v="Choco Coated Almonds"/>
    <n v="7777"/>
    <n v="504"/>
    <n v="8.65"/>
    <n v="4359.6000000000004"/>
    <m/>
  </r>
  <r>
    <x v="8"/>
    <x v="5"/>
    <s v="Choco Coated Almonds"/>
    <n v="6118"/>
    <n v="9"/>
    <n v="8.65"/>
    <n v="77.850000000000009"/>
    <m/>
  </r>
  <r>
    <x v="6"/>
    <x v="3"/>
    <s v="Choco Coated Almonds"/>
    <n v="12348"/>
    <n v="234"/>
    <n v="8.65"/>
    <n v="2024.1000000000001"/>
    <m/>
  </r>
  <r>
    <x v="4"/>
    <x v="5"/>
    <s v="Choco Coated Almonds"/>
    <n v="6657"/>
    <n v="303"/>
    <n v="8.65"/>
    <n v="2620.9500000000003"/>
    <m/>
  </r>
  <r>
    <x v="7"/>
    <x v="0"/>
    <s v="Choco Coated Almonds"/>
    <n v="3752"/>
    <n v="213"/>
    <n v="8.65"/>
    <n v="1842.45"/>
    <m/>
  </r>
  <r>
    <x v="2"/>
    <x v="5"/>
    <s v="Choco Coated Almonds"/>
    <n v="10304"/>
    <n v="84"/>
    <n v="8.65"/>
    <n v="726.6"/>
    <m/>
  </r>
  <r>
    <x v="9"/>
    <x v="5"/>
    <s v="Choco Coated Almonds"/>
    <n v="2954"/>
    <n v="189"/>
    <n v="8.65"/>
    <n v="1634.8500000000001"/>
    <m/>
  </r>
  <r>
    <x v="0"/>
    <x v="5"/>
    <s v="Choco Coated Almonds"/>
    <n v="280"/>
    <n v="87"/>
    <n v="8.65"/>
    <n v="752.55000000000007"/>
    <m/>
  </r>
  <r>
    <x v="8"/>
    <x v="4"/>
    <s v="Choco Coated Almonds"/>
    <n v="6734"/>
    <n v="123"/>
    <n v="8.65"/>
    <n v="1063.95"/>
    <m/>
  </r>
  <r>
    <x v="2"/>
    <x v="5"/>
    <s v="Drinking Coco"/>
    <n v="9632"/>
    <n v="288"/>
    <n v="6.47"/>
    <n v="1863.36"/>
    <m/>
  </r>
  <r>
    <x v="1"/>
    <x v="3"/>
    <s v="Drinking Coco"/>
    <n v="2415"/>
    <n v="15"/>
    <n v="6.47"/>
    <n v="97.05"/>
    <m/>
  </r>
  <r>
    <x v="4"/>
    <x v="3"/>
    <s v="Drinking Coco"/>
    <n v="3808"/>
    <n v="279"/>
    <n v="6.47"/>
    <n v="1805.1299999999999"/>
    <m/>
  </r>
  <r>
    <x v="8"/>
    <x v="1"/>
    <s v="Drinking Coco"/>
    <n v="1505"/>
    <n v="102"/>
    <n v="6.47"/>
    <n v="659.93999999999994"/>
    <m/>
  </r>
  <r>
    <x v="5"/>
    <x v="1"/>
    <s v="Drinking Coco"/>
    <n v="11571"/>
    <n v="138"/>
    <n v="6.47"/>
    <n v="892.86"/>
    <m/>
  </r>
  <r>
    <x v="0"/>
    <x v="5"/>
    <s v="Drinking Coco"/>
    <n v="2646"/>
    <n v="177"/>
    <n v="6.47"/>
    <n v="1145.19"/>
    <m/>
  </r>
  <r>
    <x v="9"/>
    <x v="2"/>
    <s v="Drinking Coco"/>
    <n v="2639"/>
    <n v="204"/>
    <n v="6.47"/>
    <n v="1319.8799999999999"/>
    <m/>
  </r>
  <r>
    <x v="0"/>
    <x v="0"/>
    <s v="Drinking Coco"/>
    <n v="1778"/>
    <n v="270"/>
    <n v="6.47"/>
    <n v="1746.8999999999999"/>
    <m/>
  </r>
  <r>
    <x v="1"/>
    <x v="2"/>
    <s v="Drinking Coco"/>
    <n v="385"/>
    <n v="249"/>
    <n v="6.47"/>
    <n v="1611.03"/>
    <m/>
  </r>
  <r>
    <x v="1"/>
    <x v="5"/>
    <s v="Drinking Coco"/>
    <n v="6111"/>
    <n v="3"/>
    <n v="6.47"/>
    <n v="19.41"/>
    <m/>
  </r>
  <r>
    <x v="7"/>
    <x v="2"/>
    <s v="Drinking Coco"/>
    <n v="9660"/>
    <n v="27"/>
    <n v="6.47"/>
    <n v="174.69"/>
    <m/>
  </r>
  <r>
    <x v="3"/>
    <x v="1"/>
    <s v="Eclairs"/>
    <n v="3983"/>
    <n v="144"/>
    <n v="3.11"/>
    <n v="447.84"/>
    <m/>
  </r>
  <r>
    <x v="6"/>
    <x v="4"/>
    <s v="Eclairs"/>
    <n v="5019"/>
    <n v="156"/>
    <n v="3.11"/>
    <n v="485.15999999999997"/>
    <m/>
  </r>
  <r>
    <x v="2"/>
    <x v="4"/>
    <s v="Eclairs"/>
    <n v="1463"/>
    <n v="39"/>
    <n v="3.11"/>
    <n v="121.28999999999999"/>
    <m/>
  </r>
  <r>
    <x v="0"/>
    <x v="1"/>
    <s v="Eclairs"/>
    <n v="4487"/>
    <n v="111"/>
    <n v="3.11"/>
    <n v="345.21"/>
    <m/>
  </r>
  <r>
    <x v="8"/>
    <x v="5"/>
    <s v="Eclairs"/>
    <n v="4970"/>
    <n v="156"/>
    <n v="3.11"/>
    <n v="485.15999999999997"/>
    <m/>
  </r>
  <r>
    <x v="9"/>
    <x v="0"/>
    <s v="Eclairs"/>
    <n v="2408"/>
    <n v="9"/>
    <n v="3.11"/>
    <n v="27.99"/>
    <m/>
  </r>
  <r>
    <x v="0"/>
    <x v="2"/>
    <s v="Eclairs"/>
    <n v="4438"/>
    <n v="246"/>
    <n v="3.11"/>
    <n v="765.06"/>
    <m/>
  </r>
  <r>
    <x v="0"/>
    <x v="4"/>
    <s v="Eclairs"/>
    <n v="7777"/>
    <n v="39"/>
    <n v="3.11"/>
    <n v="121.28999999999999"/>
    <m/>
  </r>
  <r>
    <x v="1"/>
    <x v="5"/>
    <s v="Eclairs"/>
    <n v="3339"/>
    <n v="348"/>
    <n v="3.11"/>
    <n v="1082.28"/>
    <m/>
  </r>
  <r>
    <x v="8"/>
    <x v="2"/>
    <s v="Eclairs"/>
    <n v="6048"/>
    <n v="27"/>
    <n v="3.11"/>
    <n v="83.97"/>
    <m/>
  </r>
  <r>
    <x v="5"/>
    <x v="1"/>
    <s v="Eclairs"/>
    <n v="9926"/>
    <n v="201"/>
    <n v="3.11"/>
    <n v="625.11"/>
    <m/>
  </r>
  <r>
    <x v="9"/>
    <x v="4"/>
    <s v="Eclairs"/>
    <n v="707"/>
    <n v="174"/>
    <n v="3.11"/>
    <n v="541.14"/>
    <m/>
  </r>
  <r>
    <x v="4"/>
    <x v="4"/>
    <s v="Eclairs"/>
    <n v="700"/>
    <n v="87"/>
    <n v="3.11"/>
    <n v="270.57"/>
    <m/>
  </r>
  <r>
    <x v="8"/>
    <x v="4"/>
    <s v="Eclairs"/>
    <n v="3759"/>
    <n v="150"/>
    <n v="3.11"/>
    <n v="466.5"/>
    <m/>
  </r>
  <r>
    <x v="5"/>
    <x v="3"/>
    <s v="Eclairs"/>
    <n v="1589"/>
    <n v="303"/>
    <n v="3.11"/>
    <n v="942.32999999999993"/>
    <m/>
  </r>
  <r>
    <x v="5"/>
    <x v="5"/>
    <s v="Eclairs"/>
    <n v="189"/>
    <n v="48"/>
    <n v="3.11"/>
    <n v="149.28"/>
    <m/>
  </r>
  <r>
    <x v="3"/>
    <x v="4"/>
    <s v="Eclairs"/>
    <n v="2919"/>
    <n v="93"/>
    <n v="3.11"/>
    <n v="289.22999999999996"/>
    <m/>
  </r>
  <r>
    <x v="9"/>
    <x v="4"/>
    <s v="Fruit &amp; Nut Bars"/>
    <n v="8155"/>
    <n v="90"/>
    <n v="6.49"/>
    <n v="584.1"/>
    <m/>
  </r>
  <r>
    <x v="7"/>
    <x v="0"/>
    <s v="Fruit &amp; Nut Bars"/>
    <n v="1701"/>
    <n v="234"/>
    <n v="6.49"/>
    <n v="1518.66"/>
    <m/>
  </r>
  <r>
    <x v="1"/>
    <x v="5"/>
    <s v="Fruit &amp; Nut Bars"/>
    <n v="6314"/>
    <n v="15"/>
    <n v="6.49"/>
    <n v="97.350000000000009"/>
    <m/>
  </r>
  <r>
    <x v="4"/>
    <x v="1"/>
    <s v="Fruit &amp; Nut Bars"/>
    <n v="4683"/>
    <n v="30"/>
    <n v="6.49"/>
    <n v="194.70000000000002"/>
    <m/>
  </r>
  <r>
    <x v="5"/>
    <x v="0"/>
    <s v="Fruit &amp; Nut Bars"/>
    <n v="4417"/>
    <n v="153"/>
    <n v="6.49"/>
    <n v="992.97"/>
    <m/>
  </r>
  <r>
    <x v="8"/>
    <x v="1"/>
    <s v="Fruit &amp; Nut Bars"/>
    <n v="4949"/>
    <n v="189"/>
    <n v="6.49"/>
    <n v="1226.6100000000001"/>
    <m/>
  </r>
  <r>
    <x v="4"/>
    <x v="5"/>
    <s v="Fruit &amp; Nut Bars"/>
    <n v="2317"/>
    <n v="261"/>
    <n v="6.49"/>
    <n v="1693.89"/>
    <m/>
  </r>
  <r>
    <x v="3"/>
    <x v="5"/>
    <s v="Fruit &amp; Nut Bars"/>
    <n v="3773"/>
    <n v="165"/>
    <n v="6.49"/>
    <n v="1070.8500000000001"/>
    <m/>
  </r>
  <r>
    <x v="9"/>
    <x v="1"/>
    <s v="Fruit &amp; Nut Bars"/>
    <n v="2737"/>
    <n v="93"/>
    <n v="6.49"/>
    <n v="603.57000000000005"/>
    <m/>
  </r>
  <r>
    <x v="6"/>
    <x v="4"/>
    <s v="Fruit &amp; Nut Bars"/>
    <n v="2779"/>
    <n v="75"/>
    <n v="6.49"/>
    <n v="486.75"/>
    <m/>
  </r>
  <r>
    <x v="3"/>
    <x v="3"/>
    <s v="Fruit &amp; Nut Bars"/>
    <n v="2023"/>
    <n v="78"/>
    <n v="6.49"/>
    <n v="506.22"/>
    <m/>
  </r>
  <r>
    <x v="3"/>
    <x v="4"/>
    <s v="Fruit &amp; Nut Bars"/>
    <n v="2212"/>
    <n v="117"/>
    <n v="6.49"/>
    <n v="759.33"/>
    <m/>
  </r>
  <r>
    <x v="7"/>
    <x v="5"/>
    <s v="Fruit &amp; Nut Bars"/>
    <n v="5019"/>
    <n v="150"/>
    <n v="6.49"/>
    <n v="973.5"/>
    <m/>
  </r>
  <r>
    <x v="2"/>
    <x v="4"/>
    <s v="Fruit &amp; Nut Bars"/>
    <n v="4935"/>
    <n v="126"/>
    <n v="6.49"/>
    <n v="817.74"/>
    <m/>
  </r>
  <r>
    <x v="5"/>
    <x v="2"/>
    <s v="Fruit &amp; Nut Bars"/>
    <n v="630"/>
    <n v="36"/>
    <n v="6.49"/>
    <n v="233.64000000000001"/>
    <m/>
  </r>
  <r>
    <x v="3"/>
    <x v="3"/>
    <s v="Manuka Honey Choco"/>
    <n v="2114"/>
    <n v="66"/>
    <n v="7.16"/>
    <n v="472.56"/>
    <m/>
  </r>
  <r>
    <x v="8"/>
    <x v="4"/>
    <s v="Manuka Honey Choco"/>
    <n v="3339"/>
    <n v="75"/>
    <n v="7.16"/>
    <n v="537"/>
    <m/>
  </r>
  <r>
    <x v="5"/>
    <x v="5"/>
    <s v="Manuka Honey Choco"/>
    <n v="8211"/>
    <n v="75"/>
    <n v="7.16"/>
    <n v="537"/>
    <m/>
  </r>
  <r>
    <x v="9"/>
    <x v="1"/>
    <s v="Manuka Honey Choco"/>
    <n v="1085"/>
    <n v="273"/>
    <n v="7.16"/>
    <n v="1954.68"/>
    <m/>
  </r>
  <r>
    <x v="1"/>
    <x v="4"/>
    <s v="Manuka Honey Choco"/>
    <n v="2891"/>
    <n v="102"/>
    <n v="7.16"/>
    <n v="730.32"/>
    <m/>
  </r>
  <r>
    <x v="4"/>
    <x v="5"/>
    <s v="Manuka Honey Choco"/>
    <n v="2471"/>
    <n v="342"/>
    <n v="7.16"/>
    <n v="2448.7200000000003"/>
    <m/>
  </r>
  <r>
    <x v="7"/>
    <x v="3"/>
    <s v="Manuka Honey Choco"/>
    <n v="2023"/>
    <n v="168"/>
    <n v="7.16"/>
    <n v="1202.8800000000001"/>
    <m/>
  </r>
  <r>
    <x v="0"/>
    <x v="5"/>
    <s v="Manuka Honey Choco"/>
    <n v="5551"/>
    <n v="252"/>
    <n v="7.16"/>
    <n v="1804.32"/>
    <m/>
  </r>
  <r>
    <x v="1"/>
    <x v="3"/>
    <s v="Manuka Honey Choco"/>
    <n v="4480"/>
    <n v="357"/>
    <n v="7.16"/>
    <n v="2556.12"/>
    <m/>
  </r>
  <r>
    <x v="8"/>
    <x v="2"/>
    <s v="Manuka Honey Choco"/>
    <n v="3052"/>
    <n v="378"/>
    <n v="7.16"/>
    <n v="2706.48"/>
    <m/>
  </r>
  <r>
    <x v="6"/>
    <x v="2"/>
    <s v="Manuka Honey Choco"/>
    <n v="0"/>
    <n v="135"/>
    <n v="7.16"/>
    <n v="966.6"/>
    <m/>
  </r>
  <r>
    <x v="3"/>
    <x v="1"/>
    <s v="Manuka Honey Choco"/>
    <n v="4592"/>
    <n v="324"/>
    <n v="7.16"/>
    <n v="2319.84"/>
    <m/>
  </r>
  <r>
    <x v="6"/>
    <x v="0"/>
    <s v="Manuka Honey Choco"/>
    <n v="2541"/>
    <n v="45"/>
    <n v="7.16"/>
    <n v="322.2"/>
    <m/>
  </r>
  <r>
    <x v="6"/>
    <x v="3"/>
    <s v="Manuka Honey Choco"/>
    <n v="1617"/>
    <n v="126"/>
    <n v="7.16"/>
    <n v="902.16"/>
    <m/>
  </r>
  <r>
    <x v="6"/>
    <x v="1"/>
    <s v="Manuka Honey Choco"/>
    <n v="9002"/>
    <n v="72"/>
    <n v="7.16"/>
    <n v="515.52"/>
    <m/>
  </r>
  <r>
    <x v="8"/>
    <x v="5"/>
    <s v="Manuka Honey Choco"/>
    <n v="1400"/>
    <n v="135"/>
    <n v="7.16"/>
    <n v="966.6"/>
    <m/>
  </r>
  <r>
    <x v="3"/>
    <x v="2"/>
    <s v="Manuka Honey Choco"/>
    <n v="3640"/>
    <n v="51"/>
    <n v="7.16"/>
    <n v="365.16"/>
    <m/>
  </r>
  <r>
    <x v="5"/>
    <x v="4"/>
    <s v="Milk Bars"/>
    <n v="252"/>
    <n v="54"/>
    <n v="9.33"/>
    <n v="503.82"/>
    <m/>
  </r>
  <r>
    <x v="2"/>
    <x v="5"/>
    <s v="Milk Bars"/>
    <n v="10311"/>
    <n v="231"/>
    <n v="9.33"/>
    <n v="2155.23"/>
    <m/>
  </r>
  <r>
    <x v="2"/>
    <x v="3"/>
    <s v="Milk Bars"/>
    <n v="4760"/>
    <n v="69"/>
    <n v="9.33"/>
    <n v="643.77"/>
    <m/>
  </r>
  <r>
    <x v="5"/>
    <x v="0"/>
    <s v="Milk Bars"/>
    <n v="56"/>
    <n v="51"/>
    <n v="9.33"/>
    <n v="475.83"/>
    <m/>
  </r>
  <r>
    <x v="4"/>
    <x v="0"/>
    <s v="Milk Bars"/>
    <n v="63"/>
    <n v="123"/>
    <n v="9.33"/>
    <n v="1147.5899999999999"/>
    <m/>
  </r>
  <r>
    <x v="1"/>
    <x v="0"/>
    <s v="Milk Bars"/>
    <n v="7189"/>
    <n v="54"/>
    <n v="9.33"/>
    <n v="503.82"/>
    <m/>
  </r>
  <r>
    <x v="7"/>
    <x v="0"/>
    <s v="Milk Bars"/>
    <n v="819"/>
    <n v="510"/>
    <n v="9.33"/>
    <n v="4758.3"/>
    <m/>
  </r>
  <r>
    <x v="6"/>
    <x v="0"/>
    <s v="Milk Bars"/>
    <n v="5670"/>
    <n v="297"/>
    <n v="9.33"/>
    <n v="2771.01"/>
    <m/>
  </r>
  <r>
    <x v="8"/>
    <x v="0"/>
    <s v="Milk Bars"/>
    <n v="2317"/>
    <n v="123"/>
    <n v="9.33"/>
    <n v="1147.5899999999999"/>
    <m/>
  </r>
  <r>
    <x v="1"/>
    <x v="5"/>
    <s v="Milk Bars"/>
    <n v="6146"/>
    <n v="63"/>
    <n v="9.33"/>
    <n v="587.79"/>
    <m/>
  </r>
  <r>
    <x v="8"/>
    <x v="5"/>
    <s v="Milk Bars"/>
    <n v="4319"/>
    <n v="30"/>
    <n v="9.33"/>
    <n v="279.89999999999998"/>
    <m/>
  </r>
  <r>
    <x v="4"/>
    <x v="5"/>
    <s v="Milk Bars"/>
    <n v="945"/>
    <n v="75"/>
    <n v="9.33"/>
    <n v="699.75"/>
    <m/>
  </r>
  <r>
    <x v="6"/>
    <x v="5"/>
    <s v="Milk Bars"/>
    <n v="4424"/>
    <n v="201"/>
    <n v="9.33"/>
    <n v="1875.33"/>
    <m/>
  </r>
  <r>
    <x v="9"/>
    <x v="0"/>
    <s v="Mint Chip Choco"/>
    <n v="2646"/>
    <n v="120"/>
    <n v="8.7899999999999991"/>
    <n v="1054.8"/>
    <m/>
  </r>
  <r>
    <x v="3"/>
    <x v="2"/>
    <s v="Mint Chip Choco"/>
    <n v="21"/>
    <n v="168"/>
    <n v="8.7899999999999991"/>
    <n v="1476.7199999999998"/>
    <m/>
  </r>
  <r>
    <x v="8"/>
    <x v="1"/>
    <s v="Mint Chip Choco"/>
    <n v="1904"/>
    <n v="405"/>
    <n v="8.7899999999999991"/>
    <n v="3559.95"/>
    <m/>
  </r>
  <r>
    <x v="3"/>
    <x v="5"/>
    <s v="Mint Chip Choco"/>
    <n v="9198"/>
    <n v="36"/>
    <n v="8.7899999999999991"/>
    <n v="316.43999999999994"/>
    <m/>
  </r>
  <r>
    <x v="1"/>
    <x v="5"/>
    <s v="Mint Chip Choco"/>
    <n v="16184"/>
    <n v="39"/>
    <n v="8.7899999999999991"/>
    <n v="342.80999999999995"/>
    <m/>
  </r>
  <r>
    <x v="8"/>
    <x v="0"/>
    <s v="Mint Chip Choco"/>
    <n v="938"/>
    <n v="6"/>
    <n v="8.7899999999999991"/>
    <n v="52.739999999999995"/>
    <m/>
  </r>
  <r>
    <x v="5"/>
    <x v="5"/>
    <s v="Mint Chip Choco"/>
    <n v="11417"/>
    <n v="21"/>
    <n v="8.7899999999999991"/>
    <n v="184.58999999999997"/>
    <m/>
  </r>
  <r>
    <x v="5"/>
    <x v="2"/>
    <s v="Mint Chip Choco"/>
    <n v="2016"/>
    <n v="117"/>
    <n v="8.7899999999999991"/>
    <n v="1028.4299999999998"/>
    <m/>
  </r>
  <r>
    <x v="0"/>
    <x v="3"/>
    <s v="Mint Chip Choco"/>
    <n v="2135"/>
    <n v="27"/>
    <n v="8.7899999999999991"/>
    <n v="237.32999999999998"/>
    <m/>
  </r>
  <r>
    <x v="7"/>
    <x v="4"/>
    <s v="Mint Chip Choco"/>
    <n v="2009"/>
    <n v="219"/>
    <n v="8.7899999999999991"/>
    <n v="1925.0099999999998"/>
    <m/>
  </r>
  <r>
    <x v="6"/>
    <x v="3"/>
    <s v="Mint Chip Choco"/>
    <n v="4725"/>
    <n v="174"/>
    <n v="8.7899999999999991"/>
    <n v="1529.4599999999998"/>
    <m/>
  </r>
  <r>
    <x v="2"/>
    <x v="4"/>
    <s v="Mint Chip Choco"/>
    <n v="1274"/>
    <n v="225"/>
    <n v="8.7899999999999991"/>
    <n v="1977.7499999999998"/>
    <m/>
  </r>
  <r>
    <x v="9"/>
    <x v="4"/>
    <s v="Mint Chip Choco"/>
    <n v="938"/>
    <n v="189"/>
    <n v="8.7899999999999991"/>
    <n v="1661.31"/>
    <m/>
  </r>
  <r>
    <x v="8"/>
    <x v="4"/>
    <s v="Mint Chip Choco"/>
    <n v="2219"/>
    <n v="75"/>
    <n v="8.7899999999999991"/>
    <n v="659.24999999999989"/>
    <m/>
  </r>
  <r>
    <x v="0"/>
    <x v="1"/>
    <s v="Mint Chip Choco"/>
    <n v="4487"/>
    <n v="333"/>
    <n v="8.7899999999999991"/>
    <n v="2927.0699999999997"/>
    <m/>
  </r>
  <r>
    <x v="1"/>
    <x v="4"/>
    <s v="Orange Choco"/>
    <n v="15610"/>
    <n v="339"/>
    <n v="10.62"/>
    <n v="3600.18"/>
    <m/>
  </r>
  <r>
    <x v="5"/>
    <x v="2"/>
    <s v="Orange Choco"/>
    <n v="9443"/>
    <n v="162"/>
    <n v="10.62"/>
    <n v="1720.4399999999998"/>
    <m/>
  </r>
  <r>
    <x v="4"/>
    <x v="3"/>
    <s v="Orange Choco"/>
    <n v="1974"/>
    <n v="195"/>
    <n v="10.62"/>
    <n v="2070.8999999999996"/>
    <m/>
  </r>
  <r>
    <x v="0"/>
    <x v="4"/>
    <s v="Orange Choco"/>
    <n v="2205"/>
    <n v="138"/>
    <n v="10.62"/>
    <n v="1465.56"/>
    <m/>
  </r>
  <r>
    <x v="9"/>
    <x v="4"/>
    <s v="Orange Choco"/>
    <n v="8463"/>
    <n v="492"/>
    <n v="10.62"/>
    <n v="5225.04"/>
    <m/>
  </r>
  <r>
    <x v="3"/>
    <x v="4"/>
    <s v="Orange Choco"/>
    <n v="2583"/>
    <n v="18"/>
    <n v="10.62"/>
    <n v="191.16"/>
    <m/>
  </r>
  <r>
    <x v="2"/>
    <x v="1"/>
    <s v="Orange Choco"/>
    <n v="3388"/>
    <n v="123"/>
    <n v="10.62"/>
    <n v="1306.26"/>
    <m/>
  </r>
  <r>
    <x v="9"/>
    <x v="1"/>
    <s v="Orange Choco"/>
    <n v="7273"/>
    <n v="96"/>
    <n v="10.62"/>
    <n v="1019.52"/>
    <m/>
  </r>
  <r>
    <x v="7"/>
    <x v="3"/>
    <s v="Orange Choco"/>
    <n v="2702"/>
    <n v="363"/>
    <n v="10.62"/>
    <n v="3855.0599999999995"/>
    <m/>
  </r>
  <r>
    <x v="8"/>
    <x v="3"/>
    <s v="Orange Choco"/>
    <n v="1071"/>
    <n v="270"/>
    <n v="10.62"/>
    <n v="2867.3999999999996"/>
    <m/>
  </r>
  <r>
    <x v="8"/>
    <x v="0"/>
    <s v="Organic Choco Syrup"/>
    <n v="1134"/>
    <n v="282"/>
    <n v="16.73"/>
    <n v="4717.8599999999997"/>
    <m/>
  </r>
  <r>
    <x v="6"/>
    <x v="4"/>
    <s v="Organic Choco Syrup"/>
    <n v="2289"/>
    <n v="135"/>
    <n v="16.73"/>
    <n v="2258.5500000000002"/>
    <m/>
  </r>
  <r>
    <x v="1"/>
    <x v="4"/>
    <s v="Organic Choco Syrup"/>
    <n v="6986"/>
    <n v="21"/>
    <n v="16.73"/>
    <n v="351.33"/>
    <m/>
  </r>
  <r>
    <x v="8"/>
    <x v="4"/>
    <s v="Organic Choco Syrup"/>
    <n v="4242"/>
    <n v="207"/>
    <n v="16.73"/>
    <n v="3463.11"/>
    <m/>
  </r>
  <r>
    <x v="5"/>
    <x v="2"/>
    <s v="Organic Choco Syrup"/>
    <n v="7812"/>
    <n v="81"/>
    <n v="16.73"/>
    <n v="1355.13"/>
    <m/>
  </r>
  <r>
    <x v="5"/>
    <x v="5"/>
    <s v="Organic Choco Syrup"/>
    <n v="798"/>
    <n v="519"/>
    <n v="16.73"/>
    <n v="8682.8700000000008"/>
    <m/>
  </r>
  <r>
    <x v="4"/>
    <x v="5"/>
    <s v="Organic Choco Syrup"/>
    <n v="1407"/>
    <n v="72"/>
    <n v="16.73"/>
    <n v="1204.56"/>
    <m/>
  </r>
  <r>
    <x v="2"/>
    <x v="3"/>
    <s v="Organic Choco Syrup"/>
    <n v="847"/>
    <n v="129"/>
    <n v="16.73"/>
    <n v="2158.17"/>
    <m/>
  </r>
  <r>
    <x v="7"/>
    <x v="3"/>
    <s v="Organic Choco Syrup"/>
    <n v="4753"/>
    <n v="300"/>
    <n v="16.73"/>
    <n v="5019"/>
    <m/>
  </r>
  <r>
    <x v="0"/>
    <x v="3"/>
    <s v="Organic Choco Syrup"/>
    <n v="2478"/>
    <n v="21"/>
    <n v="16.73"/>
    <n v="351.33"/>
    <m/>
  </r>
  <r>
    <x v="9"/>
    <x v="5"/>
    <s v="Organic Choco Syrup"/>
    <n v="11522"/>
    <n v="204"/>
    <n v="16.73"/>
    <n v="3412.92"/>
    <m/>
  </r>
  <r>
    <x v="8"/>
    <x v="3"/>
    <s v="Organic Choco Syrup"/>
    <n v="3864"/>
    <n v="177"/>
    <n v="16.73"/>
    <n v="2961.21"/>
    <m/>
  </r>
  <r>
    <x v="0"/>
    <x v="2"/>
    <s v="Organic Choco Syrup"/>
    <n v="966"/>
    <n v="198"/>
    <n v="16.73"/>
    <n v="3312.54"/>
    <m/>
  </r>
  <r>
    <x v="6"/>
    <x v="2"/>
    <s v="Organic Choco Syrup"/>
    <n v="6370"/>
    <n v="30"/>
    <n v="16.73"/>
    <n v="501.90000000000003"/>
    <m/>
  </r>
  <r>
    <x v="6"/>
    <x v="5"/>
    <s v="Organic Choco Syrup"/>
    <n v="3164"/>
    <n v="306"/>
    <n v="16.73"/>
    <n v="5119.38"/>
    <m/>
  </r>
  <r>
    <x v="6"/>
    <x v="1"/>
    <s v="Organic Choco Syrup"/>
    <n v="6132"/>
    <n v="93"/>
    <n v="16.73"/>
    <n v="1555.89"/>
    <m/>
  </r>
  <r>
    <x v="7"/>
    <x v="0"/>
    <s v="Organic Choco Syrup"/>
    <n v="2268"/>
    <n v="63"/>
    <n v="16.73"/>
    <n v="1053.99"/>
    <m/>
  </r>
  <r>
    <x v="9"/>
    <x v="3"/>
    <s v="Organic Choco Syrup"/>
    <n v="2429"/>
    <n v="144"/>
    <n v="16.73"/>
    <n v="2409.12"/>
    <m/>
  </r>
  <r>
    <x v="6"/>
    <x v="3"/>
    <s v="Peanut Butter Cubes"/>
    <n v="8869"/>
    <n v="432"/>
    <n v="12.37"/>
    <n v="5343.8399999999992"/>
    <m/>
  </r>
  <r>
    <x v="0"/>
    <x v="4"/>
    <s v="Peanut Butter Cubes"/>
    <n v="2226"/>
    <n v="48"/>
    <n v="12.37"/>
    <n v="593.76"/>
    <m/>
  </r>
  <r>
    <x v="6"/>
    <x v="5"/>
    <s v="Peanut Butter Cubes"/>
    <n v="9772"/>
    <n v="90"/>
    <n v="12.37"/>
    <n v="1113.3"/>
    <m/>
  </r>
  <r>
    <x v="8"/>
    <x v="0"/>
    <s v="Peanut Butter Cubes"/>
    <n v="959"/>
    <n v="135"/>
    <n v="12.37"/>
    <n v="1669.9499999999998"/>
    <m/>
  </r>
  <r>
    <x v="0"/>
    <x v="1"/>
    <s v="Peanut Butter Cubes"/>
    <n v="6391"/>
    <n v="48"/>
    <n v="12.37"/>
    <n v="593.76"/>
    <m/>
  </r>
  <r>
    <x v="2"/>
    <x v="4"/>
    <s v="Peanut Butter Cubes"/>
    <n v="7847"/>
    <n v="174"/>
    <n v="12.37"/>
    <n v="2152.3799999999997"/>
    <m/>
  </r>
  <r>
    <x v="7"/>
    <x v="3"/>
    <s v="Peanut Butter Cubes"/>
    <n v="357"/>
    <n v="126"/>
    <n v="12.37"/>
    <n v="1558.62"/>
    <m/>
  </r>
  <r>
    <x v="4"/>
    <x v="2"/>
    <s v="Peanut Butter Cubes"/>
    <n v="12950"/>
    <n v="30"/>
    <n v="12.37"/>
    <n v="371.09999999999997"/>
    <m/>
  </r>
  <r>
    <x v="6"/>
    <x v="4"/>
    <s v="Peanut Butter Cubes"/>
    <n v="3794"/>
    <n v="159"/>
    <n v="12.37"/>
    <n v="1966.83"/>
    <m/>
  </r>
  <r>
    <x v="3"/>
    <x v="3"/>
    <s v="Peanut Butter Cubes"/>
    <n v="819"/>
    <n v="306"/>
    <n v="12.37"/>
    <n v="3785.22"/>
    <m/>
  </r>
  <r>
    <x v="1"/>
    <x v="4"/>
    <s v="Peanut Butter Cubes"/>
    <n v="1652"/>
    <n v="93"/>
    <n v="12.37"/>
    <n v="1150.4099999999999"/>
    <m/>
  </r>
  <r>
    <x v="9"/>
    <x v="0"/>
    <s v="Peanut Butter Cubes"/>
    <n v="9506"/>
    <n v="87"/>
    <n v="12.37"/>
    <n v="1076.1899999999998"/>
    <m/>
  </r>
  <r>
    <x v="5"/>
    <x v="2"/>
    <s v="Peanut Butter Cubes"/>
    <n v="4018"/>
    <n v="126"/>
    <n v="12.37"/>
    <n v="1558.62"/>
    <m/>
  </r>
  <r>
    <x v="2"/>
    <x v="3"/>
    <s v="Raspberry Choco"/>
    <n v="2114"/>
    <n v="186"/>
    <n v="11.73"/>
    <n v="2181.7800000000002"/>
    <m/>
  </r>
  <r>
    <x v="8"/>
    <x v="4"/>
    <s v="Raspberry Choco"/>
    <n v="1442"/>
    <n v="15"/>
    <n v="11.73"/>
    <n v="175.95000000000002"/>
    <m/>
  </r>
  <r>
    <x v="7"/>
    <x v="1"/>
    <s v="Raspberry Choco"/>
    <n v="9709"/>
    <n v="30"/>
    <n v="11.73"/>
    <n v="351.90000000000003"/>
    <m/>
  </r>
  <r>
    <x v="1"/>
    <x v="3"/>
    <s v="Raspberry Choco"/>
    <n v="13391"/>
    <n v="201"/>
    <n v="11.73"/>
    <n v="2357.73"/>
    <m/>
  </r>
  <r>
    <x v="1"/>
    <x v="4"/>
    <s v="Raspberry Choco"/>
    <n v="7280"/>
    <n v="201"/>
    <n v="11.73"/>
    <n v="2357.73"/>
    <m/>
  </r>
  <r>
    <x v="9"/>
    <x v="3"/>
    <s v="Raspberry Choco"/>
    <n v="7833"/>
    <n v="243"/>
    <n v="11.73"/>
    <n v="2850.3900000000003"/>
    <m/>
  </r>
  <r>
    <x v="5"/>
    <x v="2"/>
    <s v="Raspberry Choco"/>
    <n v="4802"/>
    <n v="36"/>
    <n v="11.73"/>
    <n v="422.28000000000003"/>
    <m/>
  </r>
  <r>
    <x v="4"/>
    <x v="3"/>
    <s v="Raspberry Choco"/>
    <n v="2562"/>
    <n v="6"/>
    <n v="11.73"/>
    <n v="70.38"/>
    <m/>
  </r>
  <r>
    <x v="0"/>
    <x v="4"/>
    <s v="Raspberry Choco"/>
    <n v="3829"/>
    <n v="24"/>
    <n v="11.73"/>
    <n v="281.52"/>
    <m/>
  </r>
  <r>
    <x v="6"/>
    <x v="2"/>
    <s v="Raspberry Choco"/>
    <n v="5775"/>
    <n v="42"/>
    <n v="11.73"/>
    <n v="492.66"/>
    <m/>
  </r>
  <r>
    <x v="5"/>
    <x v="1"/>
    <s v="Raspberry Choco"/>
    <n v="2863"/>
    <n v="42"/>
    <n v="11.73"/>
    <n v="492.66"/>
    <m/>
  </r>
  <r>
    <x v="3"/>
    <x v="3"/>
    <s v="Raspberry Choco"/>
    <n v="6657"/>
    <n v="276"/>
    <n v="11.73"/>
    <n v="3237.48"/>
    <m/>
  </r>
  <r>
    <x v="2"/>
    <x v="1"/>
    <s v="Raspberry Choco"/>
    <n v="714"/>
    <n v="231"/>
    <n v="11.73"/>
    <n v="2709.63"/>
    <m/>
  </r>
  <r>
    <x v="8"/>
    <x v="0"/>
    <s v="Smooth Sliky Salty"/>
    <n v="2681"/>
    <n v="54"/>
    <n v="5.79"/>
    <n v="312.66000000000003"/>
    <m/>
  </r>
  <r>
    <x v="8"/>
    <x v="1"/>
    <s v="Smooth Sliky Salty"/>
    <n v="7693"/>
    <n v="87"/>
    <n v="5.79"/>
    <n v="503.73"/>
    <m/>
  </r>
  <r>
    <x v="1"/>
    <x v="1"/>
    <s v="Smooth Sliky Salty"/>
    <n v="182"/>
    <n v="48"/>
    <n v="5.79"/>
    <n v="277.92"/>
    <m/>
  </r>
  <r>
    <x v="7"/>
    <x v="2"/>
    <s v="Smooth Sliky Salty"/>
    <n v="8890"/>
    <n v="210"/>
    <n v="5.79"/>
    <n v="1215.9000000000001"/>
    <m/>
  </r>
  <r>
    <x v="7"/>
    <x v="4"/>
    <s v="Smooth Sliky Salty"/>
    <n v="3507"/>
    <n v="288"/>
    <n v="5.79"/>
    <n v="1667.52"/>
    <m/>
  </r>
  <r>
    <x v="6"/>
    <x v="0"/>
    <s v="Smooth Sliky Salty"/>
    <n v="1988"/>
    <n v="39"/>
    <n v="5.79"/>
    <n v="225.81"/>
    <m/>
  </r>
  <r>
    <x v="5"/>
    <x v="5"/>
    <s v="Smooth Sliky Salty"/>
    <n v="3094"/>
    <n v="246"/>
    <n v="5.79"/>
    <n v="1424.34"/>
    <m/>
  </r>
  <r>
    <x v="1"/>
    <x v="3"/>
    <s v="Smooth Sliky Salty"/>
    <n v="4753"/>
    <n v="246"/>
    <n v="5.79"/>
    <n v="1424.34"/>
    <m/>
  </r>
  <r>
    <x v="5"/>
    <x v="0"/>
    <s v="Smooth Sliky Salty"/>
    <n v="4326"/>
    <n v="348"/>
    <n v="5.79"/>
    <n v="2014.92"/>
    <m/>
  </r>
  <r>
    <x v="0"/>
    <x v="5"/>
    <s v="Smooth Sliky Salty"/>
    <n v="2149"/>
    <n v="117"/>
    <n v="5.79"/>
    <n v="677.43"/>
    <m/>
  </r>
  <r>
    <x v="8"/>
    <x v="5"/>
    <s v="Spicy Special Slims"/>
    <n v="497"/>
    <n v="63"/>
    <n v="9"/>
    <n v="567"/>
    <m/>
  </r>
  <r>
    <x v="4"/>
    <x v="3"/>
    <s v="Spicy Special Slims"/>
    <n v="567"/>
    <n v="228"/>
    <n v="9"/>
    <n v="2052"/>
    <m/>
  </r>
  <r>
    <x v="2"/>
    <x v="1"/>
    <s v="Spicy Special Slims"/>
    <n v="2933"/>
    <n v="9"/>
    <n v="9"/>
    <n v="81"/>
    <m/>
  </r>
  <r>
    <x v="9"/>
    <x v="4"/>
    <s v="Spicy Special Slims"/>
    <n v="6832"/>
    <n v="27"/>
    <n v="9"/>
    <n v="243"/>
    <m/>
  </r>
  <r>
    <x v="8"/>
    <x v="0"/>
    <s v="Spicy Special Slims"/>
    <n v="7322"/>
    <n v="36"/>
    <n v="9"/>
    <n v="324"/>
    <m/>
  </r>
  <r>
    <x v="5"/>
    <x v="2"/>
    <s v="Spicy Special Slims"/>
    <n v="7651"/>
    <n v="213"/>
    <n v="9"/>
    <n v="1917"/>
    <m/>
  </r>
  <r>
    <x v="4"/>
    <x v="2"/>
    <s v="Spicy Special Slims"/>
    <n v="4858"/>
    <n v="279"/>
    <n v="9"/>
    <n v="2511"/>
    <m/>
  </r>
  <r>
    <x v="4"/>
    <x v="1"/>
    <s v="Spicy Special Slims"/>
    <n v="245"/>
    <n v="288"/>
    <n v="9"/>
    <n v="2592"/>
    <m/>
  </r>
  <r>
    <x v="7"/>
    <x v="1"/>
    <s v="Spicy Special Slims"/>
    <n v="434"/>
    <n v="87"/>
    <n v="9"/>
    <n v="783"/>
    <m/>
  </r>
  <r>
    <x v="7"/>
    <x v="0"/>
    <s v="Spicy Special Slims"/>
    <n v="6433"/>
    <n v="78"/>
    <n v="9"/>
    <n v="702"/>
    <m/>
  </r>
  <r>
    <x v="8"/>
    <x v="2"/>
    <s v="White Choc"/>
    <n v="2100"/>
    <n v="414"/>
    <n v="13.15"/>
    <n v="5444.1"/>
    <m/>
  </r>
  <r>
    <x v="5"/>
    <x v="2"/>
    <s v="White Choc"/>
    <n v="1785"/>
    <n v="462"/>
    <n v="13.15"/>
    <n v="6075.3"/>
    <m/>
  </r>
  <r>
    <x v="3"/>
    <x v="3"/>
    <s v="White Choc"/>
    <n v="2464"/>
    <n v="234"/>
    <n v="13.15"/>
    <n v="3077.1"/>
    <m/>
  </r>
  <r>
    <x v="6"/>
    <x v="5"/>
    <s v="White Choc"/>
    <n v="5439"/>
    <n v="30"/>
    <n v="13.15"/>
    <n v="394.5"/>
    <m/>
  </r>
  <r>
    <x v="3"/>
    <x v="5"/>
    <s v="White Choc"/>
    <n v="3339"/>
    <n v="39"/>
    <n v="13.15"/>
    <n v="512.85"/>
    <m/>
  </r>
  <r>
    <x v="8"/>
    <x v="0"/>
    <s v="White Choc"/>
    <n v="469"/>
    <n v="75"/>
    <n v="13.15"/>
    <n v="986.25"/>
    <m/>
  </r>
  <r>
    <x v="9"/>
    <x v="1"/>
    <s v="White Choc"/>
    <n v="4305"/>
    <n v="156"/>
    <n v="13.15"/>
    <n v="2051.4"/>
    <m/>
  </r>
  <r>
    <x v="0"/>
    <x v="4"/>
    <s v="White Choc"/>
    <n v="1568"/>
    <n v="96"/>
    <n v="13.15"/>
    <n v="1262.4000000000001"/>
    <m/>
  </r>
  <r>
    <x v="4"/>
    <x v="4"/>
    <s v="White Choc"/>
    <n v="1428"/>
    <n v="93"/>
    <n v="13.15"/>
    <n v="1222.95"/>
    <m/>
  </r>
  <r>
    <x v="6"/>
    <x v="0"/>
    <s v="White Choc"/>
    <n v="2541"/>
    <n v="90"/>
    <n v="13.15"/>
    <n v="1183.5"/>
    <m/>
  </r>
  <r>
    <x v="9"/>
    <x v="2"/>
    <s v="White Choc"/>
    <n v="3192"/>
    <n v="72"/>
    <n v="13.15"/>
    <n v="946.80000000000007"/>
    <m/>
  </r>
  <r>
    <x v="3"/>
    <x v="4"/>
    <s v="White Choc"/>
    <n v="6300"/>
    <n v="42"/>
    <n v="13.15"/>
    <n v="552.30000000000007"/>
    <m/>
  </r>
  <r>
    <x v="2"/>
    <x v="0"/>
    <s v="White Choc"/>
    <n v="154"/>
    <n v="21"/>
    <n v="13.15"/>
    <n v="276.15000000000003"/>
    <m/>
  </r>
  <r>
    <x v="1"/>
    <x v="1"/>
    <s v="White Choc"/>
    <n v="8813"/>
    <n v="21"/>
    <n v="13.15"/>
    <n v="276.15000000000003"/>
    <m/>
  </r>
  <r>
    <x v="1"/>
    <x v="0"/>
    <s v="White Choc"/>
    <n v="7483"/>
    <n v="45"/>
    <n v="13.15"/>
    <n v="591.75"/>
    <m/>
  </r>
  <r>
    <x v="9"/>
    <x v="5"/>
    <s v="White Choc"/>
    <n v="2142"/>
    <n v="114"/>
    <n v="13.15"/>
    <n v="1499.1000000000001"/>
    <m/>
  </r>
  <r>
    <x v="9"/>
    <x v="0"/>
    <s v="White Choc"/>
    <n v="3850"/>
    <n v="102"/>
    <n v="13.15"/>
    <n v="1341.3"/>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9ABA757-E016-4685-80DF-2418BEDA4FA4}"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C4:F10" firstHeaderRow="0" firstDataRow="1" firstDataCol="1"/>
  <pivotFields count="8">
    <pivotField showAll="0">
      <items count="11">
        <item h="1" x="5"/>
        <item h="1" x="7"/>
        <item x="2"/>
        <item h="1" x="0"/>
        <item h="1" x="8"/>
        <item h="1" x="1"/>
        <item h="1" x="3"/>
        <item h="1" x="9"/>
        <item h="1" x="4"/>
        <item h="1" x="6"/>
        <item t="default"/>
      </items>
    </pivotField>
    <pivotField axis="axisRow" showAll="0" sortType="descending">
      <items count="7">
        <item x="0"/>
        <item x="5"/>
        <item x="4"/>
        <item x="1"/>
        <item x="2"/>
        <item x="3"/>
        <item t="default"/>
      </items>
      <autoSortScope>
        <pivotArea dataOnly="0" outline="0" fieldPosition="0">
          <references count="1">
            <reference field="4294967294" count="1" selected="0">
              <x v="1"/>
            </reference>
          </references>
        </pivotArea>
      </autoSortScope>
    </pivotField>
    <pivotField showAll="0"/>
    <pivotField dataField="1" numFmtId="6" showAll="0"/>
    <pivotField dataField="1" numFmtId="3" showAll="0"/>
    <pivotField showAll="0"/>
    <pivotField showAll="0"/>
    <pivotField showAll="0"/>
  </pivotFields>
  <rowFields count="1">
    <field x="1"/>
  </rowFields>
  <rowItems count="6">
    <i>
      <x v="1"/>
    </i>
    <i>
      <x v="3"/>
    </i>
    <i>
      <x v="2"/>
    </i>
    <i>
      <x v="5"/>
    </i>
    <i>
      <x/>
    </i>
    <i>
      <x v="4"/>
    </i>
  </rowItems>
  <colFields count="1">
    <field x="-2"/>
  </colFields>
  <colItems count="3">
    <i>
      <x/>
    </i>
    <i i="1">
      <x v="1"/>
    </i>
    <i i="2">
      <x v="2"/>
    </i>
  </colItems>
  <dataFields count="3">
    <dataField name="Sum of Amount2" fld="3" baseField="0" baseItem="0"/>
    <dataField name=" " fld="3" baseField="0" baseItem="0"/>
    <dataField name="Sum of Units" fld="4" baseField="0" baseItem="0"/>
  </dataFields>
  <formats count="3">
    <format dxfId="6">
      <pivotArea dataOnly="0" outline="0" fieldPosition="0">
        <references count="1">
          <reference field="4294967294" count="1">
            <x v="1"/>
          </reference>
        </references>
      </pivotArea>
    </format>
    <format dxfId="5">
      <pivotArea collapsedLevelsAreSubtotals="1" fieldPosition="0">
        <references count="2">
          <reference field="4294967294" count="1" selected="0">
            <x v="0"/>
          </reference>
          <reference field="1" count="1">
            <x v="1"/>
          </reference>
        </references>
      </pivotArea>
    </format>
    <format dxfId="4">
      <pivotArea collapsedLevelsAreSubtotals="1" fieldPosition="0">
        <references count="2">
          <reference field="4294967294" count="1" selected="0">
            <x v="0"/>
          </reference>
          <reference field="1" count="5">
            <x v="0"/>
            <x v="2"/>
            <x v="3"/>
            <x v="4"/>
            <x v="5"/>
          </reference>
        </references>
      </pivotArea>
    </format>
  </formats>
  <conditionalFormats count="1">
    <conditionalFormat scope="field" priority="1">
      <pivotAreas count="1">
        <pivotArea outline="0" collapsedLevelsAreSubtotals="1" fieldPosition="0">
          <references count="2">
            <reference field="4294967294" count="1" selected="0">
              <x v="1"/>
            </reference>
            <reference field="1" count="0" selected="0"/>
          </references>
        </pivotArea>
      </pivotAreas>
    </conditionalFormat>
  </conditionalFormats>
  <pivotTableStyleInfo name="PivotStyleLight20"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5EA4E50-31C0-4285-86F5-2BDEFD573823}" name="PivotTable2"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B3:C9"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6">
    <i>
      <x v="4"/>
    </i>
    <i>
      <x v="3"/>
    </i>
    <i>
      <x/>
    </i>
    <i>
      <x v="2"/>
    </i>
    <i>
      <x v="1"/>
    </i>
    <i t="grand">
      <x/>
    </i>
  </rowItems>
  <colItems count="1">
    <i/>
  </colItems>
  <dataFields count="1">
    <dataField fld="1" subtotal="count" baseField="0" baseItem="0"/>
  </dataFields>
  <pivotHierarchies count="1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2" iMeasureHier="12">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lease Check for me.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1D0A9C3-2225-4787-B429-F1169BD88B36}"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C15" firstHeaderRow="1" firstDataRow="1" firstDataCol="1"/>
  <pivotFields count="8">
    <pivotField axis="axisRow" showAll="0" measureFilter="1" sortType="descending">
      <items count="11">
        <item x="5"/>
        <item x="7"/>
        <item x="2"/>
        <item x="0"/>
        <item x="8"/>
        <item x="1"/>
        <item x="3"/>
        <item x="9"/>
        <item x="4"/>
        <item x="6"/>
        <item t="default"/>
      </items>
      <autoSortScope>
        <pivotArea dataOnly="0" outline="0" fieldPosition="0">
          <references count="1">
            <reference field="4294967294" count="1" selected="0">
              <x v="0"/>
            </reference>
          </references>
        </pivotArea>
      </autoSortScope>
    </pivotField>
    <pivotField axis="axisRow" showAll="0" measureFilter="1">
      <items count="7">
        <item x="0"/>
        <item x="5"/>
        <item x="4"/>
        <item x="1"/>
        <item x="2"/>
        <item x="3"/>
        <item t="default"/>
      </items>
    </pivotField>
    <pivotField showAll="0"/>
    <pivotField dataField="1" numFmtId="6" showAll="0"/>
    <pivotField numFmtId="3" showAll="0"/>
    <pivotField showAll="0"/>
    <pivotField showAll="0"/>
    <pivotField showAll="0"/>
  </pivotFields>
  <rowFields count="2">
    <field x="1"/>
    <field x="0"/>
  </rowFields>
  <rowItems count="11">
    <i>
      <x v="1"/>
    </i>
    <i r="1">
      <x v="5"/>
    </i>
    <i>
      <x v="2"/>
    </i>
    <i r="1">
      <x v="5"/>
    </i>
    <i>
      <x v="3"/>
    </i>
    <i r="1">
      <x v="3"/>
    </i>
    <i>
      <x v="4"/>
    </i>
    <i r="1">
      <x/>
    </i>
    <i>
      <x v="5"/>
    </i>
    <i r="1">
      <x v="9"/>
    </i>
    <i t="grand">
      <x/>
    </i>
  </rowItems>
  <colItems count="1">
    <i/>
  </colItems>
  <dataFields count="1">
    <dataField name="Sum of Amount" fld="3" baseField="0" baseItem="0"/>
  </dataFields>
  <pivotTableStyleInfo name="PivotStyleLight16" showRowHeaders="1" showColHeaders="1" showRowStripes="0" showColStripes="0" showLastColumn="1"/>
  <filters count="2">
    <filter fld="0" type="count" evalOrder="-1" id="3" iMeasureFld="0">
      <autoFilter ref="A1">
        <filterColumn colId="0">
          <top10 val="1" filterVal="1"/>
        </filterColumn>
      </autoFilter>
    </filter>
    <filter fld="1" type="count" evalOrder="-1" id="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9E3AA80-F8F8-4A3D-A004-E8F23933F4E6}"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4:F17" firstHeaderRow="1" firstDataRow="1" firstDataCol="1"/>
  <pivotFields count="8">
    <pivotField axis="axisRow" showAll="0" measureFilter="1" sortType="descending">
      <items count="11">
        <item x="5"/>
        <item x="7"/>
        <item x="2"/>
        <item x="0"/>
        <item x="8"/>
        <item x="1"/>
        <item x="3"/>
        <item x="9"/>
        <item x="4"/>
        <item x="6"/>
        <item t="default"/>
      </items>
      <autoSortScope>
        <pivotArea dataOnly="0" outline="0" fieldPosition="0">
          <references count="1">
            <reference field="4294967294" count="1" selected="0">
              <x v="0"/>
            </reference>
          </references>
        </pivotArea>
      </autoSortScope>
    </pivotField>
    <pivotField axis="axisRow" showAll="0">
      <items count="7">
        <item x="0"/>
        <item x="5"/>
        <item x="4"/>
        <item x="1"/>
        <item x="2"/>
        <item x="3"/>
        <item t="default"/>
      </items>
    </pivotField>
    <pivotField showAll="0"/>
    <pivotField dataField="1" numFmtId="6" showAll="0"/>
    <pivotField numFmtId="3" showAll="0"/>
    <pivotField showAll="0"/>
    <pivotField showAll="0"/>
    <pivotField showAll="0"/>
  </pivotFields>
  <rowFields count="2">
    <field x="1"/>
    <field x="0"/>
  </rowFields>
  <rowItems count="13">
    <i>
      <x/>
    </i>
    <i r="1">
      <x v="2"/>
    </i>
    <i>
      <x v="1"/>
    </i>
    <i r="1">
      <x v="1"/>
    </i>
    <i>
      <x v="2"/>
    </i>
    <i r="1">
      <x v="1"/>
    </i>
    <i>
      <x v="3"/>
    </i>
    <i r="1">
      <x v="8"/>
    </i>
    <i>
      <x v="4"/>
    </i>
    <i r="1">
      <x v="2"/>
    </i>
    <i>
      <x v="5"/>
    </i>
    <i r="1">
      <x/>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12"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D64728D-8C27-427D-B9CF-9EB23322BDD7}" name="PivotTable13" cacheId="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B5:C11" firstHeaderRow="1" firstDataRow="1" firstDataCol="1"/>
  <pivotFields count="3">
    <pivotField axis="axisRow" allDrilled="1" subtotalTop="0" showAll="0" measureFilter="1" defaultSubtotal="0" defaultAttributeDrillState="1">
      <items count="5">
        <item x="3"/>
        <item x="1"/>
        <item x="0"/>
        <item x="2"/>
        <item x="4"/>
      </items>
    </pivotField>
    <pivotField dataField="1" subtotalTop="0" showAll="0" defaultSubtotal="0"/>
    <pivotField allDrilled="1" subtotalTop="0" showAll="0" dataSourceSort="1" defaultSubtotal="0" defaultAttributeDrillState="1"/>
  </pivotFields>
  <rowFields count="1">
    <field x="0"/>
  </rowFields>
  <rowItems count="6">
    <i>
      <x/>
    </i>
    <i>
      <x v="1"/>
    </i>
    <i>
      <x v="2"/>
    </i>
    <i>
      <x v="3"/>
    </i>
    <i>
      <x v="4"/>
    </i>
    <i t="grand">
      <x/>
    </i>
  </rowItems>
  <colItems count="1">
    <i/>
  </colItems>
  <dataFields count="1">
    <dataField fld="1" subtotal="count" baseField="0" baseItem="0"/>
  </dataFields>
  <pivotHierarchies count="17">
    <pivotHierarchy dragToData="1"/>
    <pivotHierarchy multipleItemSelectionAllowed="1" dragToData="1">
      <members count="1" level="1">
        <member name="[data].[Geography].&amp;[New Zealand]"/>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3" iMeasureHier="13">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lease Check for me.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DBFDC4A-2486-48E2-B726-A222F128C688}" name="PivotTable1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F27" firstHeaderRow="0" firstDataRow="1" firstDataCol="1"/>
  <pivotFields count="6">
    <pivotField axis="axisRow" allDrilled="1" subtotalTop="0" showAll="0" sortType="a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3">
    <i>
      <x v="6"/>
    </i>
    <i>
      <x v="20"/>
    </i>
    <i>
      <x v="10"/>
    </i>
    <i>
      <x v="11"/>
    </i>
    <i>
      <x v="21"/>
    </i>
    <i>
      <x v="2"/>
    </i>
    <i>
      <x v="19"/>
    </i>
    <i>
      <x v="13"/>
    </i>
    <i>
      <x v="5"/>
    </i>
    <i>
      <x v="15"/>
    </i>
    <i>
      <x v="3"/>
    </i>
    <i>
      <x v="9"/>
    </i>
    <i>
      <x v="14"/>
    </i>
    <i>
      <x v="17"/>
    </i>
    <i>
      <x v="12"/>
    </i>
    <i>
      <x/>
    </i>
    <i>
      <x v="4"/>
    </i>
    <i>
      <x v="7"/>
    </i>
    <i>
      <x v="16"/>
    </i>
    <i>
      <x v="1"/>
    </i>
    <i>
      <x v="8"/>
    </i>
    <i>
      <x v="18"/>
    </i>
    <i t="grand">
      <x/>
    </i>
  </rowItems>
  <colFields count="1">
    <field x="-2"/>
  </colFields>
  <colItems count="4">
    <i>
      <x/>
    </i>
    <i i="1">
      <x v="1"/>
    </i>
    <i i="2">
      <x v="2"/>
    </i>
    <i i="3">
      <x v="3"/>
    </i>
  </colItems>
  <dataFields count="4">
    <dataField name="Sum of Amount" fld="1" baseField="0" baseItem="0"/>
    <dataField name="Sum of Units" fld="2" baseField="0" baseItem="0"/>
    <dataField fld="3" subtotal="count" baseField="0" baseItem="0"/>
    <dataField fld="4" subtotal="count" baseField="0" baseItem="0"/>
  </dataFields>
  <conditionalFormats count="1">
    <conditionalFormat priority="1">
      <pivotAreas count="1">
        <pivotArea outline="0" fieldPosition="0">
          <references count="1">
            <reference field="4294967294" count="1">
              <x v="3"/>
            </reference>
          </references>
        </pivotArea>
      </pivotAreas>
    </conditionalFormat>
  </conditionalFormats>
  <pivotHierarchies count="17">
    <pivotHierarchy dragToData="1"/>
    <pivotHierarchy multipleItemSelectionAllowed="1" dragToData="1">
      <members count="1" level="1">
        <member name="[data].[Geography].&amp;[USA]"/>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lease Check for me.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FA706D15-FE9C-409D-A251-4B2FEE2636F5}" sourceName="Sales Person">
  <pivotTables>
    <pivotTable tabId="5" name="PivotTable1"/>
  </pivotTables>
  <data>
    <tabular pivotCacheId="1168666803">
      <items count="10">
        <i x="5"/>
        <i x="7"/>
        <i x="2" s="1"/>
        <i x="0"/>
        <i x="8"/>
        <i x="1"/>
        <i x="3"/>
        <i x="9"/>
        <i x="4"/>
        <i x="6"/>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9E43DA57-BA43-4290-AC4A-E36585548561}" sourceName="[data].[Geography]">
  <pivotTables>
    <pivotTable tabId="11" name="PivotTable13"/>
  </pivotTables>
  <data>
    <olap pivotCacheId="1181162300">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mp;[New Zealand]"/>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B7233602-83B6-46EC-BEBB-374D4EC89377}" sourceName="[data].[Geography]">
  <pivotTables>
    <pivotTable tabId="13" name="PivotTable16"/>
  </pivotTables>
  <data>
    <olap pivotCacheId="1303602359">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mp;[USA]"/>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E524537B-003D-4B95-A38B-E9FCCE3F43CE}" cache="Slicer_Sales_Person" caption="Sales Person" columnCoun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E23EE330-C448-4597-B8FD-79EE29C47FD3}" cache="Slicer_Geography" caption="Geography" level="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A219AD06-65AF-45BA-9FC7-5F78FC8952E7}" cache="Slicer_Geography1" caption="Geography"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AB11:AC33" totalsRowShown="0">
  <autoFilter ref="AB11:AC33" xr:uid="{6DAC1E92-D947-4232-891E-65555AD7A47E}"/>
  <tableColumns count="2">
    <tableColumn id="1" xr3:uid="{1B8963D1-E60F-4400-A175-651A513B826F}" name="Product"/>
    <tableColumn id="2" xr3:uid="{1798A7DA-FB9F-46D3-AA0A-B6BCA4A81AC3}" name="Cost per unit" dataDxfId="2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1DAC168-7051-4F8C-BCC4-19CC2D4B2198}" name="Data" displayName="Data" ref="C11:J311" headerRowDxfId="21">
  <sortState xmlns:xlrd2="http://schemas.microsoft.com/office/spreadsheetml/2017/richdata2" ref="C12:I311">
    <sortCondition ref="E12:E311"/>
  </sortState>
  <tableColumns count="8">
    <tableColumn id="1" xr3:uid="{D9A39F55-5988-49DE-8421-69981D5F0BED}" name="Sales Person" totalsRowLabel="Total"/>
    <tableColumn id="2" xr3:uid="{581A14B7-5040-44AE-91ED-F5AD89A080CA}" name="Geography"/>
    <tableColumn id="3" xr3:uid="{03B20CF3-16C4-4D89-8BE8-EDB54A625290}" name="Product"/>
    <tableColumn id="4" xr3:uid="{6CD305F7-D89E-4990-A95A-747D01DDC97F}" name="Amount" dataDxfId="20"/>
    <tableColumn id="5" xr3:uid="{6806527D-D037-42FF-8014-DDA414DAC3A2}" name="Units" totalsRowFunction="sum" dataDxfId="19" totalsRowDxfId="18"/>
    <tableColumn id="7" xr3:uid="{95D4D728-BFDC-429B-9BE1-9EFA71696D6F}" name="Cost per Unit" dataDxfId="17" totalsRowDxfId="16">
      <calculatedColumnFormula>_xlfn.XLOOKUP(Data[[#This Row],[Product]],products[Product],products[Cost per unit])</calculatedColumnFormula>
    </tableColumn>
    <tableColumn id="8" xr3:uid="{C19314A5-7AC0-40D2-9AF1-D353672788A3}" name="Cost" dataDxfId="15" totalsRowDxfId="14">
      <calculatedColumnFormula>Data[[#This Row],[Cost per Unit]]*Data[[#This Row],[Units]]</calculatedColumnFormula>
    </tableColumn>
    <tableColumn id="10" xr3:uid="{D7010729-A010-477E-9CA6-52AE4D54A84B}" name="Total Profit" dataDxfId="13" totalsRowDxfId="1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1CA6A6B-1FA0-4DBC-8F34-64E51C682749}" name="Data5" displayName="Data5" ref="B4:F304" headerRowDxfId="10">
  <autoFilter ref="B4:F304" xr:uid="{81CA6A6B-1FA0-4DBC-8F34-64E51C682749}"/>
  <sortState xmlns:xlrd2="http://schemas.microsoft.com/office/spreadsheetml/2017/richdata2" ref="B5:F304">
    <sortCondition descending="1" ref="E4:E304"/>
  </sortState>
  <tableColumns count="5">
    <tableColumn id="1" xr3:uid="{20285C08-4EAF-4742-BA09-2A6EB9C78426}" name="Sales Person" totalsRowLabel="Total"/>
    <tableColumn id="2" xr3:uid="{CE4DCD78-E6A9-49D2-9762-47DC7EA26CFC}" name="Geography"/>
    <tableColumn id="3" xr3:uid="{1AD62354-AD1C-4C63-A9B2-54DFB6B8A1B7}" name="Product"/>
    <tableColumn id="4" xr3:uid="{CA173698-4978-4ED2-9F56-D6AF8AC5FA8D}" name="Amount" dataDxfId="9"/>
    <tableColumn id="5" xr3:uid="{2AB1DCF9-252F-4CAF-910C-EBAB1A41F3CD}" name="Units" totalsRowFunction="sum" dataDxfId="8" totalsRowDxfId="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2A39B67-9A4B-4780-A2FB-70592B61802B}" name="Data11" displayName="Data11" ref="L4:P304" headerRowDxfId="3">
  <tableColumns count="5">
    <tableColumn id="1" xr3:uid="{C8D17A8B-0E03-47CA-B0A5-52D9CFC8FCB5}" name="Sales Person" totalsRowLabel="Total"/>
    <tableColumn id="2" xr3:uid="{FE23FC97-320C-47D0-962A-AF92027E1521}" name="Geography"/>
    <tableColumn id="3" xr3:uid="{C6925B10-BFED-463E-A281-0E696F055E87}" name="Product"/>
    <tableColumn id="4" xr3:uid="{CD081AB2-5F8D-47CE-A5E7-14D2354BB677}" name="Amount" dataDxfId="2"/>
    <tableColumn id="5" xr3:uid="{00F57447-3BB9-441C-9750-14146CD22524}" name="Units" totalsRowFunction="sum" dataDxfId="1" totalsRow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AC658"/>
  <sheetViews>
    <sheetView showGridLines="0" zoomScaleNormal="100" workbookViewId="0">
      <selection activeCell="C1" sqref="C1"/>
    </sheetView>
  </sheetViews>
  <sheetFormatPr defaultRowHeight="14.5" x14ac:dyDescent="0.35"/>
  <cols>
    <col min="1" max="1" width="1.7265625" customWidth="1"/>
    <col min="2" max="2" width="3.7265625" customWidth="1"/>
    <col min="3" max="3" width="19.54296875" customWidth="1"/>
    <col min="4" max="4" width="14.7265625" customWidth="1"/>
    <col min="5" max="5" width="21.81640625" bestFit="1" customWidth="1"/>
    <col min="6" max="6" width="13.54296875" customWidth="1"/>
    <col min="7" max="10" width="11.7265625" customWidth="1"/>
    <col min="14" max="14" width="3.81640625" customWidth="1"/>
    <col min="15" max="15" width="53.81640625" customWidth="1"/>
    <col min="29" max="29" width="21.81640625" bestFit="1" customWidth="1"/>
    <col min="30" max="30" width="14.453125" customWidth="1"/>
    <col min="35" max="35" width="21.81640625" customWidth="1"/>
  </cols>
  <sheetData>
    <row r="1" spans="1:29" s="2" customFormat="1" ht="52.5" customHeight="1" x14ac:dyDescent="0.35">
      <c r="A1" s="1"/>
      <c r="C1" s="3" t="s">
        <v>95</v>
      </c>
    </row>
    <row r="11" spans="1:29" x14ac:dyDescent="0.35">
      <c r="C11" s="6" t="s">
        <v>11</v>
      </c>
      <c r="D11" s="6" t="s">
        <v>12</v>
      </c>
      <c r="E11" s="6" t="s">
        <v>0</v>
      </c>
      <c r="F11" s="10" t="s">
        <v>1</v>
      </c>
      <c r="G11" s="10" t="s">
        <v>49</v>
      </c>
      <c r="H11" s="10" t="s">
        <v>80</v>
      </c>
      <c r="I11" s="6" t="s">
        <v>81</v>
      </c>
      <c r="J11" s="10" t="s">
        <v>82</v>
      </c>
      <c r="K11" s="6"/>
      <c r="M11" s="9" t="s">
        <v>42</v>
      </c>
      <c r="N11" s="2"/>
      <c r="AB11" t="s">
        <v>0</v>
      </c>
      <c r="AC11" t="s">
        <v>50</v>
      </c>
    </row>
    <row r="12" spans="1:29" x14ac:dyDescent="0.35">
      <c r="C12" t="s">
        <v>7</v>
      </c>
      <c r="D12" t="s">
        <v>38</v>
      </c>
      <c r="E12" t="s">
        <v>14</v>
      </c>
      <c r="F12" s="4">
        <v>1281</v>
      </c>
      <c r="G12" s="5">
        <v>75</v>
      </c>
      <c r="H12">
        <f>_xlfn.XLOOKUP(Data[[#This Row],[Product]],products[Product],products[Cost per unit])</f>
        <v>11.7</v>
      </c>
      <c r="I12">
        <f>Data[[#This Row],[Cost per Unit]]*Data[[#This Row],[Units]]</f>
        <v>877.5</v>
      </c>
      <c r="J12" s="28">
        <v>1644.5</v>
      </c>
      <c r="M12" s="7">
        <v>1</v>
      </c>
      <c r="N12" s="8" t="s">
        <v>43</v>
      </c>
      <c r="AB12" t="s">
        <v>13</v>
      </c>
      <c r="AC12" s="11">
        <v>9.33</v>
      </c>
    </row>
    <row r="13" spans="1:29" x14ac:dyDescent="0.35">
      <c r="C13" t="s">
        <v>5</v>
      </c>
      <c r="D13" t="s">
        <v>37</v>
      </c>
      <c r="E13" t="s">
        <v>14</v>
      </c>
      <c r="F13" s="4">
        <v>4991</v>
      </c>
      <c r="G13" s="5">
        <v>12</v>
      </c>
      <c r="H13">
        <f>_xlfn.XLOOKUP(Data[[#This Row],[Product]],products[Product],products[Cost per unit])</f>
        <v>11.7</v>
      </c>
      <c r="I13">
        <f>Data[[#This Row],[Cost per Unit]]*Data[[#This Row],[Units]]</f>
        <v>140.39999999999998</v>
      </c>
      <c r="J13" s="28">
        <v>-1901.3400000000001</v>
      </c>
      <c r="M13" s="7">
        <v>2</v>
      </c>
      <c r="N13" s="8" t="s">
        <v>52</v>
      </c>
      <c r="AB13" t="s">
        <v>14</v>
      </c>
      <c r="AC13" s="11">
        <v>11.7</v>
      </c>
    </row>
    <row r="14" spans="1:29" x14ac:dyDescent="0.35">
      <c r="C14" t="s">
        <v>41</v>
      </c>
      <c r="D14" t="s">
        <v>39</v>
      </c>
      <c r="E14" t="s">
        <v>14</v>
      </c>
      <c r="F14" s="4">
        <v>3976</v>
      </c>
      <c r="G14" s="5">
        <v>72</v>
      </c>
      <c r="H14">
        <f>_xlfn.XLOOKUP(Data[[#This Row],[Product]],products[Product],products[Cost per unit])</f>
        <v>11.7</v>
      </c>
      <c r="I14">
        <f>Data[[#This Row],[Cost per Unit]]*Data[[#This Row],[Units]]</f>
        <v>842.4</v>
      </c>
      <c r="J14" s="28">
        <v>7922.67</v>
      </c>
      <c r="M14" s="7">
        <v>3</v>
      </c>
      <c r="N14" s="8" t="s">
        <v>44</v>
      </c>
      <c r="AB14" t="s">
        <v>4</v>
      </c>
      <c r="AC14" s="11">
        <v>11.88</v>
      </c>
    </row>
    <row r="15" spans="1:29" x14ac:dyDescent="0.35">
      <c r="C15" t="s">
        <v>3</v>
      </c>
      <c r="D15" t="s">
        <v>35</v>
      </c>
      <c r="E15" t="s">
        <v>14</v>
      </c>
      <c r="F15" s="4">
        <v>2415</v>
      </c>
      <c r="G15" s="5">
        <v>255</v>
      </c>
      <c r="H15">
        <f>_xlfn.XLOOKUP(Data[[#This Row],[Product]],products[Product],products[Cost per unit])</f>
        <v>11.7</v>
      </c>
      <c r="I15">
        <f>Data[[#This Row],[Cost per Unit]]*Data[[#This Row],[Units]]</f>
        <v>2983.5</v>
      </c>
      <c r="J15" s="28">
        <v>12542.16</v>
      </c>
      <c r="M15" s="7">
        <v>4</v>
      </c>
      <c r="N15" s="8" t="s">
        <v>45</v>
      </c>
      <c r="AB15" t="s">
        <v>15</v>
      </c>
      <c r="AC15" s="11">
        <v>11.73</v>
      </c>
    </row>
    <row r="16" spans="1:29" x14ac:dyDescent="0.35">
      <c r="C16" t="s">
        <v>10</v>
      </c>
      <c r="D16" t="s">
        <v>38</v>
      </c>
      <c r="E16" t="s">
        <v>14</v>
      </c>
      <c r="F16" s="4">
        <v>5586</v>
      </c>
      <c r="G16" s="5">
        <v>525</v>
      </c>
      <c r="H16">
        <f>_xlfn.XLOOKUP(Data[[#This Row],[Product]],products[Product],products[Cost per unit])</f>
        <v>11.7</v>
      </c>
      <c r="I16">
        <f>Data[[#This Row],[Cost per Unit]]*Data[[#This Row],[Units]]</f>
        <v>6142.5</v>
      </c>
      <c r="J16" s="28">
        <v>6711.15</v>
      </c>
      <c r="M16" s="7">
        <v>5</v>
      </c>
      <c r="N16" s="8" t="s">
        <v>53</v>
      </c>
      <c r="AB16" t="s">
        <v>16</v>
      </c>
      <c r="AC16" s="11">
        <v>8.7899999999999991</v>
      </c>
    </row>
    <row r="17" spans="3:29" x14ac:dyDescent="0.35">
      <c r="C17" t="s">
        <v>7</v>
      </c>
      <c r="D17" t="s">
        <v>37</v>
      </c>
      <c r="E17" t="s">
        <v>14</v>
      </c>
      <c r="F17" s="4">
        <v>6608</v>
      </c>
      <c r="G17" s="5">
        <v>225</v>
      </c>
      <c r="H17">
        <f>_xlfn.XLOOKUP(Data[[#This Row],[Product]],products[Product],products[Cost per unit])</f>
        <v>11.7</v>
      </c>
      <c r="I17">
        <f>Data[[#This Row],[Cost per Unit]]*Data[[#This Row],[Units]]</f>
        <v>2632.5</v>
      </c>
      <c r="J17" s="28">
        <v>-45.240000000000009</v>
      </c>
      <c r="M17" s="7">
        <v>6</v>
      </c>
      <c r="N17" s="8" t="s">
        <v>54</v>
      </c>
      <c r="AB17" t="s">
        <v>17</v>
      </c>
      <c r="AC17" s="11">
        <v>3.11</v>
      </c>
    </row>
    <row r="18" spans="3:29" x14ac:dyDescent="0.35">
      <c r="C18" t="s">
        <v>7</v>
      </c>
      <c r="D18" t="s">
        <v>35</v>
      </c>
      <c r="E18" t="s">
        <v>14</v>
      </c>
      <c r="F18" s="4">
        <v>4606</v>
      </c>
      <c r="G18" s="5">
        <v>63</v>
      </c>
      <c r="H18">
        <f>_xlfn.XLOOKUP(Data[[#This Row],[Product]],products[Product],products[Cost per unit])</f>
        <v>11.7</v>
      </c>
      <c r="I18">
        <f>Data[[#This Row],[Cost per Unit]]*Data[[#This Row],[Units]]</f>
        <v>737.09999999999991</v>
      </c>
      <c r="J18" s="28">
        <v>19679.8</v>
      </c>
      <c r="M18" s="7">
        <v>7</v>
      </c>
      <c r="N18" s="8" t="s">
        <v>48</v>
      </c>
      <c r="AB18" t="s">
        <v>18</v>
      </c>
      <c r="AC18" s="11">
        <v>6.47</v>
      </c>
    </row>
    <row r="19" spans="3:29" x14ac:dyDescent="0.35">
      <c r="C19" t="s">
        <v>3</v>
      </c>
      <c r="D19" t="s">
        <v>34</v>
      </c>
      <c r="E19" t="s">
        <v>14</v>
      </c>
      <c r="F19" s="4">
        <v>7259</v>
      </c>
      <c r="G19" s="5">
        <v>276</v>
      </c>
      <c r="H19">
        <f>_xlfn.XLOOKUP(Data[[#This Row],[Product]],products[Product],products[Cost per unit])</f>
        <v>11.7</v>
      </c>
      <c r="I19">
        <f>Data[[#This Row],[Cost per Unit]]*Data[[#This Row],[Units]]</f>
        <v>3229.2</v>
      </c>
      <c r="J19" s="28">
        <v>13222.439999999999</v>
      </c>
      <c r="M19" s="7">
        <v>8</v>
      </c>
      <c r="N19" s="8" t="s">
        <v>51</v>
      </c>
      <c r="AB19" t="s">
        <v>19</v>
      </c>
      <c r="AC19" s="11">
        <v>7.64</v>
      </c>
    </row>
    <row r="20" spans="3:29" x14ac:dyDescent="0.35">
      <c r="C20" t="s">
        <v>7</v>
      </c>
      <c r="D20" t="s">
        <v>34</v>
      </c>
      <c r="E20" t="s">
        <v>14</v>
      </c>
      <c r="F20" s="4">
        <v>1932</v>
      </c>
      <c r="G20" s="5">
        <v>369</v>
      </c>
      <c r="H20">
        <f>_xlfn.XLOOKUP(Data[[#This Row],[Product]],products[Product],products[Cost per unit])</f>
        <v>11.7</v>
      </c>
      <c r="I20">
        <f>Data[[#This Row],[Cost per Unit]]*Data[[#This Row],[Units]]</f>
        <v>4317.3</v>
      </c>
      <c r="J20" s="28">
        <v>11700.7</v>
      </c>
      <c r="M20" s="7">
        <v>9</v>
      </c>
      <c r="N20" s="8" t="s">
        <v>46</v>
      </c>
      <c r="AB20" t="s">
        <v>20</v>
      </c>
      <c r="AC20" s="11">
        <v>10.62</v>
      </c>
    </row>
    <row r="21" spans="3:29" x14ac:dyDescent="0.35">
      <c r="C21" t="s">
        <v>2</v>
      </c>
      <c r="D21" t="s">
        <v>37</v>
      </c>
      <c r="E21" t="s">
        <v>14</v>
      </c>
      <c r="F21" s="4">
        <v>1057</v>
      </c>
      <c r="G21" s="5">
        <v>54</v>
      </c>
      <c r="H21">
        <f>_xlfn.XLOOKUP(Data[[#This Row],[Product]],products[Product],products[Cost per unit])</f>
        <v>11.7</v>
      </c>
      <c r="I21">
        <f>Data[[#This Row],[Cost per Unit]]*Data[[#This Row],[Units]]</f>
        <v>631.79999999999995</v>
      </c>
      <c r="J21" s="28">
        <v>20048.82</v>
      </c>
      <c r="M21" s="7">
        <v>10</v>
      </c>
      <c r="N21" s="8" t="s">
        <v>47</v>
      </c>
      <c r="AB21" t="s">
        <v>21</v>
      </c>
      <c r="AC21" s="11">
        <v>9</v>
      </c>
    </row>
    <row r="22" spans="3:29" x14ac:dyDescent="0.35">
      <c r="C22" t="s">
        <v>10</v>
      </c>
      <c r="D22" t="s">
        <v>35</v>
      </c>
      <c r="E22" t="s">
        <v>14</v>
      </c>
      <c r="F22" s="4">
        <v>3472</v>
      </c>
      <c r="G22" s="5">
        <v>96</v>
      </c>
      <c r="H22">
        <f>_xlfn.XLOOKUP(Data[[#This Row],[Product]],products[Product],products[Cost per unit])</f>
        <v>11.7</v>
      </c>
      <c r="I22">
        <f>Data[[#This Row],[Cost per Unit]]*Data[[#This Row],[Units]]</f>
        <v>1123.1999999999998</v>
      </c>
      <c r="J22" s="28">
        <v>15433.08</v>
      </c>
      <c r="AB22" t="s">
        <v>22</v>
      </c>
      <c r="AC22" s="11">
        <v>9.77</v>
      </c>
    </row>
    <row r="23" spans="3:29" x14ac:dyDescent="0.35">
      <c r="C23" t="s">
        <v>40</v>
      </c>
      <c r="D23" t="s">
        <v>37</v>
      </c>
      <c r="E23" t="s">
        <v>30</v>
      </c>
      <c r="F23" s="4">
        <v>1624</v>
      </c>
      <c r="G23" s="5">
        <v>114</v>
      </c>
      <c r="H23">
        <f>_xlfn.XLOOKUP(Data[[#This Row],[Product]],products[Product],products[Cost per unit])</f>
        <v>14.49</v>
      </c>
      <c r="I23">
        <f>Data[[#This Row],[Cost per Unit]]*Data[[#This Row],[Units]]</f>
        <v>1651.8600000000001</v>
      </c>
      <c r="J23" s="28">
        <v>4962.68</v>
      </c>
      <c r="AB23" t="s">
        <v>23</v>
      </c>
      <c r="AC23" s="11">
        <v>6.49</v>
      </c>
    </row>
    <row r="24" spans="3:29" x14ac:dyDescent="0.35">
      <c r="C24" t="s">
        <v>8</v>
      </c>
      <c r="D24" t="s">
        <v>39</v>
      </c>
      <c r="E24" t="s">
        <v>30</v>
      </c>
      <c r="F24" s="4">
        <v>7021</v>
      </c>
      <c r="G24" s="5">
        <v>183</v>
      </c>
      <c r="H24">
        <f>_xlfn.XLOOKUP(Data[[#This Row],[Product]],products[Product],products[Cost per unit])</f>
        <v>14.49</v>
      </c>
      <c r="I24">
        <f>Data[[#This Row],[Cost per Unit]]*Data[[#This Row],[Units]]</f>
        <v>2651.67</v>
      </c>
      <c r="J24" s="28">
        <v>-251.82</v>
      </c>
      <c r="AB24" t="s">
        <v>24</v>
      </c>
      <c r="AC24" s="11">
        <v>4.97</v>
      </c>
    </row>
    <row r="25" spans="3:29" x14ac:dyDescent="0.35">
      <c r="C25" t="s">
        <v>7</v>
      </c>
      <c r="D25" t="s">
        <v>35</v>
      </c>
      <c r="E25" t="s">
        <v>30</v>
      </c>
      <c r="F25" s="4">
        <v>6755</v>
      </c>
      <c r="G25" s="5">
        <v>252</v>
      </c>
      <c r="H25">
        <f>_xlfn.XLOOKUP(Data[[#This Row],[Product]],products[Product],products[Cost per unit])</f>
        <v>14.49</v>
      </c>
      <c r="I25">
        <f>Data[[#This Row],[Cost per Unit]]*Data[[#This Row],[Units]]</f>
        <v>3651.48</v>
      </c>
      <c r="J25" s="28">
        <v>216.68000000000029</v>
      </c>
      <c r="AB25" t="s">
        <v>25</v>
      </c>
      <c r="AC25" s="11">
        <v>13.15</v>
      </c>
    </row>
    <row r="26" spans="3:29" x14ac:dyDescent="0.35">
      <c r="C26" t="s">
        <v>41</v>
      </c>
      <c r="D26" t="s">
        <v>37</v>
      </c>
      <c r="E26" t="s">
        <v>30</v>
      </c>
      <c r="F26" s="4">
        <v>1526</v>
      </c>
      <c r="G26" s="5">
        <v>240</v>
      </c>
      <c r="H26">
        <f>_xlfn.XLOOKUP(Data[[#This Row],[Product]],products[Product],products[Cost per unit])</f>
        <v>14.49</v>
      </c>
      <c r="I26">
        <f>Data[[#This Row],[Cost per Unit]]*Data[[#This Row],[Units]]</f>
        <v>3477.6</v>
      </c>
      <c r="J26" s="28">
        <v>18379.060000000001</v>
      </c>
      <c r="AB26" t="s">
        <v>26</v>
      </c>
      <c r="AC26" s="11">
        <v>5.6</v>
      </c>
    </row>
    <row r="27" spans="3:29" x14ac:dyDescent="0.35">
      <c r="C27" t="s">
        <v>8</v>
      </c>
      <c r="D27" t="s">
        <v>37</v>
      </c>
      <c r="E27" t="s">
        <v>30</v>
      </c>
      <c r="F27" s="4">
        <v>42</v>
      </c>
      <c r="G27" s="5">
        <v>150</v>
      </c>
      <c r="H27">
        <f>_xlfn.XLOOKUP(Data[[#This Row],[Product]],products[Product],products[Cost per unit])</f>
        <v>14.49</v>
      </c>
      <c r="I27">
        <f>Data[[#This Row],[Cost per Unit]]*Data[[#This Row],[Units]]</f>
        <v>2173.5</v>
      </c>
      <c r="J27" s="28">
        <v>7444.01</v>
      </c>
      <c r="AB27" t="s">
        <v>27</v>
      </c>
      <c r="AC27" s="11">
        <v>16.73</v>
      </c>
    </row>
    <row r="28" spans="3:29" x14ac:dyDescent="0.35">
      <c r="C28" t="s">
        <v>6</v>
      </c>
      <c r="D28" t="s">
        <v>34</v>
      </c>
      <c r="E28" t="s">
        <v>30</v>
      </c>
      <c r="F28" s="4">
        <v>3402</v>
      </c>
      <c r="G28" s="5">
        <v>366</v>
      </c>
      <c r="H28">
        <f>_xlfn.XLOOKUP(Data[[#This Row],[Product]],products[Product],products[Cost per unit])</f>
        <v>14.49</v>
      </c>
      <c r="I28">
        <f>Data[[#This Row],[Cost per Unit]]*Data[[#This Row],[Units]]</f>
        <v>5303.34</v>
      </c>
      <c r="J28" s="28">
        <v>9655.6200000000008</v>
      </c>
      <c r="AB28" t="s">
        <v>28</v>
      </c>
      <c r="AC28" s="11">
        <v>10.38</v>
      </c>
    </row>
    <row r="29" spans="3:29" x14ac:dyDescent="0.35">
      <c r="C29" t="s">
        <v>40</v>
      </c>
      <c r="D29" t="s">
        <v>35</v>
      </c>
      <c r="E29" t="s">
        <v>30</v>
      </c>
      <c r="F29" s="4">
        <v>2275</v>
      </c>
      <c r="G29" s="5">
        <v>447</v>
      </c>
      <c r="H29">
        <f>_xlfn.XLOOKUP(Data[[#This Row],[Product]],products[Product],products[Cost per unit])</f>
        <v>14.49</v>
      </c>
      <c r="I29">
        <f>Data[[#This Row],[Cost per Unit]]*Data[[#This Row],[Units]]</f>
        <v>6477.03</v>
      </c>
      <c r="J29" s="28">
        <v>9735.7999999999993</v>
      </c>
      <c r="AB29" t="s">
        <v>29</v>
      </c>
      <c r="AC29" s="11">
        <v>7.16</v>
      </c>
    </row>
    <row r="30" spans="3:29" x14ac:dyDescent="0.35">
      <c r="C30" t="s">
        <v>6</v>
      </c>
      <c r="D30" t="s">
        <v>37</v>
      </c>
      <c r="E30" t="s">
        <v>30</v>
      </c>
      <c r="F30" s="4">
        <v>560</v>
      </c>
      <c r="G30" s="5">
        <v>81</v>
      </c>
      <c r="H30">
        <f>_xlfn.XLOOKUP(Data[[#This Row],[Product]],products[Product],products[Cost per unit])</f>
        <v>14.49</v>
      </c>
      <c r="I30">
        <f>Data[[#This Row],[Cost per Unit]]*Data[[#This Row],[Units]]</f>
        <v>1173.69</v>
      </c>
      <c r="J30" s="28">
        <v>1839.48</v>
      </c>
      <c r="AB30" t="s">
        <v>30</v>
      </c>
      <c r="AC30" s="11">
        <v>14.49</v>
      </c>
    </row>
    <row r="31" spans="3:29" x14ac:dyDescent="0.35">
      <c r="C31" t="s">
        <v>8</v>
      </c>
      <c r="D31" t="s">
        <v>35</v>
      </c>
      <c r="E31" t="s">
        <v>30</v>
      </c>
      <c r="F31" s="4">
        <v>3598</v>
      </c>
      <c r="G31" s="5">
        <v>81</v>
      </c>
      <c r="H31">
        <f>_xlfn.XLOOKUP(Data[[#This Row],[Product]],products[Product],products[Cost per unit])</f>
        <v>14.49</v>
      </c>
      <c r="I31">
        <f>Data[[#This Row],[Cost per Unit]]*Data[[#This Row],[Units]]</f>
        <v>1173.69</v>
      </c>
      <c r="J31" s="28">
        <v>6589</v>
      </c>
      <c r="AB31" t="s">
        <v>31</v>
      </c>
      <c r="AC31" s="11">
        <v>5.79</v>
      </c>
    </row>
    <row r="32" spans="3:29" x14ac:dyDescent="0.35">
      <c r="C32" t="s">
        <v>5</v>
      </c>
      <c r="D32" t="s">
        <v>36</v>
      </c>
      <c r="E32" t="s">
        <v>30</v>
      </c>
      <c r="F32" s="4">
        <v>1526</v>
      </c>
      <c r="G32" s="5">
        <v>105</v>
      </c>
      <c r="H32">
        <f>_xlfn.XLOOKUP(Data[[#This Row],[Product]],products[Product],products[Cost per unit])</f>
        <v>14.49</v>
      </c>
      <c r="I32">
        <f>Data[[#This Row],[Cost per Unit]]*Data[[#This Row],[Units]]</f>
        <v>1521.45</v>
      </c>
      <c r="J32" s="28">
        <v>6258.3499999999995</v>
      </c>
      <c r="AB32" t="s">
        <v>32</v>
      </c>
      <c r="AC32" s="11">
        <v>8.65</v>
      </c>
    </row>
    <row r="33" spans="3:29" x14ac:dyDescent="0.35">
      <c r="C33" t="s">
        <v>6</v>
      </c>
      <c r="D33" t="s">
        <v>39</v>
      </c>
      <c r="E33" t="s">
        <v>30</v>
      </c>
      <c r="F33" s="4">
        <v>1638</v>
      </c>
      <c r="G33" s="5">
        <v>63</v>
      </c>
      <c r="H33">
        <f>_xlfn.XLOOKUP(Data[[#This Row],[Product]],products[Product],products[Cost per unit])</f>
        <v>14.49</v>
      </c>
      <c r="I33">
        <f>Data[[#This Row],[Cost per Unit]]*Data[[#This Row],[Units]]</f>
        <v>912.87</v>
      </c>
      <c r="J33" s="28">
        <v>171787.59999999998</v>
      </c>
      <c r="AB33" t="s">
        <v>33</v>
      </c>
      <c r="AC33" s="11">
        <v>12.37</v>
      </c>
    </row>
    <row r="34" spans="3:29" x14ac:dyDescent="0.35">
      <c r="C34" t="s">
        <v>41</v>
      </c>
      <c r="D34" t="s">
        <v>36</v>
      </c>
      <c r="E34" t="s">
        <v>30</v>
      </c>
      <c r="F34" s="4">
        <v>6118</v>
      </c>
      <c r="G34" s="5">
        <v>174</v>
      </c>
      <c r="H34">
        <f>_xlfn.XLOOKUP(Data[[#This Row],[Product]],products[Product],products[Cost per unit])</f>
        <v>14.49</v>
      </c>
      <c r="I34">
        <f>Data[[#This Row],[Cost per Unit]]*Data[[#This Row],[Units]]</f>
        <v>2521.2600000000002</v>
      </c>
    </row>
    <row r="35" spans="3:29" x14ac:dyDescent="0.35">
      <c r="C35" t="s">
        <v>9</v>
      </c>
      <c r="D35" t="s">
        <v>36</v>
      </c>
      <c r="E35" t="s">
        <v>30</v>
      </c>
      <c r="F35" s="4">
        <v>9051</v>
      </c>
      <c r="G35" s="5">
        <v>57</v>
      </c>
      <c r="H35">
        <f>_xlfn.XLOOKUP(Data[[#This Row],[Product]],products[Product],products[Cost per unit])</f>
        <v>14.49</v>
      </c>
      <c r="I35">
        <f>Data[[#This Row],[Cost per Unit]]*Data[[#This Row],[Units]]</f>
        <v>825.93000000000006</v>
      </c>
    </row>
    <row r="36" spans="3:29" x14ac:dyDescent="0.35">
      <c r="C36" t="s">
        <v>7</v>
      </c>
      <c r="D36" t="s">
        <v>38</v>
      </c>
      <c r="E36" t="s">
        <v>30</v>
      </c>
      <c r="F36" s="4">
        <v>10129</v>
      </c>
      <c r="G36" s="5">
        <v>312</v>
      </c>
      <c r="H36">
        <f>_xlfn.XLOOKUP(Data[[#This Row],[Product]],products[Product],products[Cost per unit])</f>
        <v>14.49</v>
      </c>
      <c r="I36">
        <f>Data[[#This Row],[Cost per Unit]]*Data[[#This Row],[Units]]</f>
        <v>4520.88</v>
      </c>
    </row>
    <row r="37" spans="3:29" x14ac:dyDescent="0.35">
      <c r="C37" t="s">
        <v>6</v>
      </c>
      <c r="D37" t="s">
        <v>35</v>
      </c>
      <c r="E37" t="s">
        <v>30</v>
      </c>
      <c r="F37" s="4">
        <v>4781</v>
      </c>
      <c r="G37" s="5">
        <v>123</v>
      </c>
      <c r="H37">
        <f>_xlfn.XLOOKUP(Data[[#This Row],[Product]],products[Product],products[Cost per unit])</f>
        <v>14.49</v>
      </c>
      <c r="I37">
        <f>Data[[#This Row],[Cost per Unit]]*Data[[#This Row],[Units]]</f>
        <v>1782.27</v>
      </c>
    </row>
    <row r="38" spans="3:29" x14ac:dyDescent="0.35">
      <c r="C38" t="s">
        <v>7</v>
      </c>
      <c r="D38" t="s">
        <v>37</v>
      </c>
      <c r="E38" t="s">
        <v>30</v>
      </c>
      <c r="F38" s="4">
        <v>6454</v>
      </c>
      <c r="G38" s="5">
        <v>54</v>
      </c>
      <c r="H38">
        <f>_xlfn.XLOOKUP(Data[[#This Row],[Product]],products[Product],products[Cost per unit])</f>
        <v>14.49</v>
      </c>
      <c r="I38">
        <f>Data[[#This Row],[Cost per Unit]]*Data[[#This Row],[Units]]</f>
        <v>782.46</v>
      </c>
    </row>
    <row r="39" spans="3:29" x14ac:dyDescent="0.35">
      <c r="C39" t="s">
        <v>41</v>
      </c>
      <c r="D39" t="s">
        <v>37</v>
      </c>
      <c r="E39" t="s">
        <v>24</v>
      </c>
      <c r="F39" s="4">
        <v>6398</v>
      </c>
      <c r="G39" s="5">
        <v>102</v>
      </c>
      <c r="H39">
        <f>_xlfn.XLOOKUP(Data[[#This Row],[Product]],products[Product],products[Cost per unit])</f>
        <v>4.97</v>
      </c>
      <c r="I39">
        <f>Data[[#This Row],[Cost per Unit]]*Data[[#This Row],[Units]]</f>
        <v>506.94</v>
      </c>
    </row>
    <row r="40" spans="3:29" x14ac:dyDescent="0.35">
      <c r="C40" t="s">
        <v>7</v>
      </c>
      <c r="D40" t="s">
        <v>35</v>
      </c>
      <c r="E40" t="s">
        <v>24</v>
      </c>
      <c r="F40" s="4">
        <v>2793</v>
      </c>
      <c r="G40" s="5">
        <v>114</v>
      </c>
      <c r="H40">
        <f>_xlfn.XLOOKUP(Data[[#This Row],[Product]],products[Product],products[Cost per unit])</f>
        <v>4.97</v>
      </c>
      <c r="I40">
        <f>Data[[#This Row],[Cost per Unit]]*Data[[#This Row],[Units]]</f>
        <v>566.57999999999993</v>
      </c>
    </row>
    <row r="41" spans="3:29" x14ac:dyDescent="0.35">
      <c r="C41" t="s">
        <v>7</v>
      </c>
      <c r="D41" t="s">
        <v>34</v>
      </c>
      <c r="E41" t="s">
        <v>24</v>
      </c>
      <c r="F41" s="4">
        <v>8862</v>
      </c>
      <c r="G41" s="5">
        <v>189</v>
      </c>
      <c r="H41">
        <f>_xlfn.XLOOKUP(Data[[#This Row],[Product]],products[Product],products[Cost per unit])</f>
        <v>4.97</v>
      </c>
      <c r="I41">
        <f>Data[[#This Row],[Cost per Unit]]*Data[[#This Row],[Units]]</f>
        <v>939.32999999999993</v>
      </c>
    </row>
    <row r="42" spans="3:29" x14ac:dyDescent="0.35">
      <c r="C42" t="s">
        <v>40</v>
      </c>
      <c r="D42" t="s">
        <v>38</v>
      </c>
      <c r="E42" t="s">
        <v>24</v>
      </c>
      <c r="F42" s="4">
        <v>623</v>
      </c>
      <c r="G42" s="5">
        <v>51</v>
      </c>
      <c r="H42">
        <f>_xlfn.XLOOKUP(Data[[#This Row],[Product]],products[Product],products[Cost per unit])</f>
        <v>4.97</v>
      </c>
      <c r="I42">
        <f>Data[[#This Row],[Cost per Unit]]*Data[[#This Row],[Units]]</f>
        <v>253.47</v>
      </c>
    </row>
    <row r="43" spans="3:29" x14ac:dyDescent="0.35">
      <c r="C43" t="s">
        <v>5</v>
      </c>
      <c r="D43" t="s">
        <v>39</v>
      </c>
      <c r="E43" t="s">
        <v>24</v>
      </c>
      <c r="F43" s="4">
        <v>4018</v>
      </c>
      <c r="G43" s="5">
        <v>171</v>
      </c>
      <c r="H43">
        <f>_xlfn.XLOOKUP(Data[[#This Row],[Product]],products[Product],products[Cost per unit])</f>
        <v>4.97</v>
      </c>
      <c r="I43">
        <f>Data[[#This Row],[Cost per Unit]]*Data[[#This Row],[Units]]</f>
        <v>849.87</v>
      </c>
    </row>
    <row r="44" spans="3:29" x14ac:dyDescent="0.35">
      <c r="C44" t="s">
        <v>9</v>
      </c>
      <c r="D44" t="s">
        <v>39</v>
      </c>
      <c r="E44" t="s">
        <v>24</v>
      </c>
      <c r="F44" s="4">
        <v>3920</v>
      </c>
      <c r="G44" s="5">
        <v>306</v>
      </c>
      <c r="H44">
        <f>_xlfn.XLOOKUP(Data[[#This Row],[Product]],products[Product],products[Cost per unit])</f>
        <v>4.97</v>
      </c>
      <c r="I44">
        <f>Data[[#This Row],[Cost per Unit]]*Data[[#This Row],[Units]]</f>
        <v>1520.82</v>
      </c>
    </row>
    <row r="45" spans="3:29" x14ac:dyDescent="0.35">
      <c r="C45" t="s">
        <v>9</v>
      </c>
      <c r="D45" t="s">
        <v>38</v>
      </c>
      <c r="E45" t="s">
        <v>24</v>
      </c>
      <c r="F45" s="4">
        <v>4137</v>
      </c>
      <c r="G45" s="5">
        <v>60</v>
      </c>
      <c r="H45">
        <f>_xlfn.XLOOKUP(Data[[#This Row],[Product]],products[Product],products[Cost per unit])</f>
        <v>4.97</v>
      </c>
      <c r="I45">
        <f>Data[[#This Row],[Cost per Unit]]*Data[[#This Row],[Units]]</f>
        <v>298.2</v>
      </c>
    </row>
    <row r="46" spans="3:29" x14ac:dyDescent="0.35">
      <c r="C46" t="s">
        <v>40</v>
      </c>
      <c r="D46" t="s">
        <v>35</v>
      </c>
      <c r="E46" t="s">
        <v>24</v>
      </c>
      <c r="F46" s="4">
        <v>1638</v>
      </c>
      <c r="G46" s="5">
        <v>48</v>
      </c>
      <c r="H46">
        <f>_xlfn.XLOOKUP(Data[[#This Row],[Product]],products[Product],products[Cost per unit])</f>
        <v>4.97</v>
      </c>
      <c r="I46">
        <f>Data[[#This Row],[Cost per Unit]]*Data[[#This Row],[Units]]</f>
        <v>238.56</v>
      </c>
    </row>
    <row r="47" spans="3:29" x14ac:dyDescent="0.35">
      <c r="C47" t="s">
        <v>6</v>
      </c>
      <c r="D47" t="s">
        <v>39</v>
      </c>
      <c r="E47" t="s">
        <v>24</v>
      </c>
      <c r="F47" s="4">
        <v>2989</v>
      </c>
      <c r="G47" s="5">
        <v>3</v>
      </c>
      <c r="H47">
        <f>_xlfn.XLOOKUP(Data[[#This Row],[Product]],products[Product],products[Cost per unit])</f>
        <v>4.97</v>
      </c>
      <c r="I47">
        <f>Data[[#This Row],[Cost per Unit]]*Data[[#This Row],[Units]]</f>
        <v>14.91</v>
      </c>
    </row>
    <row r="48" spans="3:29" x14ac:dyDescent="0.35">
      <c r="C48" t="s">
        <v>8</v>
      </c>
      <c r="D48" t="s">
        <v>37</v>
      </c>
      <c r="E48" t="s">
        <v>19</v>
      </c>
      <c r="F48" s="4">
        <v>1771</v>
      </c>
      <c r="G48" s="5">
        <v>204</v>
      </c>
      <c r="H48">
        <f>_xlfn.XLOOKUP(Data[[#This Row],[Product]],products[Product],products[Cost per unit])</f>
        <v>7.64</v>
      </c>
      <c r="I48">
        <f>Data[[#This Row],[Cost per Unit]]*Data[[#This Row],[Units]]</f>
        <v>1558.56</v>
      </c>
    </row>
    <row r="49" spans="3:9" x14ac:dyDescent="0.35">
      <c r="C49" t="s">
        <v>2</v>
      </c>
      <c r="D49" t="s">
        <v>35</v>
      </c>
      <c r="E49" t="s">
        <v>19</v>
      </c>
      <c r="F49" s="4">
        <v>553</v>
      </c>
      <c r="G49" s="5">
        <v>15</v>
      </c>
      <c r="H49">
        <f>_xlfn.XLOOKUP(Data[[#This Row],[Product]],products[Product],products[Cost per unit])</f>
        <v>7.64</v>
      </c>
      <c r="I49">
        <f>Data[[#This Row],[Cost per Unit]]*Data[[#This Row],[Units]]</f>
        <v>114.6</v>
      </c>
    </row>
    <row r="50" spans="3:9" x14ac:dyDescent="0.35">
      <c r="C50" t="s">
        <v>2</v>
      </c>
      <c r="D50" t="s">
        <v>37</v>
      </c>
      <c r="E50" t="s">
        <v>19</v>
      </c>
      <c r="F50" s="4">
        <v>238</v>
      </c>
      <c r="G50" s="5">
        <v>18</v>
      </c>
      <c r="H50">
        <f>_xlfn.XLOOKUP(Data[[#This Row],[Product]],products[Product],products[Cost per unit])</f>
        <v>7.64</v>
      </c>
      <c r="I50">
        <f>Data[[#This Row],[Cost per Unit]]*Data[[#This Row],[Units]]</f>
        <v>137.51999999999998</v>
      </c>
    </row>
    <row r="51" spans="3:9" x14ac:dyDescent="0.35">
      <c r="C51" t="s">
        <v>40</v>
      </c>
      <c r="D51" t="s">
        <v>34</v>
      </c>
      <c r="E51" t="s">
        <v>19</v>
      </c>
      <c r="F51" s="4">
        <v>4018</v>
      </c>
      <c r="G51" s="5">
        <v>162</v>
      </c>
      <c r="H51">
        <f>_xlfn.XLOOKUP(Data[[#This Row],[Product]],products[Product],products[Cost per unit])</f>
        <v>7.64</v>
      </c>
      <c r="I51">
        <f>Data[[#This Row],[Cost per Unit]]*Data[[#This Row],[Units]]</f>
        <v>1237.6799999999998</v>
      </c>
    </row>
    <row r="52" spans="3:9" x14ac:dyDescent="0.35">
      <c r="C52" t="s">
        <v>5</v>
      </c>
      <c r="D52" t="s">
        <v>34</v>
      </c>
      <c r="E52" t="s">
        <v>19</v>
      </c>
      <c r="F52" s="4">
        <v>861</v>
      </c>
      <c r="G52" s="5">
        <v>195</v>
      </c>
      <c r="H52">
        <f>_xlfn.XLOOKUP(Data[[#This Row],[Product]],products[Product],products[Cost per unit])</f>
        <v>7.64</v>
      </c>
      <c r="I52">
        <f>Data[[#This Row],[Cost per Unit]]*Data[[#This Row],[Units]]</f>
        <v>1489.8</v>
      </c>
    </row>
    <row r="53" spans="3:9" x14ac:dyDescent="0.35">
      <c r="C53" t="s">
        <v>40</v>
      </c>
      <c r="D53" t="s">
        <v>37</v>
      </c>
      <c r="E53" t="s">
        <v>19</v>
      </c>
      <c r="F53" s="4">
        <v>7693</v>
      </c>
      <c r="G53" s="5">
        <v>21</v>
      </c>
      <c r="H53">
        <f>_xlfn.XLOOKUP(Data[[#This Row],[Product]],products[Product],products[Cost per unit])</f>
        <v>7.64</v>
      </c>
      <c r="I53">
        <f>Data[[#This Row],[Cost per Unit]]*Data[[#This Row],[Units]]</f>
        <v>160.44</v>
      </c>
    </row>
    <row r="54" spans="3:9" x14ac:dyDescent="0.35">
      <c r="C54" t="s">
        <v>3</v>
      </c>
      <c r="D54" t="s">
        <v>36</v>
      </c>
      <c r="E54" t="s">
        <v>19</v>
      </c>
      <c r="F54" s="4">
        <v>1281</v>
      </c>
      <c r="G54" s="5">
        <v>18</v>
      </c>
      <c r="H54">
        <f>_xlfn.XLOOKUP(Data[[#This Row],[Product]],products[Product],products[Cost per unit])</f>
        <v>7.64</v>
      </c>
      <c r="I54">
        <f>Data[[#This Row],[Cost per Unit]]*Data[[#This Row],[Units]]</f>
        <v>137.51999999999998</v>
      </c>
    </row>
    <row r="55" spans="3:9" x14ac:dyDescent="0.35">
      <c r="C55" t="s">
        <v>7</v>
      </c>
      <c r="D55" t="s">
        <v>36</v>
      </c>
      <c r="E55" t="s">
        <v>19</v>
      </c>
      <c r="F55" s="4">
        <v>2870</v>
      </c>
      <c r="G55" s="5">
        <v>300</v>
      </c>
      <c r="H55">
        <f>_xlfn.XLOOKUP(Data[[#This Row],[Product]],products[Product],products[Cost per unit])</f>
        <v>7.64</v>
      </c>
      <c r="I55">
        <f>Data[[#This Row],[Cost per Unit]]*Data[[#This Row],[Units]]</f>
        <v>2292</v>
      </c>
    </row>
    <row r="56" spans="3:9" x14ac:dyDescent="0.35">
      <c r="C56" t="s">
        <v>41</v>
      </c>
      <c r="D56" t="s">
        <v>36</v>
      </c>
      <c r="E56" t="s">
        <v>19</v>
      </c>
      <c r="F56" s="4">
        <v>1925</v>
      </c>
      <c r="G56" s="5">
        <v>192</v>
      </c>
      <c r="H56">
        <f>_xlfn.XLOOKUP(Data[[#This Row],[Product]],products[Product],products[Cost per unit])</f>
        <v>7.64</v>
      </c>
      <c r="I56">
        <f>Data[[#This Row],[Cost per Unit]]*Data[[#This Row],[Units]]</f>
        <v>1466.8799999999999</v>
      </c>
    </row>
    <row r="57" spans="3:9" x14ac:dyDescent="0.35">
      <c r="C57" t="s">
        <v>7</v>
      </c>
      <c r="D57" t="s">
        <v>35</v>
      </c>
      <c r="E57" t="s">
        <v>19</v>
      </c>
      <c r="F57" s="4">
        <v>4585</v>
      </c>
      <c r="G57" s="5">
        <v>240</v>
      </c>
      <c r="H57">
        <f>_xlfn.XLOOKUP(Data[[#This Row],[Product]],products[Product],products[Cost per unit])</f>
        <v>7.64</v>
      </c>
      <c r="I57">
        <f>Data[[#This Row],[Cost per Unit]]*Data[[#This Row],[Units]]</f>
        <v>1833.6</v>
      </c>
    </row>
    <row r="58" spans="3:9" x14ac:dyDescent="0.35">
      <c r="C58" t="s">
        <v>10</v>
      </c>
      <c r="D58" t="s">
        <v>34</v>
      </c>
      <c r="E58" t="s">
        <v>19</v>
      </c>
      <c r="F58" s="4">
        <v>5355</v>
      </c>
      <c r="G58" s="5">
        <v>204</v>
      </c>
      <c r="H58">
        <f>_xlfn.XLOOKUP(Data[[#This Row],[Product]],products[Product],products[Cost per unit])</f>
        <v>7.64</v>
      </c>
      <c r="I58">
        <f>Data[[#This Row],[Cost per Unit]]*Data[[#This Row],[Units]]</f>
        <v>1558.56</v>
      </c>
    </row>
    <row r="59" spans="3:9" x14ac:dyDescent="0.35">
      <c r="C59" t="s">
        <v>5</v>
      </c>
      <c r="D59" t="s">
        <v>38</v>
      </c>
      <c r="E59" t="s">
        <v>19</v>
      </c>
      <c r="F59" s="4">
        <v>5474</v>
      </c>
      <c r="G59" s="5">
        <v>168</v>
      </c>
      <c r="H59">
        <f>_xlfn.XLOOKUP(Data[[#This Row],[Product]],products[Product],products[Cost per unit])</f>
        <v>7.64</v>
      </c>
      <c r="I59">
        <f>Data[[#This Row],[Cost per Unit]]*Data[[#This Row],[Units]]</f>
        <v>1283.52</v>
      </c>
    </row>
    <row r="60" spans="3:9" x14ac:dyDescent="0.35">
      <c r="C60" t="s">
        <v>41</v>
      </c>
      <c r="D60" t="s">
        <v>35</v>
      </c>
      <c r="E60" t="s">
        <v>19</v>
      </c>
      <c r="F60" s="4">
        <v>609</v>
      </c>
      <c r="G60" s="5">
        <v>99</v>
      </c>
      <c r="H60">
        <f>_xlfn.XLOOKUP(Data[[#This Row],[Product]],products[Product],products[Cost per unit])</f>
        <v>7.64</v>
      </c>
      <c r="I60">
        <f>Data[[#This Row],[Cost per Unit]]*Data[[#This Row],[Units]]</f>
        <v>756.36</v>
      </c>
    </row>
    <row r="61" spans="3:9" x14ac:dyDescent="0.35">
      <c r="C61" t="s">
        <v>2</v>
      </c>
      <c r="D61" t="s">
        <v>34</v>
      </c>
      <c r="E61" t="s">
        <v>19</v>
      </c>
      <c r="F61" s="4">
        <v>7511</v>
      </c>
      <c r="G61" s="5">
        <v>120</v>
      </c>
      <c r="H61">
        <f>_xlfn.XLOOKUP(Data[[#This Row],[Product]],products[Product],products[Cost per unit])</f>
        <v>7.64</v>
      </c>
      <c r="I61">
        <f>Data[[#This Row],[Cost per Unit]]*Data[[#This Row],[Units]]</f>
        <v>916.8</v>
      </c>
    </row>
    <row r="62" spans="3:9" x14ac:dyDescent="0.35">
      <c r="C62" t="s">
        <v>8</v>
      </c>
      <c r="D62" t="s">
        <v>35</v>
      </c>
      <c r="E62" t="s">
        <v>22</v>
      </c>
      <c r="F62" s="4">
        <v>5012</v>
      </c>
      <c r="G62" s="5">
        <v>210</v>
      </c>
      <c r="H62">
        <f>_xlfn.XLOOKUP(Data[[#This Row],[Product]],products[Product],products[Cost per unit])</f>
        <v>9.77</v>
      </c>
      <c r="I62">
        <f>Data[[#This Row],[Cost per Unit]]*Data[[#This Row],[Units]]</f>
        <v>2051.6999999999998</v>
      </c>
    </row>
    <row r="63" spans="3:9" x14ac:dyDescent="0.35">
      <c r="C63" t="s">
        <v>41</v>
      </c>
      <c r="D63" t="s">
        <v>34</v>
      </c>
      <c r="E63" t="s">
        <v>22</v>
      </c>
      <c r="F63" s="4">
        <v>336</v>
      </c>
      <c r="G63" s="5">
        <v>144</v>
      </c>
      <c r="H63">
        <f>_xlfn.XLOOKUP(Data[[#This Row],[Product]],products[Product],products[Cost per unit])</f>
        <v>9.77</v>
      </c>
      <c r="I63">
        <f>Data[[#This Row],[Cost per Unit]]*Data[[#This Row],[Units]]</f>
        <v>1406.8799999999999</v>
      </c>
    </row>
    <row r="64" spans="3:9" x14ac:dyDescent="0.35">
      <c r="C64" t="s">
        <v>10</v>
      </c>
      <c r="D64" t="s">
        <v>38</v>
      </c>
      <c r="E64" t="s">
        <v>22</v>
      </c>
      <c r="F64" s="4">
        <v>2205</v>
      </c>
      <c r="G64" s="5">
        <v>141</v>
      </c>
      <c r="H64">
        <f>_xlfn.XLOOKUP(Data[[#This Row],[Product]],products[Product],products[Cost per unit])</f>
        <v>9.77</v>
      </c>
      <c r="I64">
        <f>Data[[#This Row],[Cost per Unit]]*Data[[#This Row],[Units]]</f>
        <v>1377.57</v>
      </c>
    </row>
    <row r="65" spans="3:9" x14ac:dyDescent="0.35">
      <c r="C65" t="s">
        <v>40</v>
      </c>
      <c r="D65" t="s">
        <v>39</v>
      </c>
      <c r="E65" t="s">
        <v>22</v>
      </c>
      <c r="F65" s="4">
        <v>5817</v>
      </c>
      <c r="G65" s="5">
        <v>12</v>
      </c>
      <c r="H65">
        <f>_xlfn.XLOOKUP(Data[[#This Row],[Product]],products[Product],products[Cost per unit])</f>
        <v>9.77</v>
      </c>
      <c r="I65">
        <f>Data[[#This Row],[Cost per Unit]]*Data[[#This Row],[Units]]</f>
        <v>117.24</v>
      </c>
    </row>
    <row r="66" spans="3:9" x14ac:dyDescent="0.35">
      <c r="C66" t="s">
        <v>8</v>
      </c>
      <c r="D66" t="s">
        <v>38</v>
      </c>
      <c r="E66" t="s">
        <v>22</v>
      </c>
      <c r="F66" s="4">
        <v>168</v>
      </c>
      <c r="G66" s="5">
        <v>84</v>
      </c>
      <c r="H66">
        <f>_xlfn.XLOOKUP(Data[[#This Row],[Product]],products[Product],products[Cost per unit])</f>
        <v>9.77</v>
      </c>
      <c r="I66">
        <f>Data[[#This Row],[Cost per Unit]]*Data[[#This Row],[Units]]</f>
        <v>820.68</v>
      </c>
    </row>
    <row r="67" spans="3:9" x14ac:dyDescent="0.35">
      <c r="C67" t="s">
        <v>5</v>
      </c>
      <c r="D67" t="s">
        <v>37</v>
      </c>
      <c r="E67" t="s">
        <v>22</v>
      </c>
      <c r="F67" s="4">
        <v>518</v>
      </c>
      <c r="G67" s="5">
        <v>75</v>
      </c>
      <c r="H67">
        <f>_xlfn.XLOOKUP(Data[[#This Row],[Product]],products[Product],products[Cost per unit])</f>
        <v>9.77</v>
      </c>
      <c r="I67">
        <f>Data[[#This Row],[Cost per Unit]]*Data[[#This Row],[Units]]</f>
        <v>732.75</v>
      </c>
    </row>
    <row r="68" spans="3:9" x14ac:dyDescent="0.35">
      <c r="C68" t="s">
        <v>7</v>
      </c>
      <c r="D68" t="s">
        <v>36</v>
      </c>
      <c r="E68" t="s">
        <v>22</v>
      </c>
      <c r="F68" s="4">
        <v>8435</v>
      </c>
      <c r="G68" s="5">
        <v>42</v>
      </c>
      <c r="H68">
        <f>_xlfn.XLOOKUP(Data[[#This Row],[Product]],products[Product],products[Cost per unit])</f>
        <v>9.77</v>
      </c>
      <c r="I68">
        <f>Data[[#This Row],[Cost per Unit]]*Data[[#This Row],[Units]]</f>
        <v>410.34</v>
      </c>
    </row>
    <row r="69" spans="3:9" x14ac:dyDescent="0.35">
      <c r="C69" t="s">
        <v>2</v>
      </c>
      <c r="D69" t="s">
        <v>39</v>
      </c>
      <c r="E69" t="s">
        <v>22</v>
      </c>
      <c r="F69" s="4">
        <v>1568</v>
      </c>
      <c r="G69" s="5">
        <v>141</v>
      </c>
      <c r="H69">
        <f>_xlfn.XLOOKUP(Data[[#This Row],[Product]],products[Product],products[Cost per unit])</f>
        <v>9.77</v>
      </c>
      <c r="I69">
        <f>Data[[#This Row],[Cost per Unit]]*Data[[#This Row],[Units]]</f>
        <v>1377.57</v>
      </c>
    </row>
    <row r="70" spans="3:9" x14ac:dyDescent="0.35">
      <c r="C70" t="s">
        <v>8</v>
      </c>
      <c r="D70" t="s">
        <v>37</v>
      </c>
      <c r="E70" t="s">
        <v>22</v>
      </c>
      <c r="F70" s="4">
        <v>1890</v>
      </c>
      <c r="G70" s="5">
        <v>195</v>
      </c>
      <c r="H70">
        <f>_xlfn.XLOOKUP(Data[[#This Row],[Product]],products[Product],products[Cost per unit])</f>
        <v>9.77</v>
      </c>
      <c r="I70">
        <f>Data[[#This Row],[Cost per Unit]]*Data[[#This Row],[Units]]</f>
        <v>1905.1499999999999</v>
      </c>
    </row>
    <row r="71" spans="3:9" x14ac:dyDescent="0.35">
      <c r="C71" t="s">
        <v>40</v>
      </c>
      <c r="D71" t="s">
        <v>35</v>
      </c>
      <c r="E71" t="s">
        <v>22</v>
      </c>
      <c r="F71" s="4">
        <v>6853</v>
      </c>
      <c r="G71" s="5">
        <v>372</v>
      </c>
      <c r="H71">
        <f>_xlfn.XLOOKUP(Data[[#This Row],[Product]],products[Product],products[Cost per unit])</f>
        <v>9.77</v>
      </c>
      <c r="I71">
        <f>Data[[#This Row],[Cost per Unit]]*Data[[#This Row],[Units]]</f>
        <v>3634.44</v>
      </c>
    </row>
    <row r="72" spans="3:9" x14ac:dyDescent="0.35">
      <c r="C72" t="s">
        <v>7</v>
      </c>
      <c r="D72" t="s">
        <v>37</v>
      </c>
      <c r="E72" t="s">
        <v>22</v>
      </c>
      <c r="F72" s="4">
        <v>9835</v>
      </c>
      <c r="G72" s="5">
        <v>207</v>
      </c>
      <c r="H72">
        <f>_xlfn.XLOOKUP(Data[[#This Row],[Product]],products[Product],products[Cost per unit])</f>
        <v>9.77</v>
      </c>
      <c r="I72">
        <f>Data[[#This Row],[Cost per Unit]]*Data[[#This Row],[Units]]</f>
        <v>2022.3899999999999</v>
      </c>
    </row>
    <row r="73" spans="3:9" x14ac:dyDescent="0.35">
      <c r="C73" t="s">
        <v>5</v>
      </c>
      <c r="D73" t="s">
        <v>39</v>
      </c>
      <c r="E73" t="s">
        <v>22</v>
      </c>
      <c r="F73" s="4">
        <v>6909</v>
      </c>
      <c r="G73" s="5">
        <v>81</v>
      </c>
      <c r="H73">
        <f>_xlfn.XLOOKUP(Data[[#This Row],[Product]],products[Product],products[Cost per unit])</f>
        <v>9.77</v>
      </c>
      <c r="I73">
        <f>Data[[#This Row],[Cost per Unit]]*Data[[#This Row],[Units]]</f>
        <v>791.37</v>
      </c>
    </row>
    <row r="74" spans="3:9" x14ac:dyDescent="0.35">
      <c r="C74" t="s">
        <v>41</v>
      </c>
      <c r="D74" t="s">
        <v>38</v>
      </c>
      <c r="E74" t="s">
        <v>22</v>
      </c>
      <c r="F74" s="4">
        <v>5915</v>
      </c>
      <c r="G74" s="5">
        <v>3</v>
      </c>
      <c r="H74">
        <f>_xlfn.XLOOKUP(Data[[#This Row],[Product]],products[Product],products[Cost per unit])</f>
        <v>9.77</v>
      </c>
      <c r="I74">
        <f>Data[[#This Row],[Cost per Unit]]*Data[[#This Row],[Units]]</f>
        <v>29.31</v>
      </c>
    </row>
    <row r="75" spans="3:9" x14ac:dyDescent="0.35">
      <c r="C75" t="s">
        <v>5</v>
      </c>
      <c r="D75" t="s">
        <v>34</v>
      </c>
      <c r="E75" t="s">
        <v>22</v>
      </c>
      <c r="F75" s="4">
        <v>6279</v>
      </c>
      <c r="G75" s="5">
        <v>237</v>
      </c>
      <c r="H75">
        <f>_xlfn.XLOOKUP(Data[[#This Row],[Product]],products[Product],products[Cost per unit])</f>
        <v>9.77</v>
      </c>
      <c r="I75">
        <f>Data[[#This Row],[Cost per Unit]]*Data[[#This Row],[Units]]</f>
        <v>2315.4899999999998</v>
      </c>
    </row>
    <row r="76" spans="3:9" x14ac:dyDescent="0.35">
      <c r="C76" t="s">
        <v>5</v>
      </c>
      <c r="D76" t="s">
        <v>35</v>
      </c>
      <c r="E76" t="s">
        <v>22</v>
      </c>
      <c r="F76" s="4">
        <v>490</v>
      </c>
      <c r="G76" s="5">
        <v>84</v>
      </c>
      <c r="H76">
        <f>_xlfn.XLOOKUP(Data[[#This Row],[Product]],products[Product],products[Cost per unit])</f>
        <v>9.77</v>
      </c>
      <c r="I76">
        <f>Data[[#This Row],[Cost per Unit]]*Data[[#This Row],[Units]]</f>
        <v>820.68</v>
      </c>
    </row>
    <row r="77" spans="3:9" x14ac:dyDescent="0.35">
      <c r="C77" t="s">
        <v>10</v>
      </c>
      <c r="D77" t="s">
        <v>34</v>
      </c>
      <c r="E77" t="s">
        <v>22</v>
      </c>
      <c r="F77" s="4">
        <v>4053</v>
      </c>
      <c r="G77" s="5">
        <v>24</v>
      </c>
      <c r="H77">
        <f>_xlfn.XLOOKUP(Data[[#This Row],[Product]],products[Product],products[Cost per unit])</f>
        <v>9.77</v>
      </c>
      <c r="I77">
        <f>Data[[#This Row],[Cost per Unit]]*Data[[#This Row],[Units]]</f>
        <v>234.48</v>
      </c>
    </row>
    <row r="78" spans="3:9" x14ac:dyDescent="0.35">
      <c r="C78" t="s">
        <v>9</v>
      </c>
      <c r="D78" t="s">
        <v>35</v>
      </c>
      <c r="E78" t="s">
        <v>4</v>
      </c>
      <c r="F78" s="4">
        <v>959</v>
      </c>
      <c r="G78" s="5">
        <v>147</v>
      </c>
      <c r="H78">
        <f>_xlfn.XLOOKUP(Data[[#This Row],[Product]],products[Product],products[Cost per unit])</f>
        <v>11.88</v>
      </c>
      <c r="I78">
        <f>Data[[#This Row],[Cost per Unit]]*Data[[#This Row],[Units]]</f>
        <v>1746.3600000000001</v>
      </c>
    </row>
    <row r="79" spans="3:9" x14ac:dyDescent="0.35">
      <c r="C79" t="s">
        <v>5</v>
      </c>
      <c r="D79" t="s">
        <v>35</v>
      </c>
      <c r="E79" t="s">
        <v>4</v>
      </c>
      <c r="F79" s="4">
        <v>2744</v>
      </c>
      <c r="G79" s="5">
        <v>9</v>
      </c>
      <c r="H79">
        <f>_xlfn.XLOOKUP(Data[[#This Row],[Product]],products[Product],products[Cost per unit])</f>
        <v>11.88</v>
      </c>
      <c r="I79">
        <f>Data[[#This Row],[Cost per Unit]]*Data[[#This Row],[Units]]</f>
        <v>106.92</v>
      </c>
    </row>
    <row r="80" spans="3:9" x14ac:dyDescent="0.35">
      <c r="C80" t="s">
        <v>6</v>
      </c>
      <c r="D80" t="s">
        <v>34</v>
      </c>
      <c r="E80" t="s">
        <v>4</v>
      </c>
      <c r="F80" s="4">
        <v>525</v>
      </c>
      <c r="G80" s="5">
        <v>48</v>
      </c>
      <c r="H80">
        <f>_xlfn.XLOOKUP(Data[[#This Row],[Product]],products[Product],products[Cost per unit])</f>
        <v>11.88</v>
      </c>
      <c r="I80">
        <f>Data[[#This Row],[Cost per Unit]]*Data[[#This Row],[Units]]</f>
        <v>570.24</v>
      </c>
    </row>
    <row r="81" spans="3:9" x14ac:dyDescent="0.35">
      <c r="C81" t="s">
        <v>40</v>
      </c>
      <c r="D81" t="s">
        <v>38</v>
      </c>
      <c r="E81" t="s">
        <v>4</v>
      </c>
      <c r="F81" s="4">
        <v>6125</v>
      </c>
      <c r="G81" s="5">
        <v>102</v>
      </c>
      <c r="H81">
        <f>_xlfn.XLOOKUP(Data[[#This Row],[Product]],products[Product],products[Cost per unit])</f>
        <v>11.88</v>
      </c>
      <c r="I81">
        <f>Data[[#This Row],[Cost per Unit]]*Data[[#This Row],[Units]]</f>
        <v>1211.76</v>
      </c>
    </row>
    <row r="82" spans="3:9" x14ac:dyDescent="0.35">
      <c r="C82" t="s">
        <v>9</v>
      </c>
      <c r="D82" t="s">
        <v>37</v>
      </c>
      <c r="E82" t="s">
        <v>4</v>
      </c>
      <c r="F82" s="4">
        <v>259</v>
      </c>
      <c r="G82" s="5">
        <v>207</v>
      </c>
      <c r="H82">
        <f>_xlfn.XLOOKUP(Data[[#This Row],[Product]],products[Product],products[Cost per unit])</f>
        <v>11.88</v>
      </c>
      <c r="I82">
        <f>Data[[#This Row],[Cost per Unit]]*Data[[#This Row],[Units]]</f>
        <v>2459.1600000000003</v>
      </c>
    </row>
    <row r="83" spans="3:9" x14ac:dyDescent="0.35">
      <c r="C83" t="s">
        <v>6</v>
      </c>
      <c r="D83" t="s">
        <v>36</v>
      </c>
      <c r="E83" t="s">
        <v>4</v>
      </c>
      <c r="F83" s="4">
        <v>10073</v>
      </c>
      <c r="G83" s="5">
        <v>120</v>
      </c>
      <c r="H83">
        <f>_xlfn.XLOOKUP(Data[[#This Row],[Product]],products[Product],products[Cost per unit])</f>
        <v>11.88</v>
      </c>
      <c r="I83">
        <f>Data[[#This Row],[Cost per Unit]]*Data[[#This Row],[Units]]</f>
        <v>1425.6000000000001</v>
      </c>
    </row>
    <row r="84" spans="3:9" x14ac:dyDescent="0.35">
      <c r="C84" t="s">
        <v>2</v>
      </c>
      <c r="D84" t="s">
        <v>38</v>
      </c>
      <c r="E84" t="s">
        <v>4</v>
      </c>
      <c r="F84" s="4">
        <v>3549</v>
      </c>
      <c r="G84" s="5">
        <v>3</v>
      </c>
      <c r="H84">
        <f>_xlfn.XLOOKUP(Data[[#This Row],[Product]],products[Product],products[Cost per unit])</f>
        <v>11.88</v>
      </c>
      <c r="I84">
        <f>Data[[#This Row],[Cost per Unit]]*Data[[#This Row],[Units]]</f>
        <v>35.64</v>
      </c>
    </row>
    <row r="85" spans="3:9" x14ac:dyDescent="0.35">
      <c r="C85" t="s">
        <v>6</v>
      </c>
      <c r="D85" t="s">
        <v>35</v>
      </c>
      <c r="E85" t="s">
        <v>4</v>
      </c>
      <c r="F85" s="4">
        <v>1302</v>
      </c>
      <c r="G85" s="5">
        <v>402</v>
      </c>
      <c r="H85">
        <f>_xlfn.XLOOKUP(Data[[#This Row],[Product]],products[Product],products[Cost per unit])</f>
        <v>11.88</v>
      </c>
      <c r="I85">
        <f>Data[[#This Row],[Cost per Unit]]*Data[[#This Row],[Units]]</f>
        <v>4775.76</v>
      </c>
    </row>
    <row r="86" spans="3:9" x14ac:dyDescent="0.35">
      <c r="C86" t="s">
        <v>40</v>
      </c>
      <c r="D86" t="s">
        <v>36</v>
      </c>
      <c r="E86" t="s">
        <v>4</v>
      </c>
      <c r="F86" s="4">
        <v>217</v>
      </c>
      <c r="G86" s="5">
        <v>36</v>
      </c>
      <c r="H86">
        <f>_xlfn.XLOOKUP(Data[[#This Row],[Product]],products[Product],products[Cost per unit])</f>
        <v>11.88</v>
      </c>
      <c r="I86">
        <f>Data[[#This Row],[Cost per Unit]]*Data[[#This Row],[Units]]</f>
        <v>427.68</v>
      </c>
    </row>
    <row r="87" spans="3:9" x14ac:dyDescent="0.35">
      <c r="C87" t="s">
        <v>10</v>
      </c>
      <c r="D87" t="s">
        <v>38</v>
      </c>
      <c r="E87" t="s">
        <v>4</v>
      </c>
      <c r="F87" s="4">
        <v>6860</v>
      </c>
      <c r="G87" s="5">
        <v>126</v>
      </c>
      <c r="H87">
        <f>_xlfn.XLOOKUP(Data[[#This Row],[Product]],products[Product],products[Cost per unit])</f>
        <v>11.88</v>
      </c>
      <c r="I87">
        <f>Data[[#This Row],[Cost per Unit]]*Data[[#This Row],[Units]]</f>
        <v>1496.88</v>
      </c>
    </row>
    <row r="88" spans="3:9" x14ac:dyDescent="0.35">
      <c r="C88" t="s">
        <v>3</v>
      </c>
      <c r="D88" t="s">
        <v>37</v>
      </c>
      <c r="E88" t="s">
        <v>4</v>
      </c>
      <c r="F88" s="4">
        <v>938</v>
      </c>
      <c r="G88" s="5">
        <v>366</v>
      </c>
      <c r="H88">
        <f>_xlfn.XLOOKUP(Data[[#This Row],[Product]],products[Product],products[Cost per unit])</f>
        <v>11.88</v>
      </c>
      <c r="I88">
        <f>Data[[#This Row],[Cost per Unit]]*Data[[#This Row],[Units]]</f>
        <v>4348.08</v>
      </c>
    </row>
    <row r="89" spans="3:9" x14ac:dyDescent="0.35">
      <c r="C89" t="s">
        <v>9</v>
      </c>
      <c r="D89" t="s">
        <v>35</v>
      </c>
      <c r="E89" t="s">
        <v>26</v>
      </c>
      <c r="F89" s="4">
        <v>98</v>
      </c>
      <c r="G89" s="5">
        <v>159</v>
      </c>
      <c r="H89">
        <f>_xlfn.XLOOKUP(Data[[#This Row],[Product]],products[Product],products[Cost per unit])</f>
        <v>5.6</v>
      </c>
      <c r="I89">
        <f>Data[[#This Row],[Cost per Unit]]*Data[[#This Row],[Units]]</f>
        <v>890.4</v>
      </c>
    </row>
    <row r="90" spans="3:9" x14ac:dyDescent="0.35">
      <c r="C90" t="s">
        <v>3</v>
      </c>
      <c r="D90" t="s">
        <v>34</v>
      </c>
      <c r="E90" t="s">
        <v>26</v>
      </c>
      <c r="F90" s="4">
        <v>3108</v>
      </c>
      <c r="G90" s="5">
        <v>54</v>
      </c>
      <c r="H90">
        <f>_xlfn.XLOOKUP(Data[[#This Row],[Product]],products[Product],products[Cost per unit])</f>
        <v>5.6</v>
      </c>
      <c r="I90">
        <f>Data[[#This Row],[Cost per Unit]]*Data[[#This Row],[Units]]</f>
        <v>302.39999999999998</v>
      </c>
    </row>
    <row r="91" spans="3:9" x14ac:dyDescent="0.35">
      <c r="C91" t="s">
        <v>40</v>
      </c>
      <c r="D91" t="s">
        <v>34</v>
      </c>
      <c r="E91" t="s">
        <v>26</v>
      </c>
      <c r="F91" s="4">
        <v>6748</v>
      </c>
      <c r="G91" s="5">
        <v>48</v>
      </c>
      <c r="H91">
        <f>_xlfn.XLOOKUP(Data[[#This Row],[Product]],products[Product],products[Cost per unit])</f>
        <v>5.6</v>
      </c>
      <c r="I91">
        <f>Data[[#This Row],[Cost per Unit]]*Data[[#This Row],[Units]]</f>
        <v>268.79999999999995</v>
      </c>
    </row>
    <row r="92" spans="3:9" x14ac:dyDescent="0.35">
      <c r="C92" t="s">
        <v>5</v>
      </c>
      <c r="D92" t="s">
        <v>39</v>
      </c>
      <c r="E92" t="s">
        <v>26</v>
      </c>
      <c r="F92" s="4">
        <v>5236</v>
      </c>
      <c r="G92" s="5">
        <v>51</v>
      </c>
      <c r="H92">
        <f>_xlfn.XLOOKUP(Data[[#This Row],[Product]],products[Product],products[Cost per unit])</f>
        <v>5.6</v>
      </c>
      <c r="I92">
        <f>Data[[#This Row],[Cost per Unit]]*Data[[#This Row],[Units]]</f>
        <v>285.59999999999997</v>
      </c>
    </row>
    <row r="93" spans="3:9" x14ac:dyDescent="0.35">
      <c r="C93" t="s">
        <v>6</v>
      </c>
      <c r="D93" t="s">
        <v>34</v>
      </c>
      <c r="E93" t="s">
        <v>26</v>
      </c>
      <c r="F93" s="4">
        <v>8008</v>
      </c>
      <c r="G93" s="5">
        <v>456</v>
      </c>
      <c r="H93">
        <f>_xlfn.XLOOKUP(Data[[#This Row],[Product]],products[Product],products[Cost per unit])</f>
        <v>5.6</v>
      </c>
      <c r="I93">
        <f>Data[[#This Row],[Cost per Unit]]*Data[[#This Row],[Units]]</f>
        <v>2553.6</v>
      </c>
    </row>
    <row r="94" spans="3:9" x14ac:dyDescent="0.35">
      <c r="C94" t="s">
        <v>41</v>
      </c>
      <c r="D94" t="s">
        <v>36</v>
      </c>
      <c r="E94" t="s">
        <v>26</v>
      </c>
      <c r="F94" s="4">
        <v>98</v>
      </c>
      <c r="G94" s="5">
        <v>204</v>
      </c>
      <c r="H94">
        <f>_xlfn.XLOOKUP(Data[[#This Row],[Product]],products[Product],products[Cost per unit])</f>
        <v>5.6</v>
      </c>
      <c r="I94">
        <f>Data[[#This Row],[Cost per Unit]]*Data[[#This Row],[Units]]</f>
        <v>1142.3999999999999</v>
      </c>
    </row>
    <row r="95" spans="3:9" x14ac:dyDescent="0.35">
      <c r="C95" t="s">
        <v>10</v>
      </c>
      <c r="D95" t="s">
        <v>34</v>
      </c>
      <c r="E95" t="s">
        <v>26</v>
      </c>
      <c r="F95" s="4">
        <v>4991</v>
      </c>
      <c r="G95" s="5">
        <v>9</v>
      </c>
      <c r="H95">
        <f>_xlfn.XLOOKUP(Data[[#This Row],[Product]],products[Product],products[Cost per unit])</f>
        <v>5.6</v>
      </c>
      <c r="I95">
        <f>Data[[#This Row],[Cost per Unit]]*Data[[#This Row],[Units]]</f>
        <v>50.4</v>
      </c>
    </row>
    <row r="96" spans="3:9" x14ac:dyDescent="0.35">
      <c r="C96" t="s">
        <v>8</v>
      </c>
      <c r="D96" t="s">
        <v>39</v>
      </c>
      <c r="E96" t="s">
        <v>26</v>
      </c>
      <c r="F96" s="4">
        <v>1561</v>
      </c>
      <c r="G96" s="5">
        <v>27</v>
      </c>
      <c r="H96">
        <f>_xlfn.XLOOKUP(Data[[#This Row],[Product]],products[Product],products[Cost per unit])</f>
        <v>5.6</v>
      </c>
      <c r="I96">
        <f>Data[[#This Row],[Cost per Unit]]*Data[[#This Row],[Units]]</f>
        <v>151.19999999999999</v>
      </c>
    </row>
    <row r="97" spans="3:9" x14ac:dyDescent="0.35">
      <c r="C97" t="s">
        <v>41</v>
      </c>
      <c r="D97" t="s">
        <v>37</v>
      </c>
      <c r="E97" t="s">
        <v>26</v>
      </c>
      <c r="F97" s="4">
        <v>2324</v>
      </c>
      <c r="G97" s="5">
        <v>177</v>
      </c>
      <c r="H97">
        <f>_xlfn.XLOOKUP(Data[[#This Row],[Product]],products[Product],products[Cost per unit])</f>
        <v>5.6</v>
      </c>
      <c r="I97">
        <f>Data[[#This Row],[Cost per Unit]]*Data[[#This Row],[Units]]</f>
        <v>991.19999999999993</v>
      </c>
    </row>
    <row r="98" spans="3:9" x14ac:dyDescent="0.35">
      <c r="C98" t="s">
        <v>3</v>
      </c>
      <c r="D98" t="s">
        <v>39</v>
      </c>
      <c r="E98" t="s">
        <v>26</v>
      </c>
      <c r="F98" s="4">
        <v>4956</v>
      </c>
      <c r="G98" s="5">
        <v>171</v>
      </c>
      <c r="H98">
        <f>_xlfn.XLOOKUP(Data[[#This Row],[Product]],products[Product],products[Cost per unit])</f>
        <v>5.6</v>
      </c>
      <c r="I98">
        <f>Data[[#This Row],[Cost per Unit]]*Data[[#This Row],[Units]]</f>
        <v>957.59999999999991</v>
      </c>
    </row>
    <row r="99" spans="3:9" x14ac:dyDescent="0.35">
      <c r="C99" t="s">
        <v>8</v>
      </c>
      <c r="D99" t="s">
        <v>37</v>
      </c>
      <c r="E99" t="s">
        <v>26</v>
      </c>
      <c r="F99" s="4">
        <v>6279</v>
      </c>
      <c r="G99" s="5">
        <v>45</v>
      </c>
      <c r="H99">
        <f>_xlfn.XLOOKUP(Data[[#This Row],[Product]],products[Product],products[Cost per unit])</f>
        <v>5.6</v>
      </c>
      <c r="I99">
        <f>Data[[#This Row],[Cost per Unit]]*Data[[#This Row],[Units]]</f>
        <v>251.99999999999997</v>
      </c>
    </row>
    <row r="100" spans="3:9" x14ac:dyDescent="0.35">
      <c r="C100" t="s">
        <v>9</v>
      </c>
      <c r="D100" t="s">
        <v>37</v>
      </c>
      <c r="E100" t="s">
        <v>26</v>
      </c>
      <c r="F100" s="4">
        <v>2856</v>
      </c>
      <c r="G100" s="5">
        <v>246</v>
      </c>
      <c r="H100">
        <f>_xlfn.XLOOKUP(Data[[#This Row],[Product]],products[Product],products[Cost per unit])</f>
        <v>5.6</v>
      </c>
      <c r="I100">
        <f>Data[[#This Row],[Cost per Unit]]*Data[[#This Row],[Units]]</f>
        <v>1377.6</v>
      </c>
    </row>
    <row r="101" spans="3:9" x14ac:dyDescent="0.35">
      <c r="C101" t="s">
        <v>7</v>
      </c>
      <c r="D101" t="s">
        <v>37</v>
      </c>
      <c r="E101" t="s">
        <v>26</v>
      </c>
      <c r="F101" s="4">
        <v>5306</v>
      </c>
      <c r="G101" s="5">
        <v>0</v>
      </c>
      <c r="H101">
        <f>_xlfn.XLOOKUP(Data[[#This Row],[Product]],products[Product],products[Cost per unit])</f>
        <v>5.6</v>
      </c>
      <c r="I101">
        <f>Data[[#This Row],[Cost per Unit]]*Data[[#This Row],[Units]]</f>
        <v>0</v>
      </c>
    </row>
    <row r="102" spans="3:9" x14ac:dyDescent="0.35">
      <c r="C102" t="s">
        <v>40</v>
      </c>
      <c r="D102" t="s">
        <v>38</v>
      </c>
      <c r="E102" t="s">
        <v>26</v>
      </c>
      <c r="F102" s="4">
        <v>609</v>
      </c>
      <c r="G102" s="5">
        <v>87</v>
      </c>
      <c r="H102">
        <f>_xlfn.XLOOKUP(Data[[#This Row],[Product]],products[Product],products[Cost per unit])</f>
        <v>5.6</v>
      </c>
      <c r="I102">
        <f>Data[[#This Row],[Cost per Unit]]*Data[[#This Row],[Units]]</f>
        <v>487.2</v>
      </c>
    </row>
    <row r="103" spans="3:9" x14ac:dyDescent="0.35">
      <c r="C103" t="s">
        <v>9</v>
      </c>
      <c r="D103" t="s">
        <v>38</v>
      </c>
      <c r="E103" t="s">
        <v>26</v>
      </c>
      <c r="F103" s="4">
        <v>2436</v>
      </c>
      <c r="G103" s="5">
        <v>99</v>
      </c>
      <c r="H103">
        <f>_xlfn.XLOOKUP(Data[[#This Row],[Product]],products[Product],products[Cost per unit])</f>
        <v>5.6</v>
      </c>
      <c r="I103">
        <f>Data[[#This Row],[Cost per Unit]]*Data[[#This Row],[Units]]</f>
        <v>554.4</v>
      </c>
    </row>
    <row r="104" spans="3:9" x14ac:dyDescent="0.35">
      <c r="C104" t="s">
        <v>6</v>
      </c>
      <c r="D104" t="s">
        <v>37</v>
      </c>
      <c r="E104" t="s">
        <v>26</v>
      </c>
      <c r="F104" s="4">
        <v>6818</v>
      </c>
      <c r="G104" s="5">
        <v>6</v>
      </c>
      <c r="H104">
        <f>_xlfn.XLOOKUP(Data[[#This Row],[Product]],products[Product],products[Cost per unit])</f>
        <v>5.6</v>
      </c>
      <c r="I104">
        <f>Data[[#This Row],[Cost per Unit]]*Data[[#This Row],[Units]]</f>
        <v>33.599999999999994</v>
      </c>
    </row>
    <row r="105" spans="3:9" x14ac:dyDescent="0.35">
      <c r="C105" t="s">
        <v>3</v>
      </c>
      <c r="D105" t="s">
        <v>38</v>
      </c>
      <c r="E105" t="s">
        <v>26</v>
      </c>
      <c r="F105" s="4">
        <v>8841</v>
      </c>
      <c r="G105" s="5">
        <v>303</v>
      </c>
      <c r="H105">
        <f>_xlfn.XLOOKUP(Data[[#This Row],[Product]],products[Product],products[Cost per unit])</f>
        <v>5.6</v>
      </c>
      <c r="I105">
        <f>Data[[#This Row],[Cost per Unit]]*Data[[#This Row],[Units]]</f>
        <v>1696.8</v>
      </c>
    </row>
    <row r="106" spans="3:9" x14ac:dyDescent="0.35">
      <c r="C106" t="s">
        <v>2</v>
      </c>
      <c r="D106" t="s">
        <v>39</v>
      </c>
      <c r="E106" t="s">
        <v>28</v>
      </c>
      <c r="F106" s="4">
        <v>6027</v>
      </c>
      <c r="G106" s="5">
        <v>144</v>
      </c>
      <c r="H106">
        <f>_xlfn.XLOOKUP(Data[[#This Row],[Product]],products[Product],products[Cost per unit])</f>
        <v>10.38</v>
      </c>
      <c r="I106">
        <f>Data[[#This Row],[Cost per Unit]]*Data[[#This Row],[Units]]</f>
        <v>1494.72</v>
      </c>
    </row>
    <row r="107" spans="3:9" x14ac:dyDescent="0.35">
      <c r="C107" t="s">
        <v>2</v>
      </c>
      <c r="D107" t="s">
        <v>38</v>
      </c>
      <c r="E107" t="s">
        <v>28</v>
      </c>
      <c r="F107" s="4">
        <v>6580</v>
      </c>
      <c r="G107" s="5">
        <v>183</v>
      </c>
      <c r="H107">
        <f>_xlfn.XLOOKUP(Data[[#This Row],[Product]],products[Product],products[Cost per unit])</f>
        <v>10.38</v>
      </c>
      <c r="I107">
        <f>Data[[#This Row],[Cost per Unit]]*Data[[#This Row],[Units]]</f>
        <v>1899.5400000000002</v>
      </c>
    </row>
    <row r="108" spans="3:9" x14ac:dyDescent="0.35">
      <c r="C108" t="s">
        <v>9</v>
      </c>
      <c r="D108" t="s">
        <v>34</v>
      </c>
      <c r="E108" t="s">
        <v>28</v>
      </c>
      <c r="F108" s="4">
        <v>14329</v>
      </c>
      <c r="G108" s="5">
        <v>150</v>
      </c>
      <c r="H108">
        <f>_xlfn.XLOOKUP(Data[[#This Row],[Product]],products[Product],products[Cost per unit])</f>
        <v>10.38</v>
      </c>
      <c r="I108">
        <f>Data[[#This Row],[Cost per Unit]]*Data[[#This Row],[Units]]</f>
        <v>1557.0000000000002</v>
      </c>
    </row>
    <row r="109" spans="3:9" x14ac:dyDescent="0.35">
      <c r="C109" t="s">
        <v>41</v>
      </c>
      <c r="D109" t="s">
        <v>36</v>
      </c>
      <c r="E109" t="s">
        <v>28</v>
      </c>
      <c r="F109" s="4">
        <v>854</v>
      </c>
      <c r="G109" s="5">
        <v>309</v>
      </c>
      <c r="H109">
        <f>_xlfn.XLOOKUP(Data[[#This Row],[Product]],products[Product],products[Cost per unit])</f>
        <v>10.38</v>
      </c>
      <c r="I109">
        <f>Data[[#This Row],[Cost per Unit]]*Data[[#This Row],[Units]]</f>
        <v>3207.42</v>
      </c>
    </row>
    <row r="110" spans="3:9" x14ac:dyDescent="0.35">
      <c r="C110" t="s">
        <v>3</v>
      </c>
      <c r="D110" t="s">
        <v>36</v>
      </c>
      <c r="E110" t="s">
        <v>28</v>
      </c>
      <c r="F110" s="4">
        <v>973</v>
      </c>
      <c r="G110" s="5">
        <v>162</v>
      </c>
      <c r="H110">
        <f>_xlfn.XLOOKUP(Data[[#This Row],[Product]],products[Product],products[Cost per unit])</f>
        <v>10.38</v>
      </c>
      <c r="I110">
        <f>Data[[#This Row],[Cost per Unit]]*Data[[#This Row],[Units]]</f>
        <v>1681.5600000000002</v>
      </c>
    </row>
    <row r="111" spans="3:9" x14ac:dyDescent="0.35">
      <c r="C111" t="s">
        <v>41</v>
      </c>
      <c r="D111" t="s">
        <v>35</v>
      </c>
      <c r="E111" t="s">
        <v>28</v>
      </c>
      <c r="F111" s="4">
        <v>7455</v>
      </c>
      <c r="G111" s="5">
        <v>216</v>
      </c>
      <c r="H111">
        <f>_xlfn.XLOOKUP(Data[[#This Row],[Product]],products[Product],products[Cost per unit])</f>
        <v>10.38</v>
      </c>
      <c r="I111">
        <f>Data[[#This Row],[Cost per Unit]]*Data[[#This Row],[Units]]</f>
        <v>2242.0800000000004</v>
      </c>
    </row>
    <row r="112" spans="3:9" x14ac:dyDescent="0.35">
      <c r="C112" t="s">
        <v>3</v>
      </c>
      <c r="D112" t="s">
        <v>34</v>
      </c>
      <c r="E112" t="s">
        <v>28</v>
      </c>
      <c r="F112" s="4">
        <v>3689</v>
      </c>
      <c r="G112" s="5">
        <v>312</v>
      </c>
      <c r="H112">
        <f>_xlfn.XLOOKUP(Data[[#This Row],[Product]],products[Product],products[Cost per unit])</f>
        <v>10.38</v>
      </c>
      <c r="I112">
        <f>Data[[#This Row],[Cost per Unit]]*Data[[#This Row],[Units]]</f>
        <v>3238.5600000000004</v>
      </c>
    </row>
    <row r="113" spans="3:9" x14ac:dyDescent="0.35">
      <c r="C113" t="s">
        <v>7</v>
      </c>
      <c r="D113" t="s">
        <v>38</v>
      </c>
      <c r="E113" t="s">
        <v>28</v>
      </c>
      <c r="F113" s="4">
        <v>5677</v>
      </c>
      <c r="G113" s="5">
        <v>258</v>
      </c>
      <c r="H113">
        <f>_xlfn.XLOOKUP(Data[[#This Row],[Product]],products[Product],products[Cost per unit])</f>
        <v>10.38</v>
      </c>
      <c r="I113">
        <f>Data[[#This Row],[Cost per Unit]]*Data[[#This Row],[Units]]</f>
        <v>2678.0400000000004</v>
      </c>
    </row>
    <row r="114" spans="3:9" x14ac:dyDescent="0.35">
      <c r="C114" t="s">
        <v>6</v>
      </c>
      <c r="D114" t="s">
        <v>37</v>
      </c>
      <c r="E114" t="s">
        <v>28</v>
      </c>
      <c r="F114" s="4">
        <v>3556</v>
      </c>
      <c r="G114" s="5">
        <v>459</v>
      </c>
      <c r="H114">
        <f>_xlfn.XLOOKUP(Data[[#This Row],[Product]],products[Product],products[Cost per unit])</f>
        <v>10.38</v>
      </c>
      <c r="I114">
        <f>Data[[#This Row],[Cost per Unit]]*Data[[#This Row],[Units]]</f>
        <v>4764.42</v>
      </c>
    </row>
    <row r="115" spans="3:9" x14ac:dyDescent="0.35">
      <c r="C115" t="s">
        <v>10</v>
      </c>
      <c r="D115" t="s">
        <v>37</v>
      </c>
      <c r="E115" t="s">
        <v>28</v>
      </c>
      <c r="F115" s="4">
        <v>3059</v>
      </c>
      <c r="G115" s="5">
        <v>27</v>
      </c>
      <c r="H115">
        <f>_xlfn.XLOOKUP(Data[[#This Row],[Product]],products[Product],products[Cost per unit])</f>
        <v>10.38</v>
      </c>
      <c r="I115">
        <f>Data[[#This Row],[Cost per Unit]]*Data[[#This Row],[Units]]</f>
        <v>280.26000000000005</v>
      </c>
    </row>
    <row r="116" spans="3:9" x14ac:dyDescent="0.35">
      <c r="C116" t="s">
        <v>40</v>
      </c>
      <c r="D116" t="s">
        <v>39</v>
      </c>
      <c r="E116" t="s">
        <v>28</v>
      </c>
      <c r="F116" s="4">
        <v>3101</v>
      </c>
      <c r="G116" s="5">
        <v>225</v>
      </c>
      <c r="H116">
        <f>_xlfn.XLOOKUP(Data[[#This Row],[Product]],products[Product],products[Cost per unit])</f>
        <v>10.38</v>
      </c>
      <c r="I116">
        <f>Data[[#This Row],[Cost per Unit]]*Data[[#This Row],[Units]]</f>
        <v>2335.5</v>
      </c>
    </row>
    <row r="117" spans="3:9" x14ac:dyDescent="0.35">
      <c r="C117" t="s">
        <v>9</v>
      </c>
      <c r="D117" t="s">
        <v>37</v>
      </c>
      <c r="E117" t="s">
        <v>28</v>
      </c>
      <c r="F117" s="4">
        <v>2919</v>
      </c>
      <c r="G117" s="5">
        <v>45</v>
      </c>
      <c r="H117">
        <f>_xlfn.XLOOKUP(Data[[#This Row],[Product]],products[Product],products[Cost per unit])</f>
        <v>10.38</v>
      </c>
      <c r="I117">
        <f>Data[[#This Row],[Cost per Unit]]*Data[[#This Row],[Units]]</f>
        <v>467.1</v>
      </c>
    </row>
    <row r="118" spans="3:9" x14ac:dyDescent="0.35">
      <c r="C118" t="s">
        <v>3</v>
      </c>
      <c r="D118" t="s">
        <v>37</v>
      </c>
      <c r="E118" t="s">
        <v>28</v>
      </c>
      <c r="F118" s="4">
        <v>7308</v>
      </c>
      <c r="G118" s="5">
        <v>327</v>
      </c>
      <c r="H118">
        <f>_xlfn.XLOOKUP(Data[[#This Row],[Product]],products[Product],products[Cost per unit])</f>
        <v>10.38</v>
      </c>
      <c r="I118">
        <f>Data[[#This Row],[Cost per Unit]]*Data[[#This Row],[Units]]</f>
        <v>3394.26</v>
      </c>
    </row>
    <row r="119" spans="3:9" x14ac:dyDescent="0.35">
      <c r="C119" t="s">
        <v>7</v>
      </c>
      <c r="D119" t="s">
        <v>35</v>
      </c>
      <c r="E119" t="s">
        <v>28</v>
      </c>
      <c r="F119" s="4">
        <v>5194</v>
      </c>
      <c r="G119" s="5">
        <v>288</v>
      </c>
      <c r="H119">
        <f>_xlfn.XLOOKUP(Data[[#This Row],[Product]],products[Product],products[Cost per unit])</f>
        <v>10.38</v>
      </c>
      <c r="I119">
        <f>Data[[#This Row],[Cost per Unit]]*Data[[#This Row],[Units]]</f>
        <v>2989.44</v>
      </c>
    </row>
    <row r="120" spans="3:9" x14ac:dyDescent="0.35">
      <c r="C120" t="s">
        <v>3</v>
      </c>
      <c r="D120" t="s">
        <v>39</v>
      </c>
      <c r="E120" t="s">
        <v>28</v>
      </c>
      <c r="F120" s="4">
        <v>1652</v>
      </c>
      <c r="G120" s="5">
        <v>102</v>
      </c>
      <c r="H120">
        <f>_xlfn.XLOOKUP(Data[[#This Row],[Product]],products[Product],products[Cost per unit])</f>
        <v>10.38</v>
      </c>
      <c r="I120">
        <f>Data[[#This Row],[Cost per Unit]]*Data[[#This Row],[Units]]</f>
        <v>1058.76</v>
      </c>
    </row>
    <row r="121" spans="3:9" x14ac:dyDescent="0.35">
      <c r="C121" t="s">
        <v>8</v>
      </c>
      <c r="D121" t="s">
        <v>35</v>
      </c>
      <c r="E121" t="s">
        <v>32</v>
      </c>
      <c r="F121" s="4">
        <v>6706</v>
      </c>
      <c r="G121" s="5">
        <v>459</v>
      </c>
      <c r="H121">
        <f>_xlfn.XLOOKUP(Data[[#This Row],[Product]],products[Product],products[Cost per unit])</f>
        <v>8.65</v>
      </c>
      <c r="I121">
        <f>Data[[#This Row],[Cost per Unit]]*Data[[#This Row],[Units]]</f>
        <v>3970.3500000000004</v>
      </c>
    </row>
    <row r="122" spans="3:9" x14ac:dyDescent="0.35">
      <c r="C122" t="s">
        <v>7</v>
      </c>
      <c r="D122" t="s">
        <v>34</v>
      </c>
      <c r="E122" t="s">
        <v>32</v>
      </c>
      <c r="F122" s="4">
        <v>3262</v>
      </c>
      <c r="G122" s="5">
        <v>75</v>
      </c>
      <c r="H122">
        <f>_xlfn.XLOOKUP(Data[[#This Row],[Product]],products[Product],products[Cost per unit])</f>
        <v>8.65</v>
      </c>
      <c r="I122">
        <f>Data[[#This Row],[Cost per Unit]]*Data[[#This Row],[Units]]</f>
        <v>648.75</v>
      </c>
    </row>
    <row r="123" spans="3:9" x14ac:dyDescent="0.35">
      <c r="C123" t="s">
        <v>5</v>
      </c>
      <c r="D123" t="s">
        <v>38</v>
      </c>
      <c r="E123" t="s">
        <v>32</v>
      </c>
      <c r="F123" s="4">
        <v>5075</v>
      </c>
      <c r="G123" s="5">
        <v>21</v>
      </c>
      <c r="H123">
        <f>_xlfn.XLOOKUP(Data[[#This Row],[Product]],products[Product],products[Cost per unit])</f>
        <v>8.65</v>
      </c>
      <c r="I123">
        <f>Data[[#This Row],[Cost per Unit]]*Data[[#This Row],[Units]]</f>
        <v>181.65</v>
      </c>
    </row>
    <row r="124" spans="3:9" x14ac:dyDescent="0.35">
      <c r="C124" t="s">
        <v>3</v>
      </c>
      <c r="D124" t="s">
        <v>34</v>
      </c>
      <c r="E124" t="s">
        <v>32</v>
      </c>
      <c r="F124" s="4">
        <v>7777</v>
      </c>
      <c r="G124" s="5">
        <v>504</v>
      </c>
      <c r="H124">
        <f>_xlfn.XLOOKUP(Data[[#This Row],[Product]],products[Product],products[Cost per unit])</f>
        <v>8.65</v>
      </c>
      <c r="I124">
        <f>Data[[#This Row],[Cost per Unit]]*Data[[#This Row],[Units]]</f>
        <v>4359.6000000000004</v>
      </c>
    </row>
    <row r="125" spans="3:9" x14ac:dyDescent="0.35">
      <c r="C125" t="s">
        <v>6</v>
      </c>
      <c r="D125" t="s">
        <v>36</v>
      </c>
      <c r="E125" t="s">
        <v>32</v>
      </c>
      <c r="F125" s="4">
        <v>6118</v>
      </c>
      <c r="G125" s="5">
        <v>9</v>
      </c>
      <c r="H125">
        <f>_xlfn.XLOOKUP(Data[[#This Row],[Product]],products[Product],products[Cost per unit])</f>
        <v>8.65</v>
      </c>
      <c r="I125">
        <f>Data[[#This Row],[Cost per Unit]]*Data[[#This Row],[Units]]</f>
        <v>77.850000000000009</v>
      </c>
    </row>
    <row r="126" spans="3:9" x14ac:dyDescent="0.35">
      <c r="C126" t="s">
        <v>40</v>
      </c>
      <c r="D126" t="s">
        <v>35</v>
      </c>
      <c r="E126" t="s">
        <v>32</v>
      </c>
      <c r="F126" s="4">
        <v>12348</v>
      </c>
      <c r="G126" s="5">
        <v>234</v>
      </c>
      <c r="H126">
        <f>_xlfn.XLOOKUP(Data[[#This Row],[Product]],products[Product],products[Cost per unit])</f>
        <v>8.65</v>
      </c>
      <c r="I126">
        <f>Data[[#This Row],[Cost per Unit]]*Data[[#This Row],[Units]]</f>
        <v>2024.1000000000001</v>
      </c>
    </row>
    <row r="127" spans="3:9" x14ac:dyDescent="0.35">
      <c r="C127" t="s">
        <v>10</v>
      </c>
      <c r="D127" t="s">
        <v>36</v>
      </c>
      <c r="E127" t="s">
        <v>32</v>
      </c>
      <c r="F127" s="4">
        <v>6657</v>
      </c>
      <c r="G127" s="5">
        <v>303</v>
      </c>
      <c r="H127">
        <f>_xlfn.XLOOKUP(Data[[#This Row],[Product]],products[Product],products[Cost per unit])</f>
        <v>8.65</v>
      </c>
      <c r="I127">
        <f>Data[[#This Row],[Cost per Unit]]*Data[[#This Row],[Units]]</f>
        <v>2620.9500000000003</v>
      </c>
    </row>
    <row r="128" spans="3:9" x14ac:dyDescent="0.35">
      <c r="C128" t="s">
        <v>8</v>
      </c>
      <c r="D128" t="s">
        <v>38</v>
      </c>
      <c r="E128" t="s">
        <v>32</v>
      </c>
      <c r="F128" s="4">
        <v>3752</v>
      </c>
      <c r="G128" s="5">
        <v>213</v>
      </c>
      <c r="H128">
        <f>_xlfn.XLOOKUP(Data[[#This Row],[Product]],products[Product],products[Cost per unit])</f>
        <v>8.65</v>
      </c>
      <c r="I128">
        <f>Data[[#This Row],[Cost per Unit]]*Data[[#This Row],[Units]]</f>
        <v>1842.45</v>
      </c>
    </row>
    <row r="129" spans="3:9" x14ac:dyDescent="0.35">
      <c r="C129" t="s">
        <v>41</v>
      </c>
      <c r="D129" t="s">
        <v>36</v>
      </c>
      <c r="E129" t="s">
        <v>32</v>
      </c>
      <c r="F129" s="4">
        <v>10304</v>
      </c>
      <c r="G129" s="5">
        <v>84</v>
      </c>
      <c r="H129">
        <f>_xlfn.XLOOKUP(Data[[#This Row],[Product]],products[Product],products[Cost per unit])</f>
        <v>8.65</v>
      </c>
      <c r="I129">
        <f>Data[[#This Row],[Cost per Unit]]*Data[[#This Row],[Units]]</f>
        <v>726.6</v>
      </c>
    </row>
    <row r="130" spans="3:9" x14ac:dyDescent="0.35">
      <c r="C130" t="s">
        <v>9</v>
      </c>
      <c r="D130" t="s">
        <v>36</v>
      </c>
      <c r="E130" t="s">
        <v>32</v>
      </c>
      <c r="F130" s="4">
        <v>2954</v>
      </c>
      <c r="G130" s="5">
        <v>189</v>
      </c>
      <c r="H130">
        <f>_xlfn.XLOOKUP(Data[[#This Row],[Product]],products[Product],products[Cost per unit])</f>
        <v>8.65</v>
      </c>
      <c r="I130">
        <f>Data[[#This Row],[Cost per Unit]]*Data[[#This Row],[Units]]</f>
        <v>1634.8500000000001</v>
      </c>
    </row>
    <row r="131" spans="3:9" x14ac:dyDescent="0.35">
      <c r="C131" t="s">
        <v>7</v>
      </c>
      <c r="D131" t="s">
        <v>36</v>
      </c>
      <c r="E131" t="s">
        <v>32</v>
      </c>
      <c r="F131" s="4">
        <v>280</v>
      </c>
      <c r="G131" s="5">
        <v>87</v>
      </c>
      <c r="H131">
        <f>_xlfn.XLOOKUP(Data[[#This Row],[Product]],products[Product],products[Cost per unit])</f>
        <v>8.65</v>
      </c>
      <c r="I131">
        <f>Data[[#This Row],[Cost per Unit]]*Data[[#This Row],[Units]]</f>
        <v>752.55000000000007</v>
      </c>
    </row>
    <row r="132" spans="3:9" x14ac:dyDescent="0.35">
      <c r="C132" t="s">
        <v>6</v>
      </c>
      <c r="D132" t="s">
        <v>34</v>
      </c>
      <c r="E132" t="s">
        <v>32</v>
      </c>
      <c r="F132" s="4">
        <v>6734</v>
      </c>
      <c r="G132" s="5">
        <v>123</v>
      </c>
      <c r="H132">
        <f>_xlfn.XLOOKUP(Data[[#This Row],[Product]],products[Product],products[Cost per unit])</f>
        <v>8.65</v>
      </c>
      <c r="I132">
        <f>Data[[#This Row],[Cost per Unit]]*Data[[#This Row],[Units]]</f>
        <v>1063.95</v>
      </c>
    </row>
    <row r="133" spans="3:9" x14ac:dyDescent="0.35">
      <c r="C133" t="s">
        <v>41</v>
      </c>
      <c r="D133" t="s">
        <v>36</v>
      </c>
      <c r="E133" t="s">
        <v>18</v>
      </c>
      <c r="F133" s="4">
        <v>9632</v>
      </c>
      <c r="G133" s="5">
        <v>288</v>
      </c>
      <c r="H133">
        <f>_xlfn.XLOOKUP(Data[[#This Row],[Product]],products[Product],products[Cost per unit])</f>
        <v>6.47</v>
      </c>
      <c r="I133">
        <f>Data[[#This Row],[Cost per Unit]]*Data[[#This Row],[Units]]</f>
        <v>1863.36</v>
      </c>
    </row>
    <row r="134" spans="3:9" x14ac:dyDescent="0.35">
      <c r="C134" t="s">
        <v>5</v>
      </c>
      <c r="D134" t="s">
        <v>35</v>
      </c>
      <c r="E134" t="s">
        <v>18</v>
      </c>
      <c r="F134" s="4">
        <v>2415</v>
      </c>
      <c r="G134" s="5">
        <v>15</v>
      </c>
      <c r="H134">
        <f>_xlfn.XLOOKUP(Data[[#This Row],[Product]],products[Product],products[Cost per unit])</f>
        <v>6.47</v>
      </c>
      <c r="I134">
        <f>Data[[#This Row],[Cost per Unit]]*Data[[#This Row],[Units]]</f>
        <v>97.05</v>
      </c>
    </row>
    <row r="135" spans="3:9" x14ac:dyDescent="0.35">
      <c r="C135" t="s">
        <v>10</v>
      </c>
      <c r="D135" t="s">
        <v>35</v>
      </c>
      <c r="E135" t="s">
        <v>18</v>
      </c>
      <c r="F135" s="4">
        <v>3808</v>
      </c>
      <c r="G135" s="5">
        <v>279</v>
      </c>
      <c r="H135">
        <f>_xlfn.XLOOKUP(Data[[#This Row],[Product]],products[Product],products[Cost per unit])</f>
        <v>6.47</v>
      </c>
      <c r="I135">
        <f>Data[[#This Row],[Cost per Unit]]*Data[[#This Row],[Units]]</f>
        <v>1805.1299999999999</v>
      </c>
    </row>
    <row r="136" spans="3:9" x14ac:dyDescent="0.35">
      <c r="C136" t="s">
        <v>6</v>
      </c>
      <c r="D136" t="s">
        <v>37</v>
      </c>
      <c r="E136" t="s">
        <v>18</v>
      </c>
      <c r="F136" s="4">
        <v>1505</v>
      </c>
      <c r="G136" s="5">
        <v>102</v>
      </c>
      <c r="H136">
        <f>_xlfn.XLOOKUP(Data[[#This Row],[Product]],products[Product],products[Cost per unit])</f>
        <v>6.47</v>
      </c>
      <c r="I136">
        <f>Data[[#This Row],[Cost per Unit]]*Data[[#This Row],[Units]]</f>
        <v>659.93999999999994</v>
      </c>
    </row>
    <row r="137" spans="3:9" x14ac:dyDescent="0.35">
      <c r="C137" t="s">
        <v>2</v>
      </c>
      <c r="D137" t="s">
        <v>37</v>
      </c>
      <c r="E137" t="s">
        <v>18</v>
      </c>
      <c r="F137" s="4">
        <v>11571</v>
      </c>
      <c r="G137" s="5">
        <v>138</v>
      </c>
      <c r="H137">
        <f>_xlfn.XLOOKUP(Data[[#This Row],[Product]],products[Product],products[Cost per unit])</f>
        <v>6.47</v>
      </c>
      <c r="I137">
        <f>Data[[#This Row],[Cost per Unit]]*Data[[#This Row],[Units]]</f>
        <v>892.86</v>
      </c>
    </row>
    <row r="138" spans="3:9" x14ac:dyDescent="0.35">
      <c r="C138" t="s">
        <v>7</v>
      </c>
      <c r="D138" t="s">
        <v>36</v>
      </c>
      <c r="E138" t="s">
        <v>18</v>
      </c>
      <c r="F138" s="4">
        <v>2646</v>
      </c>
      <c r="G138" s="5">
        <v>177</v>
      </c>
      <c r="H138">
        <f>_xlfn.XLOOKUP(Data[[#This Row],[Product]],products[Product],products[Cost per unit])</f>
        <v>6.47</v>
      </c>
      <c r="I138">
        <f>Data[[#This Row],[Cost per Unit]]*Data[[#This Row],[Units]]</f>
        <v>1145.19</v>
      </c>
    </row>
    <row r="139" spans="3:9" x14ac:dyDescent="0.35">
      <c r="C139" t="s">
        <v>9</v>
      </c>
      <c r="D139" t="s">
        <v>39</v>
      </c>
      <c r="E139" t="s">
        <v>18</v>
      </c>
      <c r="F139" s="4">
        <v>2639</v>
      </c>
      <c r="G139" s="5">
        <v>204</v>
      </c>
      <c r="H139">
        <f>_xlfn.XLOOKUP(Data[[#This Row],[Product]],products[Product],products[Cost per unit])</f>
        <v>6.47</v>
      </c>
      <c r="I139">
        <f>Data[[#This Row],[Cost per Unit]]*Data[[#This Row],[Units]]</f>
        <v>1319.8799999999999</v>
      </c>
    </row>
    <row r="140" spans="3:9" x14ac:dyDescent="0.35">
      <c r="C140" t="s">
        <v>7</v>
      </c>
      <c r="D140" t="s">
        <v>38</v>
      </c>
      <c r="E140" t="s">
        <v>18</v>
      </c>
      <c r="F140" s="4">
        <v>1778</v>
      </c>
      <c r="G140" s="5">
        <v>270</v>
      </c>
      <c r="H140">
        <f>_xlfn.XLOOKUP(Data[[#This Row],[Product]],products[Product],products[Cost per unit])</f>
        <v>6.47</v>
      </c>
      <c r="I140">
        <f>Data[[#This Row],[Cost per Unit]]*Data[[#This Row],[Units]]</f>
        <v>1746.8999999999999</v>
      </c>
    </row>
    <row r="141" spans="3:9" x14ac:dyDescent="0.35">
      <c r="C141" t="s">
        <v>5</v>
      </c>
      <c r="D141" t="s">
        <v>39</v>
      </c>
      <c r="E141" t="s">
        <v>18</v>
      </c>
      <c r="F141" s="4">
        <v>385</v>
      </c>
      <c r="G141" s="5">
        <v>249</v>
      </c>
      <c r="H141">
        <f>_xlfn.XLOOKUP(Data[[#This Row],[Product]],products[Product],products[Cost per unit])</f>
        <v>6.47</v>
      </c>
      <c r="I141">
        <f>Data[[#This Row],[Cost per Unit]]*Data[[#This Row],[Units]]</f>
        <v>1611.03</v>
      </c>
    </row>
    <row r="142" spans="3:9" x14ac:dyDescent="0.35">
      <c r="C142" t="s">
        <v>5</v>
      </c>
      <c r="D142" t="s">
        <v>36</v>
      </c>
      <c r="E142" t="s">
        <v>18</v>
      </c>
      <c r="F142" s="4">
        <v>6111</v>
      </c>
      <c r="G142" s="5">
        <v>3</v>
      </c>
      <c r="H142">
        <f>_xlfn.XLOOKUP(Data[[#This Row],[Product]],products[Product],products[Cost per unit])</f>
        <v>6.47</v>
      </c>
      <c r="I142">
        <f>Data[[#This Row],[Cost per Unit]]*Data[[#This Row],[Units]]</f>
        <v>19.41</v>
      </c>
    </row>
    <row r="143" spans="3:9" x14ac:dyDescent="0.35">
      <c r="C143" t="s">
        <v>8</v>
      </c>
      <c r="D143" t="s">
        <v>39</v>
      </c>
      <c r="E143" t="s">
        <v>18</v>
      </c>
      <c r="F143" s="4">
        <v>9660</v>
      </c>
      <c r="G143" s="5">
        <v>27</v>
      </c>
      <c r="H143">
        <f>_xlfn.XLOOKUP(Data[[#This Row],[Product]],products[Product],products[Cost per unit])</f>
        <v>6.47</v>
      </c>
      <c r="I143">
        <f>Data[[#This Row],[Cost per Unit]]*Data[[#This Row],[Units]]</f>
        <v>174.69</v>
      </c>
    </row>
    <row r="144" spans="3:9" x14ac:dyDescent="0.35">
      <c r="C144" t="s">
        <v>3</v>
      </c>
      <c r="D144" t="s">
        <v>37</v>
      </c>
      <c r="E144" t="s">
        <v>17</v>
      </c>
      <c r="F144" s="4">
        <v>3983</v>
      </c>
      <c r="G144" s="5">
        <v>144</v>
      </c>
      <c r="H144">
        <f>_xlfn.XLOOKUP(Data[[#This Row],[Product]],products[Product],products[Cost per unit])</f>
        <v>3.11</v>
      </c>
      <c r="I144">
        <f>Data[[#This Row],[Cost per Unit]]*Data[[#This Row],[Units]]</f>
        <v>447.84</v>
      </c>
    </row>
    <row r="145" spans="3:9" x14ac:dyDescent="0.35">
      <c r="C145" t="s">
        <v>40</v>
      </c>
      <c r="D145" t="s">
        <v>34</v>
      </c>
      <c r="E145" t="s">
        <v>17</v>
      </c>
      <c r="F145" s="4">
        <v>5019</v>
      </c>
      <c r="G145" s="5">
        <v>156</v>
      </c>
      <c r="H145">
        <f>_xlfn.XLOOKUP(Data[[#This Row],[Product]],products[Product],products[Cost per unit])</f>
        <v>3.11</v>
      </c>
      <c r="I145">
        <f>Data[[#This Row],[Cost per Unit]]*Data[[#This Row],[Units]]</f>
        <v>485.15999999999997</v>
      </c>
    </row>
    <row r="146" spans="3:9" x14ac:dyDescent="0.35">
      <c r="C146" t="s">
        <v>41</v>
      </c>
      <c r="D146" t="s">
        <v>34</v>
      </c>
      <c r="E146" t="s">
        <v>17</v>
      </c>
      <c r="F146" s="4">
        <v>1463</v>
      </c>
      <c r="G146" s="5">
        <v>39</v>
      </c>
      <c r="H146">
        <f>_xlfn.XLOOKUP(Data[[#This Row],[Product]],products[Product],products[Cost per unit])</f>
        <v>3.11</v>
      </c>
      <c r="I146">
        <f>Data[[#This Row],[Cost per Unit]]*Data[[#This Row],[Units]]</f>
        <v>121.28999999999999</v>
      </c>
    </row>
    <row r="147" spans="3:9" x14ac:dyDescent="0.35">
      <c r="C147" t="s">
        <v>7</v>
      </c>
      <c r="D147" t="s">
        <v>37</v>
      </c>
      <c r="E147" t="s">
        <v>17</v>
      </c>
      <c r="F147" s="4">
        <v>4487</v>
      </c>
      <c r="G147" s="5">
        <v>111</v>
      </c>
      <c r="H147">
        <f>_xlfn.XLOOKUP(Data[[#This Row],[Product]],products[Product],products[Cost per unit])</f>
        <v>3.11</v>
      </c>
      <c r="I147">
        <f>Data[[#This Row],[Cost per Unit]]*Data[[#This Row],[Units]]</f>
        <v>345.21</v>
      </c>
    </row>
    <row r="148" spans="3:9" x14ac:dyDescent="0.35">
      <c r="C148" t="s">
        <v>6</v>
      </c>
      <c r="D148" t="s">
        <v>36</v>
      </c>
      <c r="E148" t="s">
        <v>17</v>
      </c>
      <c r="F148" s="4">
        <v>4970</v>
      </c>
      <c r="G148" s="5">
        <v>156</v>
      </c>
      <c r="H148">
        <f>_xlfn.XLOOKUP(Data[[#This Row],[Product]],products[Product],products[Cost per unit])</f>
        <v>3.11</v>
      </c>
      <c r="I148">
        <f>Data[[#This Row],[Cost per Unit]]*Data[[#This Row],[Units]]</f>
        <v>485.15999999999997</v>
      </c>
    </row>
    <row r="149" spans="3:9" x14ac:dyDescent="0.35">
      <c r="C149" t="s">
        <v>9</v>
      </c>
      <c r="D149" t="s">
        <v>38</v>
      </c>
      <c r="E149" t="s">
        <v>17</v>
      </c>
      <c r="F149" s="4">
        <v>2408</v>
      </c>
      <c r="G149" s="5">
        <v>9</v>
      </c>
      <c r="H149">
        <f>_xlfn.XLOOKUP(Data[[#This Row],[Product]],products[Product],products[Cost per unit])</f>
        <v>3.11</v>
      </c>
      <c r="I149">
        <f>Data[[#This Row],[Cost per Unit]]*Data[[#This Row],[Units]]</f>
        <v>27.99</v>
      </c>
    </row>
    <row r="150" spans="3:9" x14ac:dyDescent="0.35">
      <c r="C150" t="s">
        <v>7</v>
      </c>
      <c r="D150" t="s">
        <v>39</v>
      </c>
      <c r="E150" t="s">
        <v>17</v>
      </c>
      <c r="F150" s="4">
        <v>4438</v>
      </c>
      <c r="G150" s="5">
        <v>246</v>
      </c>
      <c r="H150">
        <f>_xlfn.XLOOKUP(Data[[#This Row],[Product]],products[Product],products[Cost per unit])</f>
        <v>3.11</v>
      </c>
      <c r="I150">
        <f>Data[[#This Row],[Cost per Unit]]*Data[[#This Row],[Units]]</f>
        <v>765.06</v>
      </c>
    </row>
    <row r="151" spans="3:9" x14ac:dyDescent="0.35">
      <c r="C151" t="s">
        <v>7</v>
      </c>
      <c r="D151" t="s">
        <v>34</v>
      </c>
      <c r="E151" t="s">
        <v>17</v>
      </c>
      <c r="F151" s="4">
        <v>7777</v>
      </c>
      <c r="G151" s="5">
        <v>39</v>
      </c>
      <c r="H151">
        <f>_xlfn.XLOOKUP(Data[[#This Row],[Product]],products[Product],products[Cost per unit])</f>
        <v>3.11</v>
      </c>
      <c r="I151">
        <f>Data[[#This Row],[Cost per Unit]]*Data[[#This Row],[Units]]</f>
        <v>121.28999999999999</v>
      </c>
    </row>
    <row r="152" spans="3:9" x14ac:dyDescent="0.35">
      <c r="C152" t="s">
        <v>5</v>
      </c>
      <c r="D152" t="s">
        <v>36</v>
      </c>
      <c r="E152" t="s">
        <v>17</v>
      </c>
      <c r="F152" s="4">
        <v>3339</v>
      </c>
      <c r="G152" s="5">
        <v>348</v>
      </c>
      <c r="H152">
        <f>_xlfn.XLOOKUP(Data[[#This Row],[Product]],products[Product],products[Cost per unit])</f>
        <v>3.11</v>
      </c>
      <c r="I152">
        <f>Data[[#This Row],[Cost per Unit]]*Data[[#This Row],[Units]]</f>
        <v>1082.28</v>
      </c>
    </row>
    <row r="153" spans="3:9" x14ac:dyDescent="0.35">
      <c r="C153" t="s">
        <v>6</v>
      </c>
      <c r="D153" t="s">
        <v>39</v>
      </c>
      <c r="E153" t="s">
        <v>17</v>
      </c>
      <c r="F153" s="4">
        <v>6048</v>
      </c>
      <c r="G153" s="5">
        <v>27</v>
      </c>
      <c r="H153">
        <f>_xlfn.XLOOKUP(Data[[#This Row],[Product]],products[Product],products[Cost per unit])</f>
        <v>3.11</v>
      </c>
      <c r="I153">
        <f>Data[[#This Row],[Cost per Unit]]*Data[[#This Row],[Units]]</f>
        <v>83.97</v>
      </c>
    </row>
    <row r="154" spans="3:9" x14ac:dyDescent="0.35">
      <c r="C154" t="s">
        <v>2</v>
      </c>
      <c r="D154" t="s">
        <v>37</v>
      </c>
      <c r="E154" t="s">
        <v>17</v>
      </c>
      <c r="F154" s="4">
        <v>9926</v>
      </c>
      <c r="G154" s="5">
        <v>201</v>
      </c>
      <c r="H154">
        <f>_xlfn.XLOOKUP(Data[[#This Row],[Product]],products[Product],products[Cost per unit])</f>
        <v>3.11</v>
      </c>
      <c r="I154">
        <f>Data[[#This Row],[Cost per Unit]]*Data[[#This Row],[Units]]</f>
        <v>625.11</v>
      </c>
    </row>
    <row r="155" spans="3:9" x14ac:dyDescent="0.35">
      <c r="C155" t="s">
        <v>9</v>
      </c>
      <c r="D155" t="s">
        <v>34</v>
      </c>
      <c r="E155" t="s">
        <v>17</v>
      </c>
      <c r="F155" s="4">
        <v>707</v>
      </c>
      <c r="G155" s="5">
        <v>174</v>
      </c>
      <c r="H155">
        <f>_xlfn.XLOOKUP(Data[[#This Row],[Product]],products[Product],products[Cost per unit])</f>
        <v>3.11</v>
      </c>
      <c r="I155">
        <f>Data[[#This Row],[Cost per Unit]]*Data[[#This Row],[Units]]</f>
        <v>541.14</v>
      </c>
    </row>
    <row r="156" spans="3:9" x14ac:dyDescent="0.35">
      <c r="C156" t="s">
        <v>10</v>
      </c>
      <c r="D156" t="s">
        <v>34</v>
      </c>
      <c r="E156" t="s">
        <v>17</v>
      </c>
      <c r="F156" s="4">
        <v>700</v>
      </c>
      <c r="G156" s="5">
        <v>87</v>
      </c>
      <c r="H156">
        <f>_xlfn.XLOOKUP(Data[[#This Row],[Product]],products[Product],products[Cost per unit])</f>
        <v>3.11</v>
      </c>
      <c r="I156">
        <f>Data[[#This Row],[Cost per Unit]]*Data[[#This Row],[Units]]</f>
        <v>270.57</v>
      </c>
    </row>
    <row r="157" spans="3:9" x14ac:dyDescent="0.35">
      <c r="C157" t="s">
        <v>6</v>
      </c>
      <c r="D157" t="s">
        <v>34</v>
      </c>
      <c r="E157" t="s">
        <v>17</v>
      </c>
      <c r="F157" s="4">
        <v>3759</v>
      </c>
      <c r="G157" s="5">
        <v>150</v>
      </c>
      <c r="H157">
        <f>_xlfn.XLOOKUP(Data[[#This Row],[Product]],products[Product],products[Cost per unit])</f>
        <v>3.11</v>
      </c>
      <c r="I157">
        <f>Data[[#This Row],[Cost per Unit]]*Data[[#This Row],[Units]]</f>
        <v>466.5</v>
      </c>
    </row>
    <row r="158" spans="3:9" x14ac:dyDescent="0.35">
      <c r="C158" t="s">
        <v>2</v>
      </c>
      <c r="D158" t="s">
        <v>35</v>
      </c>
      <c r="E158" t="s">
        <v>17</v>
      </c>
      <c r="F158" s="4">
        <v>1589</v>
      </c>
      <c r="G158" s="5">
        <v>303</v>
      </c>
      <c r="H158">
        <f>_xlfn.XLOOKUP(Data[[#This Row],[Product]],products[Product],products[Cost per unit])</f>
        <v>3.11</v>
      </c>
      <c r="I158">
        <f>Data[[#This Row],[Cost per Unit]]*Data[[#This Row],[Units]]</f>
        <v>942.32999999999993</v>
      </c>
    </row>
    <row r="159" spans="3:9" x14ac:dyDescent="0.35">
      <c r="C159" t="s">
        <v>2</v>
      </c>
      <c r="D159" t="s">
        <v>36</v>
      </c>
      <c r="E159" t="s">
        <v>17</v>
      </c>
      <c r="F159" s="4">
        <v>189</v>
      </c>
      <c r="G159" s="5">
        <v>48</v>
      </c>
      <c r="H159">
        <f>_xlfn.XLOOKUP(Data[[#This Row],[Product]],products[Product],products[Cost per unit])</f>
        <v>3.11</v>
      </c>
      <c r="I159">
        <f>Data[[#This Row],[Cost per Unit]]*Data[[#This Row],[Units]]</f>
        <v>149.28</v>
      </c>
    </row>
    <row r="160" spans="3:9" x14ac:dyDescent="0.35">
      <c r="C160" t="s">
        <v>3</v>
      </c>
      <c r="D160" t="s">
        <v>34</v>
      </c>
      <c r="E160" t="s">
        <v>17</v>
      </c>
      <c r="F160" s="4">
        <v>2919</v>
      </c>
      <c r="G160" s="5">
        <v>93</v>
      </c>
      <c r="H160">
        <f>_xlfn.XLOOKUP(Data[[#This Row],[Product]],products[Product],products[Cost per unit])</f>
        <v>3.11</v>
      </c>
      <c r="I160">
        <f>Data[[#This Row],[Cost per Unit]]*Data[[#This Row],[Units]]</f>
        <v>289.22999999999996</v>
      </c>
    </row>
    <row r="161" spans="3:9" x14ac:dyDescent="0.35">
      <c r="C161" t="s">
        <v>9</v>
      </c>
      <c r="D161" t="s">
        <v>34</v>
      </c>
      <c r="E161" t="s">
        <v>23</v>
      </c>
      <c r="F161" s="4">
        <v>8155</v>
      </c>
      <c r="G161" s="5">
        <v>90</v>
      </c>
      <c r="H161">
        <f>_xlfn.XLOOKUP(Data[[#This Row],[Product]],products[Product],products[Cost per unit])</f>
        <v>6.49</v>
      </c>
      <c r="I161">
        <f>Data[[#This Row],[Cost per Unit]]*Data[[#This Row],[Units]]</f>
        <v>584.1</v>
      </c>
    </row>
    <row r="162" spans="3:9" x14ac:dyDescent="0.35">
      <c r="C162" t="s">
        <v>8</v>
      </c>
      <c r="D162" t="s">
        <v>38</v>
      </c>
      <c r="E162" t="s">
        <v>23</v>
      </c>
      <c r="F162" s="4">
        <v>1701</v>
      </c>
      <c r="G162" s="5">
        <v>234</v>
      </c>
      <c r="H162">
        <f>_xlfn.XLOOKUP(Data[[#This Row],[Product]],products[Product],products[Cost per unit])</f>
        <v>6.49</v>
      </c>
      <c r="I162">
        <f>Data[[#This Row],[Cost per Unit]]*Data[[#This Row],[Units]]</f>
        <v>1518.66</v>
      </c>
    </row>
    <row r="163" spans="3:9" x14ac:dyDescent="0.35">
      <c r="C163" t="s">
        <v>5</v>
      </c>
      <c r="D163" t="s">
        <v>36</v>
      </c>
      <c r="E163" t="s">
        <v>23</v>
      </c>
      <c r="F163" s="4">
        <v>6314</v>
      </c>
      <c r="G163" s="5">
        <v>15</v>
      </c>
      <c r="H163">
        <f>_xlfn.XLOOKUP(Data[[#This Row],[Product]],products[Product],products[Cost per unit])</f>
        <v>6.49</v>
      </c>
      <c r="I163">
        <f>Data[[#This Row],[Cost per Unit]]*Data[[#This Row],[Units]]</f>
        <v>97.350000000000009</v>
      </c>
    </row>
    <row r="164" spans="3:9" x14ac:dyDescent="0.35">
      <c r="C164" t="s">
        <v>10</v>
      </c>
      <c r="D164" t="s">
        <v>37</v>
      </c>
      <c r="E164" t="s">
        <v>23</v>
      </c>
      <c r="F164" s="4">
        <v>4683</v>
      </c>
      <c r="G164" s="5">
        <v>30</v>
      </c>
      <c r="H164">
        <f>_xlfn.XLOOKUP(Data[[#This Row],[Product]],products[Product],products[Cost per unit])</f>
        <v>6.49</v>
      </c>
      <c r="I164">
        <f>Data[[#This Row],[Cost per Unit]]*Data[[#This Row],[Units]]</f>
        <v>194.70000000000002</v>
      </c>
    </row>
    <row r="165" spans="3:9" x14ac:dyDescent="0.35">
      <c r="C165" t="s">
        <v>2</v>
      </c>
      <c r="D165" t="s">
        <v>38</v>
      </c>
      <c r="E165" t="s">
        <v>23</v>
      </c>
      <c r="F165" s="4">
        <v>4417</v>
      </c>
      <c r="G165" s="5">
        <v>153</v>
      </c>
      <c r="H165">
        <f>_xlfn.XLOOKUP(Data[[#This Row],[Product]],products[Product],products[Cost per unit])</f>
        <v>6.49</v>
      </c>
      <c r="I165">
        <f>Data[[#This Row],[Cost per Unit]]*Data[[#This Row],[Units]]</f>
        <v>992.97</v>
      </c>
    </row>
    <row r="166" spans="3:9" x14ac:dyDescent="0.35">
      <c r="C166" t="s">
        <v>6</v>
      </c>
      <c r="D166" t="s">
        <v>37</v>
      </c>
      <c r="E166" t="s">
        <v>23</v>
      </c>
      <c r="F166" s="4">
        <v>4949</v>
      </c>
      <c r="G166" s="5">
        <v>189</v>
      </c>
      <c r="H166">
        <f>_xlfn.XLOOKUP(Data[[#This Row],[Product]],products[Product],products[Cost per unit])</f>
        <v>6.49</v>
      </c>
      <c r="I166">
        <f>Data[[#This Row],[Cost per Unit]]*Data[[#This Row],[Units]]</f>
        <v>1226.6100000000001</v>
      </c>
    </row>
    <row r="167" spans="3:9" x14ac:dyDescent="0.35">
      <c r="C167" t="s">
        <v>10</v>
      </c>
      <c r="D167" t="s">
        <v>36</v>
      </c>
      <c r="E167" t="s">
        <v>23</v>
      </c>
      <c r="F167" s="4">
        <v>2317</v>
      </c>
      <c r="G167" s="5">
        <v>261</v>
      </c>
      <c r="H167">
        <f>_xlfn.XLOOKUP(Data[[#This Row],[Product]],products[Product],products[Cost per unit])</f>
        <v>6.49</v>
      </c>
      <c r="I167">
        <f>Data[[#This Row],[Cost per Unit]]*Data[[#This Row],[Units]]</f>
        <v>1693.89</v>
      </c>
    </row>
    <row r="168" spans="3:9" x14ac:dyDescent="0.35">
      <c r="C168" t="s">
        <v>3</v>
      </c>
      <c r="D168" t="s">
        <v>36</v>
      </c>
      <c r="E168" t="s">
        <v>23</v>
      </c>
      <c r="F168" s="4">
        <v>3773</v>
      </c>
      <c r="G168" s="5">
        <v>165</v>
      </c>
      <c r="H168">
        <f>_xlfn.XLOOKUP(Data[[#This Row],[Product]],products[Product],products[Cost per unit])</f>
        <v>6.49</v>
      </c>
      <c r="I168">
        <f>Data[[#This Row],[Cost per Unit]]*Data[[#This Row],[Units]]</f>
        <v>1070.8500000000001</v>
      </c>
    </row>
    <row r="169" spans="3:9" x14ac:dyDescent="0.35">
      <c r="C169" t="s">
        <v>9</v>
      </c>
      <c r="D169" t="s">
        <v>37</v>
      </c>
      <c r="E169" t="s">
        <v>23</v>
      </c>
      <c r="F169" s="4">
        <v>2737</v>
      </c>
      <c r="G169" s="5">
        <v>93</v>
      </c>
      <c r="H169">
        <f>_xlfn.XLOOKUP(Data[[#This Row],[Product]],products[Product],products[Cost per unit])</f>
        <v>6.49</v>
      </c>
      <c r="I169">
        <f>Data[[#This Row],[Cost per Unit]]*Data[[#This Row],[Units]]</f>
        <v>603.57000000000005</v>
      </c>
    </row>
    <row r="170" spans="3:9" x14ac:dyDescent="0.35">
      <c r="C170" t="s">
        <v>40</v>
      </c>
      <c r="D170" t="s">
        <v>34</v>
      </c>
      <c r="E170" t="s">
        <v>23</v>
      </c>
      <c r="F170" s="4">
        <v>2779</v>
      </c>
      <c r="G170" s="5">
        <v>75</v>
      </c>
      <c r="H170">
        <f>_xlfn.XLOOKUP(Data[[#This Row],[Product]],products[Product],products[Cost per unit])</f>
        <v>6.49</v>
      </c>
      <c r="I170">
        <f>Data[[#This Row],[Cost per Unit]]*Data[[#This Row],[Units]]</f>
        <v>486.75</v>
      </c>
    </row>
    <row r="171" spans="3:9" x14ac:dyDescent="0.35">
      <c r="C171" t="s">
        <v>3</v>
      </c>
      <c r="D171" t="s">
        <v>35</v>
      </c>
      <c r="E171" t="s">
        <v>23</v>
      </c>
      <c r="F171" s="4">
        <v>2023</v>
      </c>
      <c r="G171" s="5">
        <v>78</v>
      </c>
      <c r="H171">
        <f>_xlfn.XLOOKUP(Data[[#This Row],[Product]],products[Product],products[Cost per unit])</f>
        <v>6.49</v>
      </c>
      <c r="I171">
        <f>Data[[#This Row],[Cost per Unit]]*Data[[#This Row],[Units]]</f>
        <v>506.22</v>
      </c>
    </row>
    <row r="172" spans="3:9" x14ac:dyDescent="0.35">
      <c r="C172" t="s">
        <v>3</v>
      </c>
      <c r="D172" t="s">
        <v>34</v>
      </c>
      <c r="E172" t="s">
        <v>23</v>
      </c>
      <c r="F172" s="4">
        <v>2212</v>
      </c>
      <c r="G172" s="5">
        <v>117</v>
      </c>
      <c r="H172">
        <f>_xlfn.XLOOKUP(Data[[#This Row],[Product]],products[Product],products[Cost per unit])</f>
        <v>6.49</v>
      </c>
      <c r="I172">
        <f>Data[[#This Row],[Cost per Unit]]*Data[[#This Row],[Units]]</f>
        <v>759.33</v>
      </c>
    </row>
    <row r="173" spans="3:9" x14ac:dyDescent="0.35">
      <c r="C173" t="s">
        <v>8</v>
      </c>
      <c r="D173" t="s">
        <v>36</v>
      </c>
      <c r="E173" t="s">
        <v>23</v>
      </c>
      <c r="F173" s="4">
        <v>5019</v>
      </c>
      <c r="G173" s="5">
        <v>150</v>
      </c>
      <c r="H173">
        <f>_xlfn.XLOOKUP(Data[[#This Row],[Product]],products[Product],products[Cost per unit])</f>
        <v>6.49</v>
      </c>
      <c r="I173">
        <f>Data[[#This Row],[Cost per Unit]]*Data[[#This Row],[Units]]</f>
        <v>973.5</v>
      </c>
    </row>
    <row r="174" spans="3:9" x14ac:dyDescent="0.35">
      <c r="C174" t="s">
        <v>41</v>
      </c>
      <c r="D174" t="s">
        <v>34</v>
      </c>
      <c r="E174" t="s">
        <v>23</v>
      </c>
      <c r="F174" s="4">
        <v>4935</v>
      </c>
      <c r="G174" s="5">
        <v>126</v>
      </c>
      <c r="H174">
        <f>_xlfn.XLOOKUP(Data[[#This Row],[Product]],products[Product],products[Cost per unit])</f>
        <v>6.49</v>
      </c>
      <c r="I174">
        <f>Data[[#This Row],[Cost per Unit]]*Data[[#This Row],[Units]]</f>
        <v>817.74</v>
      </c>
    </row>
    <row r="175" spans="3:9" x14ac:dyDescent="0.35">
      <c r="C175" t="s">
        <v>2</v>
      </c>
      <c r="D175" t="s">
        <v>39</v>
      </c>
      <c r="E175" t="s">
        <v>23</v>
      </c>
      <c r="F175" s="4">
        <v>630</v>
      </c>
      <c r="G175" s="5">
        <v>36</v>
      </c>
      <c r="H175">
        <f>_xlfn.XLOOKUP(Data[[#This Row],[Product]],products[Product],products[Cost per unit])</f>
        <v>6.49</v>
      </c>
      <c r="I175">
        <f>Data[[#This Row],[Cost per Unit]]*Data[[#This Row],[Units]]</f>
        <v>233.64000000000001</v>
      </c>
    </row>
    <row r="176" spans="3:9" x14ac:dyDescent="0.35">
      <c r="C176" t="s">
        <v>3</v>
      </c>
      <c r="D176" t="s">
        <v>35</v>
      </c>
      <c r="E176" t="s">
        <v>29</v>
      </c>
      <c r="F176" s="4">
        <v>2114</v>
      </c>
      <c r="G176" s="5">
        <v>66</v>
      </c>
      <c r="H176">
        <f>_xlfn.XLOOKUP(Data[[#This Row],[Product]],products[Product],products[Cost per unit])</f>
        <v>7.16</v>
      </c>
      <c r="I176">
        <f>Data[[#This Row],[Cost per Unit]]*Data[[#This Row],[Units]]</f>
        <v>472.56</v>
      </c>
    </row>
    <row r="177" spans="3:9" x14ac:dyDescent="0.35">
      <c r="C177" t="s">
        <v>6</v>
      </c>
      <c r="D177" t="s">
        <v>34</v>
      </c>
      <c r="E177" t="s">
        <v>29</v>
      </c>
      <c r="F177" s="4">
        <v>3339</v>
      </c>
      <c r="G177" s="5">
        <v>75</v>
      </c>
      <c r="H177">
        <f>_xlfn.XLOOKUP(Data[[#This Row],[Product]],products[Product],products[Cost per unit])</f>
        <v>7.16</v>
      </c>
      <c r="I177">
        <f>Data[[#This Row],[Cost per Unit]]*Data[[#This Row],[Units]]</f>
        <v>537</v>
      </c>
    </row>
    <row r="178" spans="3:9" x14ac:dyDescent="0.35">
      <c r="C178" t="s">
        <v>2</v>
      </c>
      <c r="D178" t="s">
        <v>36</v>
      </c>
      <c r="E178" t="s">
        <v>29</v>
      </c>
      <c r="F178" s="4">
        <v>8211</v>
      </c>
      <c r="G178" s="5">
        <v>75</v>
      </c>
      <c r="H178">
        <f>_xlfn.XLOOKUP(Data[[#This Row],[Product]],products[Product],products[Cost per unit])</f>
        <v>7.16</v>
      </c>
      <c r="I178">
        <f>Data[[#This Row],[Cost per Unit]]*Data[[#This Row],[Units]]</f>
        <v>537</v>
      </c>
    </row>
    <row r="179" spans="3:9" x14ac:dyDescent="0.35">
      <c r="C179" t="s">
        <v>9</v>
      </c>
      <c r="D179" t="s">
        <v>37</v>
      </c>
      <c r="E179" t="s">
        <v>29</v>
      </c>
      <c r="F179" s="4">
        <v>1085</v>
      </c>
      <c r="G179" s="5">
        <v>273</v>
      </c>
      <c r="H179">
        <f>_xlfn.XLOOKUP(Data[[#This Row],[Product]],products[Product],products[Cost per unit])</f>
        <v>7.16</v>
      </c>
      <c r="I179">
        <f>Data[[#This Row],[Cost per Unit]]*Data[[#This Row],[Units]]</f>
        <v>1954.68</v>
      </c>
    </row>
    <row r="180" spans="3:9" x14ac:dyDescent="0.35">
      <c r="C180" t="s">
        <v>5</v>
      </c>
      <c r="D180" t="s">
        <v>34</v>
      </c>
      <c r="E180" t="s">
        <v>29</v>
      </c>
      <c r="F180" s="4">
        <v>2891</v>
      </c>
      <c r="G180" s="5">
        <v>102</v>
      </c>
      <c r="H180">
        <f>_xlfn.XLOOKUP(Data[[#This Row],[Product]],products[Product],products[Cost per unit])</f>
        <v>7.16</v>
      </c>
      <c r="I180">
        <f>Data[[#This Row],[Cost per Unit]]*Data[[#This Row],[Units]]</f>
        <v>730.32</v>
      </c>
    </row>
    <row r="181" spans="3:9" x14ac:dyDescent="0.35">
      <c r="C181" t="s">
        <v>10</v>
      </c>
      <c r="D181" t="s">
        <v>36</v>
      </c>
      <c r="E181" t="s">
        <v>29</v>
      </c>
      <c r="F181" s="4">
        <v>2471</v>
      </c>
      <c r="G181" s="5">
        <v>342</v>
      </c>
      <c r="H181">
        <f>_xlfn.XLOOKUP(Data[[#This Row],[Product]],products[Product],products[Cost per unit])</f>
        <v>7.16</v>
      </c>
      <c r="I181">
        <f>Data[[#This Row],[Cost per Unit]]*Data[[#This Row],[Units]]</f>
        <v>2448.7200000000003</v>
      </c>
    </row>
    <row r="182" spans="3:9" x14ac:dyDescent="0.35">
      <c r="C182" t="s">
        <v>8</v>
      </c>
      <c r="D182" t="s">
        <v>35</v>
      </c>
      <c r="E182" t="s">
        <v>29</v>
      </c>
      <c r="F182" s="4">
        <v>2023</v>
      </c>
      <c r="G182" s="5">
        <v>168</v>
      </c>
      <c r="H182">
        <f>_xlfn.XLOOKUP(Data[[#This Row],[Product]],products[Product],products[Cost per unit])</f>
        <v>7.16</v>
      </c>
      <c r="I182">
        <f>Data[[#This Row],[Cost per Unit]]*Data[[#This Row],[Units]]</f>
        <v>1202.8800000000001</v>
      </c>
    </row>
    <row r="183" spans="3:9" x14ac:dyDescent="0.35">
      <c r="C183" t="s">
        <v>7</v>
      </c>
      <c r="D183" t="s">
        <v>36</v>
      </c>
      <c r="E183" t="s">
        <v>29</v>
      </c>
      <c r="F183" s="4">
        <v>5551</v>
      </c>
      <c r="G183" s="5">
        <v>252</v>
      </c>
      <c r="H183">
        <f>_xlfn.XLOOKUP(Data[[#This Row],[Product]],products[Product],products[Cost per unit])</f>
        <v>7.16</v>
      </c>
      <c r="I183">
        <f>Data[[#This Row],[Cost per Unit]]*Data[[#This Row],[Units]]</f>
        <v>1804.32</v>
      </c>
    </row>
    <row r="184" spans="3:9" x14ac:dyDescent="0.35">
      <c r="C184" t="s">
        <v>5</v>
      </c>
      <c r="D184" t="s">
        <v>35</v>
      </c>
      <c r="E184" t="s">
        <v>29</v>
      </c>
      <c r="F184" s="4">
        <v>4480</v>
      </c>
      <c r="G184" s="5">
        <v>357</v>
      </c>
      <c r="H184">
        <f>_xlfn.XLOOKUP(Data[[#This Row],[Product]],products[Product],products[Cost per unit])</f>
        <v>7.16</v>
      </c>
      <c r="I184">
        <f>Data[[#This Row],[Cost per Unit]]*Data[[#This Row],[Units]]</f>
        <v>2556.12</v>
      </c>
    </row>
    <row r="185" spans="3:9" x14ac:dyDescent="0.35">
      <c r="C185" t="s">
        <v>6</v>
      </c>
      <c r="D185" t="s">
        <v>39</v>
      </c>
      <c r="E185" t="s">
        <v>29</v>
      </c>
      <c r="F185" s="4">
        <v>3052</v>
      </c>
      <c r="G185" s="5">
        <v>378</v>
      </c>
      <c r="H185">
        <f>_xlfn.XLOOKUP(Data[[#This Row],[Product]],products[Product],products[Cost per unit])</f>
        <v>7.16</v>
      </c>
      <c r="I185">
        <f>Data[[#This Row],[Cost per Unit]]*Data[[#This Row],[Units]]</f>
        <v>2706.48</v>
      </c>
    </row>
    <row r="186" spans="3:9" x14ac:dyDescent="0.35">
      <c r="C186" t="s">
        <v>40</v>
      </c>
      <c r="D186" t="s">
        <v>39</v>
      </c>
      <c r="E186" t="s">
        <v>29</v>
      </c>
      <c r="F186" s="4">
        <v>0</v>
      </c>
      <c r="G186" s="5">
        <v>135</v>
      </c>
      <c r="H186">
        <f>_xlfn.XLOOKUP(Data[[#This Row],[Product]],products[Product],products[Cost per unit])</f>
        <v>7.16</v>
      </c>
      <c r="I186">
        <f>Data[[#This Row],[Cost per Unit]]*Data[[#This Row],[Units]]</f>
        <v>966.6</v>
      </c>
    </row>
    <row r="187" spans="3:9" x14ac:dyDescent="0.35">
      <c r="C187" t="s">
        <v>3</v>
      </c>
      <c r="D187" t="s">
        <v>37</v>
      </c>
      <c r="E187" t="s">
        <v>29</v>
      </c>
      <c r="F187" s="4">
        <v>4592</v>
      </c>
      <c r="G187" s="5">
        <v>324</v>
      </c>
      <c r="H187">
        <f>_xlfn.XLOOKUP(Data[[#This Row],[Product]],products[Product],products[Cost per unit])</f>
        <v>7.16</v>
      </c>
      <c r="I187">
        <f>Data[[#This Row],[Cost per Unit]]*Data[[#This Row],[Units]]</f>
        <v>2319.84</v>
      </c>
    </row>
    <row r="188" spans="3:9" x14ac:dyDescent="0.35">
      <c r="C188" t="s">
        <v>40</v>
      </c>
      <c r="D188" t="s">
        <v>38</v>
      </c>
      <c r="E188" t="s">
        <v>29</v>
      </c>
      <c r="F188" s="4">
        <v>2541</v>
      </c>
      <c r="G188" s="5">
        <v>45</v>
      </c>
      <c r="H188">
        <f>_xlfn.XLOOKUP(Data[[#This Row],[Product]],products[Product],products[Cost per unit])</f>
        <v>7.16</v>
      </c>
      <c r="I188">
        <f>Data[[#This Row],[Cost per Unit]]*Data[[#This Row],[Units]]</f>
        <v>322.2</v>
      </c>
    </row>
    <row r="189" spans="3:9" x14ac:dyDescent="0.35">
      <c r="C189" t="s">
        <v>40</v>
      </c>
      <c r="D189" t="s">
        <v>35</v>
      </c>
      <c r="E189" t="s">
        <v>29</v>
      </c>
      <c r="F189" s="4">
        <v>1617</v>
      </c>
      <c r="G189" s="5">
        <v>126</v>
      </c>
      <c r="H189">
        <f>_xlfn.XLOOKUP(Data[[#This Row],[Product]],products[Product],products[Cost per unit])</f>
        <v>7.16</v>
      </c>
      <c r="I189">
        <f>Data[[#This Row],[Cost per Unit]]*Data[[#This Row],[Units]]</f>
        <v>902.16</v>
      </c>
    </row>
    <row r="190" spans="3:9" x14ac:dyDescent="0.35">
      <c r="C190" t="s">
        <v>40</v>
      </c>
      <c r="D190" t="s">
        <v>37</v>
      </c>
      <c r="E190" t="s">
        <v>29</v>
      </c>
      <c r="F190" s="4">
        <v>9002</v>
      </c>
      <c r="G190" s="5">
        <v>72</v>
      </c>
      <c r="H190">
        <f>_xlfn.XLOOKUP(Data[[#This Row],[Product]],products[Product],products[Cost per unit])</f>
        <v>7.16</v>
      </c>
      <c r="I190">
        <f>Data[[#This Row],[Cost per Unit]]*Data[[#This Row],[Units]]</f>
        <v>515.52</v>
      </c>
    </row>
    <row r="191" spans="3:9" x14ac:dyDescent="0.35">
      <c r="C191" t="s">
        <v>6</v>
      </c>
      <c r="D191" t="s">
        <v>36</v>
      </c>
      <c r="E191" t="s">
        <v>29</v>
      </c>
      <c r="F191" s="4">
        <v>1400</v>
      </c>
      <c r="G191" s="5">
        <v>135</v>
      </c>
      <c r="H191">
        <f>_xlfn.XLOOKUP(Data[[#This Row],[Product]],products[Product],products[Cost per unit])</f>
        <v>7.16</v>
      </c>
      <c r="I191">
        <f>Data[[#This Row],[Cost per Unit]]*Data[[#This Row],[Units]]</f>
        <v>966.6</v>
      </c>
    </row>
    <row r="192" spans="3:9" x14ac:dyDescent="0.35">
      <c r="C192" t="s">
        <v>3</v>
      </c>
      <c r="D192" t="s">
        <v>39</v>
      </c>
      <c r="E192" t="s">
        <v>29</v>
      </c>
      <c r="F192" s="4">
        <v>3640</v>
      </c>
      <c r="G192" s="5">
        <v>51</v>
      </c>
      <c r="H192">
        <f>_xlfn.XLOOKUP(Data[[#This Row],[Product]],products[Product],products[Cost per unit])</f>
        <v>7.16</v>
      </c>
      <c r="I192">
        <f>Data[[#This Row],[Cost per Unit]]*Data[[#This Row],[Units]]</f>
        <v>365.16</v>
      </c>
    </row>
    <row r="193" spans="3:9" x14ac:dyDescent="0.35">
      <c r="C193" t="s">
        <v>2</v>
      </c>
      <c r="D193" t="s">
        <v>34</v>
      </c>
      <c r="E193" t="s">
        <v>13</v>
      </c>
      <c r="F193" s="4">
        <v>252</v>
      </c>
      <c r="G193" s="5">
        <v>54</v>
      </c>
      <c r="H193">
        <f>_xlfn.XLOOKUP(Data[[#This Row],[Product]],products[Product],products[Cost per unit])</f>
        <v>9.33</v>
      </c>
      <c r="I193">
        <f>Data[[#This Row],[Cost per Unit]]*Data[[#This Row],[Units]]</f>
        <v>503.82</v>
      </c>
    </row>
    <row r="194" spans="3:9" x14ac:dyDescent="0.35">
      <c r="C194" t="s">
        <v>41</v>
      </c>
      <c r="D194" t="s">
        <v>36</v>
      </c>
      <c r="E194" t="s">
        <v>13</v>
      </c>
      <c r="F194" s="4">
        <v>10311</v>
      </c>
      <c r="G194" s="5">
        <v>231</v>
      </c>
      <c r="H194">
        <f>_xlfn.XLOOKUP(Data[[#This Row],[Product]],products[Product],products[Cost per unit])</f>
        <v>9.33</v>
      </c>
      <c r="I194">
        <f>Data[[#This Row],[Cost per Unit]]*Data[[#This Row],[Units]]</f>
        <v>2155.23</v>
      </c>
    </row>
    <row r="195" spans="3:9" x14ac:dyDescent="0.35">
      <c r="C195" t="s">
        <v>41</v>
      </c>
      <c r="D195" t="s">
        <v>35</v>
      </c>
      <c r="E195" t="s">
        <v>13</v>
      </c>
      <c r="F195" s="4">
        <v>4760</v>
      </c>
      <c r="G195" s="5">
        <v>69</v>
      </c>
      <c r="H195">
        <f>_xlfn.XLOOKUP(Data[[#This Row],[Product]],products[Product],products[Cost per unit])</f>
        <v>9.33</v>
      </c>
      <c r="I195">
        <f>Data[[#This Row],[Cost per Unit]]*Data[[#This Row],[Units]]</f>
        <v>643.77</v>
      </c>
    </row>
    <row r="196" spans="3:9" x14ac:dyDescent="0.35">
      <c r="C196" t="s">
        <v>2</v>
      </c>
      <c r="D196" t="s">
        <v>38</v>
      </c>
      <c r="E196" t="s">
        <v>13</v>
      </c>
      <c r="F196" s="4">
        <v>56</v>
      </c>
      <c r="G196" s="5">
        <v>51</v>
      </c>
      <c r="H196">
        <f>_xlfn.XLOOKUP(Data[[#This Row],[Product]],products[Product],products[Cost per unit])</f>
        <v>9.33</v>
      </c>
      <c r="I196">
        <f>Data[[#This Row],[Cost per Unit]]*Data[[#This Row],[Units]]</f>
        <v>475.83</v>
      </c>
    </row>
    <row r="197" spans="3:9" x14ac:dyDescent="0.35">
      <c r="C197" t="s">
        <v>10</v>
      </c>
      <c r="D197" t="s">
        <v>38</v>
      </c>
      <c r="E197" t="s">
        <v>13</v>
      </c>
      <c r="F197" s="4">
        <v>63</v>
      </c>
      <c r="G197" s="5">
        <v>123</v>
      </c>
      <c r="H197">
        <f>_xlfn.XLOOKUP(Data[[#This Row],[Product]],products[Product],products[Cost per unit])</f>
        <v>9.33</v>
      </c>
      <c r="I197">
        <f>Data[[#This Row],[Cost per Unit]]*Data[[#This Row],[Units]]</f>
        <v>1147.5899999999999</v>
      </c>
    </row>
    <row r="198" spans="3:9" x14ac:dyDescent="0.35">
      <c r="C198" t="s">
        <v>5</v>
      </c>
      <c r="D198" t="s">
        <v>38</v>
      </c>
      <c r="E198" t="s">
        <v>13</v>
      </c>
      <c r="F198" s="4">
        <v>7189</v>
      </c>
      <c r="G198" s="5">
        <v>54</v>
      </c>
      <c r="H198">
        <f>_xlfn.XLOOKUP(Data[[#This Row],[Product]],products[Product],products[Cost per unit])</f>
        <v>9.33</v>
      </c>
      <c r="I198">
        <f>Data[[#This Row],[Cost per Unit]]*Data[[#This Row],[Units]]</f>
        <v>503.82</v>
      </c>
    </row>
    <row r="199" spans="3:9" x14ac:dyDescent="0.35">
      <c r="C199" t="s">
        <v>8</v>
      </c>
      <c r="D199" t="s">
        <v>38</v>
      </c>
      <c r="E199" t="s">
        <v>13</v>
      </c>
      <c r="F199" s="4">
        <v>819</v>
      </c>
      <c r="G199" s="5">
        <v>510</v>
      </c>
      <c r="H199">
        <f>_xlfn.XLOOKUP(Data[[#This Row],[Product]],products[Product],products[Cost per unit])</f>
        <v>9.33</v>
      </c>
      <c r="I199">
        <f>Data[[#This Row],[Cost per Unit]]*Data[[#This Row],[Units]]</f>
        <v>4758.3</v>
      </c>
    </row>
    <row r="200" spans="3:9" x14ac:dyDescent="0.35">
      <c r="C200" t="s">
        <v>40</v>
      </c>
      <c r="D200" t="s">
        <v>38</v>
      </c>
      <c r="E200" t="s">
        <v>13</v>
      </c>
      <c r="F200" s="4">
        <v>5670</v>
      </c>
      <c r="G200" s="5">
        <v>297</v>
      </c>
      <c r="H200">
        <f>_xlfn.XLOOKUP(Data[[#This Row],[Product]],products[Product],products[Cost per unit])</f>
        <v>9.33</v>
      </c>
      <c r="I200">
        <f>Data[[#This Row],[Cost per Unit]]*Data[[#This Row],[Units]]</f>
        <v>2771.01</v>
      </c>
    </row>
    <row r="201" spans="3:9" x14ac:dyDescent="0.35">
      <c r="C201" t="s">
        <v>6</v>
      </c>
      <c r="D201" t="s">
        <v>38</v>
      </c>
      <c r="E201" t="s">
        <v>13</v>
      </c>
      <c r="F201" s="4">
        <v>2317</v>
      </c>
      <c r="G201" s="5">
        <v>123</v>
      </c>
      <c r="H201">
        <f>_xlfn.XLOOKUP(Data[[#This Row],[Product]],products[Product],products[Cost per unit])</f>
        <v>9.33</v>
      </c>
      <c r="I201">
        <f>Data[[#This Row],[Cost per Unit]]*Data[[#This Row],[Units]]</f>
        <v>1147.5899999999999</v>
      </c>
    </row>
    <row r="202" spans="3:9" x14ac:dyDescent="0.35">
      <c r="C202" t="s">
        <v>5</v>
      </c>
      <c r="D202" t="s">
        <v>36</v>
      </c>
      <c r="E202" t="s">
        <v>13</v>
      </c>
      <c r="F202" s="4">
        <v>6146</v>
      </c>
      <c r="G202" s="5">
        <v>63</v>
      </c>
      <c r="H202">
        <f>_xlfn.XLOOKUP(Data[[#This Row],[Product]],products[Product],products[Cost per unit])</f>
        <v>9.33</v>
      </c>
      <c r="I202">
        <f>Data[[#This Row],[Cost per Unit]]*Data[[#This Row],[Units]]</f>
        <v>587.79</v>
      </c>
    </row>
    <row r="203" spans="3:9" x14ac:dyDescent="0.35">
      <c r="C203" t="s">
        <v>6</v>
      </c>
      <c r="D203" t="s">
        <v>36</v>
      </c>
      <c r="E203" t="s">
        <v>13</v>
      </c>
      <c r="F203" s="4">
        <v>4319</v>
      </c>
      <c r="G203" s="5">
        <v>30</v>
      </c>
      <c r="H203">
        <f>_xlfn.XLOOKUP(Data[[#This Row],[Product]],products[Product],products[Cost per unit])</f>
        <v>9.33</v>
      </c>
      <c r="I203">
        <f>Data[[#This Row],[Cost per Unit]]*Data[[#This Row],[Units]]</f>
        <v>279.89999999999998</v>
      </c>
    </row>
    <row r="204" spans="3:9" x14ac:dyDescent="0.35">
      <c r="C204" t="s">
        <v>10</v>
      </c>
      <c r="D204" t="s">
        <v>36</v>
      </c>
      <c r="E204" t="s">
        <v>13</v>
      </c>
      <c r="F204" s="4">
        <v>945</v>
      </c>
      <c r="G204" s="5">
        <v>75</v>
      </c>
      <c r="H204">
        <f>_xlfn.XLOOKUP(Data[[#This Row],[Product]],products[Product],products[Cost per unit])</f>
        <v>9.33</v>
      </c>
      <c r="I204">
        <f>Data[[#This Row],[Cost per Unit]]*Data[[#This Row],[Units]]</f>
        <v>699.75</v>
      </c>
    </row>
    <row r="205" spans="3:9" x14ac:dyDescent="0.35">
      <c r="C205" t="s">
        <v>40</v>
      </c>
      <c r="D205" t="s">
        <v>36</v>
      </c>
      <c r="E205" t="s">
        <v>13</v>
      </c>
      <c r="F205" s="4">
        <v>4424</v>
      </c>
      <c r="G205" s="5">
        <v>201</v>
      </c>
      <c r="H205">
        <f>_xlfn.XLOOKUP(Data[[#This Row],[Product]],products[Product],products[Cost per unit])</f>
        <v>9.33</v>
      </c>
      <c r="I205">
        <f>Data[[#This Row],[Cost per Unit]]*Data[[#This Row],[Units]]</f>
        <v>1875.33</v>
      </c>
    </row>
    <row r="206" spans="3:9" x14ac:dyDescent="0.35">
      <c r="C206" t="s">
        <v>9</v>
      </c>
      <c r="D206" t="s">
        <v>38</v>
      </c>
      <c r="E206" t="s">
        <v>16</v>
      </c>
      <c r="F206" s="4">
        <v>2646</v>
      </c>
      <c r="G206" s="5">
        <v>120</v>
      </c>
      <c r="H206">
        <f>_xlfn.XLOOKUP(Data[[#This Row],[Product]],products[Product],products[Cost per unit])</f>
        <v>8.7899999999999991</v>
      </c>
      <c r="I206">
        <f>Data[[#This Row],[Cost per Unit]]*Data[[#This Row],[Units]]</f>
        <v>1054.8</v>
      </c>
    </row>
    <row r="207" spans="3:9" x14ac:dyDescent="0.35">
      <c r="C207" t="s">
        <v>3</v>
      </c>
      <c r="D207" t="s">
        <v>39</v>
      </c>
      <c r="E207" t="s">
        <v>16</v>
      </c>
      <c r="F207" s="4">
        <v>21</v>
      </c>
      <c r="G207" s="5">
        <v>168</v>
      </c>
      <c r="H207">
        <f>_xlfn.XLOOKUP(Data[[#This Row],[Product]],products[Product],products[Cost per unit])</f>
        <v>8.7899999999999991</v>
      </c>
      <c r="I207">
        <f>Data[[#This Row],[Cost per Unit]]*Data[[#This Row],[Units]]</f>
        <v>1476.7199999999998</v>
      </c>
    </row>
    <row r="208" spans="3:9" x14ac:dyDescent="0.35">
      <c r="C208" t="s">
        <v>6</v>
      </c>
      <c r="D208" t="s">
        <v>37</v>
      </c>
      <c r="E208" t="s">
        <v>16</v>
      </c>
      <c r="F208" s="4">
        <v>1904</v>
      </c>
      <c r="G208" s="5">
        <v>405</v>
      </c>
      <c r="H208">
        <f>_xlfn.XLOOKUP(Data[[#This Row],[Product]],products[Product],products[Cost per unit])</f>
        <v>8.7899999999999991</v>
      </c>
      <c r="I208">
        <f>Data[[#This Row],[Cost per Unit]]*Data[[#This Row],[Units]]</f>
        <v>3559.95</v>
      </c>
    </row>
    <row r="209" spans="3:9" x14ac:dyDescent="0.35">
      <c r="C209" t="s">
        <v>3</v>
      </c>
      <c r="D209" t="s">
        <v>36</v>
      </c>
      <c r="E209" t="s">
        <v>16</v>
      </c>
      <c r="F209" s="4">
        <v>9198</v>
      </c>
      <c r="G209" s="5">
        <v>36</v>
      </c>
      <c r="H209">
        <f>_xlfn.XLOOKUP(Data[[#This Row],[Product]],products[Product],products[Cost per unit])</f>
        <v>8.7899999999999991</v>
      </c>
      <c r="I209">
        <f>Data[[#This Row],[Cost per Unit]]*Data[[#This Row],[Units]]</f>
        <v>316.43999999999994</v>
      </c>
    </row>
    <row r="210" spans="3:9" x14ac:dyDescent="0.35">
      <c r="C210" t="s">
        <v>5</v>
      </c>
      <c r="D210" t="s">
        <v>36</v>
      </c>
      <c r="E210" t="s">
        <v>16</v>
      </c>
      <c r="F210" s="4">
        <v>16184</v>
      </c>
      <c r="G210" s="5">
        <v>39</v>
      </c>
      <c r="H210">
        <f>_xlfn.XLOOKUP(Data[[#This Row],[Product]],products[Product],products[Cost per unit])</f>
        <v>8.7899999999999991</v>
      </c>
      <c r="I210">
        <f>Data[[#This Row],[Cost per Unit]]*Data[[#This Row],[Units]]</f>
        <v>342.80999999999995</v>
      </c>
    </row>
    <row r="211" spans="3:9" x14ac:dyDescent="0.35">
      <c r="C211" t="s">
        <v>6</v>
      </c>
      <c r="D211" t="s">
        <v>38</v>
      </c>
      <c r="E211" t="s">
        <v>16</v>
      </c>
      <c r="F211" s="4">
        <v>938</v>
      </c>
      <c r="G211" s="5">
        <v>6</v>
      </c>
      <c r="H211">
        <f>_xlfn.XLOOKUP(Data[[#This Row],[Product]],products[Product],products[Cost per unit])</f>
        <v>8.7899999999999991</v>
      </c>
      <c r="I211">
        <f>Data[[#This Row],[Cost per Unit]]*Data[[#This Row],[Units]]</f>
        <v>52.739999999999995</v>
      </c>
    </row>
    <row r="212" spans="3:9" x14ac:dyDescent="0.35">
      <c r="C212" t="s">
        <v>2</v>
      </c>
      <c r="D212" t="s">
        <v>36</v>
      </c>
      <c r="E212" t="s">
        <v>16</v>
      </c>
      <c r="F212" s="4">
        <v>11417</v>
      </c>
      <c r="G212" s="5">
        <v>21</v>
      </c>
      <c r="H212">
        <f>_xlfn.XLOOKUP(Data[[#This Row],[Product]],products[Product],products[Cost per unit])</f>
        <v>8.7899999999999991</v>
      </c>
      <c r="I212">
        <f>Data[[#This Row],[Cost per Unit]]*Data[[#This Row],[Units]]</f>
        <v>184.58999999999997</v>
      </c>
    </row>
    <row r="213" spans="3:9" x14ac:dyDescent="0.35">
      <c r="C213" t="s">
        <v>2</v>
      </c>
      <c r="D213" t="s">
        <v>39</v>
      </c>
      <c r="E213" t="s">
        <v>16</v>
      </c>
      <c r="F213" s="4">
        <v>2016</v>
      </c>
      <c r="G213" s="5">
        <v>117</v>
      </c>
      <c r="H213">
        <f>_xlfn.XLOOKUP(Data[[#This Row],[Product]],products[Product],products[Cost per unit])</f>
        <v>8.7899999999999991</v>
      </c>
      <c r="I213">
        <f>Data[[#This Row],[Cost per Unit]]*Data[[#This Row],[Units]]</f>
        <v>1028.4299999999998</v>
      </c>
    </row>
    <row r="214" spans="3:9" x14ac:dyDescent="0.35">
      <c r="C214" t="s">
        <v>7</v>
      </c>
      <c r="D214" t="s">
        <v>35</v>
      </c>
      <c r="E214" t="s">
        <v>16</v>
      </c>
      <c r="F214" s="4">
        <v>2135</v>
      </c>
      <c r="G214" s="5">
        <v>27</v>
      </c>
      <c r="H214">
        <f>_xlfn.XLOOKUP(Data[[#This Row],[Product]],products[Product],products[Cost per unit])</f>
        <v>8.7899999999999991</v>
      </c>
      <c r="I214">
        <f>Data[[#This Row],[Cost per Unit]]*Data[[#This Row],[Units]]</f>
        <v>237.32999999999998</v>
      </c>
    </row>
    <row r="215" spans="3:9" x14ac:dyDescent="0.35">
      <c r="C215" t="s">
        <v>8</v>
      </c>
      <c r="D215" t="s">
        <v>34</v>
      </c>
      <c r="E215" t="s">
        <v>16</v>
      </c>
      <c r="F215" s="4">
        <v>2009</v>
      </c>
      <c r="G215" s="5">
        <v>219</v>
      </c>
      <c r="H215">
        <f>_xlfn.XLOOKUP(Data[[#This Row],[Product]],products[Product],products[Cost per unit])</f>
        <v>8.7899999999999991</v>
      </c>
      <c r="I215">
        <f>Data[[#This Row],[Cost per Unit]]*Data[[#This Row],[Units]]</f>
        <v>1925.0099999999998</v>
      </c>
    </row>
    <row r="216" spans="3:9" x14ac:dyDescent="0.35">
      <c r="C216" t="s">
        <v>40</v>
      </c>
      <c r="D216" t="s">
        <v>35</v>
      </c>
      <c r="E216" t="s">
        <v>16</v>
      </c>
      <c r="F216" s="4">
        <v>4725</v>
      </c>
      <c r="G216" s="5">
        <v>174</v>
      </c>
      <c r="H216">
        <f>_xlfn.XLOOKUP(Data[[#This Row],[Product]],products[Product],products[Cost per unit])</f>
        <v>8.7899999999999991</v>
      </c>
      <c r="I216">
        <f>Data[[#This Row],[Cost per Unit]]*Data[[#This Row],[Units]]</f>
        <v>1529.4599999999998</v>
      </c>
    </row>
    <row r="217" spans="3:9" x14ac:dyDescent="0.35">
      <c r="C217" t="s">
        <v>41</v>
      </c>
      <c r="D217" t="s">
        <v>34</v>
      </c>
      <c r="E217" t="s">
        <v>16</v>
      </c>
      <c r="F217" s="4">
        <v>1274</v>
      </c>
      <c r="G217" s="5">
        <v>225</v>
      </c>
      <c r="H217">
        <f>_xlfn.XLOOKUP(Data[[#This Row],[Product]],products[Product],products[Cost per unit])</f>
        <v>8.7899999999999991</v>
      </c>
      <c r="I217">
        <f>Data[[#This Row],[Cost per Unit]]*Data[[#This Row],[Units]]</f>
        <v>1977.7499999999998</v>
      </c>
    </row>
    <row r="218" spans="3:9" x14ac:dyDescent="0.35">
      <c r="C218" t="s">
        <v>9</v>
      </c>
      <c r="D218" t="s">
        <v>34</v>
      </c>
      <c r="E218" t="s">
        <v>16</v>
      </c>
      <c r="F218" s="4">
        <v>938</v>
      </c>
      <c r="G218" s="5">
        <v>189</v>
      </c>
      <c r="H218">
        <f>_xlfn.XLOOKUP(Data[[#This Row],[Product]],products[Product],products[Cost per unit])</f>
        <v>8.7899999999999991</v>
      </c>
      <c r="I218">
        <f>Data[[#This Row],[Cost per Unit]]*Data[[#This Row],[Units]]</f>
        <v>1661.31</v>
      </c>
    </row>
    <row r="219" spans="3:9" x14ac:dyDescent="0.35">
      <c r="C219" t="s">
        <v>6</v>
      </c>
      <c r="D219" t="s">
        <v>34</v>
      </c>
      <c r="E219" t="s">
        <v>16</v>
      </c>
      <c r="F219" s="4">
        <v>2219</v>
      </c>
      <c r="G219" s="5">
        <v>75</v>
      </c>
      <c r="H219">
        <f>_xlfn.XLOOKUP(Data[[#This Row],[Product]],products[Product],products[Cost per unit])</f>
        <v>8.7899999999999991</v>
      </c>
      <c r="I219">
        <f>Data[[#This Row],[Cost per Unit]]*Data[[#This Row],[Units]]</f>
        <v>659.24999999999989</v>
      </c>
    </row>
    <row r="220" spans="3:9" x14ac:dyDescent="0.35">
      <c r="C220" t="s">
        <v>7</v>
      </c>
      <c r="D220" t="s">
        <v>37</v>
      </c>
      <c r="E220" t="s">
        <v>16</v>
      </c>
      <c r="F220" s="4">
        <v>4487</v>
      </c>
      <c r="G220" s="5">
        <v>333</v>
      </c>
      <c r="H220">
        <f>_xlfn.XLOOKUP(Data[[#This Row],[Product]],products[Product],products[Cost per unit])</f>
        <v>8.7899999999999991</v>
      </c>
      <c r="I220">
        <f>Data[[#This Row],[Cost per Unit]]*Data[[#This Row],[Units]]</f>
        <v>2927.0699999999997</v>
      </c>
    </row>
    <row r="221" spans="3:9" x14ac:dyDescent="0.35">
      <c r="C221" t="s">
        <v>5</v>
      </c>
      <c r="D221" t="s">
        <v>34</v>
      </c>
      <c r="E221" t="s">
        <v>20</v>
      </c>
      <c r="F221" s="4">
        <v>15610</v>
      </c>
      <c r="G221" s="5">
        <v>339</v>
      </c>
      <c r="H221">
        <f>_xlfn.XLOOKUP(Data[[#This Row],[Product]],products[Product],products[Cost per unit])</f>
        <v>10.62</v>
      </c>
      <c r="I221">
        <f>Data[[#This Row],[Cost per Unit]]*Data[[#This Row],[Units]]</f>
        <v>3600.18</v>
      </c>
    </row>
    <row r="222" spans="3:9" x14ac:dyDescent="0.35">
      <c r="C222" t="s">
        <v>2</v>
      </c>
      <c r="D222" t="s">
        <v>39</v>
      </c>
      <c r="E222" t="s">
        <v>20</v>
      </c>
      <c r="F222" s="4">
        <v>9443</v>
      </c>
      <c r="G222" s="5">
        <v>162</v>
      </c>
      <c r="H222">
        <f>_xlfn.XLOOKUP(Data[[#This Row],[Product]],products[Product],products[Cost per unit])</f>
        <v>10.62</v>
      </c>
      <c r="I222">
        <f>Data[[#This Row],[Cost per Unit]]*Data[[#This Row],[Units]]</f>
        <v>1720.4399999999998</v>
      </c>
    </row>
    <row r="223" spans="3:9" x14ac:dyDescent="0.35">
      <c r="C223" t="s">
        <v>10</v>
      </c>
      <c r="D223" t="s">
        <v>35</v>
      </c>
      <c r="E223" t="s">
        <v>20</v>
      </c>
      <c r="F223" s="4">
        <v>1974</v>
      </c>
      <c r="G223" s="5">
        <v>195</v>
      </c>
      <c r="H223">
        <f>_xlfn.XLOOKUP(Data[[#This Row],[Product]],products[Product],products[Cost per unit])</f>
        <v>10.62</v>
      </c>
      <c r="I2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10.62</v>
      </c>
      <c r="I224">
        <f>Data[[#This Row],[Cost per Unit]]*Data[[#This Row],[Units]]</f>
        <v>1465.56</v>
      </c>
    </row>
    <row r="225" spans="3:9" x14ac:dyDescent="0.35">
      <c r="C225" t="s">
        <v>9</v>
      </c>
      <c r="D225" t="s">
        <v>34</v>
      </c>
      <c r="E225" t="s">
        <v>20</v>
      </c>
      <c r="F225" s="4">
        <v>8463</v>
      </c>
      <c r="G225" s="5">
        <v>492</v>
      </c>
      <c r="H225">
        <f>_xlfn.XLOOKUP(Data[[#This Row],[Product]],products[Product],products[Cost per unit])</f>
        <v>10.62</v>
      </c>
      <c r="I225">
        <f>Data[[#This Row],[Cost per Unit]]*Data[[#This Row],[Units]]</f>
        <v>5225.04</v>
      </c>
    </row>
    <row r="226" spans="3:9" x14ac:dyDescent="0.35">
      <c r="C226" t="s">
        <v>3</v>
      </c>
      <c r="D226" t="s">
        <v>34</v>
      </c>
      <c r="E226" t="s">
        <v>20</v>
      </c>
      <c r="F226" s="4">
        <v>2583</v>
      </c>
      <c r="G226" s="5">
        <v>18</v>
      </c>
      <c r="H226">
        <f>_xlfn.XLOOKUP(Data[[#This Row],[Product]],products[Product],products[Cost per unit])</f>
        <v>10.62</v>
      </c>
      <c r="I226">
        <f>Data[[#This Row],[Cost per Unit]]*Data[[#This Row],[Units]]</f>
        <v>191.16</v>
      </c>
    </row>
    <row r="227" spans="3:9" x14ac:dyDescent="0.35">
      <c r="C227" t="s">
        <v>41</v>
      </c>
      <c r="D227" t="s">
        <v>37</v>
      </c>
      <c r="E227" t="s">
        <v>20</v>
      </c>
      <c r="F227" s="4">
        <v>3388</v>
      </c>
      <c r="G227" s="5">
        <v>123</v>
      </c>
      <c r="H227">
        <f>_xlfn.XLOOKUP(Data[[#This Row],[Product]],products[Product],products[Cost per unit])</f>
        <v>10.62</v>
      </c>
      <c r="I227">
        <f>Data[[#This Row],[Cost per Unit]]*Data[[#This Row],[Units]]</f>
        <v>1306.26</v>
      </c>
    </row>
    <row r="228" spans="3:9" x14ac:dyDescent="0.35">
      <c r="C228" t="s">
        <v>9</v>
      </c>
      <c r="D228" t="s">
        <v>37</v>
      </c>
      <c r="E228" t="s">
        <v>20</v>
      </c>
      <c r="F228" s="4">
        <v>7273</v>
      </c>
      <c r="G228" s="5">
        <v>96</v>
      </c>
      <c r="H228">
        <f>_xlfn.XLOOKUP(Data[[#This Row],[Product]],products[Product],products[Cost per unit])</f>
        <v>10.62</v>
      </c>
      <c r="I228">
        <f>Data[[#This Row],[Cost per Unit]]*Data[[#This Row],[Units]]</f>
        <v>1019.52</v>
      </c>
    </row>
    <row r="229" spans="3:9" x14ac:dyDescent="0.35">
      <c r="C229" t="s">
        <v>8</v>
      </c>
      <c r="D229" t="s">
        <v>35</v>
      </c>
      <c r="E229" t="s">
        <v>20</v>
      </c>
      <c r="F229" s="4">
        <v>2702</v>
      </c>
      <c r="G229" s="5">
        <v>363</v>
      </c>
      <c r="H229">
        <f>_xlfn.XLOOKUP(Data[[#This Row],[Product]],products[Product],products[Cost per unit])</f>
        <v>10.62</v>
      </c>
      <c r="I229">
        <f>Data[[#This Row],[Cost per Unit]]*Data[[#This Row],[Units]]</f>
        <v>3855.0599999999995</v>
      </c>
    </row>
    <row r="230" spans="3:9" x14ac:dyDescent="0.35">
      <c r="C230" t="s">
        <v>6</v>
      </c>
      <c r="D230" t="s">
        <v>35</v>
      </c>
      <c r="E230" t="s">
        <v>20</v>
      </c>
      <c r="F230" s="4">
        <v>1071</v>
      </c>
      <c r="G230" s="5">
        <v>270</v>
      </c>
      <c r="H230">
        <f>_xlfn.XLOOKUP(Data[[#This Row],[Product]],products[Product],products[Cost per unit])</f>
        <v>10.62</v>
      </c>
      <c r="I230">
        <f>Data[[#This Row],[Cost per Unit]]*Data[[#This Row],[Units]]</f>
        <v>2867.3999999999996</v>
      </c>
    </row>
    <row r="231" spans="3:9" x14ac:dyDescent="0.35">
      <c r="C231" t="s">
        <v>6</v>
      </c>
      <c r="D231" t="s">
        <v>38</v>
      </c>
      <c r="E231" t="s">
        <v>27</v>
      </c>
      <c r="F231" s="4">
        <v>1134</v>
      </c>
      <c r="G231" s="5">
        <v>282</v>
      </c>
      <c r="H231">
        <f>_xlfn.XLOOKUP(Data[[#This Row],[Product]],products[Product],products[Cost per unit])</f>
        <v>16.73</v>
      </c>
      <c r="I231">
        <f>Data[[#This Row],[Cost per Unit]]*Data[[#This Row],[Units]]</f>
        <v>4717.8599999999997</v>
      </c>
    </row>
    <row r="232" spans="3:9" x14ac:dyDescent="0.35">
      <c r="C232" t="s">
        <v>40</v>
      </c>
      <c r="D232" t="s">
        <v>34</v>
      </c>
      <c r="E232" t="s">
        <v>27</v>
      </c>
      <c r="F232" s="4">
        <v>2289</v>
      </c>
      <c r="G232" s="5">
        <v>135</v>
      </c>
      <c r="H232">
        <f>_xlfn.XLOOKUP(Data[[#This Row],[Product]],products[Product],products[Cost per unit])</f>
        <v>16.73</v>
      </c>
      <c r="I232">
        <f>Data[[#This Row],[Cost per Unit]]*Data[[#This Row],[Units]]</f>
        <v>2258.5500000000002</v>
      </c>
    </row>
    <row r="233" spans="3:9" x14ac:dyDescent="0.35">
      <c r="C233" t="s">
        <v>5</v>
      </c>
      <c r="D233" t="s">
        <v>34</v>
      </c>
      <c r="E233" t="s">
        <v>27</v>
      </c>
      <c r="F233" s="4">
        <v>6986</v>
      </c>
      <c r="G233" s="5">
        <v>21</v>
      </c>
      <c r="H233">
        <f>_xlfn.XLOOKUP(Data[[#This Row],[Product]],products[Product],products[Cost per unit])</f>
        <v>16.73</v>
      </c>
      <c r="I233">
        <f>Data[[#This Row],[Cost per Unit]]*Data[[#This Row],[Units]]</f>
        <v>351.33</v>
      </c>
    </row>
    <row r="234" spans="3:9" x14ac:dyDescent="0.35">
      <c r="C234" t="s">
        <v>6</v>
      </c>
      <c r="D234" t="s">
        <v>34</v>
      </c>
      <c r="E234" t="s">
        <v>27</v>
      </c>
      <c r="F234" s="4">
        <v>4242</v>
      </c>
      <c r="G234" s="5">
        <v>207</v>
      </c>
      <c r="H234">
        <f>_xlfn.XLOOKUP(Data[[#This Row],[Product]],products[Product],products[Cost per unit])</f>
        <v>16.73</v>
      </c>
      <c r="I234">
        <f>Data[[#This Row],[Cost per Unit]]*Data[[#This Row],[Units]]</f>
        <v>3463.11</v>
      </c>
    </row>
    <row r="235" spans="3:9" x14ac:dyDescent="0.35">
      <c r="C235" t="s">
        <v>2</v>
      </c>
      <c r="D235" t="s">
        <v>39</v>
      </c>
      <c r="E235" t="s">
        <v>27</v>
      </c>
      <c r="F235" s="4">
        <v>7812</v>
      </c>
      <c r="G235" s="5">
        <v>81</v>
      </c>
      <c r="H235">
        <f>_xlfn.XLOOKUP(Data[[#This Row],[Product]],products[Product],products[Cost per unit])</f>
        <v>16.73</v>
      </c>
      <c r="I235">
        <f>Data[[#This Row],[Cost per Unit]]*Data[[#This Row],[Units]]</f>
        <v>1355.13</v>
      </c>
    </row>
    <row r="236" spans="3:9" x14ac:dyDescent="0.35">
      <c r="C236" t="s">
        <v>2</v>
      </c>
      <c r="D236" t="s">
        <v>36</v>
      </c>
      <c r="E236" t="s">
        <v>27</v>
      </c>
      <c r="F236" s="4">
        <v>798</v>
      </c>
      <c r="G236" s="5">
        <v>519</v>
      </c>
      <c r="H236">
        <f>_xlfn.XLOOKUP(Data[[#This Row],[Product]],products[Product],products[Cost per unit])</f>
        <v>16.73</v>
      </c>
      <c r="I236">
        <f>Data[[#This Row],[Cost per Unit]]*Data[[#This Row],[Units]]</f>
        <v>8682.8700000000008</v>
      </c>
    </row>
    <row r="237" spans="3:9" x14ac:dyDescent="0.35">
      <c r="C237" t="s">
        <v>10</v>
      </c>
      <c r="D237" t="s">
        <v>36</v>
      </c>
      <c r="E237" t="s">
        <v>27</v>
      </c>
      <c r="F237" s="4">
        <v>1407</v>
      </c>
      <c r="G237" s="5">
        <v>72</v>
      </c>
      <c r="H237">
        <f>_xlfn.XLOOKUP(Data[[#This Row],[Product]],products[Product],products[Cost per unit])</f>
        <v>16.73</v>
      </c>
      <c r="I237">
        <f>Data[[#This Row],[Cost per Unit]]*Data[[#This Row],[Units]]</f>
        <v>1204.56</v>
      </c>
    </row>
    <row r="238" spans="3:9" x14ac:dyDescent="0.35">
      <c r="C238" t="s">
        <v>41</v>
      </c>
      <c r="D238" t="s">
        <v>35</v>
      </c>
      <c r="E238" t="s">
        <v>27</v>
      </c>
      <c r="F238" s="4">
        <v>847</v>
      </c>
      <c r="G238" s="5">
        <v>129</v>
      </c>
      <c r="H238">
        <f>_xlfn.XLOOKUP(Data[[#This Row],[Product]],products[Product],products[Cost per unit])</f>
        <v>16.73</v>
      </c>
      <c r="I238">
        <f>Data[[#This Row],[Cost per Unit]]*Data[[#This Row],[Units]]</f>
        <v>2158.17</v>
      </c>
    </row>
    <row r="239" spans="3:9" x14ac:dyDescent="0.35">
      <c r="C239" t="s">
        <v>8</v>
      </c>
      <c r="D239" t="s">
        <v>35</v>
      </c>
      <c r="E239" t="s">
        <v>27</v>
      </c>
      <c r="F239" s="4">
        <v>4753</v>
      </c>
      <c r="G239" s="5">
        <v>300</v>
      </c>
      <c r="H239">
        <f>_xlfn.XLOOKUP(Data[[#This Row],[Product]],products[Product],products[Cost per unit])</f>
        <v>16.73</v>
      </c>
      <c r="I239">
        <f>Data[[#This Row],[Cost per Unit]]*Data[[#This Row],[Units]]</f>
        <v>5019</v>
      </c>
    </row>
    <row r="240" spans="3:9" x14ac:dyDescent="0.35">
      <c r="C240" t="s">
        <v>7</v>
      </c>
      <c r="D240" t="s">
        <v>35</v>
      </c>
      <c r="E240" t="s">
        <v>27</v>
      </c>
      <c r="F240" s="4">
        <v>2478</v>
      </c>
      <c r="G240" s="5">
        <v>21</v>
      </c>
      <c r="H240">
        <f>_xlfn.XLOOKUP(Data[[#This Row],[Product]],products[Product],products[Cost per unit])</f>
        <v>16.73</v>
      </c>
      <c r="I240">
        <f>Data[[#This Row],[Cost per Unit]]*Data[[#This Row],[Units]]</f>
        <v>351.33</v>
      </c>
    </row>
    <row r="241" spans="3:9" x14ac:dyDescent="0.35">
      <c r="C241" t="s">
        <v>9</v>
      </c>
      <c r="D241" t="s">
        <v>36</v>
      </c>
      <c r="E241" t="s">
        <v>27</v>
      </c>
      <c r="F241" s="4">
        <v>11522</v>
      </c>
      <c r="G241" s="5">
        <v>204</v>
      </c>
      <c r="H241">
        <f>_xlfn.XLOOKUP(Data[[#This Row],[Product]],products[Product],products[Cost per unit])</f>
        <v>16.73</v>
      </c>
      <c r="I241">
        <f>Data[[#This Row],[Cost per Unit]]*Data[[#This Row],[Units]]</f>
        <v>3412.92</v>
      </c>
    </row>
    <row r="242" spans="3:9" x14ac:dyDescent="0.35">
      <c r="C242" t="s">
        <v>6</v>
      </c>
      <c r="D242" t="s">
        <v>35</v>
      </c>
      <c r="E242" t="s">
        <v>27</v>
      </c>
      <c r="F242" s="4">
        <v>3864</v>
      </c>
      <c r="G242" s="5">
        <v>177</v>
      </c>
      <c r="H242">
        <f>_xlfn.XLOOKUP(Data[[#This Row],[Product]],products[Product],products[Cost per unit])</f>
        <v>16.73</v>
      </c>
      <c r="I242">
        <f>Data[[#This Row],[Cost per Unit]]*Data[[#This Row],[Units]]</f>
        <v>2961.21</v>
      </c>
    </row>
    <row r="243" spans="3:9" x14ac:dyDescent="0.35">
      <c r="C243" t="s">
        <v>7</v>
      </c>
      <c r="D243" t="s">
        <v>39</v>
      </c>
      <c r="E243" t="s">
        <v>27</v>
      </c>
      <c r="F243" s="4">
        <v>966</v>
      </c>
      <c r="G243" s="5">
        <v>198</v>
      </c>
      <c r="H243">
        <f>_xlfn.XLOOKUP(Data[[#This Row],[Product]],products[Product],products[Cost per unit])</f>
        <v>16.73</v>
      </c>
      <c r="I243">
        <f>Data[[#This Row],[Cost per Unit]]*Data[[#This Row],[Units]]</f>
        <v>3312.54</v>
      </c>
    </row>
    <row r="244" spans="3:9" x14ac:dyDescent="0.35">
      <c r="C244" t="s">
        <v>40</v>
      </c>
      <c r="D244" t="s">
        <v>39</v>
      </c>
      <c r="E244" t="s">
        <v>27</v>
      </c>
      <c r="F244" s="4">
        <v>6370</v>
      </c>
      <c r="G244" s="5">
        <v>30</v>
      </c>
      <c r="H244">
        <f>_xlfn.XLOOKUP(Data[[#This Row],[Product]],products[Product],products[Cost per unit])</f>
        <v>16.73</v>
      </c>
      <c r="I244">
        <f>Data[[#This Row],[Cost per Unit]]*Data[[#This Row],[Units]]</f>
        <v>501.90000000000003</v>
      </c>
    </row>
    <row r="245" spans="3:9" x14ac:dyDescent="0.35">
      <c r="C245" t="s">
        <v>40</v>
      </c>
      <c r="D245" t="s">
        <v>36</v>
      </c>
      <c r="E245" t="s">
        <v>27</v>
      </c>
      <c r="F245" s="4">
        <v>3164</v>
      </c>
      <c r="G245" s="5">
        <v>306</v>
      </c>
      <c r="H245">
        <f>_xlfn.XLOOKUP(Data[[#This Row],[Product]],products[Product],products[Cost per unit])</f>
        <v>16.73</v>
      </c>
      <c r="I245">
        <f>Data[[#This Row],[Cost per Unit]]*Data[[#This Row],[Units]]</f>
        <v>5119.38</v>
      </c>
    </row>
    <row r="246" spans="3:9" x14ac:dyDescent="0.35">
      <c r="C246" t="s">
        <v>40</v>
      </c>
      <c r="D246" t="s">
        <v>37</v>
      </c>
      <c r="E246" t="s">
        <v>27</v>
      </c>
      <c r="F246" s="4">
        <v>6132</v>
      </c>
      <c r="G246" s="5">
        <v>93</v>
      </c>
      <c r="H246">
        <f>_xlfn.XLOOKUP(Data[[#This Row],[Product]],products[Product],products[Cost per unit])</f>
        <v>16.73</v>
      </c>
      <c r="I246">
        <f>Data[[#This Row],[Cost per Unit]]*Data[[#This Row],[Units]]</f>
        <v>1555.89</v>
      </c>
    </row>
    <row r="247" spans="3:9" x14ac:dyDescent="0.35">
      <c r="C247" t="s">
        <v>8</v>
      </c>
      <c r="D247" t="s">
        <v>38</v>
      </c>
      <c r="E247" t="s">
        <v>27</v>
      </c>
      <c r="F247" s="4">
        <v>2268</v>
      </c>
      <c r="G247" s="5">
        <v>63</v>
      </c>
      <c r="H247">
        <f>_xlfn.XLOOKUP(Data[[#This Row],[Product]],products[Product],products[Cost per unit])</f>
        <v>16.73</v>
      </c>
      <c r="I247">
        <f>Data[[#This Row],[Cost per Unit]]*Data[[#This Row],[Units]]</f>
        <v>1053.99</v>
      </c>
    </row>
    <row r="248" spans="3:9" x14ac:dyDescent="0.35">
      <c r="C248" t="s">
        <v>9</v>
      </c>
      <c r="D248" t="s">
        <v>35</v>
      </c>
      <c r="E248" t="s">
        <v>27</v>
      </c>
      <c r="F248" s="4">
        <v>2429</v>
      </c>
      <c r="G248" s="5">
        <v>144</v>
      </c>
      <c r="H248">
        <f>_xlfn.XLOOKUP(Data[[#This Row],[Product]],products[Product],products[Cost per unit])</f>
        <v>16.73</v>
      </c>
      <c r="I248">
        <f>Data[[#This Row],[Cost per Unit]]*Data[[#This Row],[Units]]</f>
        <v>2409.12</v>
      </c>
    </row>
    <row r="249" spans="3:9" x14ac:dyDescent="0.35">
      <c r="C249" t="s">
        <v>40</v>
      </c>
      <c r="D249" t="s">
        <v>35</v>
      </c>
      <c r="E249" t="s">
        <v>33</v>
      </c>
      <c r="F249" s="4">
        <v>8869</v>
      </c>
      <c r="G249" s="5">
        <v>432</v>
      </c>
      <c r="H249">
        <f>_xlfn.XLOOKUP(Data[[#This Row],[Product]],products[Product],products[Cost per unit])</f>
        <v>12.37</v>
      </c>
      <c r="I249">
        <f>Data[[#This Row],[Cost per Unit]]*Data[[#This Row],[Units]]</f>
        <v>5343.8399999999992</v>
      </c>
    </row>
    <row r="250" spans="3:9" x14ac:dyDescent="0.35">
      <c r="C250" t="s">
        <v>7</v>
      </c>
      <c r="D250" t="s">
        <v>34</v>
      </c>
      <c r="E250" t="s">
        <v>33</v>
      </c>
      <c r="F250" s="4">
        <v>2226</v>
      </c>
      <c r="G250" s="5">
        <v>48</v>
      </c>
      <c r="H250">
        <f>_xlfn.XLOOKUP(Data[[#This Row],[Product]],products[Product],products[Cost per unit])</f>
        <v>12.37</v>
      </c>
      <c r="I250">
        <f>Data[[#This Row],[Cost per Unit]]*Data[[#This Row],[Units]]</f>
        <v>593.76</v>
      </c>
    </row>
    <row r="251" spans="3:9" x14ac:dyDescent="0.35">
      <c r="C251" t="s">
        <v>40</v>
      </c>
      <c r="D251" t="s">
        <v>36</v>
      </c>
      <c r="E251" t="s">
        <v>33</v>
      </c>
      <c r="F251" s="4">
        <v>9772</v>
      </c>
      <c r="G251" s="5">
        <v>90</v>
      </c>
      <c r="H251">
        <f>_xlfn.XLOOKUP(Data[[#This Row],[Product]],products[Product],products[Cost per unit])</f>
        <v>12.37</v>
      </c>
      <c r="I251">
        <f>Data[[#This Row],[Cost per Unit]]*Data[[#This Row],[Units]]</f>
        <v>1113.3</v>
      </c>
    </row>
    <row r="252" spans="3:9" x14ac:dyDescent="0.35">
      <c r="C252" t="s">
        <v>6</v>
      </c>
      <c r="D252" t="s">
        <v>38</v>
      </c>
      <c r="E252" t="s">
        <v>33</v>
      </c>
      <c r="F252" s="4">
        <v>959</v>
      </c>
      <c r="G252" s="5">
        <v>135</v>
      </c>
      <c r="H252">
        <f>_xlfn.XLOOKUP(Data[[#This Row],[Product]],products[Product],products[Cost per unit])</f>
        <v>12.37</v>
      </c>
      <c r="I252">
        <f>Data[[#This Row],[Cost per Unit]]*Data[[#This Row],[Units]]</f>
        <v>1669.9499999999998</v>
      </c>
    </row>
    <row r="253" spans="3:9" x14ac:dyDescent="0.35">
      <c r="C253" t="s">
        <v>7</v>
      </c>
      <c r="D253" t="s">
        <v>37</v>
      </c>
      <c r="E253" t="s">
        <v>33</v>
      </c>
      <c r="F253" s="4">
        <v>6391</v>
      </c>
      <c r="G253" s="5">
        <v>48</v>
      </c>
      <c r="H253">
        <f>_xlfn.XLOOKUP(Data[[#This Row],[Product]],products[Product],products[Cost per unit])</f>
        <v>12.37</v>
      </c>
      <c r="I253">
        <f>Data[[#This Row],[Cost per Unit]]*Data[[#This Row],[Units]]</f>
        <v>593.76</v>
      </c>
    </row>
    <row r="254" spans="3:9" x14ac:dyDescent="0.35">
      <c r="C254" t="s">
        <v>41</v>
      </c>
      <c r="D254" t="s">
        <v>34</v>
      </c>
      <c r="E254" t="s">
        <v>33</v>
      </c>
      <c r="F254" s="4">
        <v>7847</v>
      </c>
      <c r="G254" s="5">
        <v>174</v>
      </c>
      <c r="H254">
        <f>_xlfn.XLOOKUP(Data[[#This Row],[Product]],products[Product],products[Cost per unit])</f>
        <v>12.37</v>
      </c>
      <c r="I254">
        <f>Data[[#This Row],[Cost per Unit]]*Data[[#This Row],[Units]]</f>
        <v>2152.3799999999997</v>
      </c>
    </row>
    <row r="255" spans="3:9" x14ac:dyDescent="0.35">
      <c r="C255" t="s">
        <v>8</v>
      </c>
      <c r="D255" t="s">
        <v>35</v>
      </c>
      <c r="E255" t="s">
        <v>33</v>
      </c>
      <c r="F255" s="4">
        <v>357</v>
      </c>
      <c r="G255" s="5">
        <v>126</v>
      </c>
      <c r="H255">
        <f>_xlfn.XLOOKUP(Data[[#This Row],[Product]],products[Product],products[Cost per unit])</f>
        <v>12.37</v>
      </c>
      <c r="I255">
        <f>Data[[#This Row],[Cost per Unit]]*Data[[#This Row],[Units]]</f>
        <v>1558.62</v>
      </c>
    </row>
    <row r="256" spans="3:9" x14ac:dyDescent="0.35">
      <c r="C256" t="s">
        <v>10</v>
      </c>
      <c r="D256" t="s">
        <v>39</v>
      </c>
      <c r="E256" t="s">
        <v>33</v>
      </c>
      <c r="F256" s="4">
        <v>12950</v>
      </c>
      <c r="G256" s="5">
        <v>30</v>
      </c>
      <c r="H256">
        <f>_xlfn.XLOOKUP(Data[[#This Row],[Product]],products[Product],products[Cost per unit])</f>
        <v>12.37</v>
      </c>
      <c r="I256">
        <f>Data[[#This Row],[Cost per Unit]]*Data[[#This Row],[Units]]</f>
        <v>371.09999999999997</v>
      </c>
    </row>
    <row r="257" spans="3:9" x14ac:dyDescent="0.35">
      <c r="C257" t="s">
        <v>40</v>
      </c>
      <c r="D257" t="s">
        <v>34</v>
      </c>
      <c r="E257" t="s">
        <v>33</v>
      </c>
      <c r="F257" s="4">
        <v>3794</v>
      </c>
      <c r="G257" s="5">
        <v>159</v>
      </c>
      <c r="H257">
        <f>_xlfn.XLOOKUP(Data[[#This Row],[Product]],products[Product],products[Cost per unit])</f>
        <v>12.37</v>
      </c>
      <c r="I257">
        <f>Data[[#This Row],[Cost per Unit]]*Data[[#This Row],[Units]]</f>
        <v>1966.83</v>
      </c>
    </row>
    <row r="258" spans="3:9" x14ac:dyDescent="0.35">
      <c r="C258" t="s">
        <v>3</v>
      </c>
      <c r="D258" t="s">
        <v>35</v>
      </c>
      <c r="E258" t="s">
        <v>33</v>
      </c>
      <c r="F258" s="4">
        <v>819</v>
      </c>
      <c r="G258" s="5">
        <v>306</v>
      </c>
      <c r="H258">
        <f>_xlfn.XLOOKUP(Data[[#This Row],[Product]],products[Product],products[Cost per unit])</f>
        <v>12.37</v>
      </c>
      <c r="I258">
        <f>Data[[#This Row],[Cost per Unit]]*Data[[#This Row],[Units]]</f>
        <v>3785.22</v>
      </c>
    </row>
    <row r="259" spans="3:9" x14ac:dyDescent="0.35">
      <c r="C259" t="s">
        <v>5</v>
      </c>
      <c r="D259" t="s">
        <v>34</v>
      </c>
      <c r="E259" t="s">
        <v>33</v>
      </c>
      <c r="F259" s="4">
        <v>1652</v>
      </c>
      <c r="G259" s="5">
        <v>93</v>
      </c>
      <c r="H259">
        <f>_xlfn.XLOOKUP(Data[[#This Row],[Product]],products[Product],products[Cost per unit])</f>
        <v>12.37</v>
      </c>
      <c r="I259">
        <f>Data[[#This Row],[Cost per Unit]]*Data[[#This Row],[Units]]</f>
        <v>1150.4099999999999</v>
      </c>
    </row>
    <row r="260" spans="3:9" x14ac:dyDescent="0.35">
      <c r="C260" t="s">
        <v>9</v>
      </c>
      <c r="D260" t="s">
        <v>38</v>
      </c>
      <c r="E260" t="s">
        <v>33</v>
      </c>
      <c r="F260" s="4">
        <v>9506</v>
      </c>
      <c r="G260" s="5">
        <v>87</v>
      </c>
      <c r="H260">
        <f>_xlfn.XLOOKUP(Data[[#This Row],[Product]],products[Product],products[Cost per unit])</f>
        <v>12.37</v>
      </c>
      <c r="I260">
        <f>Data[[#This Row],[Cost per Unit]]*Data[[#This Row],[Units]]</f>
        <v>1076.1899999999998</v>
      </c>
    </row>
    <row r="261" spans="3:9" x14ac:dyDescent="0.35">
      <c r="C261" t="s">
        <v>2</v>
      </c>
      <c r="D261" t="s">
        <v>39</v>
      </c>
      <c r="E261" t="s">
        <v>33</v>
      </c>
      <c r="F261" s="4">
        <v>4018</v>
      </c>
      <c r="G261" s="5">
        <v>126</v>
      </c>
      <c r="H261">
        <f>_xlfn.XLOOKUP(Data[[#This Row],[Product]],products[Product],products[Cost per unit])</f>
        <v>12.37</v>
      </c>
      <c r="I261">
        <f>Data[[#This Row],[Cost per Unit]]*Data[[#This Row],[Units]]</f>
        <v>1558.62</v>
      </c>
    </row>
    <row r="262" spans="3:9" x14ac:dyDescent="0.35">
      <c r="C262" t="s">
        <v>41</v>
      </c>
      <c r="D262" t="s">
        <v>35</v>
      </c>
      <c r="E262" t="s">
        <v>15</v>
      </c>
      <c r="F262" s="4">
        <v>2114</v>
      </c>
      <c r="G262" s="5">
        <v>186</v>
      </c>
      <c r="H262">
        <f>_xlfn.XLOOKUP(Data[[#This Row],[Product]],products[Product],products[Cost per unit])</f>
        <v>11.73</v>
      </c>
      <c r="I262">
        <f>Data[[#This Row],[Cost per Unit]]*Data[[#This Row],[Units]]</f>
        <v>2181.7800000000002</v>
      </c>
    </row>
    <row r="263" spans="3:9" x14ac:dyDescent="0.35">
      <c r="C263" t="s">
        <v>6</v>
      </c>
      <c r="D263" t="s">
        <v>34</v>
      </c>
      <c r="E263" t="s">
        <v>15</v>
      </c>
      <c r="F263" s="4">
        <v>1442</v>
      </c>
      <c r="G263" s="5">
        <v>15</v>
      </c>
      <c r="H263">
        <f>_xlfn.XLOOKUP(Data[[#This Row],[Product]],products[Product],products[Cost per unit])</f>
        <v>11.73</v>
      </c>
      <c r="I263">
        <f>Data[[#This Row],[Cost per Unit]]*Data[[#This Row],[Units]]</f>
        <v>175.95000000000002</v>
      </c>
    </row>
    <row r="264" spans="3:9" x14ac:dyDescent="0.35">
      <c r="C264" t="s">
        <v>8</v>
      </c>
      <c r="D264" t="s">
        <v>37</v>
      </c>
      <c r="E264" t="s">
        <v>15</v>
      </c>
      <c r="F264" s="4">
        <v>9709</v>
      </c>
      <c r="G264" s="5">
        <v>30</v>
      </c>
      <c r="H264">
        <f>_xlfn.XLOOKUP(Data[[#This Row],[Product]],products[Product],products[Cost per unit])</f>
        <v>11.73</v>
      </c>
      <c r="I264">
        <f>Data[[#This Row],[Cost per Unit]]*Data[[#This Row],[Units]]</f>
        <v>351.90000000000003</v>
      </c>
    </row>
    <row r="265" spans="3:9" x14ac:dyDescent="0.35">
      <c r="C265" t="s">
        <v>5</v>
      </c>
      <c r="D265" t="s">
        <v>35</v>
      </c>
      <c r="E265" t="s">
        <v>15</v>
      </c>
      <c r="F265" s="4">
        <v>13391</v>
      </c>
      <c r="G265" s="5">
        <v>201</v>
      </c>
      <c r="H265">
        <f>_xlfn.XLOOKUP(Data[[#This Row],[Product]],products[Product],products[Cost per unit])</f>
        <v>11.73</v>
      </c>
      <c r="I265">
        <f>Data[[#This Row],[Cost per Unit]]*Data[[#This Row],[Units]]</f>
        <v>2357.73</v>
      </c>
    </row>
    <row r="266" spans="3:9" x14ac:dyDescent="0.35">
      <c r="C266" t="s">
        <v>5</v>
      </c>
      <c r="D266" t="s">
        <v>34</v>
      </c>
      <c r="E266" t="s">
        <v>15</v>
      </c>
      <c r="F266" s="4">
        <v>7280</v>
      </c>
      <c r="G266" s="5">
        <v>201</v>
      </c>
      <c r="H266">
        <f>_xlfn.XLOOKUP(Data[[#This Row],[Product]],products[Product],products[Cost per unit])</f>
        <v>11.73</v>
      </c>
      <c r="I266">
        <f>Data[[#This Row],[Cost per Unit]]*Data[[#This Row],[Units]]</f>
        <v>2357.73</v>
      </c>
    </row>
    <row r="267" spans="3:9" x14ac:dyDescent="0.35">
      <c r="C267" t="s">
        <v>9</v>
      </c>
      <c r="D267" t="s">
        <v>35</v>
      </c>
      <c r="E267" t="s">
        <v>15</v>
      </c>
      <c r="F267" s="4">
        <v>7833</v>
      </c>
      <c r="G267" s="5">
        <v>243</v>
      </c>
      <c r="H267">
        <f>_xlfn.XLOOKUP(Data[[#This Row],[Product]],products[Product],products[Cost per unit])</f>
        <v>11.73</v>
      </c>
      <c r="I267">
        <f>Data[[#This Row],[Cost per Unit]]*Data[[#This Row],[Units]]</f>
        <v>2850.3900000000003</v>
      </c>
    </row>
    <row r="268" spans="3:9" x14ac:dyDescent="0.35">
      <c r="C268" t="s">
        <v>2</v>
      </c>
      <c r="D268" t="s">
        <v>39</v>
      </c>
      <c r="E268" t="s">
        <v>15</v>
      </c>
      <c r="F268" s="4">
        <v>4802</v>
      </c>
      <c r="G268" s="5">
        <v>36</v>
      </c>
      <c r="H268">
        <f>_xlfn.XLOOKUP(Data[[#This Row],[Product]],products[Product],products[Cost per unit])</f>
        <v>11.73</v>
      </c>
      <c r="I268">
        <f>Data[[#This Row],[Cost per Unit]]*Data[[#This Row],[Units]]</f>
        <v>422.28000000000003</v>
      </c>
    </row>
    <row r="269" spans="3:9" x14ac:dyDescent="0.35">
      <c r="C269" t="s">
        <v>10</v>
      </c>
      <c r="D269" t="s">
        <v>35</v>
      </c>
      <c r="E269" t="s">
        <v>15</v>
      </c>
      <c r="F269" s="4">
        <v>2562</v>
      </c>
      <c r="G269" s="5">
        <v>6</v>
      </c>
      <c r="H269">
        <f>_xlfn.XLOOKUP(Data[[#This Row],[Product]],products[Product],products[Cost per unit])</f>
        <v>11.73</v>
      </c>
      <c r="I269">
        <f>Data[[#This Row],[Cost per Unit]]*Data[[#This Row],[Units]]</f>
        <v>70.38</v>
      </c>
    </row>
    <row r="270" spans="3:9" x14ac:dyDescent="0.35">
      <c r="C270" t="s">
        <v>7</v>
      </c>
      <c r="D270" t="s">
        <v>34</v>
      </c>
      <c r="E270" t="s">
        <v>15</v>
      </c>
      <c r="F270" s="4">
        <v>3829</v>
      </c>
      <c r="G270" s="5">
        <v>24</v>
      </c>
      <c r="H270">
        <f>_xlfn.XLOOKUP(Data[[#This Row],[Product]],products[Product],products[Cost per unit])</f>
        <v>11.73</v>
      </c>
      <c r="I270">
        <f>Data[[#This Row],[Cost per Unit]]*Data[[#This Row],[Units]]</f>
        <v>281.52</v>
      </c>
    </row>
    <row r="271" spans="3:9" x14ac:dyDescent="0.35">
      <c r="C271" t="s">
        <v>40</v>
      </c>
      <c r="D271" t="s">
        <v>39</v>
      </c>
      <c r="E271" t="s">
        <v>15</v>
      </c>
      <c r="F271" s="4">
        <v>5775</v>
      </c>
      <c r="G271" s="5">
        <v>42</v>
      </c>
      <c r="H271">
        <f>_xlfn.XLOOKUP(Data[[#This Row],[Product]],products[Product],products[Cost per unit])</f>
        <v>11.73</v>
      </c>
      <c r="I271">
        <f>Data[[#This Row],[Cost per Unit]]*Data[[#This Row],[Units]]</f>
        <v>492.66</v>
      </c>
    </row>
    <row r="272" spans="3:9" x14ac:dyDescent="0.35">
      <c r="C272" t="s">
        <v>2</v>
      </c>
      <c r="D272" t="s">
        <v>37</v>
      </c>
      <c r="E272" t="s">
        <v>15</v>
      </c>
      <c r="F272" s="4">
        <v>2863</v>
      </c>
      <c r="G272" s="5">
        <v>42</v>
      </c>
      <c r="H272">
        <f>_xlfn.XLOOKUP(Data[[#This Row],[Product]],products[Product],products[Cost per unit])</f>
        <v>11.73</v>
      </c>
      <c r="I272">
        <f>Data[[#This Row],[Cost per Unit]]*Data[[#This Row],[Units]]</f>
        <v>492.66</v>
      </c>
    </row>
    <row r="273" spans="3:9" x14ac:dyDescent="0.35">
      <c r="C273" t="s">
        <v>3</v>
      </c>
      <c r="D273" t="s">
        <v>35</v>
      </c>
      <c r="E273" t="s">
        <v>15</v>
      </c>
      <c r="F273" s="4">
        <v>6657</v>
      </c>
      <c r="G273" s="5">
        <v>276</v>
      </c>
      <c r="H273">
        <f>_xlfn.XLOOKUP(Data[[#This Row],[Product]],products[Product],products[Cost per unit])</f>
        <v>11.73</v>
      </c>
      <c r="I273">
        <f>Data[[#This Row],[Cost per Unit]]*Data[[#This Row],[Units]]</f>
        <v>3237.48</v>
      </c>
    </row>
    <row r="274" spans="3:9" x14ac:dyDescent="0.35">
      <c r="C274" t="s">
        <v>41</v>
      </c>
      <c r="D274" t="s">
        <v>37</v>
      </c>
      <c r="E274" t="s">
        <v>15</v>
      </c>
      <c r="F274" s="4">
        <v>714</v>
      </c>
      <c r="G274" s="5">
        <v>231</v>
      </c>
      <c r="H274">
        <f>_xlfn.XLOOKUP(Data[[#This Row],[Product]],products[Product],products[Cost per unit])</f>
        <v>11.73</v>
      </c>
      <c r="I274">
        <f>Data[[#This Row],[Cost per Unit]]*Data[[#This Row],[Units]]</f>
        <v>2709.63</v>
      </c>
    </row>
    <row r="275" spans="3:9" x14ac:dyDescent="0.35">
      <c r="C275" t="s">
        <v>6</v>
      </c>
      <c r="D275" t="s">
        <v>38</v>
      </c>
      <c r="E275" t="s">
        <v>31</v>
      </c>
      <c r="F275" s="4">
        <v>2681</v>
      </c>
      <c r="G275" s="5">
        <v>54</v>
      </c>
      <c r="H275">
        <f>_xlfn.XLOOKUP(Data[[#This Row],[Product]],products[Product],products[Cost per unit])</f>
        <v>5.79</v>
      </c>
      <c r="I275">
        <f>Data[[#This Row],[Cost per Unit]]*Data[[#This Row],[Units]]</f>
        <v>312.66000000000003</v>
      </c>
    </row>
    <row r="276" spans="3:9" x14ac:dyDescent="0.35">
      <c r="C276" t="s">
        <v>6</v>
      </c>
      <c r="D276" t="s">
        <v>37</v>
      </c>
      <c r="E276" t="s">
        <v>31</v>
      </c>
      <c r="F276" s="4">
        <v>7693</v>
      </c>
      <c r="G276" s="5">
        <v>87</v>
      </c>
      <c r="H276">
        <f>_xlfn.XLOOKUP(Data[[#This Row],[Product]],products[Product],products[Cost per unit])</f>
        <v>5.79</v>
      </c>
      <c r="I276">
        <f>Data[[#This Row],[Cost per Unit]]*Data[[#This Row],[Units]]</f>
        <v>503.73</v>
      </c>
    </row>
    <row r="277" spans="3:9" x14ac:dyDescent="0.35">
      <c r="C277" t="s">
        <v>5</v>
      </c>
      <c r="D277" t="s">
        <v>37</v>
      </c>
      <c r="E277" t="s">
        <v>31</v>
      </c>
      <c r="F277" s="4">
        <v>182</v>
      </c>
      <c r="G277" s="5">
        <v>48</v>
      </c>
      <c r="H277">
        <f>_xlfn.XLOOKUP(Data[[#This Row],[Product]],products[Product],products[Cost per unit])</f>
        <v>5.79</v>
      </c>
      <c r="I277">
        <f>Data[[#This Row],[Cost per Unit]]*Data[[#This Row],[Units]]</f>
        <v>277.92</v>
      </c>
    </row>
    <row r="278" spans="3:9" x14ac:dyDescent="0.35">
      <c r="C278" t="s">
        <v>8</v>
      </c>
      <c r="D278" t="s">
        <v>39</v>
      </c>
      <c r="E278" t="s">
        <v>31</v>
      </c>
      <c r="F278" s="4">
        <v>8890</v>
      </c>
      <c r="G278" s="5">
        <v>210</v>
      </c>
      <c r="H278">
        <f>_xlfn.XLOOKUP(Data[[#This Row],[Product]],products[Product],products[Cost per unit])</f>
        <v>5.79</v>
      </c>
      <c r="I278">
        <f>Data[[#This Row],[Cost per Unit]]*Data[[#This Row],[Units]]</f>
        <v>1215.9000000000001</v>
      </c>
    </row>
    <row r="279" spans="3:9" x14ac:dyDescent="0.35">
      <c r="C279" t="s">
        <v>8</v>
      </c>
      <c r="D279" t="s">
        <v>34</v>
      </c>
      <c r="E279" t="s">
        <v>31</v>
      </c>
      <c r="F279" s="4">
        <v>3507</v>
      </c>
      <c r="G279" s="5">
        <v>288</v>
      </c>
      <c r="H279">
        <f>_xlfn.XLOOKUP(Data[[#This Row],[Product]],products[Product],products[Cost per unit])</f>
        <v>5.79</v>
      </c>
      <c r="I279">
        <f>Data[[#This Row],[Cost per Unit]]*Data[[#This Row],[Units]]</f>
        <v>1667.52</v>
      </c>
    </row>
    <row r="280" spans="3:9" x14ac:dyDescent="0.35">
      <c r="C280" t="s">
        <v>40</v>
      </c>
      <c r="D280" t="s">
        <v>38</v>
      </c>
      <c r="E280" t="s">
        <v>31</v>
      </c>
      <c r="F280" s="4">
        <v>1988</v>
      </c>
      <c r="G280" s="5">
        <v>39</v>
      </c>
      <c r="H280">
        <f>_xlfn.XLOOKUP(Data[[#This Row],[Product]],products[Product],products[Cost per unit])</f>
        <v>5.79</v>
      </c>
      <c r="I280">
        <f>Data[[#This Row],[Cost per Unit]]*Data[[#This Row],[Units]]</f>
        <v>225.81</v>
      </c>
    </row>
    <row r="281" spans="3:9" x14ac:dyDescent="0.35">
      <c r="C281" t="s">
        <v>2</v>
      </c>
      <c r="D281" t="s">
        <v>36</v>
      </c>
      <c r="E281" t="s">
        <v>31</v>
      </c>
      <c r="F281" s="4">
        <v>3094</v>
      </c>
      <c r="G281" s="5">
        <v>246</v>
      </c>
      <c r="H281">
        <f>_xlfn.XLOOKUP(Data[[#This Row],[Product]],products[Product],products[Cost per unit])</f>
        <v>5.79</v>
      </c>
      <c r="I281">
        <f>Data[[#This Row],[Cost per Unit]]*Data[[#This Row],[Units]]</f>
        <v>1424.34</v>
      </c>
    </row>
    <row r="282" spans="3:9" x14ac:dyDescent="0.35">
      <c r="C282" t="s">
        <v>5</v>
      </c>
      <c r="D282" t="s">
        <v>35</v>
      </c>
      <c r="E282" t="s">
        <v>31</v>
      </c>
      <c r="F282" s="4">
        <v>4753</v>
      </c>
      <c r="G282" s="5">
        <v>246</v>
      </c>
      <c r="H282">
        <f>_xlfn.XLOOKUP(Data[[#This Row],[Product]],products[Product],products[Cost per unit])</f>
        <v>5.79</v>
      </c>
      <c r="I282">
        <f>Data[[#This Row],[Cost per Unit]]*Data[[#This Row],[Units]]</f>
        <v>1424.34</v>
      </c>
    </row>
    <row r="283" spans="3:9" x14ac:dyDescent="0.35">
      <c r="C283" t="s">
        <v>2</v>
      </c>
      <c r="D283" t="s">
        <v>38</v>
      </c>
      <c r="E283" t="s">
        <v>31</v>
      </c>
      <c r="F283" s="4">
        <v>4326</v>
      </c>
      <c r="G283" s="5">
        <v>348</v>
      </c>
      <c r="H283">
        <f>_xlfn.XLOOKUP(Data[[#This Row],[Product]],products[Product],products[Cost per unit])</f>
        <v>5.79</v>
      </c>
      <c r="I283">
        <f>Data[[#This Row],[Cost per Unit]]*Data[[#This Row],[Units]]</f>
        <v>2014.92</v>
      </c>
    </row>
    <row r="284" spans="3:9" x14ac:dyDescent="0.35">
      <c r="C284" t="s">
        <v>7</v>
      </c>
      <c r="D284" t="s">
        <v>36</v>
      </c>
      <c r="E284" t="s">
        <v>31</v>
      </c>
      <c r="F284" s="4">
        <v>2149</v>
      </c>
      <c r="G284" s="5">
        <v>117</v>
      </c>
      <c r="H284">
        <f>_xlfn.XLOOKUP(Data[[#This Row],[Product]],products[Product],products[Cost per unit])</f>
        <v>5.79</v>
      </c>
      <c r="I284">
        <f>Data[[#This Row],[Cost per Unit]]*Data[[#This Row],[Units]]</f>
        <v>677.43</v>
      </c>
    </row>
    <row r="285" spans="3:9" x14ac:dyDescent="0.35">
      <c r="C285" t="s">
        <v>6</v>
      </c>
      <c r="D285" t="s">
        <v>36</v>
      </c>
      <c r="E285" t="s">
        <v>21</v>
      </c>
      <c r="F285" s="4">
        <v>497</v>
      </c>
      <c r="G285" s="5">
        <v>63</v>
      </c>
      <c r="H285">
        <f>_xlfn.XLOOKUP(Data[[#This Row],[Product]],products[Product],products[Cost per unit])</f>
        <v>9</v>
      </c>
      <c r="I285">
        <f>Data[[#This Row],[Cost per Unit]]*Data[[#This Row],[Units]]</f>
        <v>567</v>
      </c>
    </row>
    <row r="286" spans="3:9" x14ac:dyDescent="0.35">
      <c r="C286" t="s">
        <v>10</v>
      </c>
      <c r="D286" t="s">
        <v>35</v>
      </c>
      <c r="E286" t="s">
        <v>21</v>
      </c>
      <c r="F286" s="4">
        <v>567</v>
      </c>
      <c r="G286" s="5">
        <v>228</v>
      </c>
      <c r="H286">
        <f>_xlfn.XLOOKUP(Data[[#This Row],[Product]],products[Product],products[Cost per unit])</f>
        <v>9</v>
      </c>
      <c r="I286">
        <f>Data[[#This Row],[Cost per Unit]]*Data[[#This Row],[Units]]</f>
        <v>2052</v>
      </c>
    </row>
    <row r="287" spans="3:9" x14ac:dyDescent="0.35">
      <c r="C287" t="s">
        <v>41</v>
      </c>
      <c r="D287" t="s">
        <v>37</v>
      </c>
      <c r="E287" t="s">
        <v>21</v>
      </c>
      <c r="F287" s="4">
        <v>2933</v>
      </c>
      <c r="G287" s="5">
        <v>9</v>
      </c>
      <c r="H287">
        <f>_xlfn.XLOOKUP(Data[[#This Row],[Product]],products[Product],products[Cost per unit])</f>
        <v>9</v>
      </c>
      <c r="I287">
        <f>Data[[#This Row],[Cost per Unit]]*Data[[#This Row],[Units]]</f>
        <v>81</v>
      </c>
    </row>
    <row r="288" spans="3:9" x14ac:dyDescent="0.35">
      <c r="C288" t="s">
        <v>9</v>
      </c>
      <c r="D288" t="s">
        <v>34</v>
      </c>
      <c r="E288" t="s">
        <v>21</v>
      </c>
      <c r="F288" s="4">
        <v>6832</v>
      </c>
      <c r="G288" s="5">
        <v>27</v>
      </c>
      <c r="H288">
        <f>_xlfn.XLOOKUP(Data[[#This Row],[Product]],products[Product],products[Cost per unit])</f>
        <v>9</v>
      </c>
      <c r="I288">
        <f>Data[[#This Row],[Cost per Unit]]*Data[[#This Row],[Units]]</f>
        <v>243</v>
      </c>
    </row>
    <row r="289" spans="3:9" x14ac:dyDescent="0.35">
      <c r="C289" t="s">
        <v>6</v>
      </c>
      <c r="D289" t="s">
        <v>38</v>
      </c>
      <c r="E289" t="s">
        <v>21</v>
      </c>
      <c r="F289" s="4">
        <v>7322</v>
      </c>
      <c r="G289" s="5">
        <v>36</v>
      </c>
      <c r="H289">
        <f>_xlfn.XLOOKUP(Data[[#This Row],[Product]],products[Product],products[Cost per unit])</f>
        <v>9</v>
      </c>
      <c r="I289">
        <f>Data[[#This Row],[Cost per Unit]]*Data[[#This Row],[Units]]</f>
        <v>324</v>
      </c>
    </row>
    <row r="290" spans="3:9" x14ac:dyDescent="0.35">
      <c r="C290" t="s">
        <v>2</v>
      </c>
      <c r="D290" t="s">
        <v>39</v>
      </c>
      <c r="E290" t="s">
        <v>21</v>
      </c>
      <c r="F290" s="4">
        <v>7651</v>
      </c>
      <c r="G290" s="5">
        <v>213</v>
      </c>
      <c r="H290">
        <f>_xlfn.XLOOKUP(Data[[#This Row],[Product]],products[Product],products[Cost per unit])</f>
        <v>9</v>
      </c>
      <c r="I290">
        <f>Data[[#This Row],[Cost per Unit]]*Data[[#This Row],[Units]]</f>
        <v>1917</v>
      </c>
    </row>
    <row r="291" spans="3:9" x14ac:dyDescent="0.35">
      <c r="C291" t="s">
        <v>10</v>
      </c>
      <c r="D291" t="s">
        <v>39</v>
      </c>
      <c r="E291" t="s">
        <v>21</v>
      </c>
      <c r="F291" s="4">
        <v>4858</v>
      </c>
      <c r="G291" s="5">
        <v>279</v>
      </c>
      <c r="H291">
        <f>_xlfn.XLOOKUP(Data[[#This Row],[Product]],products[Product],products[Cost per unit])</f>
        <v>9</v>
      </c>
      <c r="I291">
        <f>Data[[#This Row],[Cost per Unit]]*Data[[#This Row],[Units]]</f>
        <v>2511</v>
      </c>
    </row>
    <row r="292" spans="3:9" x14ac:dyDescent="0.35">
      <c r="C292" t="s">
        <v>10</v>
      </c>
      <c r="D292" t="s">
        <v>37</v>
      </c>
      <c r="E292" t="s">
        <v>21</v>
      </c>
      <c r="F292" s="4">
        <v>245</v>
      </c>
      <c r="G292" s="5">
        <v>288</v>
      </c>
      <c r="H292">
        <f>_xlfn.XLOOKUP(Data[[#This Row],[Product]],products[Product],products[Cost per unit])</f>
        <v>9</v>
      </c>
      <c r="I292">
        <f>Data[[#This Row],[Cost per Unit]]*Data[[#This Row],[Units]]</f>
        <v>2592</v>
      </c>
    </row>
    <row r="293" spans="3:9" x14ac:dyDescent="0.35">
      <c r="C293" t="s">
        <v>8</v>
      </c>
      <c r="D293" t="s">
        <v>37</v>
      </c>
      <c r="E293" t="s">
        <v>21</v>
      </c>
      <c r="F293" s="4">
        <v>434</v>
      </c>
      <c r="G293" s="5">
        <v>87</v>
      </c>
      <c r="H293">
        <f>_xlfn.XLOOKUP(Data[[#This Row],[Product]],products[Product],products[Cost per unit])</f>
        <v>9</v>
      </c>
      <c r="I293">
        <f>Data[[#This Row],[Cost per Unit]]*Data[[#This Row],[Units]]</f>
        <v>783</v>
      </c>
    </row>
    <row r="294" spans="3:9" x14ac:dyDescent="0.35">
      <c r="C294" t="s">
        <v>8</v>
      </c>
      <c r="D294" t="s">
        <v>38</v>
      </c>
      <c r="E294" t="s">
        <v>21</v>
      </c>
      <c r="F294" s="4">
        <v>6433</v>
      </c>
      <c r="G294" s="5">
        <v>78</v>
      </c>
      <c r="H294">
        <f>_xlfn.XLOOKUP(Data[[#This Row],[Product]],products[Product],products[Cost per unit])</f>
        <v>9</v>
      </c>
      <c r="I294">
        <f>Data[[#This Row],[Cost per Unit]]*Data[[#This Row],[Units]]</f>
        <v>702</v>
      </c>
    </row>
    <row r="295" spans="3:9" x14ac:dyDescent="0.35">
      <c r="C295" t="s">
        <v>6</v>
      </c>
      <c r="D295" t="s">
        <v>39</v>
      </c>
      <c r="E295" t="s">
        <v>25</v>
      </c>
      <c r="F295" s="4">
        <v>2100</v>
      </c>
      <c r="G295" s="5">
        <v>414</v>
      </c>
      <c r="H295">
        <f>_xlfn.XLOOKUP(Data[[#This Row],[Product]],products[Product],products[Cost per unit])</f>
        <v>13.15</v>
      </c>
      <c r="I295">
        <f>Data[[#This Row],[Cost per Unit]]*Data[[#This Row],[Units]]</f>
        <v>5444.1</v>
      </c>
    </row>
    <row r="296" spans="3:9" x14ac:dyDescent="0.35">
      <c r="C296" t="s">
        <v>2</v>
      </c>
      <c r="D296" t="s">
        <v>39</v>
      </c>
      <c r="E296" t="s">
        <v>25</v>
      </c>
      <c r="F296" s="4">
        <v>1785</v>
      </c>
      <c r="G296" s="5">
        <v>462</v>
      </c>
      <c r="H296">
        <f>_xlfn.XLOOKUP(Data[[#This Row],[Product]],products[Product],products[Cost per unit])</f>
        <v>13.15</v>
      </c>
      <c r="I296">
        <f>Data[[#This Row],[Cost per Unit]]*Data[[#This Row],[Units]]</f>
        <v>6075.3</v>
      </c>
    </row>
    <row r="297" spans="3:9" x14ac:dyDescent="0.35">
      <c r="C297" t="s">
        <v>3</v>
      </c>
      <c r="D297" t="s">
        <v>35</v>
      </c>
      <c r="E297" t="s">
        <v>25</v>
      </c>
      <c r="F297" s="4">
        <v>2464</v>
      </c>
      <c r="G297" s="5">
        <v>234</v>
      </c>
      <c r="H297">
        <f>_xlfn.XLOOKUP(Data[[#This Row],[Product]],products[Product],products[Cost per unit])</f>
        <v>13.15</v>
      </c>
      <c r="I297">
        <f>Data[[#This Row],[Cost per Unit]]*Data[[#This Row],[Units]]</f>
        <v>3077.1</v>
      </c>
    </row>
    <row r="298" spans="3:9" x14ac:dyDescent="0.35">
      <c r="C298" t="s">
        <v>40</v>
      </c>
      <c r="D298" t="s">
        <v>36</v>
      </c>
      <c r="E298" t="s">
        <v>25</v>
      </c>
      <c r="F298" s="4">
        <v>5439</v>
      </c>
      <c r="G298" s="5">
        <v>30</v>
      </c>
      <c r="H298">
        <f>_xlfn.XLOOKUP(Data[[#This Row],[Product]],products[Product],products[Cost per unit])</f>
        <v>13.15</v>
      </c>
      <c r="I298">
        <f>Data[[#This Row],[Cost per Unit]]*Data[[#This Row],[Units]]</f>
        <v>394.5</v>
      </c>
    </row>
    <row r="299" spans="3:9" x14ac:dyDescent="0.35">
      <c r="C299" t="s">
        <v>3</v>
      </c>
      <c r="D299" t="s">
        <v>36</v>
      </c>
      <c r="E299" t="s">
        <v>25</v>
      </c>
      <c r="F299" s="4">
        <v>3339</v>
      </c>
      <c r="G299" s="5">
        <v>39</v>
      </c>
      <c r="H299">
        <f>_xlfn.XLOOKUP(Data[[#This Row],[Product]],products[Product],products[Cost per unit])</f>
        <v>13.15</v>
      </c>
      <c r="I299">
        <f>Data[[#This Row],[Cost per Unit]]*Data[[#This Row],[Units]]</f>
        <v>512.85</v>
      </c>
    </row>
    <row r="300" spans="3:9" x14ac:dyDescent="0.35">
      <c r="C300" t="s">
        <v>6</v>
      </c>
      <c r="D300" t="s">
        <v>38</v>
      </c>
      <c r="E300" t="s">
        <v>25</v>
      </c>
      <c r="F300" s="4">
        <v>469</v>
      </c>
      <c r="G300" s="5">
        <v>75</v>
      </c>
      <c r="H300">
        <f>_xlfn.XLOOKUP(Data[[#This Row],[Product]],products[Product],products[Cost per unit])</f>
        <v>13.15</v>
      </c>
      <c r="I300">
        <f>Data[[#This Row],[Cost per Unit]]*Data[[#This Row],[Units]]</f>
        <v>986.25</v>
      </c>
    </row>
    <row r="301" spans="3:9" x14ac:dyDescent="0.35">
      <c r="C301" t="s">
        <v>9</v>
      </c>
      <c r="D301" t="s">
        <v>37</v>
      </c>
      <c r="E301" t="s">
        <v>25</v>
      </c>
      <c r="F301" s="4">
        <v>4305</v>
      </c>
      <c r="G301" s="5">
        <v>156</v>
      </c>
      <c r="H301">
        <f>_xlfn.XLOOKUP(Data[[#This Row],[Product]],products[Product],products[Cost per unit])</f>
        <v>13.15</v>
      </c>
      <c r="I301">
        <f>Data[[#This Row],[Cost per Unit]]*Data[[#This Row],[Units]]</f>
        <v>2051.4</v>
      </c>
    </row>
    <row r="302" spans="3:9" x14ac:dyDescent="0.35">
      <c r="C302" t="s">
        <v>7</v>
      </c>
      <c r="D302" t="s">
        <v>34</v>
      </c>
      <c r="E302" t="s">
        <v>25</v>
      </c>
      <c r="F302" s="4">
        <v>1568</v>
      </c>
      <c r="G302" s="5">
        <v>96</v>
      </c>
      <c r="H302">
        <f>_xlfn.XLOOKUP(Data[[#This Row],[Product]],products[Product],products[Cost per unit])</f>
        <v>13.15</v>
      </c>
      <c r="I302">
        <f>Data[[#This Row],[Cost per Unit]]*Data[[#This Row],[Units]]</f>
        <v>1262.4000000000001</v>
      </c>
    </row>
    <row r="303" spans="3:9" x14ac:dyDescent="0.35">
      <c r="C303" t="s">
        <v>10</v>
      </c>
      <c r="D303" t="s">
        <v>34</v>
      </c>
      <c r="E303" t="s">
        <v>25</v>
      </c>
      <c r="F303" s="4">
        <v>1428</v>
      </c>
      <c r="G303" s="5">
        <v>93</v>
      </c>
      <c r="H303">
        <f>_xlfn.XLOOKUP(Data[[#This Row],[Product]],products[Product],products[Cost per unit])</f>
        <v>13.15</v>
      </c>
      <c r="I303">
        <f>Data[[#This Row],[Cost per Unit]]*Data[[#This Row],[Units]]</f>
        <v>1222.95</v>
      </c>
    </row>
    <row r="304" spans="3:9" x14ac:dyDescent="0.35">
      <c r="C304" t="s">
        <v>40</v>
      </c>
      <c r="D304" t="s">
        <v>38</v>
      </c>
      <c r="E304" t="s">
        <v>25</v>
      </c>
      <c r="F304" s="4">
        <v>2541</v>
      </c>
      <c r="G304" s="5">
        <v>90</v>
      </c>
      <c r="H304">
        <f>_xlfn.XLOOKUP(Data[[#This Row],[Product]],products[Product],products[Cost per unit])</f>
        <v>13.15</v>
      </c>
      <c r="I304">
        <f>Data[[#This Row],[Cost per Unit]]*Data[[#This Row],[Units]]</f>
        <v>1183.5</v>
      </c>
    </row>
    <row r="305" spans="3:10" x14ac:dyDescent="0.35">
      <c r="C305" t="s">
        <v>9</v>
      </c>
      <c r="D305" t="s">
        <v>39</v>
      </c>
      <c r="E305" t="s">
        <v>25</v>
      </c>
      <c r="F305" s="4">
        <v>3192</v>
      </c>
      <c r="G305" s="5">
        <v>72</v>
      </c>
      <c r="H305">
        <f>_xlfn.XLOOKUP(Data[[#This Row],[Product]],products[Product],products[Cost per unit])</f>
        <v>13.15</v>
      </c>
      <c r="I305">
        <f>Data[[#This Row],[Cost per Unit]]*Data[[#This Row],[Units]]</f>
        <v>946.80000000000007</v>
      </c>
    </row>
    <row r="306" spans="3:10" x14ac:dyDescent="0.35">
      <c r="C306" t="s">
        <v>3</v>
      </c>
      <c r="D306" t="s">
        <v>34</v>
      </c>
      <c r="E306" t="s">
        <v>25</v>
      </c>
      <c r="F306" s="4">
        <v>6300</v>
      </c>
      <c r="G306" s="5">
        <v>42</v>
      </c>
      <c r="H306">
        <f>_xlfn.XLOOKUP(Data[[#This Row],[Product]],products[Product],products[Cost per unit])</f>
        <v>13.15</v>
      </c>
      <c r="I306">
        <f>Data[[#This Row],[Cost per Unit]]*Data[[#This Row],[Units]]</f>
        <v>552.30000000000007</v>
      </c>
    </row>
    <row r="307" spans="3:10" x14ac:dyDescent="0.35">
      <c r="C307" t="s">
        <v>41</v>
      </c>
      <c r="D307" t="s">
        <v>38</v>
      </c>
      <c r="E307" t="s">
        <v>25</v>
      </c>
      <c r="F307" s="4">
        <v>154</v>
      </c>
      <c r="G307" s="5">
        <v>21</v>
      </c>
      <c r="H307">
        <f>_xlfn.XLOOKUP(Data[[#This Row],[Product]],products[Product],products[Cost per unit])</f>
        <v>13.15</v>
      </c>
      <c r="I307">
        <f>Data[[#This Row],[Cost per Unit]]*Data[[#This Row],[Units]]</f>
        <v>276.15000000000003</v>
      </c>
    </row>
    <row r="308" spans="3:10" x14ac:dyDescent="0.35">
      <c r="C308" t="s">
        <v>5</v>
      </c>
      <c r="D308" t="s">
        <v>37</v>
      </c>
      <c r="E308" t="s">
        <v>25</v>
      </c>
      <c r="F308" s="4">
        <v>8813</v>
      </c>
      <c r="G308" s="5">
        <v>21</v>
      </c>
      <c r="H308">
        <f>_xlfn.XLOOKUP(Data[[#This Row],[Product]],products[Product],products[Cost per unit])</f>
        <v>13.15</v>
      </c>
      <c r="I308">
        <f>Data[[#This Row],[Cost per Unit]]*Data[[#This Row],[Units]]</f>
        <v>276.15000000000003</v>
      </c>
    </row>
    <row r="309" spans="3:10" x14ac:dyDescent="0.35">
      <c r="C309" t="s">
        <v>5</v>
      </c>
      <c r="D309" t="s">
        <v>38</v>
      </c>
      <c r="E309" t="s">
        <v>25</v>
      </c>
      <c r="F309" s="4">
        <v>7483</v>
      </c>
      <c r="G309" s="5">
        <v>45</v>
      </c>
      <c r="H309">
        <f>_xlfn.XLOOKUP(Data[[#This Row],[Product]],products[Product],products[Cost per unit])</f>
        <v>13.15</v>
      </c>
      <c r="I309">
        <f>Data[[#This Row],[Cost per Unit]]*Data[[#This Row],[Units]]</f>
        <v>591.75</v>
      </c>
    </row>
    <row r="310" spans="3:10" x14ac:dyDescent="0.35">
      <c r="C310" t="s">
        <v>9</v>
      </c>
      <c r="D310" t="s">
        <v>36</v>
      </c>
      <c r="E310" t="s">
        <v>25</v>
      </c>
      <c r="F310" s="4">
        <v>2142</v>
      </c>
      <c r="G310" s="5">
        <v>114</v>
      </c>
      <c r="H310">
        <f>_xlfn.XLOOKUP(Data[[#This Row],[Product]],products[Product],products[Cost per unit])</f>
        <v>13.15</v>
      </c>
      <c r="I310">
        <f>Data[[#This Row],[Cost per Unit]]*Data[[#This Row],[Units]]</f>
        <v>1499.1000000000001</v>
      </c>
    </row>
    <row r="311" spans="3:10" x14ac:dyDescent="0.35">
      <c r="C311" t="s">
        <v>9</v>
      </c>
      <c r="D311" t="s">
        <v>38</v>
      </c>
      <c r="E311" t="s">
        <v>25</v>
      </c>
      <c r="F311" s="4">
        <v>3850</v>
      </c>
      <c r="G311" s="5">
        <v>102</v>
      </c>
      <c r="H311">
        <f>_xlfn.XLOOKUP(Data[[#This Row],[Product]],products[Product],products[Cost per unit])</f>
        <v>13.15</v>
      </c>
      <c r="I311">
        <f>Data[[#This Row],[Cost per Unit]]*Data[[#This Row],[Units]]</f>
        <v>1341.3</v>
      </c>
    </row>
    <row r="312" spans="3:10" x14ac:dyDescent="0.35">
      <c r="F312" s="4"/>
      <c r="G312" s="5"/>
      <c r="H312" s="5"/>
      <c r="I312" s="5"/>
      <c r="J312" s="5"/>
    </row>
    <row r="313" spans="3:10" x14ac:dyDescent="0.35">
      <c r="F313" s="4"/>
      <c r="G313" s="5"/>
      <c r="H313" s="5"/>
      <c r="I313" s="5"/>
      <c r="J313" s="5"/>
    </row>
    <row r="314" spans="3:10" x14ac:dyDescent="0.35">
      <c r="F314" s="4"/>
      <c r="G314" s="5"/>
      <c r="H314" s="5"/>
      <c r="I314" s="5"/>
      <c r="J314" s="5"/>
    </row>
    <row r="315" spans="3:10" x14ac:dyDescent="0.35">
      <c r="F315" s="4"/>
      <c r="G315" s="5"/>
      <c r="H315" s="5"/>
      <c r="I315" s="5"/>
      <c r="J315" s="5"/>
    </row>
    <row r="316" spans="3:10" x14ac:dyDescent="0.35">
      <c r="F316" s="4"/>
      <c r="G316" s="5"/>
      <c r="H316" s="5"/>
      <c r="I316" s="5"/>
      <c r="J316" s="5"/>
    </row>
    <row r="317" spans="3:10" x14ac:dyDescent="0.35">
      <c r="F317" s="4"/>
      <c r="G317" s="5"/>
      <c r="H317" s="5"/>
      <c r="I317" s="5"/>
      <c r="J317" s="5"/>
    </row>
    <row r="318" spans="3:10" x14ac:dyDescent="0.35">
      <c r="F318" s="4"/>
      <c r="G318" s="5"/>
      <c r="H318" s="5"/>
      <c r="I318" s="5"/>
      <c r="J318" s="5"/>
    </row>
    <row r="319" spans="3:10" x14ac:dyDescent="0.35">
      <c r="F319" s="4"/>
      <c r="G319" s="5"/>
      <c r="H319" s="5"/>
      <c r="I319" s="5"/>
      <c r="J319" s="5"/>
    </row>
    <row r="320" spans="3:10" x14ac:dyDescent="0.35">
      <c r="F320" s="4"/>
      <c r="G320" s="5"/>
      <c r="H320" s="5"/>
      <c r="I320" s="5"/>
      <c r="J320" s="5"/>
    </row>
    <row r="321" spans="6:10" x14ac:dyDescent="0.35">
      <c r="F321" s="4"/>
      <c r="G321" s="5"/>
      <c r="H321" s="5"/>
      <c r="I321" s="5"/>
      <c r="J321" s="5"/>
    </row>
    <row r="322" spans="6:10" x14ac:dyDescent="0.35">
      <c r="F322" s="4"/>
      <c r="G322" s="5"/>
      <c r="H322" s="5"/>
      <c r="I322" s="5"/>
      <c r="J322" s="5"/>
    </row>
    <row r="323" spans="6:10" x14ac:dyDescent="0.35">
      <c r="F323" s="4"/>
      <c r="G323" s="5"/>
      <c r="H323" s="5"/>
      <c r="I323" s="5"/>
      <c r="J323" s="5"/>
    </row>
    <row r="324" spans="6:10" x14ac:dyDescent="0.35">
      <c r="F324" s="4"/>
      <c r="G324" s="5"/>
      <c r="H324" s="5"/>
      <c r="I324" s="5"/>
      <c r="J324" s="5"/>
    </row>
    <row r="325" spans="6:10" x14ac:dyDescent="0.35">
      <c r="F325" s="4"/>
      <c r="G325" s="5"/>
      <c r="H325" s="5"/>
      <c r="I325" s="5"/>
      <c r="J325" s="5"/>
    </row>
    <row r="326" spans="6:10" x14ac:dyDescent="0.35">
      <c r="F326" s="4"/>
      <c r="G326" s="5"/>
      <c r="H326" s="5"/>
      <c r="I326" s="5"/>
      <c r="J326" s="5"/>
    </row>
    <row r="327" spans="6:10" x14ac:dyDescent="0.35">
      <c r="F327" s="4"/>
      <c r="G327" s="5"/>
      <c r="H327" s="5"/>
      <c r="I327" s="5"/>
      <c r="J327" s="5"/>
    </row>
    <row r="328" spans="6:10" x14ac:dyDescent="0.35">
      <c r="F328" s="4"/>
      <c r="G328" s="5"/>
      <c r="H328" s="5"/>
      <c r="I328" s="5"/>
      <c r="J328" s="5"/>
    </row>
    <row r="329" spans="6:10" x14ac:dyDescent="0.35">
      <c r="F329" s="4"/>
      <c r="G329" s="5"/>
      <c r="H329" s="5"/>
      <c r="I329" s="5"/>
      <c r="J329" s="5"/>
    </row>
    <row r="330" spans="6:10" x14ac:dyDescent="0.35">
      <c r="F330" s="4"/>
      <c r="G330" s="5"/>
      <c r="H330" s="5"/>
      <c r="I330" s="5"/>
      <c r="J330" s="5"/>
    </row>
    <row r="331" spans="6:10" x14ac:dyDescent="0.35">
      <c r="F331" s="4"/>
      <c r="G331" s="5"/>
      <c r="H331" s="5"/>
      <c r="I331" s="5"/>
      <c r="J331" s="5"/>
    </row>
    <row r="332" spans="6:10" x14ac:dyDescent="0.35">
      <c r="F332" s="4"/>
      <c r="G332" s="5"/>
      <c r="H332" s="5"/>
      <c r="I332" s="5"/>
      <c r="J332" s="5"/>
    </row>
    <row r="333" spans="6:10" x14ac:dyDescent="0.35">
      <c r="F333" s="4"/>
      <c r="G333" s="5"/>
      <c r="H333" s="5"/>
      <c r="I333" s="5"/>
      <c r="J333" s="5"/>
    </row>
    <row r="334" spans="6:10" x14ac:dyDescent="0.35">
      <c r="F334" s="4"/>
      <c r="G334" s="5"/>
      <c r="H334" s="5"/>
      <c r="I334" s="5"/>
      <c r="J334" s="5"/>
    </row>
    <row r="335" spans="6:10" x14ac:dyDescent="0.35">
      <c r="F335" s="4"/>
      <c r="G335" s="5"/>
      <c r="H335" s="5"/>
      <c r="I335" s="5"/>
      <c r="J335" s="5"/>
    </row>
    <row r="336" spans="6:10" x14ac:dyDescent="0.35">
      <c r="F336" s="4"/>
      <c r="G336" s="5"/>
      <c r="H336" s="5"/>
      <c r="I336" s="5"/>
      <c r="J336" s="5"/>
    </row>
    <row r="337" spans="6:10" x14ac:dyDescent="0.35">
      <c r="F337" s="4"/>
      <c r="G337" s="5"/>
      <c r="H337" s="5"/>
      <c r="I337" s="5"/>
      <c r="J337" s="5"/>
    </row>
    <row r="338" spans="6:10" x14ac:dyDescent="0.35">
      <c r="F338" s="4"/>
      <c r="G338" s="5"/>
      <c r="H338" s="5"/>
      <c r="I338" s="5"/>
      <c r="J338" s="5"/>
    </row>
    <row r="339" spans="6:10" x14ac:dyDescent="0.35">
      <c r="F339" s="4"/>
      <c r="G339" s="5"/>
      <c r="H339" s="5"/>
      <c r="I339" s="5"/>
      <c r="J339" s="5"/>
    </row>
    <row r="340" spans="6:10" x14ac:dyDescent="0.35">
      <c r="F340" s="4"/>
      <c r="G340" s="5"/>
      <c r="H340" s="5"/>
      <c r="I340" s="5"/>
      <c r="J340" s="5"/>
    </row>
    <row r="341" spans="6:10" x14ac:dyDescent="0.35">
      <c r="F341" s="4"/>
      <c r="G341" s="5"/>
      <c r="H341" s="5"/>
      <c r="I341" s="5"/>
      <c r="J341" s="5"/>
    </row>
    <row r="342" spans="6:10" x14ac:dyDescent="0.35">
      <c r="F342" s="4"/>
      <c r="G342" s="5"/>
      <c r="H342" s="5"/>
      <c r="I342" s="5"/>
      <c r="J342" s="5"/>
    </row>
    <row r="343" spans="6:10" x14ac:dyDescent="0.35">
      <c r="F343" s="4"/>
      <c r="G343" s="5"/>
      <c r="H343" s="5"/>
      <c r="I343" s="5"/>
      <c r="J343" s="5"/>
    </row>
    <row r="344" spans="6:10" x14ac:dyDescent="0.35">
      <c r="F344" s="4"/>
      <c r="G344" s="5"/>
      <c r="H344" s="5"/>
      <c r="I344" s="5"/>
      <c r="J344" s="5"/>
    </row>
    <row r="345" spans="6:10" x14ac:dyDescent="0.35">
      <c r="F345" s="4"/>
      <c r="G345" s="5"/>
      <c r="H345" s="5"/>
      <c r="I345" s="5"/>
      <c r="J345" s="5"/>
    </row>
    <row r="346" spans="6:10" x14ac:dyDescent="0.35">
      <c r="F346" s="4"/>
      <c r="G346" s="5"/>
      <c r="H346" s="5"/>
      <c r="I346" s="5"/>
      <c r="J346" s="5"/>
    </row>
    <row r="347" spans="6:10" x14ac:dyDescent="0.35">
      <c r="F347" s="4"/>
      <c r="G347" s="5"/>
      <c r="H347" s="5"/>
      <c r="I347" s="5"/>
      <c r="J347" s="5"/>
    </row>
    <row r="348" spans="6:10" x14ac:dyDescent="0.35">
      <c r="F348" s="4"/>
      <c r="G348" s="5"/>
      <c r="H348" s="5"/>
      <c r="I348" s="5"/>
      <c r="J348" s="5"/>
    </row>
    <row r="349" spans="6:10" x14ac:dyDescent="0.35">
      <c r="F349" s="4"/>
      <c r="G349" s="5"/>
      <c r="H349" s="5"/>
      <c r="I349" s="5"/>
      <c r="J349" s="5"/>
    </row>
    <row r="350" spans="6:10" x14ac:dyDescent="0.35">
      <c r="F350" s="4"/>
      <c r="G350" s="5"/>
      <c r="H350" s="5"/>
      <c r="I350" s="5"/>
      <c r="J350" s="5"/>
    </row>
    <row r="351" spans="6:10" x14ac:dyDescent="0.35">
      <c r="F351" s="4"/>
      <c r="G351" s="5"/>
      <c r="H351" s="5"/>
      <c r="I351" s="5"/>
      <c r="J351" s="5"/>
    </row>
    <row r="352" spans="6:10" x14ac:dyDescent="0.35">
      <c r="F352" s="4"/>
      <c r="G352" s="5"/>
      <c r="H352" s="5"/>
      <c r="I352" s="5"/>
      <c r="J352" s="5"/>
    </row>
    <row r="353" spans="6:10" x14ac:dyDescent="0.35">
      <c r="F353" s="4"/>
      <c r="G353" s="5"/>
      <c r="H353" s="5"/>
      <c r="I353" s="5"/>
      <c r="J353" s="5"/>
    </row>
    <row r="354" spans="6:10" x14ac:dyDescent="0.35">
      <c r="F354" s="4"/>
      <c r="G354" s="5"/>
      <c r="H354" s="5"/>
      <c r="I354" s="5"/>
      <c r="J354" s="5"/>
    </row>
    <row r="355" spans="6:10" x14ac:dyDescent="0.35">
      <c r="F355" s="4"/>
      <c r="G355" s="5"/>
      <c r="H355" s="5"/>
      <c r="I355" s="5"/>
      <c r="J355" s="5"/>
    </row>
    <row r="356" spans="6:10" x14ac:dyDescent="0.35">
      <c r="F356" s="4"/>
      <c r="G356" s="5"/>
      <c r="H356" s="5"/>
      <c r="I356" s="5"/>
      <c r="J356" s="5"/>
    </row>
    <row r="357" spans="6:10" x14ac:dyDescent="0.35">
      <c r="F357" s="4"/>
      <c r="G357" s="5"/>
      <c r="H357" s="5"/>
      <c r="I357" s="5"/>
      <c r="J357" s="5"/>
    </row>
    <row r="358" spans="6:10" x14ac:dyDescent="0.35">
      <c r="F358" s="4"/>
      <c r="G358" s="5"/>
      <c r="H358" s="5"/>
      <c r="I358" s="5"/>
      <c r="J358" s="5"/>
    </row>
    <row r="359" spans="6:10" x14ac:dyDescent="0.35">
      <c r="F359" s="4"/>
      <c r="G359" s="5"/>
      <c r="H359" s="5"/>
      <c r="I359" s="5"/>
      <c r="J359" s="5"/>
    </row>
    <row r="360" spans="6:10" x14ac:dyDescent="0.35">
      <c r="F360" s="4"/>
      <c r="G360" s="5"/>
      <c r="H360" s="5"/>
      <c r="I360" s="5"/>
      <c r="J360" s="5"/>
    </row>
    <row r="361" spans="6:10" x14ac:dyDescent="0.35">
      <c r="F361" s="4"/>
      <c r="G361" s="5"/>
      <c r="H361" s="5"/>
      <c r="I361" s="5"/>
      <c r="J361" s="5"/>
    </row>
    <row r="362" spans="6:10" x14ac:dyDescent="0.35">
      <c r="F362" s="4"/>
      <c r="G362" s="5"/>
      <c r="H362" s="5"/>
      <c r="I362" s="5"/>
      <c r="J362" s="5"/>
    </row>
    <row r="363" spans="6:10" x14ac:dyDescent="0.35">
      <c r="F363" s="4"/>
      <c r="G363" s="5"/>
      <c r="H363" s="5"/>
      <c r="I363" s="5"/>
      <c r="J363" s="5"/>
    </row>
    <row r="364" spans="6:10" x14ac:dyDescent="0.35">
      <c r="F364" s="4"/>
      <c r="G364" s="5"/>
      <c r="H364" s="5"/>
      <c r="I364" s="5"/>
      <c r="J364" s="5"/>
    </row>
    <row r="365" spans="6:10" x14ac:dyDescent="0.35">
      <c r="F365" s="4"/>
      <c r="G365" s="5"/>
      <c r="H365" s="5"/>
      <c r="I365" s="5"/>
      <c r="J365" s="5"/>
    </row>
    <row r="366" spans="6:10" x14ac:dyDescent="0.35">
      <c r="F366" s="4"/>
      <c r="G366" s="5"/>
      <c r="H366" s="5"/>
      <c r="I366" s="5"/>
      <c r="J366" s="5"/>
    </row>
    <row r="367" spans="6:10" x14ac:dyDescent="0.35">
      <c r="F367" s="4"/>
      <c r="G367" s="5"/>
      <c r="H367" s="5"/>
      <c r="I367" s="5"/>
      <c r="J367" s="5"/>
    </row>
    <row r="368" spans="6:10" x14ac:dyDescent="0.35">
      <c r="F368" s="4"/>
      <c r="G368" s="5"/>
      <c r="H368" s="5"/>
      <c r="I368" s="5"/>
      <c r="J368" s="5"/>
    </row>
    <row r="369" spans="6:10" x14ac:dyDescent="0.35">
      <c r="F369" s="4"/>
      <c r="G369" s="5"/>
      <c r="H369" s="5"/>
      <c r="I369" s="5"/>
      <c r="J369" s="5"/>
    </row>
    <row r="370" spans="6:10" x14ac:dyDescent="0.35">
      <c r="F370" s="4"/>
      <c r="G370" s="5"/>
      <c r="H370" s="5"/>
      <c r="I370" s="5"/>
      <c r="J370" s="5"/>
    </row>
    <row r="371" spans="6:10" x14ac:dyDescent="0.35">
      <c r="F371" s="4"/>
      <c r="G371" s="5"/>
      <c r="H371" s="5"/>
      <c r="I371" s="5"/>
      <c r="J371" s="5"/>
    </row>
    <row r="372" spans="6:10" x14ac:dyDescent="0.35">
      <c r="F372" s="4"/>
      <c r="G372" s="5"/>
      <c r="H372" s="5"/>
      <c r="I372" s="5"/>
      <c r="J372" s="5"/>
    </row>
    <row r="373" spans="6:10" x14ac:dyDescent="0.35">
      <c r="F373" s="4"/>
      <c r="G373" s="5"/>
      <c r="H373" s="5"/>
      <c r="I373" s="5"/>
      <c r="J373" s="5"/>
    </row>
    <row r="374" spans="6:10" x14ac:dyDescent="0.35">
      <c r="F374" s="4"/>
      <c r="G374" s="5"/>
      <c r="H374" s="5"/>
      <c r="I374" s="5"/>
      <c r="J374" s="5"/>
    </row>
    <row r="375" spans="6:10" x14ac:dyDescent="0.35">
      <c r="F375" s="4"/>
      <c r="G375" s="5"/>
      <c r="H375" s="5"/>
      <c r="I375" s="5"/>
      <c r="J375" s="5"/>
    </row>
    <row r="376" spans="6:10" x14ac:dyDescent="0.35">
      <c r="F376" s="4"/>
      <c r="G376" s="5"/>
      <c r="H376" s="5"/>
      <c r="I376" s="5"/>
      <c r="J376" s="5"/>
    </row>
    <row r="377" spans="6:10" x14ac:dyDescent="0.35">
      <c r="F377" s="4"/>
      <c r="G377" s="5"/>
      <c r="H377" s="5"/>
      <c r="I377" s="5"/>
      <c r="J377" s="5"/>
    </row>
    <row r="378" spans="6:10" x14ac:dyDescent="0.35">
      <c r="F378" s="4"/>
      <c r="G378" s="5"/>
      <c r="H378" s="5"/>
      <c r="I378" s="5"/>
      <c r="J378" s="5"/>
    </row>
    <row r="379" spans="6:10" x14ac:dyDescent="0.35">
      <c r="F379" s="4"/>
      <c r="G379" s="5"/>
      <c r="H379" s="5"/>
      <c r="I379" s="5"/>
      <c r="J379" s="5"/>
    </row>
    <row r="380" spans="6:10" x14ac:dyDescent="0.35">
      <c r="F380" s="4"/>
      <c r="G380" s="5"/>
      <c r="H380" s="5"/>
      <c r="I380" s="5"/>
      <c r="J380" s="5"/>
    </row>
    <row r="381" spans="6:10" x14ac:dyDescent="0.35">
      <c r="F381" s="4"/>
      <c r="G381" s="5"/>
      <c r="H381" s="5"/>
      <c r="I381" s="5"/>
      <c r="J381" s="5"/>
    </row>
    <row r="382" spans="6:10" x14ac:dyDescent="0.35">
      <c r="F382" s="4"/>
      <c r="G382" s="5"/>
      <c r="H382" s="5"/>
      <c r="I382" s="5"/>
      <c r="J382" s="5"/>
    </row>
    <row r="383" spans="6:10" x14ac:dyDescent="0.35">
      <c r="F383" s="4"/>
      <c r="G383" s="5"/>
      <c r="H383" s="5"/>
      <c r="I383" s="5"/>
      <c r="J383" s="5"/>
    </row>
    <row r="384" spans="6:10" x14ac:dyDescent="0.35">
      <c r="F384" s="4"/>
      <c r="G384" s="5"/>
      <c r="H384" s="5"/>
      <c r="I384" s="5"/>
      <c r="J384" s="5"/>
    </row>
    <row r="385" spans="6:10" x14ac:dyDescent="0.35">
      <c r="F385" s="4"/>
      <c r="G385" s="5"/>
      <c r="H385" s="5"/>
      <c r="I385" s="5"/>
      <c r="J385" s="5"/>
    </row>
    <row r="386" spans="6:10" x14ac:dyDescent="0.35">
      <c r="F386" s="4"/>
      <c r="G386" s="5"/>
      <c r="H386" s="5"/>
      <c r="I386" s="5"/>
      <c r="J386" s="5"/>
    </row>
    <row r="387" spans="6:10" x14ac:dyDescent="0.35">
      <c r="F387" s="4"/>
      <c r="G387" s="5"/>
      <c r="H387" s="5"/>
      <c r="I387" s="5"/>
      <c r="J387" s="5"/>
    </row>
    <row r="388" spans="6:10" x14ac:dyDescent="0.35">
      <c r="F388" s="4"/>
      <c r="G388" s="5"/>
      <c r="H388" s="5"/>
      <c r="I388" s="5"/>
      <c r="J388" s="5"/>
    </row>
    <row r="389" spans="6:10" x14ac:dyDescent="0.35">
      <c r="F389" s="4"/>
      <c r="G389" s="5"/>
      <c r="H389" s="5"/>
      <c r="I389" s="5"/>
      <c r="J389" s="5"/>
    </row>
    <row r="390" spans="6:10" x14ac:dyDescent="0.35">
      <c r="F390" s="4"/>
      <c r="G390" s="5"/>
      <c r="H390" s="5"/>
      <c r="I390" s="5"/>
      <c r="J390" s="5"/>
    </row>
    <row r="391" spans="6:10" x14ac:dyDescent="0.35">
      <c r="F391" s="4"/>
      <c r="G391" s="5"/>
      <c r="H391" s="5"/>
      <c r="I391" s="5"/>
      <c r="J391" s="5"/>
    </row>
    <row r="392" spans="6:10" x14ac:dyDescent="0.35">
      <c r="F392" s="4"/>
      <c r="G392" s="5"/>
      <c r="H392" s="5"/>
      <c r="I392" s="5"/>
      <c r="J392" s="5"/>
    </row>
    <row r="393" spans="6:10" x14ac:dyDescent="0.35">
      <c r="F393" s="4"/>
      <c r="G393" s="5"/>
      <c r="H393" s="5"/>
      <c r="I393" s="5"/>
      <c r="J393" s="5"/>
    </row>
    <row r="394" spans="6:10" x14ac:dyDescent="0.35">
      <c r="F394" s="4"/>
      <c r="G394" s="5"/>
      <c r="H394" s="5"/>
      <c r="I394" s="5"/>
      <c r="J394" s="5"/>
    </row>
    <row r="395" spans="6:10" x14ac:dyDescent="0.35">
      <c r="F395" s="4"/>
      <c r="G395" s="5"/>
      <c r="H395" s="5"/>
      <c r="I395" s="5"/>
      <c r="J395" s="5"/>
    </row>
    <row r="396" spans="6:10" x14ac:dyDescent="0.35">
      <c r="F396" s="4"/>
      <c r="G396" s="5"/>
      <c r="H396" s="5"/>
      <c r="I396" s="5"/>
      <c r="J396" s="5"/>
    </row>
    <row r="397" spans="6:10" x14ac:dyDescent="0.35">
      <c r="F397" s="4"/>
      <c r="G397" s="5"/>
      <c r="H397" s="5"/>
      <c r="I397" s="5"/>
      <c r="J397" s="5"/>
    </row>
    <row r="398" spans="6:10" x14ac:dyDescent="0.35">
      <c r="F398" s="4"/>
      <c r="G398" s="5"/>
      <c r="H398" s="5"/>
      <c r="I398" s="5"/>
      <c r="J398" s="5"/>
    </row>
    <row r="399" spans="6:10" x14ac:dyDescent="0.35">
      <c r="F399" s="4"/>
      <c r="G399" s="5"/>
      <c r="H399" s="5"/>
      <c r="I399" s="5"/>
      <c r="J399" s="5"/>
    </row>
    <row r="400" spans="6:10" x14ac:dyDescent="0.35">
      <c r="F400" s="4"/>
      <c r="G400" s="5"/>
      <c r="H400" s="5"/>
      <c r="I400" s="5"/>
      <c r="J400" s="5"/>
    </row>
    <row r="401" spans="6:10" x14ac:dyDescent="0.35">
      <c r="F401" s="4"/>
      <c r="G401" s="5"/>
      <c r="H401" s="5"/>
      <c r="I401" s="5"/>
      <c r="J401" s="5"/>
    </row>
    <row r="402" spans="6:10" x14ac:dyDescent="0.35">
      <c r="F402" s="4"/>
      <c r="G402" s="5"/>
      <c r="H402" s="5"/>
      <c r="I402" s="5"/>
      <c r="J402" s="5"/>
    </row>
    <row r="403" spans="6:10" x14ac:dyDescent="0.35">
      <c r="F403" s="4"/>
      <c r="G403" s="5"/>
      <c r="H403" s="5"/>
      <c r="I403" s="5"/>
      <c r="J403" s="5"/>
    </row>
    <row r="404" spans="6:10" x14ac:dyDescent="0.35">
      <c r="F404" s="4"/>
      <c r="G404" s="5"/>
      <c r="H404" s="5"/>
      <c r="I404" s="5"/>
      <c r="J404" s="5"/>
    </row>
    <row r="405" spans="6:10" x14ac:dyDescent="0.35">
      <c r="F405" s="4"/>
      <c r="G405" s="5"/>
      <c r="H405" s="5"/>
      <c r="I405" s="5"/>
      <c r="J405" s="5"/>
    </row>
    <row r="406" spans="6:10" x14ac:dyDescent="0.35">
      <c r="F406" s="4"/>
      <c r="G406" s="5"/>
      <c r="H406" s="5"/>
      <c r="I406" s="5"/>
      <c r="J406" s="5"/>
    </row>
    <row r="407" spans="6:10" x14ac:dyDescent="0.35">
      <c r="F407" s="4"/>
      <c r="G407" s="5"/>
      <c r="H407" s="5"/>
      <c r="I407" s="5"/>
      <c r="J407" s="5"/>
    </row>
    <row r="408" spans="6:10" x14ac:dyDescent="0.35">
      <c r="F408" s="4"/>
      <c r="G408" s="5"/>
      <c r="H408" s="5"/>
      <c r="I408" s="5"/>
      <c r="J408" s="5"/>
    </row>
    <row r="409" spans="6:10" x14ac:dyDescent="0.35">
      <c r="F409" s="4"/>
      <c r="G409" s="5"/>
      <c r="H409" s="5"/>
      <c r="I409" s="5"/>
      <c r="J409" s="5"/>
    </row>
    <row r="410" spans="6:10" x14ac:dyDescent="0.35">
      <c r="F410" s="4"/>
      <c r="G410" s="5"/>
      <c r="H410" s="5"/>
      <c r="I410" s="5"/>
      <c r="J410" s="5"/>
    </row>
    <row r="411" spans="6:10" x14ac:dyDescent="0.35">
      <c r="F411" s="4"/>
      <c r="G411" s="5"/>
      <c r="H411" s="5"/>
      <c r="I411" s="5"/>
      <c r="J411" s="5"/>
    </row>
    <row r="412" spans="6:10" x14ac:dyDescent="0.35">
      <c r="F412" s="4"/>
      <c r="G412" s="5"/>
      <c r="H412" s="5"/>
      <c r="I412" s="5"/>
      <c r="J412" s="5"/>
    </row>
    <row r="413" spans="6:10" x14ac:dyDescent="0.35">
      <c r="F413" s="4"/>
      <c r="G413" s="5"/>
      <c r="H413" s="5"/>
      <c r="I413" s="5"/>
      <c r="J413" s="5"/>
    </row>
    <row r="414" spans="6:10" x14ac:dyDescent="0.35">
      <c r="F414" s="4"/>
      <c r="G414" s="5"/>
      <c r="H414" s="5"/>
      <c r="I414" s="5"/>
      <c r="J414" s="5"/>
    </row>
    <row r="415" spans="6:10" x14ac:dyDescent="0.35">
      <c r="F415" s="4"/>
      <c r="G415" s="5"/>
      <c r="H415" s="5"/>
      <c r="I415" s="5"/>
      <c r="J415" s="5"/>
    </row>
    <row r="416" spans="6:10" x14ac:dyDescent="0.35">
      <c r="F416" s="4"/>
      <c r="G416" s="5"/>
      <c r="H416" s="5"/>
      <c r="I416" s="5"/>
      <c r="J416" s="5"/>
    </row>
    <row r="417" spans="6:10" x14ac:dyDescent="0.35">
      <c r="F417" s="4"/>
      <c r="G417" s="5"/>
      <c r="H417" s="5"/>
      <c r="I417" s="5"/>
      <c r="J417" s="5"/>
    </row>
    <row r="418" spans="6:10" x14ac:dyDescent="0.35">
      <c r="F418" s="4"/>
      <c r="G418" s="5"/>
      <c r="H418" s="5"/>
      <c r="I418" s="5"/>
      <c r="J418" s="5"/>
    </row>
    <row r="419" spans="6:10" x14ac:dyDescent="0.35">
      <c r="F419" s="4"/>
      <c r="G419" s="5"/>
      <c r="H419" s="5"/>
      <c r="I419" s="5"/>
      <c r="J419" s="5"/>
    </row>
    <row r="420" spans="6:10" x14ac:dyDescent="0.35">
      <c r="F420" s="4"/>
      <c r="G420" s="5"/>
      <c r="H420" s="5"/>
      <c r="I420" s="5"/>
      <c r="J420" s="5"/>
    </row>
    <row r="421" spans="6:10" x14ac:dyDescent="0.35">
      <c r="F421" s="4"/>
      <c r="G421" s="5"/>
      <c r="H421" s="5"/>
      <c r="I421" s="5"/>
      <c r="J421" s="5"/>
    </row>
    <row r="422" spans="6:10" x14ac:dyDescent="0.35">
      <c r="F422" s="4"/>
      <c r="G422" s="5"/>
      <c r="H422" s="5"/>
      <c r="I422" s="5"/>
      <c r="J422" s="5"/>
    </row>
    <row r="423" spans="6:10" x14ac:dyDescent="0.35">
      <c r="F423" s="4"/>
      <c r="G423" s="5"/>
      <c r="H423" s="5"/>
      <c r="I423" s="5"/>
      <c r="J423" s="5"/>
    </row>
    <row r="424" spans="6:10" x14ac:dyDescent="0.35">
      <c r="F424" s="4"/>
      <c r="G424" s="5"/>
      <c r="H424" s="5"/>
      <c r="I424" s="5"/>
      <c r="J424" s="5"/>
    </row>
    <row r="425" spans="6:10" x14ac:dyDescent="0.35">
      <c r="F425" s="4"/>
      <c r="G425" s="5"/>
      <c r="H425" s="5"/>
      <c r="I425" s="5"/>
      <c r="J425" s="5"/>
    </row>
    <row r="426" spans="6:10" x14ac:dyDescent="0.35">
      <c r="F426" s="4"/>
      <c r="G426" s="5"/>
      <c r="H426" s="5"/>
      <c r="I426" s="5"/>
      <c r="J426" s="5"/>
    </row>
    <row r="427" spans="6:10" x14ac:dyDescent="0.35">
      <c r="F427" s="4"/>
      <c r="G427" s="5"/>
      <c r="H427" s="5"/>
      <c r="I427" s="5"/>
      <c r="J427" s="5"/>
    </row>
    <row r="428" spans="6:10" x14ac:dyDescent="0.35">
      <c r="F428" s="4"/>
      <c r="G428" s="5"/>
      <c r="H428" s="5"/>
      <c r="I428" s="5"/>
      <c r="J428" s="5"/>
    </row>
    <row r="429" spans="6:10" x14ac:dyDescent="0.35">
      <c r="F429" s="4"/>
      <c r="G429" s="5"/>
      <c r="H429" s="5"/>
      <c r="I429" s="5"/>
      <c r="J429" s="5"/>
    </row>
    <row r="430" spans="6:10" x14ac:dyDescent="0.35">
      <c r="F430" s="4"/>
      <c r="G430" s="5"/>
      <c r="H430" s="5"/>
      <c r="I430" s="5"/>
      <c r="J430" s="5"/>
    </row>
    <row r="431" spans="6:10" x14ac:dyDescent="0.35">
      <c r="F431" s="4"/>
      <c r="G431" s="5"/>
      <c r="H431" s="5"/>
      <c r="I431" s="5"/>
      <c r="J431" s="5"/>
    </row>
    <row r="432" spans="6:10" x14ac:dyDescent="0.35">
      <c r="F432" s="4"/>
      <c r="G432" s="5"/>
      <c r="H432" s="5"/>
      <c r="I432" s="5"/>
      <c r="J432" s="5"/>
    </row>
    <row r="433" spans="6:10" x14ac:dyDescent="0.35">
      <c r="F433" s="4"/>
      <c r="G433" s="5"/>
      <c r="H433" s="5"/>
      <c r="I433" s="5"/>
      <c r="J433" s="5"/>
    </row>
    <row r="434" spans="6:10" x14ac:dyDescent="0.35">
      <c r="F434" s="4"/>
      <c r="G434" s="5"/>
      <c r="H434" s="5"/>
      <c r="I434" s="5"/>
      <c r="J434" s="5"/>
    </row>
    <row r="435" spans="6:10" x14ac:dyDescent="0.35">
      <c r="F435" s="4"/>
      <c r="G435" s="5"/>
      <c r="H435" s="5"/>
      <c r="I435" s="5"/>
      <c r="J435" s="5"/>
    </row>
    <row r="436" spans="6:10" x14ac:dyDescent="0.35">
      <c r="F436" s="4"/>
      <c r="G436" s="5"/>
      <c r="H436" s="5"/>
      <c r="I436" s="5"/>
      <c r="J436" s="5"/>
    </row>
    <row r="437" spans="6:10" x14ac:dyDescent="0.35">
      <c r="F437" s="4"/>
      <c r="G437" s="5"/>
      <c r="H437" s="5"/>
      <c r="I437" s="5"/>
      <c r="J437" s="5"/>
    </row>
    <row r="438" spans="6:10" x14ac:dyDescent="0.35">
      <c r="F438" s="4"/>
      <c r="G438" s="5"/>
      <c r="H438" s="5"/>
      <c r="I438" s="5"/>
      <c r="J438" s="5"/>
    </row>
    <row r="439" spans="6:10" x14ac:dyDescent="0.35">
      <c r="F439" s="4"/>
      <c r="G439" s="5"/>
      <c r="H439" s="5"/>
      <c r="I439" s="5"/>
      <c r="J439" s="5"/>
    </row>
    <row r="440" spans="6:10" x14ac:dyDescent="0.35">
      <c r="F440" s="4"/>
      <c r="G440" s="5"/>
      <c r="H440" s="5"/>
      <c r="I440" s="5"/>
      <c r="J440" s="5"/>
    </row>
    <row r="441" spans="6:10" x14ac:dyDescent="0.35">
      <c r="F441" s="4"/>
      <c r="G441" s="5"/>
      <c r="H441" s="5"/>
      <c r="I441" s="5"/>
      <c r="J441" s="5"/>
    </row>
    <row r="442" spans="6:10" x14ac:dyDescent="0.35">
      <c r="F442" s="4"/>
      <c r="G442" s="5"/>
      <c r="H442" s="5"/>
      <c r="I442" s="5"/>
      <c r="J442" s="5"/>
    </row>
    <row r="443" spans="6:10" x14ac:dyDescent="0.35">
      <c r="F443" s="4"/>
      <c r="G443" s="5"/>
      <c r="H443" s="5"/>
      <c r="I443" s="5"/>
      <c r="J443" s="5"/>
    </row>
    <row r="444" spans="6:10" x14ac:dyDescent="0.35">
      <c r="F444" s="4"/>
      <c r="G444" s="5"/>
      <c r="H444" s="5"/>
      <c r="I444" s="5"/>
      <c r="J444" s="5"/>
    </row>
    <row r="445" spans="6:10" x14ac:dyDescent="0.35">
      <c r="F445" s="4"/>
      <c r="G445" s="5"/>
      <c r="H445" s="5"/>
      <c r="I445" s="5"/>
      <c r="J445" s="5"/>
    </row>
    <row r="446" spans="6:10" x14ac:dyDescent="0.35">
      <c r="F446" s="4"/>
      <c r="G446" s="5"/>
      <c r="H446" s="5"/>
      <c r="I446" s="5"/>
      <c r="J446" s="5"/>
    </row>
    <row r="447" spans="6:10" x14ac:dyDescent="0.35">
      <c r="F447" s="4"/>
      <c r="G447" s="5"/>
      <c r="H447" s="5"/>
      <c r="I447" s="5"/>
      <c r="J447" s="5"/>
    </row>
    <row r="448" spans="6:10" x14ac:dyDescent="0.35">
      <c r="F448" s="4"/>
      <c r="G448" s="5"/>
      <c r="H448" s="5"/>
      <c r="I448" s="5"/>
      <c r="J448" s="5"/>
    </row>
    <row r="449" spans="6:10" x14ac:dyDescent="0.35">
      <c r="F449" s="4"/>
      <c r="G449" s="5"/>
      <c r="H449" s="5"/>
      <c r="I449" s="5"/>
      <c r="J449" s="5"/>
    </row>
    <row r="450" spans="6:10" x14ac:dyDescent="0.35">
      <c r="F450" s="4"/>
      <c r="G450" s="5"/>
      <c r="H450" s="5"/>
      <c r="I450" s="5"/>
      <c r="J450" s="5"/>
    </row>
    <row r="451" spans="6:10" x14ac:dyDescent="0.35">
      <c r="F451" s="4"/>
      <c r="G451" s="5"/>
      <c r="H451" s="5"/>
      <c r="I451" s="5"/>
      <c r="J451" s="5"/>
    </row>
    <row r="452" spans="6:10" x14ac:dyDescent="0.35">
      <c r="F452" s="4"/>
      <c r="G452" s="5"/>
      <c r="H452" s="5"/>
      <c r="I452" s="5"/>
      <c r="J452" s="5"/>
    </row>
    <row r="453" spans="6:10" x14ac:dyDescent="0.35">
      <c r="F453" s="4"/>
      <c r="G453" s="5"/>
      <c r="H453" s="5"/>
      <c r="I453" s="5"/>
      <c r="J453" s="5"/>
    </row>
    <row r="454" spans="6:10" x14ac:dyDescent="0.35">
      <c r="F454" s="4"/>
      <c r="G454" s="5"/>
      <c r="H454" s="5"/>
      <c r="I454" s="5"/>
      <c r="J454" s="5"/>
    </row>
    <row r="455" spans="6:10" x14ac:dyDescent="0.35">
      <c r="F455" s="4"/>
      <c r="G455" s="5"/>
      <c r="H455" s="5"/>
      <c r="I455" s="5"/>
      <c r="J455" s="5"/>
    </row>
    <row r="456" spans="6:10" x14ac:dyDescent="0.35">
      <c r="F456" s="4"/>
      <c r="G456" s="5"/>
      <c r="H456" s="5"/>
      <c r="I456" s="5"/>
      <c r="J456" s="5"/>
    </row>
    <row r="457" spans="6:10" x14ac:dyDescent="0.35">
      <c r="F457" s="4"/>
      <c r="G457" s="5"/>
      <c r="H457" s="5"/>
      <c r="I457" s="5"/>
      <c r="J457" s="5"/>
    </row>
    <row r="458" spans="6:10" x14ac:dyDescent="0.35">
      <c r="F458" s="4"/>
      <c r="G458" s="5"/>
      <c r="H458" s="5"/>
      <c r="I458" s="5"/>
      <c r="J458" s="5"/>
    </row>
    <row r="459" spans="6:10" x14ac:dyDescent="0.35">
      <c r="F459" s="4"/>
      <c r="G459" s="5"/>
      <c r="H459" s="5"/>
      <c r="I459" s="5"/>
      <c r="J459" s="5"/>
    </row>
    <row r="460" spans="6:10" x14ac:dyDescent="0.35">
      <c r="F460" s="4"/>
      <c r="G460" s="5"/>
      <c r="H460" s="5"/>
      <c r="I460" s="5"/>
      <c r="J460" s="5"/>
    </row>
    <row r="461" spans="6:10" x14ac:dyDescent="0.35">
      <c r="F461" s="4"/>
      <c r="G461" s="5"/>
      <c r="H461" s="5"/>
      <c r="I461" s="5"/>
      <c r="J461" s="5"/>
    </row>
    <row r="462" spans="6:10" x14ac:dyDescent="0.35">
      <c r="F462" s="4"/>
      <c r="G462" s="5"/>
      <c r="H462" s="5"/>
      <c r="I462" s="5"/>
      <c r="J462" s="5"/>
    </row>
    <row r="463" spans="6:10" x14ac:dyDescent="0.35">
      <c r="F463" s="4"/>
      <c r="G463" s="5"/>
      <c r="H463" s="5"/>
      <c r="I463" s="5"/>
      <c r="J463" s="5"/>
    </row>
    <row r="464" spans="6:10" x14ac:dyDescent="0.35">
      <c r="F464" s="4"/>
      <c r="G464" s="5"/>
      <c r="H464" s="5"/>
      <c r="I464" s="5"/>
      <c r="J464" s="5"/>
    </row>
    <row r="465" spans="6:10" x14ac:dyDescent="0.35">
      <c r="F465" s="4"/>
      <c r="G465" s="5"/>
      <c r="H465" s="5"/>
      <c r="I465" s="5"/>
      <c r="J465" s="5"/>
    </row>
    <row r="466" spans="6:10" x14ac:dyDescent="0.35">
      <c r="F466" s="4"/>
      <c r="G466" s="5"/>
      <c r="H466" s="5"/>
      <c r="I466" s="5"/>
      <c r="J466" s="5"/>
    </row>
    <row r="467" spans="6:10" x14ac:dyDescent="0.35">
      <c r="F467" s="4"/>
      <c r="G467" s="5"/>
      <c r="H467" s="5"/>
      <c r="I467" s="5"/>
      <c r="J467" s="5"/>
    </row>
    <row r="468" spans="6:10" x14ac:dyDescent="0.35">
      <c r="F468" s="4"/>
      <c r="G468" s="5"/>
      <c r="H468" s="5"/>
      <c r="I468" s="5"/>
      <c r="J468" s="5"/>
    </row>
    <row r="469" spans="6:10" x14ac:dyDescent="0.35">
      <c r="F469" s="4"/>
      <c r="G469" s="5"/>
      <c r="H469" s="5"/>
      <c r="I469" s="5"/>
      <c r="J469" s="5"/>
    </row>
    <row r="470" spans="6:10" x14ac:dyDescent="0.35">
      <c r="F470" s="4"/>
      <c r="G470" s="5"/>
      <c r="H470" s="5"/>
      <c r="I470" s="5"/>
      <c r="J470" s="5"/>
    </row>
    <row r="471" spans="6:10" x14ac:dyDescent="0.35">
      <c r="F471" s="4"/>
      <c r="G471" s="5"/>
      <c r="H471" s="5"/>
      <c r="I471" s="5"/>
      <c r="J471" s="5"/>
    </row>
    <row r="472" spans="6:10" x14ac:dyDescent="0.35">
      <c r="F472" s="4"/>
      <c r="G472" s="5"/>
      <c r="H472" s="5"/>
      <c r="I472" s="5"/>
      <c r="J472" s="5"/>
    </row>
    <row r="473" spans="6:10" x14ac:dyDescent="0.35">
      <c r="F473" s="4"/>
      <c r="G473" s="5"/>
      <c r="H473" s="5"/>
      <c r="I473" s="5"/>
      <c r="J473" s="5"/>
    </row>
    <row r="474" spans="6:10" x14ac:dyDescent="0.35">
      <c r="F474" s="4"/>
      <c r="G474" s="5"/>
      <c r="H474" s="5"/>
      <c r="I474" s="5"/>
      <c r="J474" s="5"/>
    </row>
    <row r="475" spans="6:10" x14ac:dyDescent="0.35">
      <c r="F475" s="4"/>
      <c r="G475" s="5"/>
      <c r="H475" s="5"/>
      <c r="I475" s="5"/>
      <c r="J475" s="5"/>
    </row>
    <row r="476" spans="6:10" x14ac:dyDescent="0.35">
      <c r="F476" s="4"/>
      <c r="G476" s="5"/>
      <c r="H476" s="5"/>
      <c r="I476" s="5"/>
      <c r="J476" s="5"/>
    </row>
    <row r="477" spans="6:10" x14ac:dyDescent="0.35">
      <c r="F477" s="4"/>
      <c r="G477" s="5"/>
      <c r="H477" s="5"/>
      <c r="I477" s="5"/>
      <c r="J477" s="5"/>
    </row>
    <row r="478" spans="6:10" x14ac:dyDescent="0.35">
      <c r="F478" s="4"/>
      <c r="G478" s="5"/>
      <c r="H478" s="5"/>
      <c r="I478" s="5"/>
      <c r="J478" s="5"/>
    </row>
    <row r="479" spans="6:10" x14ac:dyDescent="0.35">
      <c r="F479" s="4"/>
      <c r="G479" s="5"/>
      <c r="H479" s="5"/>
      <c r="I479" s="5"/>
      <c r="J479" s="5"/>
    </row>
    <row r="480" spans="6:10" x14ac:dyDescent="0.35">
      <c r="F480" s="4"/>
      <c r="G480" s="5"/>
      <c r="H480" s="5"/>
      <c r="I480" s="5"/>
      <c r="J480" s="5"/>
    </row>
    <row r="481" spans="6:10" x14ac:dyDescent="0.35">
      <c r="F481" s="4"/>
      <c r="G481" s="5"/>
      <c r="H481" s="5"/>
      <c r="I481" s="5"/>
      <c r="J481" s="5"/>
    </row>
    <row r="482" spans="6:10" x14ac:dyDescent="0.35">
      <c r="F482" s="4"/>
      <c r="G482" s="5"/>
      <c r="H482" s="5"/>
      <c r="I482" s="5"/>
      <c r="J482" s="5"/>
    </row>
    <row r="483" spans="6:10" x14ac:dyDescent="0.35">
      <c r="F483" s="4"/>
      <c r="G483" s="5"/>
      <c r="H483" s="5"/>
      <c r="I483" s="5"/>
      <c r="J483" s="5"/>
    </row>
    <row r="484" spans="6:10" x14ac:dyDescent="0.35">
      <c r="F484" s="4"/>
      <c r="G484" s="5"/>
      <c r="H484" s="5"/>
      <c r="I484" s="5"/>
      <c r="J484" s="5"/>
    </row>
    <row r="485" spans="6:10" x14ac:dyDescent="0.35">
      <c r="F485" s="4"/>
      <c r="G485" s="5"/>
      <c r="H485" s="5"/>
      <c r="I485" s="5"/>
      <c r="J485" s="5"/>
    </row>
    <row r="486" spans="6:10" x14ac:dyDescent="0.35">
      <c r="F486" s="4"/>
      <c r="G486" s="5"/>
      <c r="H486" s="5"/>
      <c r="I486" s="5"/>
      <c r="J486" s="5"/>
    </row>
    <row r="487" spans="6:10" x14ac:dyDescent="0.35">
      <c r="F487" s="4"/>
      <c r="G487" s="5"/>
      <c r="H487" s="5"/>
      <c r="I487" s="5"/>
      <c r="J487" s="5"/>
    </row>
    <row r="488" spans="6:10" x14ac:dyDescent="0.35">
      <c r="F488" s="4"/>
      <c r="G488" s="5"/>
      <c r="H488" s="5"/>
      <c r="I488" s="5"/>
      <c r="J488" s="5"/>
    </row>
    <row r="489" spans="6:10" x14ac:dyDescent="0.35">
      <c r="F489" s="4"/>
      <c r="G489" s="5"/>
      <c r="H489" s="5"/>
      <c r="I489" s="5"/>
      <c r="J489" s="5"/>
    </row>
    <row r="490" spans="6:10" x14ac:dyDescent="0.35">
      <c r="F490" s="4"/>
      <c r="G490" s="5"/>
      <c r="H490" s="5"/>
      <c r="I490" s="5"/>
      <c r="J490" s="5"/>
    </row>
    <row r="491" spans="6:10" x14ac:dyDescent="0.35">
      <c r="F491" s="4"/>
      <c r="G491" s="5"/>
      <c r="H491" s="5"/>
      <c r="I491" s="5"/>
      <c r="J491" s="5"/>
    </row>
    <row r="492" spans="6:10" x14ac:dyDescent="0.35">
      <c r="F492" s="4"/>
      <c r="G492" s="5"/>
      <c r="H492" s="5"/>
      <c r="I492" s="5"/>
      <c r="J492" s="5"/>
    </row>
    <row r="493" spans="6:10" x14ac:dyDescent="0.35">
      <c r="F493" s="4"/>
      <c r="G493" s="5"/>
      <c r="H493" s="5"/>
      <c r="I493" s="5"/>
      <c r="J493" s="5"/>
    </row>
    <row r="494" spans="6:10" x14ac:dyDescent="0.35">
      <c r="F494" s="4"/>
      <c r="G494" s="5"/>
      <c r="H494" s="5"/>
      <c r="I494" s="5"/>
      <c r="J494" s="5"/>
    </row>
    <row r="495" spans="6:10" x14ac:dyDescent="0.35">
      <c r="F495" s="4"/>
      <c r="G495" s="5"/>
      <c r="H495" s="5"/>
      <c r="I495" s="5"/>
      <c r="J495" s="5"/>
    </row>
    <row r="496" spans="6:10" x14ac:dyDescent="0.35">
      <c r="F496" s="4"/>
      <c r="G496" s="5"/>
      <c r="H496" s="5"/>
      <c r="I496" s="5"/>
      <c r="J496" s="5"/>
    </row>
    <row r="497" spans="6:10" x14ac:dyDescent="0.35">
      <c r="F497" s="4"/>
      <c r="G497" s="5"/>
      <c r="H497" s="5"/>
      <c r="I497" s="5"/>
      <c r="J497" s="5"/>
    </row>
    <row r="498" spans="6:10" x14ac:dyDescent="0.35">
      <c r="F498" s="4"/>
      <c r="G498" s="5"/>
      <c r="H498" s="5"/>
      <c r="I498" s="5"/>
      <c r="J498" s="5"/>
    </row>
    <row r="499" spans="6:10" x14ac:dyDescent="0.35">
      <c r="F499" s="4"/>
      <c r="G499" s="5"/>
      <c r="H499" s="5"/>
      <c r="I499" s="5"/>
      <c r="J499" s="5"/>
    </row>
    <row r="500" spans="6:10" x14ac:dyDescent="0.35">
      <c r="F500" s="4"/>
      <c r="G500" s="5"/>
      <c r="H500" s="5"/>
      <c r="I500" s="5"/>
      <c r="J500" s="5"/>
    </row>
    <row r="501" spans="6:10" x14ac:dyDescent="0.35">
      <c r="F501" s="4"/>
      <c r="G501" s="5"/>
      <c r="H501" s="5"/>
      <c r="I501" s="5"/>
      <c r="J501" s="5"/>
    </row>
    <row r="502" spans="6:10" x14ac:dyDescent="0.35">
      <c r="F502" s="4"/>
      <c r="G502" s="5"/>
      <c r="H502" s="5"/>
      <c r="I502" s="5"/>
      <c r="J502" s="5"/>
    </row>
    <row r="503" spans="6:10" x14ac:dyDescent="0.35">
      <c r="F503" s="4"/>
      <c r="G503" s="5"/>
      <c r="H503" s="5"/>
      <c r="I503" s="5"/>
      <c r="J503" s="5"/>
    </row>
    <row r="504" spans="6:10" x14ac:dyDescent="0.35">
      <c r="F504" s="4"/>
      <c r="G504" s="5"/>
      <c r="H504" s="5"/>
      <c r="I504" s="5"/>
      <c r="J504" s="5"/>
    </row>
    <row r="505" spans="6:10" x14ac:dyDescent="0.35">
      <c r="F505" s="4"/>
      <c r="G505" s="5"/>
      <c r="H505" s="5"/>
      <c r="I505" s="5"/>
      <c r="J505" s="5"/>
    </row>
    <row r="506" spans="6:10" x14ac:dyDescent="0.35">
      <c r="F506" s="4"/>
      <c r="G506" s="5"/>
      <c r="H506" s="5"/>
      <c r="I506" s="5"/>
      <c r="J506" s="5"/>
    </row>
    <row r="507" spans="6:10" x14ac:dyDescent="0.35">
      <c r="F507" s="4"/>
      <c r="G507" s="5"/>
      <c r="H507" s="5"/>
      <c r="I507" s="5"/>
      <c r="J507" s="5"/>
    </row>
    <row r="508" spans="6:10" x14ac:dyDescent="0.35">
      <c r="F508" s="4"/>
      <c r="G508" s="5"/>
      <c r="H508" s="5"/>
      <c r="I508" s="5"/>
      <c r="J508" s="5"/>
    </row>
    <row r="509" spans="6:10" x14ac:dyDescent="0.35">
      <c r="F509" s="4"/>
      <c r="G509" s="5"/>
      <c r="H509" s="5"/>
      <c r="I509" s="5"/>
      <c r="J509" s="5"/>
    </row>
    <row r="510" spans="6:10" x14ac:dyDescent="0.35">
      <c r="F510" s="4"/>
      <c r="G510" s="5"/>
      <c r="H510" s="5"/>
      <c r="I510" s="5"/>
      <c r="J510" s="5"/>
    </row>
    <row r="511" spans="6:10" x14ac:dyDescent="0.35">
      <c r="F511" s="4"/>
      <c r="G511" s="5"/>
      <c r="H511" s="5"/>
      <c r="I511" s="5"/>
      <c r="J511" s="5"/>
    </row>
    <row r="512" spans="6:10" x14ac:dyDescent="0.35">
      <c r="F512" s="4"/>
      <c r="G512" s="5"/>
      <c r="H512" s="5"/>
      <c r="I512" s="5"/>
      <c r="J512" s="5"/>
    </row>
    <row r="513" spans="6:10" x14ac:dyDescent="0.35">
      <c r="F513" s="4"/>
      <c r="G513" s="5"/>
      <c r="H513" s="5"/>
      <c r="I513" s="5"/>
      <c r="J513" s="5"/>
    </row>
    <row r="514" spans="6:10" x14ac:dyDescent="0.35">
      <c r="F514" s="4"/>
      <c r="G514" s="5"/>
      <c r="H514" s="5"/>
      <c r="I514" s="5"/>
      <c r="J514" s="5"/>
    </row>
    <row r="515" spans="6:10" x14ac:dyDescent="0.35">
      <c r="F515" s="4"/>
      <c r="G515" s="5"/>
      <c r="H515" s="5"/>
      <c r="I515" s="5"/>
      <c r="J515" s="5"/>
    </row>
    <row r="516" spans="6:10" x14ac:dyDescent="0.35">
      <c r="F516" s="4"/>
      <c r="G516" s="5"/>
      <c r="H516" s="5"/>
      <c r="I516" s="5"/>
      <c r="J516" s="5"/>
    </row>
    <row r="517" spans="6:10" x14ac:dyDescent="0.35">
      <c r="F517" s="4"/>
      <c r="G517" s="5"/>
      <c r="H517" s="5"/>
      <c r="I517" s="5"/>
      <c r="J517" s="5"/>
    </row>
    <row r="518" spans="6:10" x14ac:dyDescent="0.35">
      <c r="F518" s="4"/>
      <c r="G518" s="5"/>
      <c r="H518" s="5"/>
      <c r="I518" s="5"/>
      <c r="J518" s="5"/>
    </row>
    <row r="519" spans="6:10" x14ac:dyDescent="0.35">
      <c r="F519" s="4"/>
      <c r="G519" s="5"/>
      <c r="H519" s="5"/>
      <c r="I519" s="5"/>
      <c r="J519" s="5"/>
    </row>
    <row r="520" spans="6:10" x14ac:dyDescent="0.35">
      <c r="F520" s="4"/>
      <c r="G520" s="5"/>
      <c r="H520" s="5"/>
      <c r="I520" s="5"/>
      <c r="J520" s="5"/>
    </row>
    <row r="521" spans="6:10" x14ac:dyDescent="0.35">
      <c r="F521" s="4"/>
      <c r="G521" s="5"/>
      <c r="H521" s="5"/>
      <c r="I521" s="5"/>
      <c r="J521" s="5"/>
    </row>
    <row r="522" spans="6:10" x14ac:dyDescent="0.35">
      <c r="F522" s="4"/>
      <c r="G522" s="5"/>
      <c r="H522" s="5"/>
      <c r="I522" s="5"/>
      <c r="J522" s="5"/>
    </row>
    <row r="523" spans="6:10" x14ac:dyDescent="0.35">
      <c r="F523" s="4"/>
      <c r="G523" s="5"/>
      <c r="H523" s="5"/>
      <c r="I523" s="5"/>
      <c r="J523" s="5"/>
    </row>
    <row r="524" spans="6:10" x14ac:dyDescent="0.35">
      <c r="F524" s="4"/>
      <c r="G524" s="5"/>
      <c r="H524" s="5"/>
      <c r="I524" s="5"/>
      <c r="J524" s="5"/>
    </row>
    <row r="525" spans="6:10" x14ac:dyDescent="0.35">
      <c r="F525" s="4"/>
      <c r="G525" s="5"/>
      <c r="H525" s="5"/>
      <c r="I525" s="5"/>
      <c r="J525" s="5"/>
    </row>
    <row r="526" spans="6:10" x14ac:dyDescent="0.35">
      <c r="F526" s="4"/>
      <c r="G526" s="5"/>
      <c r="H526" s="5"/>
      <c r="I526" s="5"/>
      <c r="J526" s="5"/>
    </row>
    <row r="527" spans="6:10" x14ac:dyDescent="0.35">
      <c r="F527" s="4"/>
      <c r="G527" s="5"/>
      <c r="H527" s="5"/>
      <c r="I527" s="5"/>
      <c r="J527" s="5"/>
    </row>
    <row r="528" spans="6:10" x14ac:dyDescent="0.35">
      <c r="F528" s="4"/>
      <c r="G528" s="5"/>
      <c r="H528" s="5"/>
      <c r="I528" s="5"/>
      <c r="J528" s="5"/>
    </row>
    <row r="529" spans="6:10" x14ac:dyDescent="0.35">
      <c r="F529" s="4"/>
      <c r="G529" s="5"/>
      <c r="H529" s="5"/>
      <c r="I529" s="5"/>
      <c r="J529" s="5"/>
    </row>
    <row r="530" spans="6:10" x14ac:dyDescent="0.35">
      <c r="F530" s="4"/>
      <c r="G530" s="5"/>
      <c r="H530" s="5"/>
      <c r="I530" s="5"/>
      <c r="J530" s="5"/>
    </row>
    <row r="531" spans="6:10" x14ac:dyDescent="0.35">
      <c r="F531" s="4"/>
      <c r="G531" s="5"/>
      <c r="H531" s="5"/>
      <c r="I531" s="5"/>
      <c r="J531" s="5"/>
    </row>
    <row r="532" spans="6:10" x14ac:dyDescent="0.35">
      <c r="F532" s="4"/>
      <c r="G532" s="5"/>
      <c r="H532" s="5"/>
      <c r="I532" s="5"/>
      <c r="J532" s="5"/>
    </row>
    <row r="533" spans="6:10" x14ac:dyDescent="0.35">
      <c r="F533" s="4"/>
      <c r="G533" s="5"/>
      <c r="H533" s="5"/>
      <c r="I533" s="5"/>
      <c r="J533" s="5"/>
    </row>
    <row r="534" spans="6:10" x14ac:dyDescent="0.35">
      <c r="F534" s="4"/>
      <c r="G534" s="5"/>
      <c r="H534" s="5"/>
      <c r="I534" s="5"/>
      <c r="J534" s="5"/>
    </row>
    <row r="535" spans="6:10" x14ac:dyDescent="0.35">
      <c r="F535" s="4"/>
      <c r="G535" s="5"/>
      <c r="H535" s="5"/>
      <c r="I535" s="5"/>
      <c r="J535" s="5"/>
    </row>
    <row r="536" spans="6:10" x14ac:dyDescent="0.35">
      <c r="F536" s="4"/>
      <c r="G536" s="5"/>
      <c r="H536" s="5"/>
      <c r="I536" s="5"/>
      <c r="J536" s="5"/>
    </row>
    <row r="537" spans="6:10" x14ac:dyDescent="0.35">
      <c r="F537" s="4"/>
      <c r="G537" s="5"/>
      <c r="H537" s="5"/>
      <c r="I537" s="5"/>
      <c r="J537" s="5"/>
    </row>
    <row r="538" spans="6:10" x14ac:dyDescent="0.35">
      <c r="F538" s="4"/>
      <c r="G538" s="5"/>
      <c r="H538" s="5"/>
      <c r="I538" s="5"/>
      <c r="J538" s="5"/>
    </row>
    <row r="539" spans="6:10" x14ac:dyDescent="0.35">
      <c r="F539" s="4"/>
      <c r="G539" s="5"/>
      <c r="H539" s="5"/>
      <c r="I539" s="5"/>
      <c r="J539" s="5"/>
    </row>
    <row r="540" spans="6:10" x14ac:dyDescent="0.35">
      <c r="F540" s="4"/>
      <c r="G540" s="5"/>
      <c r="H540" s="5"/>
      <c r="I540" s="5"/>
      <c r="J540" s="5"/>
    </row>
    <row r="541" spans="6:10" x14ac:dyDescent="0.35">
      <c r="F541" s="4"/>
      <c r="G541" s="5"/>
      <c r="H541" s="5"/>
      <c r="I541" s="5"/>
      <c r="J541" s="5"/>
    </row>
    <row r="542" spans="6:10" x14ac:dyDescent="0.35">
      <c r="F542" s="4"/>
      <c r="G542" s="5"/>
      <c r="H542" s="5"/>
      <c r="I542" s="5"/>
      <c r="J542" s="5"/>
    </row>
    <row r="543" spans="6:10" x14ac:dyDescent="0.35">
      <c r="F543" s="4"/>
      <c r="G543" s="5"/>
      <c r="H543" s="5"/>
      <c r="I543" s="5"/>
      <c r="J543" s="5"/>
    </row>
    <row r="544" spans="6:10" x14ac:dyDescent="0.35">
      <c r="F544" s="4"/>
      <c r="G544" s="5"/>
      <c r="H544" s="5"/>
      <c r="I544" s="5"/>
      <c r="J544" s="5"/>
    </row>
    <row r="545" spans="6:10" x14ac:dyDescent="0.35">
      <c r="F545" s="4"/>
      <c r="G545" s="5"/>
      <c r="H545" s="5"/>
      <c r="I545" s="5"/>
      <c r="J545" s="5"/>
    </row>
    <row r="546" spans="6:10" x14ac:dyDescent="0.35">
      <c r="F546" s="4"/>
      <c r="G546" s="5"/>
      <c r="H546" s="5"/>
      <c r="I546" s="5"/>
      <c r="J546" s="5"/>
    </row>
    <row r="547" spans="6:10" x14ac:dyDescent="0.35">
      <c r="F547" s="4"/>
      <c r="G547" s="5"/>
      <c r="H547" s="5"/>
      <c r="I547" s="5"/>
      <c r="J547" s="5"/>
    </row>
    <row r="548" spans="6:10" x14ac:dyDescent="0.35">
      <c r="F548" s="4"/>
      <c r="G548" s="5"/>
      <c r="H548" s="5"/>
      <c r="I548" s="5"/>
      <c r="J548" s="5"/>
    </row>
    <row r="549" spans="6:10" x14ac:dyDescent="0.35">
      <c r="F549" s="4"/>
      <c r="G549" s="5"/>
      <c r="H549" s="5"/>
      <c r="I549" s="5"/>
      <c r="J549" s="5"/>
    </row>
    <row r="550" spans="6:10" x14ac:dyDescent="0.35">
      <c r="F550" s="4"/>
      <c r="G550" s="5"/>
      <c r="H550" s="5"/>
      <c r="I550" s="5"/>
      <c r="J550" s="5"/>
    </row>
    <row r="551" spans="6:10" x14ac:dyDescent="0.35">
      <c r="F551" s="4"/>
      <c r="G551" s="5"/>
      <c r="H551" s="5"/>
      <c r="I551" s="5"/>
      <c r="J551" s="5"/>
    </row>
    <row r="552" spans="6:10" x14ac:dyDescent="0.35">
      <c r="F552" s="4"/>
      <c r="G552" s="5"/>
      <c r="H552" s="5"/>
      <c r="I552" s="5"/>
      <c r="J552" s="5"/>
    </row>
    <row r="553" spans="6:10" x14ac:dyDescent="0.35">
      <c r="F553" s="4"/>
      <c r="G553" s="5"/>
      <c r="H553" s="5"/>
      <c r="I553" s="5"/>
      <c r="J553" s="5"/>
    </row>
    <row r="554" spans="6:10" x14ac:dyDescent="0.35">
      <c r="F554" s="4"/>
      <c r="G554" s="5"/>
      <c r="H554" s="5"/>
      <c r="I554" s="5"/>
      <c r="J554" s="5"/>
    </row>
    <row r="555" spans="6:10" x14ac:dyDescent="0.35">
      <c r="F555" s="4"/>
      <c r="G555" s="5"/>
      <c r="H555" s="5"/>
      <c r="I555" s="5"/>
      <c r="J555" s="5"/>
    </row>
    <row r="556" spans="6:10" x14ac:dyDescent="0.35">
      <c r="F556" s="4"/>
      <c r="G556" s="5"/>
      <c r="H556" s="5"/>
      <c r="I556" s="5"/>
      <c r="J556" s="5"/>
    </row>
    <row r="557" spans="6:10" x14ac:dyDescent="0.35">
      <c r="F557" s="4"/>
      <c r="G557" s="5"/>
      <c r="H557" s="5"/>
      <c r="I557" s="5"/>
      <c r="J557" s="5"/>
    </row>
    <row r="558" spans="6:10" x14ac:dyDescent="0.35">
      <c r="F558" s="4"/>
      <c r="G558" s="5"/>
      <c r="H558" s="5"/>
      <c r="I558" s="5"/>
      <c r="J558" s="5"/>
    </row>
    <row r="559" spans="6:10" x14ac:dyDescent="0.35">
      <c r="F559" s="4"/>
      <c r="G559" s="5"/>
      <c r="H559" s="5"/>
      <c r="I559" s="5"/>
      <c r="J559" s="5"/>
    </row>
    <row r="560" spans="6:10" x14ac:dyDescent="0.35">
      <c r="F560" s="4"/>
      <c r="G560" s="5"/>
      <c r="H560" s="5"/>
      <c r="I560" s="5"/>
      <c r="J560" s="5"/>
    </row>
    <row r="561" spans="6:10" x14ac:dyDescent="0.35">
      <c r="F561" s="4"/>
      <c r="G561" s="5"/>
      <c r="H561" s="5"/>
      <c r="I561" s="5"/>
      <c r="J561" s="5"/>
    </row>
    <row r="562" spans="6:10" x14ac:dyDescent="0.35">
      <c r="F562" s="4"/>
      <c r="G562" s="5"/>
      <c r="H562" s="5"/>
      <c r="I562" s="5"/>
      <c r="J562" s="5"/>
    </row>
    <row r="563" spans="6:10" x14ac:dyDescent="0.35">
      <c r="F563" s="4"/>
      <c r="G563" s="5"/>
      <c r="H563" s="5"/>
      <c r="I563" s="5"/>
      <c r="J563" s="5"/>
    </row>
    <row r="564" spans="6:10" x14ac:dyDescent="0.35">
      <c r="F564" s="4"/>
      <c r="G564" s="5"/>
      <c r="H564" s="5"/>
      <c r="I564" s="5"/>
      <c r="J564" s="5"/>
    </row>
    <row r="565" spans="6:10" x14ac:dyDescent="0.35">
      <c r="F565" s="4"/>
      <c r="G565" s="5"/>
      <c r="H565" s="5"/>
      <c r="I565" s="5"/>
      <c r="J565" s="5"/>
    </row>
    <row r="566" spans="6:10" x14ac:dyDescent="0.35">
      <c r="F566" s="4"/>
      <c r="G566" s="5"/>
      <c r="H566" s="5"/>
      <c r="I566" s="5"/>
      <c r="J566" s="5"/>
    </row>
    <row r="567" spans="6:10" x14ac:dyDescent="0.35">
      <c r="F567" s="4"/>
      <c r="G567" s="5"/>
      <c r="H567" s="5"/>
      <c r="I567" s="5"/>
      <c r="J567" s="5"/>
    </row>
    <row r="568" spans="6:10" x14ac:dyDescent="0.35">
      <c r="F568" s="4"/>
      <c r="G568" s="5"/>
      <c r="H568" s="5"/>
      <c r="I568" s="5"/>
      <c r="J568" s="5"/>
    </row>
    <row r="569" spans="6:10" x14ac:dyDescent="0.35">
      <c r="F569" s="4"/>
      <c r="G569" s="5"/>
      <c r="H569" s="5"/>
      <c r="I569" s="5"/>
      <c r="J569" s="5"/>
    </row>
    <row r="570" spans="6:10" x14ac:dyDescent="0.35">
      <c r="F570" s="4"/>
      <c r="G570" s="5"/>
      <c r="H570" s="5"/>
      <c r="I570" s="5"/>
      <c r="J570" s="5"/>
    </row>
    <row r="571" spans="6:10" x14ac:dyDescent="0.35">
      <c r="F571" s="4"/>
      <c r="G571" s="5"/>
      <c r="H571" s="5"/>
      <c r="I571" s="5"/>
      <c r="J571" s="5"/>
    </row>
    <row r="572" spans="6:10" x14ac:dyDescent="0.35">
      <c r="F572" s="4"/>
      <c r="G572" s="5"/>
      <c r="H572" s="5"/>
      <c r="I572" s="5"/>
      <c r="J572" s="5"/>
    </row>
    <row r="573" spans="6:10" x14ac:dyDescent="0.35">
      <c r="F573" s="4"/>
      <c r="G573" s="5"/>
      <c r="H573" s="5"/>
      <c r="I573" s="5"/>
      <c r="J573" s="5"/>
    </row>
    <row r="574" spans="6:10" x14ac:dyDescent="0.35">
      <c r="F574" s="4"/>
      <c r="G574" s="5"/>
      <c r="H574" s="5"/>
      <c r="I574" s="5"/>
      <c r="J574" s="5"/>
    </row>
    <row r="575" spans="6:10" x14ac:dyDescent="0.35">
      <c r="F575" s="4"/>
      <c r="G575" s="5"/>
      <c r="H575" s="5"/>
      <c r="I575" s="5"/>
      <c r="J575" s="5"/>
    </row>
    <row r="576" spans="6:10" x14ac:dyDescent="0.35">
      <c r="F576" s="4"/>
      <c r="G576" s="5"/>
      <c r="H576" s="5"/>
      <c r="I576" s="5"/>
      <c r="J576" s="5"/>
    </row>
    <row r="577" spans="6:10" x14ac:dyDescent="0.35">
      <c r="F577" s="4"/>
      <c r="G577" s="5"/>
      <c r="H577" s="5"/>
      <c r="I577" s="5"/>
      <c r="J577" s="5"/>
    </row>
    <row r="578" spans="6:10" x14ac:dyDescent="0.35">
      <c r="F578" s="4"/>
      <c r="G578" s="5"/>
      <c r="H578" s="5"/>
      <c r="I578" s="5"/>
      <c r="J578" s="5"/>
    </row>
    <row r="579" spans="6:10" x14ac:dyDescent="0.35">
      <c r="F579" s="4"/>
      <c r="G579" s="5"/>
      <c r="H579" s="5"/>
      <c r="I579" s="5"/>
      <c r="J579" s="5"/>
    </row>
    <row r="580" spans="6:10" x14ac:dyDescent="0.35">
      <c r="F580" s="4"/>
      <c r="G580" s="5"/>
      <c r="H580" s="5"/>
      <c r="I580" s="5"/>
      <c r="J580" s="5"/>
    </row>
    <row r="581" spans="6:10" x14ac:dyDescent="0.35">
      <c r="F581" s="4"/>
      <c r="G581" s="5"/>
      <c r="H581" s="5"/>
      <c r="I581" s="5"/>
      <c r="J581" s="5"/>
    </row>
    <row r="582" spans="6:10" x14ac:dyDescent="0.35">
      <c r="F582" s="4"/>
      <c r="G582" s="5"/>
      <c r="H582" s="5"/>
      <c r="I582" s="5"/>
      <c r="J582" s="5"/>
    </row>
    <row r="583" spans="6:10" x14ac:dyDescent="0.35">
      <c r="F583" s="4"/>
      <c r="G583" s="5"/>
      <c r="H583" s="5"/>
      <c r="I583" s="5"/>
      <c r="J583" s="5"/>
    </row>
    <row r="584" spans="6:10" x14ac:dyDescent="0.35">
      <c r="F584" s="4"/>
      <c r="G584" s="5"/>
      <c r="H584" s="5"/>
      <c r="I584" s="5"/>
      <c r="J584" s="5"/>
    </row>
    <row r="585" spans="6:10" x14ac:dyDescent="0.35">
      <c r="F585" s="4"/>
      <c r="G585" s="5"/>
      <c r="H585" s="5"/>
      <c r="I585" s="5"/>
      <c r="J585" s="5"/>
    </row>
    <row r="586" spans="6:10" x14ac:dyDescent="0.35">
      <c r="F586" s="4"/>
      <c r="G586" s="5"/>
      <c r="H586" s="5"/>
      <c r="I586" s="5"/>
      <c r="J586" s="5"/>
    </row>
    <row r="587" spans="6:10" x14ac:dyDescent="0.35">
      <c r="F587" s="4"/>
      <c r="G587" s="5"/>
      <c r="H587" s="5"/>
      <c r="I587" s="5"/>
      <c r="J587" s="5"/>
    </row>
    <row r="588" spans="6:10" x14ac:dyDescent="0.35">
      <c r="F588" s="4"/>
      <c r="G588" s="5"/>
      <c r="H588" s="5"/>
      <c r="I588" s="5"/>
      <c r="J588" s="5"/>
    </row>
    <row r="589" spans="6:10" x14ac:dyDescent="0.35">
      <c r="F589" s="4"/>
      <c r="G589" s="5"/>
      <c r="H589" s="5"/>
      <c r="I589" s="5"/>
      <c r="J589" s="5"/>
    </row>
    <row r="590" spans="6:10" x14ac:dyDescent="0.35">
      <c r="F590" s="4"/>
      <c r="G590" s="5"/>
      <c r="H590" s="5"/>
      <c r="I590" s="5"/>
      <c r="J590" s="5"/>
    </row>
    <row r="591" spans="6:10" x14ac:dyDescent="0.35">
      <c r="F591" s="4"/>
      <c r="G591" s="5"/>
      <c r="H591" s="5"/>
      <c r="I591" s="5"/>
      <c r="J591" s="5"/>
    </row>
    <row r="592" spans="6:10" x14ac:dyDescent="0.35">
      <c r="F592" s="4"/>
      <c r="G592" s="5"/>
      <c r="H592" s="5"/>
      <c r="I592" s="5"/>
      <c r="J592" s="5"/>
    </row>
    <row r="593" spans="6:10" x14ac:dyDescent="0.35">
      <c r="F593" s="4"/>
      <c r="G593" s="5"/>
      <c r="H593" s="5"/>
      <c r="I593" s="5"/>
      <c r="J593" s="5"/>
    </row>
    <row r="594" spans="6:10" x14ac:dyDescent="0.35">
      <c r="F594" s="4"/>
      <c r="G594" s="5"/>
      <c r="H594" s="5"/>
      <c r="I594" s="5"/>
      <c r="J594" s="5"/>
    </row>
    <row r="595" spans="6:10" x14ac:dyDescent="0.35">
      <c r="F595" s="4"/>
      <c r="G595" s="5"/>
      <c r="H595" s="5"/>
      <c r="I595" s="5"/>
      <c r="J595" s="5"/>
    </row>
    <row r="596" spans="6:10" x14ac:dyDescent="0.35">
      <c r="F596" s="4"/>
      <c r="G596" s="5"/>
      <c r="H596" s="5"/>
      <c r="I596" s="5"/>
      <c r="J596" s="5"/>
    </row>
    <row r="597" spans="6:10" x14ac:dyDescent="0.35">
      <c r="F597" s="4"/>
      <c r="G597" s="5"/>
      <c r="H597" s="5"/>
      <c r="I597" s="5"/>
      <c r="J597" s="5"/>
    </row>
    <row r="598" spans="6:10" x14ac:dyDescent="0.35">
      <c r="F598" s="4"/>
      <c r="G598" s="5"/>
      <c r="H598" s="5"/>
      <c r="I598" s="5"/>
      <c r="J598" s="5"/>
    </row>
    <row r="599" spans="6:10" x14ac:dyDescent="0.35">
      <c r="F599" s="4"/>
      <c r="G599" s="5"/>
      <c r="H599" s="5"/>
      <c r="I599" s="5"/>
      <c r="J599" s="5"/>
    </row>
    <row r="600" spans="6:10" x14ac:dyDescent="0.35">
      <c r="F600" s="4"/>
      <c r="G600" s="5"/>
      <c r="H600" s="5"/>
      <c r="I600" s="5"/>
      <c r="J600" s="5"/>
    </row>
    <row r="601" spans="6:10" x14ac:dyDescent="0.35">
      <c r="F601" s="4"/>
      <c r="G601" s="5"/>
      <c r="H601" s="5"/>
      <c r="I601" s="5"/>
      <c r="J601" s="5"/>
    </row>
    <row r="602" spans="6:10" x14ac:dyDescent="0.35">
      <c r="F602" s="4"/>
      <c r="G602" s="5"/>
      <c r="H602" s="5"/>
      <c r="I602" s="5"/>
      <c r="J602" s="5"/>
    </row>
    <row r="603" spans="6:10" x14ac:dyDescent="0.35">
      <c r="F603" s="4"/>
      <c r="G603" s="5"/>
      <c r="H603" s="5"/>
      <c r="I603" s="5"/>
      <c r="J603" s="5"/>
    </row>
    <row r="604" spans="6:10" x14ac:dyDescent="0.35">
      <c r="F604" s="4"/>
      <c r="G604" s="5"/>
      <c r="H604" s="5"/>
      <c r="I604" s="5"/>
      <c r="J604" s="5"/>
    </row>
    <row r="605" spans="6:10" x14ac:dyDescent="0.35">
      <c r="F605" s="4"/>
      <c r="G605" s="5"/>
      <c r="H605" s="5"/>
      <c r="I605" s="5"/>
      <c r="J605" s="5"/>
    </row>
    <row r="606" spans="6:10" x14ac:dyDescent="0.35">
      <c r="F606" s="4"/>
      <c r="G606" s="5"/>
      <c r="H606" s="5"/>
      <c r="I606" s="5"/>
      <c r="J606" s="5"/>
    </row>
    <row r="607" spans="6:10" x14ac:dyDescent="0.35">
      <c r="F607" s="4"/>
      <c r="G607" s="5"/>
      <c r="H607" s="5"/>
      <c r="I607" s="5"/>
      <c r="J607" s="5"/>
    </row>
    <row r="608" spans="6:10" x14ac:dyDescent="0.35">
      <c r="F608" s="4"/>
      <c r="G608" s="5"/>
      <c r="H608" s="5"/>
      <c r="I608" s="5"/>
      <c r="J608" s="5"/>
    </row>
    <row r="609" spans="6:10" x14ac:dyDescent="0.35">
      <c r="F609" s="4"/>
      <c r="G609" s="5"/>
      <c r="H609" s="5"/>
      <c r="I609" s="5"/>
      <c r="J609" s="5"/>
    </row>
    <row r="610" spans="6:10" x14ac:dyDescent="0.35">
      <c r="F610" s="4"/>
      <c r="G610" s="5"/>
      <c r="H610" s="5"/>
      <c r="I610" s="5"/>
      <c r="J610" s="5"/>
    </row>
    <row r="611" spans="6:10" x14ac:dyDescent="0.35">
      <c r="F611" s="4"/>
      <c r="G611" s="5"/>
      <c r="H611" s="5"/>
      <c r="I611" s="5"/>
      <c r="J611" s="5"/>
    </row>
    <row r="612" spans="6:10" x14ac:dyDescent="0.35">
      <c r="F612" s="4"/>
      <c r="G612" s="5"/>
      <c r="H612" s="5"/>
      <c r="I612" s="5"/>
      <c r="J612" s="5"/>
    </row>
    <row r="613" spans="6:10" x14ac:dyDescent="0.35">
      <c r="F613" s="4"/>
      <c r="G613" s="5"/>
      <c r="H613" s="5"/>
      <c r="I613" s="5"/>
      <c r="J613" s="5"/>
    </row>
    <row r="614" spans="6:10" x14ac:dyDescent="0.35">
      <c r="F614" s="4"/>
      <c r="G614" s="5"/>
      <c r="H614" s="5"/>
      <c r="I614" s="5"/>
      <c r="J614" s="5"/>
    </row>
    <row r="615" spans="6:10" x14ac:dyDescent="0.35">
      <c r="F615" s="4"/>
      <c r="G615" s="5"/>
      <c r="H615" s="5"/>
      <c r="I615" s="5"/>
      <c r="J615" s="5"/>
    </row>
    <row r="616" spans="6:10" x14ac:dyDescent="0.35">
      <c r="F616" s="4"/>
      <c r="G616" s="5"/>
      <c r="H616" s="5"/>
      <c r="I616" s="5"/>
      <c r="J616" s="5"/>
    </row>
    <row r="617" spans="6:10" x14ac:dyDescent="0.35">
      <c r="F617" s="4"/>
      <c r="G617" s="5"/>
      <c r="H617" s="5"/>
      <c r="I617" s="5"/>
      <c r="J617" s="5"/>
    </row>
    <row r="618" spans="6:10" x14ac:dyDescent="0.35">
      <c r="F618" s="4"/>
      <c r="G618" s="5"/>
      <c r="H618" s="5"/>
      <c r="I618" s="5"/>
      <c r="J618" s="5"/>
    </row>
    <row r="619" spans="6:10" x14ac:dyDescent="0.35">
      <c r="F619" s="4"/>
      <c r="G619" s="5"/>
      <c r="H619" s="5"/>
      <c r="I619" s="5"/>
      <c r="J619" s="5"/>
    </row>
    <row r="620" spans="6:10" x14ac:dyDescent="0.35">
      <c r="F620" s="4"/>
      <c r="G620" s="5"/>
      <c r="H620" s="5"/>
      <c r="I620" s="5"/>
      <c r="J620" s="5"/>
    </row>
    <row r="621" spans="6:10" x14ac:dyDescent="0.35">
      <c r="F621" s="4"/>
      <c r="G621" s="5"/>
      <c r="H621" s="5"/>
      <c r="I621" s="5"/>
      <c r="J621" s="5"/>
    </row>
    <row r="622" spans="6:10" x14ac:dyDescent="0.35">
      <c r="F622" s="4"/>
      <c r="G622" s="5"/>
      <c r="H622" s="5"/>
      <c r="I622" s="5"/>
      <c r="J622" s="5"/>
    </row>
    <row r="623" spans="6:10" x14ac:dyDescent="0.35">
      <c r="F623" s="4"/>
      <c r="G623" s="5"/>
      <c r="H623" s="5"/>
      <c r="I623" s="5"/>
      <c r="J623" s="5"/>
    </row>
    <row r="624" spans="6:10" x14ac:dyDescent="0.35">
      <c r="F624" s="4"/>
      <c r="G624" s="5"/>
      <c r="H624" s="5"/>
      <c r="I624" s="5"/>
      <c r="J624" s="5"/>
    </row>
    <row r="625" spans="6:10" x14ac:dyDescent="0.35">
      <c r="F625" s="4"/>
      <c r="G625" s="5"/>
      <c r="H625" s="5"/>
      <c r="I625" s="5"/>
      <c r="J625" s="5"/>
    </row>
    <row r="626" spans="6:10" x14ac:dyDescent="0.35">
      <c r="F626" s="4"/>
      <c r="G626" s="5"/>
      <c r="H626" s="5"/>
      <c r="I626" s="5"/>
      <c r="J626" s="5"/>
    </row>
    <row r="627" spans="6:10" x14ac:dyDescent="0.35">
      <c r="F627" s="4"/>
      <c r="G627" s="5"/>
      <c r="H627" s="5"/>
      <c r="I627" s="5"/>
      <c r="J627" s="5"/>
    </row>
    <row r="628" spans="6:10" x14ac:dyDescent="0.35">
      <c r="F628" s="4"/>
      <c r="G628" s="5"/>
      <c r="H628" s="5"/>
      <c r="I628" s="5"/>
      <c r="J628" s="5"/>
    </row>
    <row r="629" spans="6:10" x14ac:dyDescent="0.35">
      <c r="F629" s="4"/>
      <c r="G629" s="5"/>
      <c r="H629" s="5"/>
      <c r="I629" s="5"/>
      <c r="J629" s="5"/>
    </row>
    <row r="630" spans="6:10" x14ac:dyDescent="0.35">
      <c r="F630" s="4"/>
      <c r="G630" s="5"/>
      <c r="H630" s="5"/>
      <c r="I630" s="5"/>
      <c r="J630" s="5"/>
    </row>
    <row r="631" spans="6:10" x14ac:dyDescent="0.35">
      <c r="F631" s="4"/>
      <c r="G631" s="5"/>
      <c r="H631" s="5"/>
      <c r="I631" s="5"/>
      <c r="J631" s="5"/>
    </row>
    <row r="632" spans="6:10" x14ac:dyDescent="0.35">
      <c r="F632" s="4"/>
      <c r="G632" s="5"/>
      <c r="H632" s="5"/>
      <c r="I632" s="5"/>
      <c r="J632" s="5"/>
    </row>
    <row r="633" spans="6:10" x14ac:dyDescent="0.35">
      <c r="F633" s="4"/>
      <c r="G633" s="5"/>
      <c r="H633" s="5"/>
      <c r="I633" s="5"/>
      <c r="J633" s="5"/>
    </row>
    <row r="634" spans="6:10" x14ac:dyDescent="0.35">
      <c r="F634" s="4"/>
      <c r="G634" s="5"/>
      <c r="H634" s="5"/>
      <c r="I634" s="5"/>
      <c r="J634" s="5"/>
    </row>
    <row r="635" spans="6:10" x14ac:dyDescent="0.35">
      <c r="F635" s="4"/>
      <c r="G635" s="5"/>
      <c r="H635" s="5"/>
      <c r="I635" s="5"/>
      <c r="J635" s="5"/>
    </row>
    <row r="636" spans="6:10" x14ac:dyDescent="0.35">
      <c r="F636" s="4"/>
      <c r="G636" s="5"/>
      <c r="H636" s="5"/>
      <c r="I636" s="5"/>
      <c r="J636" s="5"/>
    </row>
    <row r="637" spans="6:10" x14ac:dyDescent="0.35">
      <c r="F637" s="4"/>
      <c r="G637" s="5"/>
      <c r="H637" s="5"/>
      <c r="I637" s="5"/>
      <c r="J637" s="5"/>
    </row>
    <row r="638" spans="6:10" x14ac:dyDescent="0.35">
      <c r="F638" s="4"/>
      <c r="G638" s="5"/>
      <c r="H638" s="5"/>
      <c r="I638" s="5"/>
      <c r="J638" s="5"/>
    </row>
    <row r="639" spans="6:10" x14ac:dyDescent="0.35">
      <c r="F639" s="4"/>
      <c r="G639" s="5"/>
      <c r="H639" s="5"/>
      <c r="I639" s="5"/>
      <c r="J639" s="5"/>
    </row>
    <row r="640" spans="6:10" x14ac:dyDescent="0.35">
      <c r="F640" s="4"/>
      <c r="G640" s="5"/>
      <c r="H640" s="5"/>
      <c r="I640" s="5"/>
      <c r="J640" s="5"/>
    </row>
    <row r="641" spans="6:10" x14ac:dyDescent="0.35">
      <c r="F641" s="4"/>
      <c r="G641" s="5"/>
      <c r="H641" s="5"/>
      <c r="I641" s="5"/>
      <c r="J641" s="5"/>
    </row>
    <row r="642" spans="6:10" x14ac:dyDescent="0.35">
      <c r="F642" s="4"/>
      <c r="G642" s="5"/>
      <c r="H642" s="5"/>
      <c r="I642" s="5"/>
      <c r="J642" s="5"/>
    </row>
    <row r="643" spans="6:10" x14ac:dyDescent="0.35">
      <c r="F643" s="4"/>
      <c r="G643" s="5"/>
      <c r="H643" s="5"/>
      <c r="I643" s="5"/>
      <c r="J643" s="5"/>
    </row>
    <row r="644" spans="6:10" x14ac:dyDescent="0.35">
      <c r="F644" s="4"/>
      <c r="G644" s="5"/>
      <c r="H644" s="5"/>
      <c r="I644" s="5"/>
      <c r="J644" s="5"/>
    </row>
    <row r="645" spans="6:10" x14ac:dyDescent="0.35">
      <c r="F645" s="4"/>
      <c r="G645" s="5"/>
      <c r="H645" s="5"/>
      <c r="I645" s="5"/>
      <c r="J645" s="5"/>
    </row>
    <row r="646" spans="6:10" x14ac:dyDescent="0.35">
      <c r="F646" s="4"/>
      <c r="G646" s="5"/>
      <c r="H646" s="5"/>
      <c r="I646" s="5"/>
      <c r="J646" s="5"/>
    </row>
    <row r="647" spans="6:10" x14ac:dyDescent="0.35">
      <c r="F647" s="4"/>
      <c r="G647" s="5"/>
      <c r="H647" s="5"/>
      <c r="I647" s="5"/>
      <c r="J647" s="5"/>
    </row>
    <row r="648" spans="6:10" x14ac:dyDescent="0.35">
      <c r="F648" s="4"/>
      <c r="G648" s="5"/>
      <c r="H648" s="5"/>
      <c r="I648" s="5"/>
      <c r="J648" s="5"/>
    </row>
    <row r="649" spans="6:10" x14ac:dyDescent="0.35">
      <c r="F649" s="4"/>
      <c r="G649" s="5"/>
      <c r="H649" s="5"/>
      <c r="I649" s="5"/>
      <c r="J649" s="5"/>
    </row>
    <row r="650" spans="6:10" x14ac:dyDescent="0.35">
      <c r="F650" s="4"/>
      <c r="G650" s="5"/>
      <c r="H650" s="5"/>
      <c r="I650" s="5"/>
      <c r="J650" s="5"/>
    </row>
    <row r="651" spans="6:10" x14ac:dyDescent="0.35">
      <c r="F651" s="4"/>
      <c r="G651" s="5"/>
      <c r="H651" s="5"/>
      <c r="I651" s="5"/>
      <c r="J651" s="5"/>
    </row>
    <row r="652" spans="6:10" x14ac:dyDescent="0.35">
      <c r="F652" s="4"/>
      <c r="G652" s="5"/>
      <c r="H652" s="5"/>
      <c r="I652" s="5"/>
      <c r="J652" s="5"/>
    </row>
    <row r="653" spans="6:10" x14ac:dyDescent="0.35">
      <c r="F653" s="4"/>
      <c r="G653" s="5"/>
      <c r="H653" s="5"/>
      <c r="I653" s="5"/>
      <c r="J653" s="5"/>
    </row>
    <row r="654" spans="6:10" x14ac:dyDescent="0.35">
      <c r="F654" s="4"/>
      <c r="G654" s="5"/>
      <c r="H654" s="5"/>
      <c r="I654" s="5"/>
      <c r="J654" s="5"/>
    </row>
    <row r="655" spans="6:10" x14ac:dyDescent="0.35">
      <c r="F655" s="4"/>
      <c r="G655" s="5"/>
      <c r="H655" s="5"/>
      <c r="I655" s="5"/>
      <c r="J655" s="5"/>
    </row>
    <row r="656" spans="6:10" x14ac:dyDescent="0.35">
      <c r="F656" s="4"/>
      <c r="G656" s="5"/>
      <c r="H656" s="5"/>
      <c r="I656" s="5"/>
      <c r="J656" s="5"/>
    </row>
    <row r="657" spans="6:10" x14ac:dyDescent="0.35">
      <c r="F657" s="4"/>
      <c r="G657" s="5"/>
      <c r="H657" s="5"/>
      <c r="I657" s="5"/>
      <c r="J657" s="5"/>
    </row>
    <row r="658" spans="6:10" x14ac:dyDescent="0.35">
      <c r="F658" s="4"/>
      <c r="G658" s="5"/>
      <c r="H658" s="5"/>
      <c r="I658" s="5"/>
      <c r="J658" s="5"/>
    </row>
  </sheetData>
  <autoFilter ref="M11:N21" xr:uid="{EE182796-6443-4558-9B87-909B73329DFC}"/>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89DAA-8D1A-457F-960F-F0F4079CE564}">
  <dimension ref="A1:E14"/>
  <sheetViews>
    <sheetView workbookViewId="0">
      <selection activeCell="C12" sqref="C12"/>
    </sheetView>
  </sheetViews>
  <sheetFormatPr defaultRowHeight="14.5" x14ac:dyDescent="0.35"/>
  <sheetData>
    <row r="1" spans="1:5" s="43" customFormat="1" ht="23.5" x14ac:dyDescent="0.55000000000000004">
      <c r="A1" s="43" t="s">
        <v>55</v>
      </c>
    </row>
    <row r="4" spans="1:5" x14ac:dyDescent="0.35">
      <c r="C4" t="s">
        <v>1</v>
      </c>
      <c r="D4" t="s">
        <v>49</v>
      </c>
    </row>
    <row r="5" spans="1:5" x14ac:dyDescent="0.35">
      <c r="B5" t="s">
        <v>56</v>
      </c>
      <c r="C5">
        <f>AVERAGE(Data[Amount])</f>
        <v>4136.2299999999996</v>
      </c>
      <c r="D5">
        <f>AVERAGE(Data[Units])</f>
        <v>152.19999999999999</v>
      </c>
    </row>
    <row r="6" spans="1:5" x14ac:dyDescent="0.35">
      <c r="B6" t="s">
        <v>57</v>
      </c>
      <c r="C6">
        <f>MEDIAN(Data[Amount])</f>
        <v>3437</v>
      </c>
      <c r="D6">
        <f>MEDIAN(Data[Units])</f>
        <v>124.5</v>
      </c>
    </row>
    <row r="7" spans="1:5" x14ac:dyDescent="0.35">
      <c r="B7" t="s">
        <v>58</v>
      </c>
      <c r="C7">
        <f>MIN(Data[Amount])</f>
        <v>0</v>
      </c>
      <c r="D7">
        <f>MIN(Data[Units])</f>
        <v>0</v>
      </c>
    </row>
    <row r="8" spans="1:5" x14ac:dyDescent="0.35">
      <c r="B8" t="s">
        <v>59</v>
      </c>
      <c r="C8">
        <f>MAX(Data[Amount])</f>
        <v>16184</v>
      </c>
      <c r="D8">
        <f>MAX(Data[Units])</f>
        <v>525</v>
      </c>
    </row>
    <row r="9" spans="1:5" x14ac:dyDescent="0.35">
      <c r="B9" t="s">
        <v>60</v>
      </c>
      <c r="C9">
        <f>C8-C7</f>
        <v>16184</v>
      </c>
      <c r="D9">
        <f>D8-D7</f>
        <v>525</v>
      </c>
    </row>
    <row r="11" spans="1:5" x14ac:dyDescent="0.35">
      <c r="B11" t="s">
        <v>61</v>
      </c>
      <c r="C11">
        <f>_xlfn.PERCENTILE.EXC(Data[Amount], 0.25)</f>
        <v>1652</v>
      </c>
      <c r="D11">
        <f>_xlfn.PERCENTILE.EXC(Data[Units], 0.25)</f>
        <v>54</v>
      </c>
    </row>
    <row r="12" spans="1:5" x14ac:dyDescent="0.35">
      <c r="B12" t="s">
        <v>62</v>
      </c>
      <c r="C12">
        <f>_xlfn.PERCENTILE.EXC(Data[Amount], 0.75)</f>
        <v>6245.75</v>
      </c>
      <c r="D12">
        <f>_xlfn.PERCENTILE.EXC(Data[Units], 0.75)</f>
        <v>223.5</v>
      </c>
    </row>
    <row r="14" spans="1:5" x14ac:dyDescent="0.35">
      <c r="B14" s="44" t="s">
        <v>64</v>
      </c>
      <c r="C14" s="44"/>
      <c r="D14" s="44"/>
      <c r="E14">
        <f>COUNTA(_xlfn.UNIQUE(Data[Product]))</f>
        <v>22</v>
      </c>
    </row>
  </sheetData>
  <mergeCells count="2">
    <mergeCell ref="A1:XFD1"/>
    <mergeCell ref="B14:D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A65C7-B989-4F3A-A74A-DC0F3BD19FE6}">
  <dimension ref="A1:F304"/>
  <sheetViews>
    <sheetView zoomScale="130" zoomScaleNormal="130" workbookViewId="0">
      <selection activeCell="E10" sqref="E10"/>
    </sheetView>
  </sheetViews>
  <sheetFormatPr defaultRowHeight="14.5" x14ac:dyDescent="0.35"/>
  <cols>
    <col min="2" max="2" width="15.1796875" bestFit="1" customWidth="1"/>
    <col min="4" max="4" width="20.36328125" bestFit="1" customWidth="1"/>
    <col min="5" max="6" width="8.7265625" customWidth="1"/>
  </cols>
  <sheetData>
    <row r="1" spans="1:6" s="44" customFormat="1" x14ac:dyDescent="0.35">
      <c r="A1" s="44" t="s">
        <v>52</v>
      </c>
    </row>
    <row r="4" spans="1:6" x14ac:dyDescent="0.35">
      <c r="B4" s="6" t="s">
        <v>11</v>
      </c>
      <c r="C4" s="6" t="s">
        <v>12</v>
      </c>
      <c r="D4" s="6" t="s">
        <v>0</v>
      </c>
      <c r="E4" s="10" t="s">
        <v>1</v>
      </c>
      <c r="F4" s="10" t="s">
        <v>49</v>
      </c>
    </row>
    <row r="5" spans="1:6" x14ac:dyDescent="0.35">
      <c r="B5" t="s">
        <v>5</v>
      </c>
      <c r="C5" t="s">
        <v>36</v>
      </c>
      <c r="D5" t="s">
        <v>16</v>
      </c>
      <c r="E5" s="4">
        <v>16184</v>
      </c>
      <c r="F5" s="5">
        <v>39</v>
      </c>
    </row>
    <row r="6" spans="1:6" x14ac:dyDescent="0.35">
      <c r="B6" t="s">
        <v>5</v>
      </c>
      <c r="C6" t="s">
        <v>34</v>
      </c>
      <c r="D6" t="s">
        <v>20</v>
      </c>
      <c r="E6" s="4">
        <v>15610</v>
      </c>
      <c r="F6" s="5">
        <v>339</v>
      </c>
    </row>
    <row r="7" spans="1:6" x14ac:dyDescent="0.35">
      <c r="B7" t="s">
        <v>9</v>
      </c>
      <c r="C7" t="s">
        <v>34</v>
      </c>
      <c r="D7" t="s">
        <v>28</v>
      </c>
      <c r="E7" s="4">
        <v>14329</v>
      </c>
      <c r="F7" s="5">
        <v>150</v>
      </c>
    </row>
    <row r="8" spans="1:6" x14ac:dyDescent="0.35">
      <c r="B8" t="s">
        <v>5</v>
      </c>
      <c r="C8" t="s">
        <v>35</v>
      </c>
      <c r="D8" t="s">
        <v>15</v>
      </c>
      <c r="E8" s="4">
        <v>13391</v>
      </c>
      <c r="F8" s="5">
        <v>201</v>
      </c>
    </row>
    <row r="9" spans="1:6" x14ac:dyDescent="0.35">
      <c r="B9" t="s">
        <v>10</v>
      </c>
      <c r="C9" t="s">
        <v>39</v>
      </c>
      <c r="D9" t="s">
        <v>33</v>
      </c>
      <c r="E9" s="4">
        <v>12950</v>
      </c>
      <c r="F9" s="5">
        <v>30</v>
      </c>
    </row>
    <row r="10" spans="1:6" x14ac:dyDescent="0.35">
      <c r="B10" t="s">
        <v>40</v>
      </c>
      <c r="C10" t="s">
        <v>35</v>
      </c>
      <c r="D10" t="s">
        <v>32</v>
      </c>
      <c r="E10" s="4">
        <v>12348</v>
      </c>
      <c r="F10" s="5">
        <v>234</v>
      </c>
    </row>
    <row r="11" spans="1:6" x14ac:dyDescent="0.35">
      <c r="B11" t="s">
        <v>2</v>
      </c>
      <c r="C11" t="s">
        <v>37</v>
      </c>
      <c r="D11" t="s">
        <v>18</v>
      </c>
      <c r="E11" s="4">
        <v>11571</v>
      </c>
      <c r="F11" s="5">
        <v>138</v>
      </c>
    </row>
    <row r="12" spans="1:6" x14ac:dyDescent="0.35">
      <c r="B12" t="s">
        <v>9</v>
      </c>
      <c r="C12" t="s">
        <v>36</v>
      </c>
      <c r="D12" t="s">
        <v>27</v>
      </c>
      <c r="E12" s="4">
        <v>11522</v>
      </c>
      <c r="F12" s="5">
        <v>204</v>
      </c>
    </row>
    <row r="13" spans="1:6" x14ac:dyDescent="0.35">
      <c r="B13" t="s">
        <v>2</v>
      </c>
      <c r="C13" t="s">
        <v>36</v>
      </c>
      <c r="D13" t="s">
        <v>16</v>
      </c>
      <c r="E13" s="4">
        <v>11417</v>
      </c>
      <c r="F13" s="5">
        <v>21</v>
      </c>
    </row>
    <row r="14" spans="1:6" x14ac:dyDescent="0.35">
      <c r="B14" t="s">
        <v>41</v>
      </c>
      <c r="C14" t="s">
        <v>36</v>
      </c>
      <c r="D14" t="s">
        <v>13</v>
      </c>
      <c r="E14" s="4">
        <v>10311</v>
      </c>
      <c r="F14" s="5">
        <v>231</v>
      </c>
    </row>
    <row r="15" spans="1:6" x14ac:dyDescent="0.35">
      <c r="B15" t="s">
        <v>41</v>
      </c>
      <c r="C15" t="s">
        <v>36</v>
      </c>
      <c r="D15" t="s">
        <v>32</v>
      </c>
      <c r="E15" s="4">
        <v>10304</v>
      </c>
      <c r="F15" s="5">
        <v>84</v>
      </c>
    </row>
    <row r="16" spans="1:6" x14ac:dyDescent="0.35">
      <c r="B16" t="s">
        <v>7</v>
      </c>
      <c r="C16" t="s">
        <v>38</v>
      </c>
      <c r="D16" t="s">
        <v>30</v>
      </c>
      <c r="E16" s="4">
        <v>10129</v>
      </c>
      <c r="F16" s="5">
        <v>312</v>
      </c>
    </row>
    <row r="17" spans="2:6" x14ac:dyDescent="0.35">
      <c r="B17" t="s">
        <v>6</v>
      </c>
      <c r="C17" t="s">
        <v>36</v>
      </c>
      <c r="D17" t="s">
        <v>4</v>
      </c>
      <c r="E17" s="4">
        <v>10073</v>
      </c>
      <c r="F17" s="5">
        <v>120</v>
      </c>
    </row>
    <row r="18" spans="2:6" x14ac:dyDescent="0.35">
      <c r="B18" t="s">
        <v>2</v>
      </c>
      <c r="C18" t="s">
        <v>37</v>
      </c>
      <c r="D18" t="s">
        <v>17</v>
      </c>
      <c r="E18" s="4">
        <v>9926</v>
      </c>
      <c r="F18" s="5">
        <v>201</v>
      </c>
    </row>
    <row r="19" spans="2:6" x14ac:dyDescent="0.35">
      <c r="B19" t="s">
        <v>7</v>
      </c>
      <c r="C19" t="s">
        <v>37</v>
      </c>
      <c r="D19" t="s">
        <v>22</v>
      </c>
      <c r="E19" s="4">
        <v>9835</v>
      </c>
      <c r="F19" s="5">
        <v>207</v>
      </c>
    </row>
    <row r="20" spans="2:6" x14ac:dyDescent="0.35">
      <c r="B20" t="s">
        <v>40</v>
      </c>
      <c r="C20" t="s">
        <v>36</v>
      </c>
      <c r="D20" t="s">
        <v>33</v>
      </c>
      <c r="E20" s="4">
        <v>9772</v>
      </c>
      <c r="F20" s="5">
        <v>90</v>
      </c>
    </row>
    <row r="21" spans="2:6" x14ac:dyDescent="0.35">
      <c r="B21" t="s">
        <v>8</v>
      </c>
      <c r="C21" t="s">
        <v>37</v>
      </c>
      <c r="D21" t="s">
        <v>15</v>
      </c>
      <c r="E21" s="4">
        <v>9709</v>
      </c>
      <c r="F21" s="5">
        <v>30</v>
      </c>
    </row>
    <row r="22" spans="2:6" x14ac:dyDescent="0.35">
      <c r="B22" t="s">
        <v>8</v>
      </c>
      <c r="C22" t="s">
        <v>39</v>
      </c>
      <c r="D22" t="s">
        <v>18</v>
      </c>
      <c r="E22" s="4">
        <v>9660</v>
      </c>
      <c r="F22" s="5">
        <v>27</v>
      </c>
    </row>
    <row r="23" spans="2:6" x14ac:dyDescent="0.35">
      <c r="B23" t="s">
        <v>41</v>
      </c>
      <c r="C23" t="s">
        <v>36</v>
      </c>
      <c r="D23" t="s">
        <v>18</v>
      </c>
      <c r="E23" s="4">
        <v>9632</v>
      </c>
      <c r="F23" s="5">
        <v>288</v>
      </c>
    </row>
    <row r="24" spans="2:6" x14ac:dyDescent="0.35">
      <c r="B24" t="s">
        <v>9</v>
      </c>
      <c r="C24" t="s">
        <v>38</v>
      </c>
      <c r="D24" t="s">
        <v>33</v>
      </c>
      <c r="E24" s="4">
        <v>9506</v>
      </c>
      <c r="F24" s="5">
        <v>87</v>
      </c>
    </row>
    <row r="25" spans="2:6" x14ac:dyDescent="0.35">
      <c r="B25" t="s">
        <v>2</v>
      </c>
      <c r="C25" t="s">
        <v>39</v>
      </c>
      <c r="D25" t="s">
        <v>20</v>
      </c>
      <c r="E25" s="4">
        <v>9443</v>
      </c>
      <c r="F25" s="5">
        <v>162</v>
      </c>
    </row>
    <row r="26" spans="2:6" x14ac:dyDescent="0.35">
      <c r="B26" t="s">
        <v>3</v>
      </c>
      <c r="C26" t="s">
        <v>36</v>
      </c>
      <c r="D26" t="s">
        <v>16</v>
      </c>
      <c r="E26" s="4">
        <v>9198</v>
      </c>
      <c r="F26" s="5">
        <v>36</v>
      </c>
    </row>
    <row r="27" spans="2:6" x14ac:dyDescent="0.35">
      <c r="B27" t="s">
        <v>9</v>
      </c>
      <c r="C27" t="s">
        <v>36</v>
      </c>
      <c r="D27" t="s">
        <v>30</v>
      </c>
      <c r="E27" s="4">
        <v>9051</v>
      </c>
      <c r="F27" s="5">
        <v>57</v>
      </c>
    </row>
    <row r="28" spans="2:6" x14ac:dyDescent="0.35">
      <c r="B28" t="s">
        <v>40</v>
      </c>
      <c r="C28" t="s">
        <v>37</v>
      </c>
      <c r="D28" t="s">
        <v>29</v>
      </c>
      <c r="E28" s="4">
        <v>9002</v>
      </c>
      <c r="F28" s="5">
        <v>72</v>
      </c>
    </row>
    <row r="29" spans="2:6" x14ac:dyDescent="0.35">
      <c r="B29" t="s">
        <v>8</v>
      </c>
      <c r="C29" t="s">
        <v>39</v>
      </c>
      <c r="D29" t="s">
        <v>31</v>
      </c>
      <c r="E29" s="4">
        <v>8890</v>
      </c>
      <c r="F29" s="5">
        <v>210</v>
      </c>
    </row>
    <row r="30" spans="2:6" x14ac:dyDescent="0.35">
      <c r="B30" t="s">
        <v>40</v>
      </c>
      <c r="C30" t="s">
        <v>35</v>
      </c>
      <c r="D30" t="s">
        <v>33</v>
      </c>
      <c r="E30" s="4">
        <v>8869</v>
      </c>
      <c r="F30" s="5">
        <v>432</v>
      </c>
    </row>
    <row r="31" spans="2:6" x14ac:dyDescent="0.35">
      <c r="B31" t="s">
        <v>7</v>
      </c>
      <c r="C31" t="s">
        <v>34</v>
      </c>
      <c r="D31" t="s">
        <v>24</v>
      </c>
      <c r="E31" s="4">
        <v>8862</v>
      </c>
      <c r="F31" s="5">
        <v>189</v>
      </c>
    </row>
    <row r="32" spans="2:6" x14ac:dyDescent="0.35">
      <c r="B32" t="s">
        <v>3</v>
      </c>
      <c r="C32" t="s">
        <v>38</v>
      </c>
      <c r="D32" t="s">
        <v>26</v>
      </c>
      <c r="E32" s="4">
        <v>8841</v>
      </c>
      <c r="F32" s="5">
        <v>303</v>
      </c>
    </row>
    <row r="33" spans="2:6" x14ac:dyDescent="0.35">
      <c r="B33" t="s">
        <v>5</v>
      </c>
      <c r="C33" t="s">
        <v>37</v>
      </c>
      <c r="D33" t="s">
        <v>25</v>
      </c>
      <c r="E33" s="4">
        <v>8813</v>
      </c>
      <c r="F33" s="5">
        <v>21</v>
      </c>
    </row>
    <row r="34" spans="2:6" x14ac:dyDescent="0.35">
      <c r="B34" t="s">
        <v>9</v>
      </c>
      <c r="C34" t="s">
        <v>34</v>
      </c>
      <c r="D34" t="s">
        <v>20</v>
      </c>
      <c r="E34" s="4">
        <v>8463</v>
      </c>
      <c r="F34" s="5">
        <v>492</v>
      </c>
    </row>
    <row r="35" spans="2:6" x14ac:dyDescent="0.35">
      <c r="B35" t="s">
        <v>7</v>
      </c>
      <c r="C35" t="s">
        <v>36</v>
      </c>
      <c r="D35" t="s">
        <v>22</v>
      </c>
      <c r="E35" s="4">
        <v>8435</v>
      </c>
      <c r="F35" s="5">
        <v>42</v>
      </c>
    </row>
    <row r="36" spans="2:6" x14ac:dyDescent="0.35">
      <c r="B36" t="s">
        <v>2</v>
      </c>
      <c r="C36" t="s">
        <v>36</v>
      </c>
      <c r="D36" t="s">
        <v>29</v>
      </c>
      <c r="E36" s="4">
        <v>8211</v>
      </c>
      <c r="F36" s="5">
        <v>75</v>
      </c>
    </row>
    <row r="37" spans="2:6" x14ac:dyDescent="0.35">
      <c r="B37" t="s">
        <v>9</v>
      </c>
      <c r="C37" t="s">
        <v>34</v>
      </c>
      <c r="D37" t="s">
        <v>23</v>
      </c>
      <c r="E37" s="4">
        <v>8155</v>
      </c>
      <c r="F37" s="5">
        <v>90</v>
      </c>
    </row>
    <row r="38" spans="2:6" x14ac:dyDescent="0.35">
      <c r="B38" t="s">
        <v>6</v>
      </c>
      <c r="C38" t="s">
        <v>34</v>
      </c>
      <c r="D38" t="s">
        <v>26</v>
      </c>
      <c r="E38" s="4">
        <v>8008</v>
      </c>
      <c r="F38" s="5">
        <v>456</v>
      </c>
    </row>
    <row r="39" spans="2:6" x14ac:dyDescent="0.35">
      <c r="B39" t="s">
        <v>41</v>
      </c>
      <c r="C39" t="s">
        <v>34</v>
      </c>
      <c r="D39" t="s">
        <v>33</v>
      </c>
      <c r="E39" s="4">
        <v>7847</v>
      </c>
      <c r="F39" s="5">
        <v>174</v>
      </c>
    </row>
    <row r="40" spans="2:6" x14ac:dyDescent="0.35">
      <c r="B40" t="s">
        <v>9</v>
      </c>
      <c r="C40" t="s">
        <v>35</v>
      </c>
      <c r="D40" t="s">
        <v>15</v>
      </c>
      <c r="E40" s="4">
        <v>7833</v>
      </c>
      <c r="F40" s="5">
        <v>243</v>
      </c>
    </row>
    <row r="41" spans="2:6" x14ac:dyDescent="0.35">
      <c r="B41" t="s">
        <v>2</v>
      </c>
      <c r="C41" t="s">
        <v>39</v>
      </c>
      <c r="D41" t="s">
        <v>27</v>
      </c>
      <c r="E41" s="4">
        <v>7812</v>
      </c>
      <c r="F41" s="5">
        <v>81</v>
      </c>
    </row>
    <row r="42" spans="2:6" x14ac:dyDescent="0.35">
      <c r="B42" t="s">
        <v>3</v>
      </c>
      <c r="C42" t="s">
        <v>34</v>
      </c>
      <c r="D42" t="s">
        <v>32</v>
      </c>
      <c r="E42" s="4">
        <v>7777</v>
      </c>
      <c r="F42" s="5">
        <v>504</v>
      </c>
    </row>
    <row r="43" spans="2:6" x14ac:dyDescent="0.35">
      <c r="B43" t="s">
        <v>7</v>
      </c>
      <c r="C43" t="s">
        <v>34</v>
      </c>
      <c r="D43" t="s">
        <v>17</v>
      </c>
      <c r="E43" s="4">
        <v>7777</v>
      </c>
      <c r="F43" s="5">
        <v>39</v>
      </c>
    </row>
    <row r="44" spans="2:6" x14ac:dyDescent="0.35">
      <c r="B44" t="s">
        <v>6</v>
      </c>
      <c r="C44" t="s">
        <v>37</v>
      </c>
      <c r="D44" t="s">
        <v>31</v>
      </c>
      <c r="E44" s="4">
        <v>7693</v>
      </c>
      <c r="F44" s="5">
        <v>87</v>
      </c>
    </row>
    <row r="45" spans="2:6" x14ac:dyDescent="0.35">
      <c r="B45" t="s">
        <v>40</v>
      </c>
      <c r="C45" t="s">
        <v>37</v>
      </c>
      <c r="D45" t="s">
        <v>19</v>
      </c>
      <c r="E45" s="4">
        <v>7693</v>
      </c>
      <c r="F45" s="5">
        <v>21</v>
      </c>
    </row>
    <row r="46" spans="2:6" x14ac:dyDescent="0.35">
      <c r="B46" t="s">
        <v>2</v>
      </c>
      <c r="C46" t="s">
        <v>39</v>
      </c>
      <c r="D46" t="s">
        <v>21</v>
      </c>
      <c r="E46" s="4">
        <v>7651</v>
      </c>
      <c r="F46" s="5">
        <v>213</v>
      </c>
    </row>
    <row r="47" spans="2:6" x14ac:dyDescent="0.35">
      <c r="B47" t="s">
        <v>2</v>
      </c>
      <c r="C47" t="s">
        <v>34</v>
      </c>
      <c r="D47" t="s">
        <v>19</v>
      </c>
      <c r="E47" s="4">
        <v>7511</v>
      </c>
      <c r="F47" s="5">
        <v>120</v>
      </c>
    </row>
    <row r="48" spans="2:6" x14ac:dyDescent="0.35">
      <c r="B48" t="s">
        <v>5</v>
      </c>
      <c r="C48" t="s">
        <v>38</v>
      </c>
      <c r="D48" t="s">
        <v>25</v>
      </c>
      <c r="E48" s="4">
        <v>7483</v>
      </c>
      <c r="F48" s="5">
        <v>45</v>
      </c>
    </row>
    <row r="49" spans="2:6" x14ac:dyDescent="0.35">
      <c r="B49" t="s">
        <v>41</v>
      </c>
      <c r="C49" t="s">
        <v>35</v>
      </c>
      <c r="D49" t="s">
        <v>28</v>
      </c>
      <c r="E49" s="4">
        <v>7455</v>
      </c>
      <c r="F49" s="5">
        <v>216</v>
      </c>
    </row>
    <row r="50" spans="2:6" x14ac:dyDescent="0.35">
      <c r="B50" t="s">
        <v>6</v>
      </c>
      <c r="C50" t="s">
        <v>38</v>
      </c>
      <c r="D50" t="s">
        <v>21</v>
      </c>
      <c r="E50" s="4">
        <v>7322</v>
      </c>
      <c r="F50" s="5">
        <v>36</v>
      </c>
    </row>
    <row r="51" spans="2:6" x14ac:dyDescent="0.35">
      <c r="B51" t="s">
        <v>3</v>
      </c>
      <c r="C51" t="s">
        <v>37</v>
      </c>
      <c r="D51" t="s">
        <v>28</v>
      </c>
      <c r="E51" s="4">
        <v>7308</v>
      </c>
      <c r="F51" s="5">
        <v>327</v>
      </c>
    </row>
    <row r="52" spans="2:6" x14ac:dyDescent="0.35">
      <c r="B52" t="s">
        <v>5</v>
      </c>
      <c r="C52" t="s">
        <v>34</v>
      </c>
      <c r="D52" t="s">
        <v>15</v>
      </c>
      <c r="E52" s="4">
        <v>7280</v>
      </c>
      <c r="F52" s="5">
        <v>201</v>
      </c>
    </row>
    <row r="53" spans="2:6" x14ac:dyDescent="0.35">
      <c r="B53" t="s">
        <v>9</v>
      </c>
      <c r="C53" t="s">
        <v>37</v>
      </c>
      <c r="D53" t="s">
        <v>20</v>
      </c>
      <c r="E53" s="4">
        <v>7273</v>
      </c>
      <c r="F53" s="5">
        <v>96</v>
      </c>
    </row>
    <row r="54" spans="2:6" x14ac:dyDescent="0.35">
      <c r="B54" t="s">
        <v>3</v>
      </c>
      <c r="C54" t="s">
        <v>34</v>
      </c>
      <c r="D54" t="s">
        <v>14</v>
      </c>
      <c r="E54" s="4">
        <v>7259</v>
      </c>
      <c r="F54" s="5">
        <v>276</v>
      </c>
    </row>
    <row r="55" spans="2:6" x14ac:dyDescent="0.35">
      <c r="B55" t="s">
        <v>5</v>
      </c>
      <c r="C55" t="s">
        <v>38</v>
      </c>
      <c r="D55" t="s">
        <v>13</v>
      </c>
      <c r="E55" s="4">
        <v>7189</v>
      </c>
      <c r="F55" s="5">
        <v>54</v>
      </c>
    </row>
    <row r="56" spans="2:6" x14ac:dyDescent="0.35">
      <c r="B56" t="s">
        <v>8</v>
      </c>
      <c r="C56" t="s">
        <v>39</v>
      </c>
      <c r="D56" t="s">
        <v>30</v>
      </c>
      <c r="E56" s="4">
        <v>7021</v>
      </c>
      <c r="F56" s="5">
        <v>183</v>
      </c>
    </row>
    <row r="57" spans="2:6" x14ac:dyDescent="0.35">
      <c r="B57" t="s">
        <v>5</v>
      </c>
      <c r="C57" t="s">
        <v>34</v>
      </c>
      <c r="D57" t="s">
        <v>27</v>
      </c>
      <c r="E57" s="4">
        <v>6986</v>
      </c>
      <c r="F57" s="5">
        <v>21</v>
      </c>
    </row>
    <row r="58" spans="2:6" x14ac:dyDescent="0.35">
      <c r="B58" t="s">
        <v>5</v>
      </c>
      <c r="C58" t="s">
        <v>39</v>
      </c>
      <c r="D58" t="s">
        <v>22</v>
      </c>
      <c r="E58" s="4">
        <v>6909</v>
      </c>
      <c r="F58" s="5">
        <v>81</v>
      </c>
    </row>
    <row r="59" spans="2:6" x14ac:dyDescent="0.35">
      <c r="B59" t="s">
        <v>10</v>
      </c>
      <c r="C59" t="s">
        <v>38</v>
      </c>
      <c r="D59" t="s">
        <v>4</v>
      </c>
      <c r="E59" s="4">
        <v>6860</v>
      </c>
      <c r="F59" s="5">
        <v>126</v>
      </c>
    </row>
    <row r="60" spans="2:6" x14ac:dyDescent="0.35">
      <c r="B60" t="s">
        <v>40</v>
      </c>
      <c r="C60" t="s">
        <v>35</v>
      </c>
      <c r="D60" t="s">
        <v>22</v>
      </c>
      <c r="E60" s="4">
        <v>6853</v>
      </c>
      <c r="F60" s="5">
        <v>372</v>
      </c>
    </row>
    <row r="61" spans="2:6" x14ac:dyDescent="0.35">
      <c r="B61" t="s">
        <v>9</v>
      </c>
      <c r="C61" t="s">
        <v>34</v>
      </c>
      <c r="D61" t="s">
        <v>21</v>
      </c>
      <c r="E61" s="4">
        <v>6832</v>
      </c>
      <c r="F61" s="5">
        <v>27</v>
      </c>
    </row>
    <row r="62" spans="2:6" x14ac:dyDescent="0.35">
      <c r="B62" t="s">
        <v>6</v>
      </c>
      <c r="C62" t="s">
        <v>37</v>
      </c>
      <c r="D62" t="s">
        <v>26</v>
      </c>
      <c r="E62" s="4">
        <v>6818</v>
      </c>
      <c r="F62" s="5">
        <v>6</v>
      </c>
    </row>
    <row r="63" spans="2:6" x14ac:dyDescent="0.35">
      <c r="B63" t="s">
        <v>7</v>
      </c>
      <c r="C63" t="s">
        <v>35</v>
      </c>
      <c r="D63" t="s">
        <v>30</v>
      </c>
      <c r="E63" s="4">
        <v>6755</v>
      </c>
      <c r="F63" s="5">
        <v>252</v>
      </c>
    </row>
    <row r="64" spans="2:6" x14ac:dyDescent="0.35">
      <c r="B64" t="s">
        <v>40</v>
      </c>
      <c r="C64" t="s">
        <v>34</v>
      </c>
      <c r="D64" t="s">
        <v>26</v>
      </c>
      <c r="E64" s="4">
        <v>6748</v>
      </c>
      <c r="F64" s="5">
        <v>48</v>
      </c>
    </row>
    <row r="65" spans="2:6" x14ac:dyDescent="0.35">
      <c r="B65" t="s">
        <v>6</v>
      </c>
      <c r="C65" t="s">
        <v>34</v>
      </c>
      <c r="D65" t="s">
        <v>32</v>
      </c>
      <c r="E65" s="4">
        <v>6734</v>
      </c>
      <c r="F65" s="5">
        <v>123</v>
      </c>
    </row>
    <row r="66" spans="2:6" x14ac:dyDescent="0.35">
      <c r="B66" t="s">
        <v>8</v>
      </c>
      <c r="C66" t="s">
        <v>35</v>
      </c>
      <c r="D66" t="s">
        <v>32</v>
      </c>
      <c r="E66" s="4">
        <v>6706</v>
      </c>
      <c r="F66" s="5">
        <v>459</v>
      </c>
    </row>
    <row r="67" spans="2:6" x14ac:dyDescent="0.35">
      <c r="B67" t="s">
        <v>10</v>
      </c>
      <c r="C67" t="s">
        <v>36</v>
      </c>
      <c r="D67" t="s">
        <v>32</v>
      </c>
      <c r="E67" s="4">
        <v>6657</v>
      </c>
      <c r="F67" s="5">
        <v>303</v>
      </c>
    </row>
    <row r="68" spans="2:6" x14ac:dyDescent="0.35">
      <c r="B68" t="s">
        <v>3</v>
      </c>
      <c r="C68" t="s">
        <v>35</v>
      </c>
      <c r="D68" t="s">
        <v>15</v>
      </c>
      <c r="E68" s="4">
        <v>6657</v>
      </c>
      <c r="F68" s="5">
        <v>276</v>
      </c>
    </row>
    <row r="69" spans="2:6" x14ac:dyDescent="0.35">
      <c r="B69" t="s">
        <v>7</v>
      </c>
      <c r="C69" t="s">
        <v>37</v>
      </c>
      <c r="D69" t="s">
        <v>14</v>
      </c>
      <c r="E69" s="4">
        <v>6608</v>
      </c>
      <c r="F69" s="5">
        <v>225</v>
      </c>
    </row>
    <row r="70" spans="2:6" x14ac:dyDescent="0.35">
      <c r="B70" t="s">
        <v>2</v>
      </c>
      <c r="C70" t="s">
        <v>38</v>
      </c>
      <c r="D70" t="s">
        <v>28</v>
      </c>
      <c r="E70" s="4">
        <v>6580</v>
      </c>
      <c r="F70" s="5">
        <v>183</v>
      </c>
    </row>
    <row r="71" spans="2:6" x14ac:dyDescent="0.35">
      <c r="B71" t="s">
        <v>7</v>
      </c>
      <c r="C71" t="s">
        <v>37</v>
      </c>
      <c r="D71" t="s">
        <v>30</v>
      </c>
      <c r="E71" s="4">
        <v>6454</v>
      </c>
      <c r="F71" s="5">
        <v>54</v>
      </c>
    </row>
    <row r="72" spans="2:6" x14ac:dyDescent="0.35">
      <c r="B72" t="s">
        <v>8</v>
      </c>
      <c r="C72" t="s">
        <v>38</v>
      </c>
      <c r="D72" t="s">
        <v>21</v>
      </c>
      <c r="E72" s="4">
        <v>6433</v>
      </c>
      <c r="F72" s="5">
        <v>78</v>
      </c>
    </row>
    <row r="73" spans="2:6" x14ac:dyDescent="0.35">
      <c r="B73" t="s">
        <v>41</v>
      </c>
      <c r="C73" t="s">
        <v>37</v>
      </c>
      <c r="D73" t="s">
        <v>24</v>
      </c>
      <c r="E73" s="4">
        <v>6398</v>
      </c>
      <c r="F73" s="5">
        <v>102</v>
      </c>
    </row>
    <row r="74" spans="2:6" x14ac:dyDescent="0.35">
      <c r="B74" t="s">
        <v>7</v>
      </c>
      <c r="C74" t="s">
        <v>37</v>
      </c>
      <c r="D74" t="s">
        <v>33</v>
      </c>
      <c r="E74" s="4">
        <v>6391</v>
      </c>
      <c r="F74" s="5">
        <v>48</v>
      </c>
    </row>
    <row r="75" spans="2:6" x14ac:dyDescent="0.35">
      <c r="B75" t="s">
        <v>40</v>
      </c>
      <c r="C75" t="s">
        <v>39</v>
      </c>
      <c r="D75" t="s">
        <v>27</v>
      </c>
      <c r="E75" s="4">
        <v>6370</v>
      </c>
      <c r="F75" s="5">
        <v>30</v>
      </c>
    </row>
    <row r="76" spans="2:6" x14ac:dyDescent="0.35">
      <c r="B76" t="s">
        <v>5</v>
      </c>
      <c r="C76" t="s">
        <v>36</v>
      </c>
      <c r="D76" t="s">
        <v>23</v>
      </c>
      <c r="E76" s="4">
        <v>6314</v>
      </c>
      <c r="F76" s="5">
        <v>15</v>
      </c>
    </row>
    <row r="77" spans="2:6" x14ac:dyDescent="0.35">
      <c r="B77" t="s">
        <v>3</v>
      </c>
      <c r="C77" t="s">
        <v>34</v>
      </c>
      <c r="D77" t="s">
        <v>25</v>
      </c>
      <c r="E77" s="4">
        <v>6300</v>
      </c>
      <c r="F77" s="5">
        <v>42</v>
      </c>
    </row>
    <row r="78" spans="2:6" x14ac:dyDescent="0.35">
      <c r="B78" t="s">
        <v>5</v>
      </c>
      <c r="C78" t="s">
        <v>34</v>
      </c>
      <c r="D78" t="s">
        <v>22</v>
      </c>
      <c r="E78" s="4">
        <v>6279</v>
      </c>
      <c r="F78" s="5">
        <v>237</v>
      </c>
    </row>
    <row r="79" spans="2:6" x14ac:dyDescent="0.35">
      <c r="B79" t="s">
        <v>8</v>
      </c>
      <c r="C79" t="s">
        <v>37</v>
      </c>
      <c r="D79" t="s">
        <v>26</v>
      </c>
      <c r="E79" s="4">
        <v>6279</v>
      </c>
      <c r="F79" s="5">
        <v>45</v>
      </c>
    </row>
    <row r="80" spans="2:6" x14ac:dyDescent="0.35">
      <c r="B80" t="s">
        <v>5</v>
      </c>
      <c r="C80" t="s">
        <v>36</v>
      </c>
      <c r="D80" t="s">
        <v>13</v>
      </c>
      <c r="E80" s="4">
        <v>6146</v>
      </c>
      <c r="F80" s="5">
        <v>63</v>
      </c>
    </row>
    <row r="81" spans="2:6" x14ac:dyDescent="0.35">
      <c r="B81" t="s">
        <v>40</v>
      </c>
      <c r="C81" t="s">
        <v>37</v>
      </c>
      <c r="D81" t="s">
        <v>27</v>
      </c>
      <c r="E81" s="4">
        <v>6132</v>
      </c>
      <c r="F81" s="5">
        <v>93</v>
      </c>
    </row>
    <row r="82" spans="2:6" x14ac:dyDescent="0.35">
      <c r="B82" t="s">
        <v>40</v>
      </c>
      <c r="C82" t="s">
        <v>38</v>
      </c>
      <c r="D82" t="s">
        <v>4</v>
      </c>
      <c r="E82" s="4">
        <v>6125</v>
      </c>
      <c r="F82" s="5">
        <v>102</v>
      </c>
    </row>
    <row r="83" spans="2:6" x14ac:dyDescent="0.35">
      <c r="B83" t="s">
        <v>41</v>
      </c>
      <c r="C83" t="s">
        <v>36</v>
      </c>
      <c r="D83" t="s">
        <v>30</v>
      </c>
      <c r="E83" s="4">
        <v>6118</v>
      </c>
      <c r="F83" s="5">
        <v>174</v>
      </c>
    </row>
    <row r="84" spans="2:6" x14ac:dyDescent="0.35">
      <c r="B84" t="s">
        <v>6</v>
      </c>
      <c r="C84" t="s">
        <v>36</v>
      </c>
      <c r="D84" t="s">
        <v>32</v>
      </c>
      <c r="E84" s="4">
        <v>6118</v>
      </c>
      <c r="F84" s="5">
        <v>9</v>
      </c>
    </row>
    <row r="85" spans="2:6" x14ac:dyDescent="0.35">
      <c r="B85" t="s">
        <v>5</v>
      </c>
      <c r="C85" t="s">
        <v>36</v>
      </c>
      <c r="D85" t="s">
        <v>18</v>
      </c>
      <c r="E85" s="4">
        <v>6111</v>
      </c>
      <c r="F85" s="5">
        <v>3</v>
      </c>
    </row>
    <row r="86" spans="2:6" x14ac:dyDescent="0.35">
      <c r="B86" t="s">
        <v>6</v>
      </c>
      <c r="C86" t="s">
        <v>39</v>
      </c>
      <c r="D86" t="s">
        <v>17</v>
      </c>
      <c r="E86" s="4">
        <v>6048</v>
      </c>
      <c r="F86" s="5">
        <v>27</v>
      </c>
    </row>
    <row r="87" spans="2:6" x14ac:dyDescent="0.35">
      <c r="B87" t="s">
        <v>2</v>
      </c>
      <c r="C87" t="s">
        <v>39</v>
      </c>
      <c r="D87" t="s">
        <v>28</v>
      </c>
      <c r="E87" s="4">
        <v>6027</v>
      </c>
      <c r="F87" s="5">
        <v>144</v>
      </c>
    </row>
    <row r="88" spans="2:6" x14ac:dyDescent="0.35">
      <c r="B88" t="s">
        <v>41</v>
      </c>
      <c r="C88" t="s">
        <v>38</v>
      </c>
      <c r="D88" t="s">
        <v>22</v>
      </c>
      <c r="E88" s="4">
        <v>5915</v>
      </c>
      <c r="F88" s="5">
        <v>3</v>
      </c>
    </row>
    <row r="89" spans="2:6" x14ac:dyDescent="0.35">
      <c r="B89" t="s">
        <v>40</v>
      </c>
      <c r="C89" t="s">
        <v>39</v>
      </c>
      <c r="D89" t="s">
        <v>22</v>
      </c>
      <c r="E89" s="4">
        <v>5817</v>
      </c>
      <c r="F89" s="5">
        <v>12</v>
      </c>
    </row>
    <row r="90" spans="2:6" x14ac:dyDescent="0.35">
      <c r="B90" t="s">
        <v>40</v>
      </c>
      <c r="C90" t="s">
        <v>39</v>
      </c>
      <c r="D90" t="s">
        <v>15</v>
      </c>
      <c r="E90" s="4">
        <v>5775</v>
      </c>
      <c r="F90" s="5">
        <v>42</v>
      </c>
    </row>
    <row r="91" spans="2:6" x14ac:dyDescent="0.35">
      <c r="B91" t="s">
        <v>7</v>
      </c>
      <c r="C91" t="s">
        <v>38</v>
      </c>
      <c r="D91" t="s">
        <v>28</v>
      </c>
      <c r="E91" s="4">
        <v>5677</v>
      </c>
      <c r="F91" s="5">
        <v>258</v>
      </c>
    </row>
    <row r="92" spans="2:6" x14ac:dyDescent="0.35">
      <c r="B92" t="s">
        <v>40</v>
      </c>
      <c r="C92" t="s">
        <v>38</v>
      </c>
      <c r="D92" t="s">
        <v>13</v>
      </c>
      <c r="E92" s="4">
        <v>5670</v>
      </c>
      <c r="F92" s="5">
        <v>297</v>
      </c>
    </row>
    <row r="93" spans="2:6" x14ac:dyDescent="0.35">
      <c r="B93" t="s">
        <v>10</v>
      </c>
      <c r="C93" t="s">
        <v>38</v>
      </c>
      <c r="D93" t="s">
        <v>14</v>
      </c>
      <c r="E93" s="4">
        <v>5586</v>
      </c>
      <c r="F93" s="5">
        <v>525</v>
      </c>
    </row>
    <row r="94" spans="2:6" x14ac:dyDescent="0.35">
      <c r="B94" t="s">
        <v>7</v>
      </c>
      <c r="C94" t="s">
        <v>36</v>
      </c>
      <c r="D94" t="s">
        <v>29</v>
      </c>
      <c r="E94" s="4">
        <v>5551</v>
      </c>
      <c r="F94" s="5">
        <v>252</v>
      </c>
    </row>
    <row r="95" spans="2:6" x14ac:dyDescent="0.35">
      <c r="B95" t="s">
        <v>5</v>
      </c>
      <c r="C95" t="s">
        <v>38</v>
      </c>
      <c r="D95" t="s">
        <v>19</v>
      </c>
      <c r="E95" s="4">
        <v>5474</v>
      </c>
      <c r="F95" s="5">
        <v>168</v>
      </c>
    </row>
    <row r="96" spans="2:6" x14ac:dyDescent="0.35">
      <c r="B96" t="s">
        <v>40</v>
      </c>
      <c r="C96" t="s">
        <v>36</v>
      </c>
      <c r="D96" t="s">
        <v>25</v>
      </c>
      <c r="E96" s="4">
        <v>5439</v>
      </c>
      <c r="F96" s="5">
        <v>30</v>
      </c>
    </row>
    <row r="97" spans="2:6" x14ac:dyDescent="0.35">
      <c r="B97" t="s">
        <v>10</v>
      </c>
      <c r="C97" t="s">
        <v>34</v>
      </c>
      <c r="D97" t="s">
        <v>19</v>
      </c>
      <c r="E97" s="4">
        <v>5355</v>
      </c>
      <c r="F97" s="5">
        <v>204</v>
      </c>
    </row>
    <row r="98" spans="2:6" x14ac:dyDescent="0.35">
      <c r="B98" t="s">
        <v>7</v>
      </c>
      <c r="C98" t="s">
        <v>37</v>
      </c>
      <c r="D98" t="s">
        <v>26</v>
      </c>
      <c r="E98" s="4">
        <v>5306</v>
      </c>
      <c r="F98" s="5">
        <v>0</v>
      </c>
    </row>
    <row r="99" spans="2:6" x14ac:dyDescent="0.35">
      <c r="B99" t="s">
        <v>5</v>
      </c>
      <c r="C99" t="s">
        <v>39</v>
      </c>
      <c r="D99" t="s">
        <v>26</v>
      </c>
      <c r="E99" s="4">
        <v>5236</v>
      </c>
      <c r="F99" s="5">
        <v>51</v>
      </c>
    </row>
    <row r="100" spans="2:6" x14ac:dyDescent="0.35">
      <c r="B100" t="s">
        <v>7</v>
      </c>
      <c r="C100" t="s">
        <v>35</v>
      </c>
      <c r="D100" t="s">
        <v>28</v>
      </c>
      <c r="E100" s="4">
        <v>5194</v>
      </c>
      <c r="F100" s="5">
        <v>288</v>
      </c>
    </row>
    <row r="101" spans="2:6" x14ac:dyDescent="0.35">
      <c r="B101" t="s">
        <v>5</v>
      </c>
      <c r="C101" t="s">
        <v>38</v>
      </c>
      <c r="D101" t="s">
        <v>32</v>
      </c>
      <c r="E101" s="4">
        <v>5075</v>
      </c>
      <c r="F101" s="5">
        <v>21</v>
      </c>
    </row>
    <row r="102" spans="2:6" x14ac:dyDescent="0.35">
      <c r="B102" t="s">
        <v>40</v>
      </c>
      <c r="C102" t="s">
        <v>34</v>
      </c>
      <c r="D102" t="s">
        <v>17</v>
      </c>
      <c r="E102" s="4">
        <v>5019</v>
      </c>
      <c r="F102" s="5">
        <v>156</v>
      </c>
    </row>
    <row r="103" spans="2:6" x14ac:dyDescent="0.35">
      <c r="B103" t="s">
        <v>8</v>
      </c>
      <c r="C103" t="s">
        <v>36</v>
      </c>
      <c r="D103" t="s">
        <v>23</v>
      </c>
      <c r="E103" s="4">
        <v>5019</v>
      </c>
      <c r="F103" s="5">
        <v>150</v>
      </c>
    </row>
    <row r="104" spans="2:6" x14ac:dyDescent="0.35">
      <c r="B104" t="s">
        <v>8</v>
      </c>
      <c r="C104" t="s">
        <v>35</v>
      </c>
      <c r="D104" t="s">
        <v>22</v>
      </c>
      <c r="E104" s="4">
        <v>5012</v>
      </c>
      <c r="F104" s="5">
        <v>210</v>
      </c>
    </row>
    <row r="105" spans="2:6" x14ac:dyDescent="0.35">
      <c r="B105" t="s">
        <v>5</v>
      </c>
      <c r="C105" t="s">
        <v>37</v>
      </c>
      <c r="D105" t="s">
        <v>14</v>
      </c>
      <c r="E105" s="4">
        <v>4991</v>
      </c>
      <c r="F105" s="5">
        <v>12</v>
      </c>
    </row>
    <row r="106" spans="2:6" x14ac:dyDescent="0.35">
      <c r="B106" t="s">
        <v>10</v>
      </c>
      <c r="C106" t="s">
        <v>34</v>
      </c>
      <c r="D106" t="s">
        <v>26</v>
      </c>
      <c r="E106" s="4">
        <v>4991</v>
      </c>
      <c r="F106" s="5">
        <v>9</v>
      </c>
    </row>
    <row r="107" spans="2:6" x14ac:dyDescent="0.35">
      <c r="B107" t="s">
        <v>6</v>
      </c>
      <c r="C107" t="s">
        <v>36</v>
      </c>
      <c r="D107" t="s">
        <v>17</v>
      </c>
      <c r="E107" s="4">
        <v>4970</v>
      </c>
      <c r="F107" s="5">
        <v>156</v>
      </c>
    </row>
    <row r="108" spans="2:6" x14ac:dyDescent="0.35">
      <c r="B108" t="s">
        <v>3</v>
      </c>
      <c r="C108" t="s">
        <v>39</v>
      </c>
      <c r="D108" t="s">
        <v>26</v>
      </c>
      <c r="E108" s="4">
        <v>4956</v>
      </c>
      <c r="F108" s="5">
        <v>171</v>
      </c>
    </row>
    <row r="109" spans="2:6" x14ac:dyDescent="0.35">
      <c r="B109" t="s">
        <v>6</v>
      </c>
      <c r="C109" t="s">
        <v>37</v>
      </c>
      <c r="D109" t="s">
        <v>23</v>
      </c>
      <c r="E109" s="4">
        <v>4949</v>
      </c>
      <c r="F109" s="5">
        <v>189</v>
      </c>
    </row>
    <row r="110" spans="2:6" x14ac:dyDescent="0.35">
      <c r="B110" t="s">
        <v>41</v>
      </c>
      <c r="C110" t="s">
        <v>34</v>
      </c>
      <c r="D110" t="s">
        <v>23</v>
      </c>
      <c r="E110" s="4">
        <v>4935</v>
      </c>
      <c r="F110" s="5">
        <v>126</v>
      </c>
    </row>
    <row r="111" spans="2:6" x14ac:dyDescent="0.35">
      <c r="B111" t="s">
        <v>10</v>
      </c>
      <c r="C111" t="s">
        <v>39</v>
      </c>
      <c r="D111" t="s">
        <v>21</v>
      </c>
      <c r="E111" s="4">
        <v>4858</v>
      </c>
      <c r="F111" s="5">
        <v>279</v>
      </c>
    </row>
    <row r="112" spans="2:6" x14ac:dyDescent="0.35">
      <c r="B112" t="s">
        <v>2</v>
      </c>
      <c r="C112" t="s">
        <v>39</v>
      </c>
      <c r="D112" t="s">
        <v>15</v>
      </c>
      <c r="E112" s="4">
        <v>4802</v>
      </c>
      <c r="F112" s="5">
        <v>36</v>
      </c>
    </row>
    <row r="113" spans="2:6" x14ac:dyDescent="0.35">
      <c r="B113" t="s">
        <v>6</v>
      </c>
      <c r="C113" t="s">
        <v>35</v>
      </c>
      <c r="D113" t="s">
        <v>30</v>
      </c>
      <c r="E113" s="4">
        <v>4781</v>
      </c>
      <c r="F113" s="5">
        <v>123</v>
      </c>
    </row>
    <row r="114" spans="2:6" x14ac:dyDescent="0.35">
      <c r="B114" t="s">
        <v>41</v>
      </c>
      <c r="C114" t="s">
        <v>35</v>
      </c>
      <c r="D114" t="s">
        <v>13</v>
      </c>
      <c r="E114" s="4">
        <v>4760</v>
      </c>
      <c r="F114" s="5">
        <v>69</v>
      </c>
    </row>
    <row r="115" spans="2:6" x14ac:dyDescent="0.35">
      <c r="B115" t="s">
        <v>8</v>
      </c>
      <c r="C115" t="s">
        <v>35</v>
      </c>
      <c r="D115" t="s">
        <v>27</v>
      </c>
      <c r="E115" s="4">
        <v>4753</v>
      </c>
      <c r="F115" s="5">
        <v>300</v>
      </c>
    </row>
    <row r="116" spans="2:6" x14ac:dyDescent="0.35">
      <c r="B116" t="s">
        <v>5</v>
      </c>
      <c r="C116" t="s">
        <v>35</v>
      </c>
      <c r="D116" t="s">
        <v>31</v>
      </c>
      <c r="E116" s="4">
        <v>4753</v>
      </c>
      <c r="F116" s="5">
        <v>246</v>
      </c>
    </row>
    <row r="117" spans="2:6" x14ac:dyDescent="0.35">
      <c r="B117" t="s">
        <v>40</v>
      </c>
      <c r="C117" t="s">
        <v>35</v>
      </c>
      <c r="D117" t="s">
        <v>16</v>
      </c>
      <c r="E117" s="4">
        <v>4725</v>
      </c>
      <c r="F117" s="5">
        <v>174</v>
      </c>
    </row>
    <row r="118" spans="2:6" x14ac:dyDescent="0.35">
      <c r="B118" t="s">
        <v>10</v>
      </c>
      <c r="C118" t="s">
        <v>37</v>
      </c>
      <c r="D118" t="s">
        <v>23</v>
      </c>
      <c r="E118" s="4">
        <v>4683</v>
      </c>
      <c r="F118" s="5">
        <v>30</v>
      </c>
    </row>
    <row r="119" spans="2:6" x14ac:dyDescent="0.35">
      <c r="B119" t="s">
        <v>7</v>
      </c>
      <c r="C119" t="s">
        <v>35</v>
      </c>
      <c r="D119" t="s">
        <v>14</v>
      </c>
      <c r="E119" s="4">
        <v>4606</v>
      </c>
      <c r="F119" s="5">
        <v>63</v>
      </c>
    </row>
    <row r="120" spans="2:6" x14ac:dyDescent="0.35">
      <c r="B120" t="s">
        <v>3</v>
      </c>
      <c r="C120" t="s">
        <v>37</v>
      </c>
      <c r="D120" t="s">
        <v>29</v>
      </c>
      <c r="E120" s="4">
        <v>4592</v>
      </c>
      <c r="F120" s="5">
        <v>324</v>
      </c>
    </row>
    <row r="121" spans="2:6" x14ac:dyDescent="0.35">
      <c r="B121" t="s">
        <v>7</v>
      </c>
      <c r="C121" t="s">
        <v>35</v>
      </c>
      <c r="D121" t="s">
        <v>19</v>
      </c>
      <c r="E121" s="4">
        <v>4585</v>
      </c>
      <c r="F121" s="5">
        <v>240</v>
      </c>
    </row>
    <row r="122" spans="2:6" x14ac:dyDescent="0.35">
      <c r="B122" t="s">
        <v>7</v>
      </c>
      <c r="C122" t="s">
        <v>37</v>
      </c>
      <c r="D122" t="s">
        <v>16</v>
      </c>
      <c r="E122" s="4">
        <v>4487</v>
      </c>
      <c r="F122" s="5">
        <v>333</v>
      </c>
    </row>
    <row r="123" spans="2:6" x14ac:dyDescent="0.35">
      <c r="B123" t="s">
        <v>7</v>
      </c>
      <c r="C123" t="s">
        <v>37</v>
      </c>
      <c r="D123" t="s">
        <v>17</v>
      </c>
      <c r="E123" s="4">
        <v>4487</v>
      </c>
      <c r="F123" s="5">
        <v>111</v>
      </c>
    </row>
    <row r="124" spans="2:6" x14ac:dyDescent="0.35">
      <c r="B124" t="s">
        <v>5</v>
      </c>
      <c r="C124" t="s">
        <v>35</v>
      </c>
      <c r="D124" t="s">
        <v>29</v>
      </c>
      <c r="E124" s="4">
        <v>4480</v>
      </c>
      <c r="F124" s="5">
        <v>357</v>
      </c>
    </row>
    <row r="125" spans="2:6" x14ac:dyDescent="0.35">
      <c r="B125" t="s">
        <v>7</v>
      </c>
      <c r="C125" t="s">
        <v>39</v>
      </c>
      <c r="D125" t="s">
        <v>17</v>
      </c>
      <c r="E125" s="4">
        <v>4438</v>
      </c>
      <c r="F125" s="5">
        <v>246</v>
      </c>
    </row>
    <row r="126" spans="2:6" x14ac:dyDescent="0.35">
      <c r="B126" t="s">
        <v>40</v>
      </c>
      <c r="C126" t="s">
        <v>36</v>
      </c>
      <c r="D126" t="s">
        <v>13</v>
      </c>
      <c r="E126" s="4">
        <v>4424</v>
      </c>
      <c r="F126" s="5">
        <v>201</v>
      </c>
    </row>
    <row r="127" spans="2:6" x14ac:dyDescent="0.35">
      <c r="B127" t="s">
        <v>2</v>
      </c>
      <c r="C127" t="s">
        <v>38</v>
      </c>
      <c r="D127" t="s">
        <v>23</v>
      </c>
      <c r="E127" s="4">
        <v>4417</v>
      </c>
      <c r="F127" s="5">
        <v>153</v>
      </c>
    </row>
    <row r="128" spans="2:6" x14ac:dyDescent="0.35">
      <c r="B128" t="s">
        <v>2</v>
      </c>
      <c r="C128" t="s">
        <v>38</v>
      </c>
      <c r="D128" t="s">
        <v>31</v>
      </c>
      <c r="E128" s="4">
        <v>4326</v>
      </c>
      <c r="F128" s="5">
        <v>348</v>
      </c>
    </row>
    <row r="129" spans="2:6" x14ac:dyDescent="0.35">
      <c r="B129" t="s">
        <v>6</v>
      </c>
      <c r="C129" t="s">
        <v>36</v>
      </c>
      <c r="D129" t="s">
        <v>13</v>
      </c>
      <c r="E129" s="4">
        <v>4319</v>
      </c>
      <c r="F129" s="5">
        <v>30</v>
      </c>
    </row>
    <row r="130" spans="2:6" x14ac:dyDescent="0.35">
      <c r="B130" t="s">
        <v>9</v>
      </c>
      <c r="C130" t="s">
        <v>37</v>
      </c>
      <c r="D130" t="s">
        <v>25</v>
      </c>
      <c r="E130" s="4">
        <v>4305</v>
      </c>
      <c r="F130" s="5">
        <v>156</v>
      </c>
    </row>
    <row r="131" spans="2:6" x14ac:dyDescent="0.35">
      <c r="B131" t="s">
        <v>6</v>
      </c>
      <c r="C131" t="s">
        <v>34</v>
      </c>
      <c r="D131" t="s">
        <v>27</v>
      </c>
      <c r="E131" s="4">
        <v>4242</v>
      </c>
      <c r="F131" s="5">
        <v>207</v>
      </c>
    </row>
    <row r="132" spans="2:6" x14ac:dyDescent="0.35">
      <c r="B132" t="s">
        <v>9</v>
      </c>
      <c r="C132" t="s">
        <v>38</v>
      </c>
      <c r="D132" t="s">
        <v>24</v>
      </c>
      <c r="E132" s="4">
        <v>4137</v>
      </c>
      <c r="F132" s="5">
        <v>60</v>
      </c>
    </row>
    <row r="133" spans="2:6" x14ac:dyDescent="0.35">
      <c r="B133" t="s">
        <v>10</v>
      </c>
      <c r="C133" t="s">
        <v>34</v>
      </c>
      <c r="D133" t="s">
        <v>22</v>
      </c>
      <c r="E133" s="4">
        <v>4053</v>
      </c>
      <c r="F133" s="5">
        <v>24</v>
      </c>
    </row>
    <row r="134" spans="2:6" x14ac:dyDescent="0.35">
      <c r="B134" t="s">
        <v>5</v>
      </c>
      <c r="C134" t="s">
        <v>39</v>
      </c>
      <c r="D134" t="s">
        <v>24</v>
      </c>
      <c r="E134" s="4">
        <v>4018</v>
      </c>
      <c r="F134" s="5">
        <v>171</v>
      </c>
    </row>
    <row r="135" spans="2:6" x14ac:dyDescent="0.35">
      <c r="B135" t="s">
        <v>40</v>
      </c>
      <c r="C135" t="s">
        <v>34</v>
      </c>
      <c r="D135" t="s">
        <v>19</v>
      </c>
      <c r="E135" s="4">
        <v>4018</v>
      </c>
      <c r="F135" s="5">
        <v>162</v>
      </c>
    </row>
    <row r="136" spans="2:6" x14ac:dyDescent="0.35">
      <c r="B136" t="s">
        <v>2</v>
      </c>
      <c r="C136" t="s">
        <v>39</v>
      </c>
      <c r="D136" t="s">
        <v>33</v>
      </c>
      <c r="E136" s="4">
        <v>4018</v>
      </c>
      <c r="F136" s="5">
        <v>126</v>
      </c>
    </row>
    <row r="137" spans="2:6" x14ac:dyDescent="0.35">
      <c r="B137" t="s">
        <v>3</v>
      </c>
      <c r="C137" t="s">
        <v>37</v>
      </c>
      <c r="D137" t="s">
        <v>17</v>
      </c>
      <c r="E137" s="4">
        <v>3983</v>
      </c>
      <c r="F137" s="5">
        <v>144</v>
      </c>
    </row>
    <row r="138" spans="2:6" x14ac:dyDescent="0.35">
      <c r="B138" t="s">
        <v>41</v>
      </c>
      <c r="C138" t="s">
        <v>39</v>
      </c>
      <c r="D138" t="s">
        <v>14</v>
      </c>
      <c r="E138" s="4">
        <v>3976</v>
      </c>
      <c r="F138" s="5">
        <v>72</v>
      </c>
    </row>
    <row r="139" spans="2:6" x14ac:dyDescent="0.35">
      <c r="B139" t="s">
        <v>9</v>
      </c>
      <c r="C139" t="s">
        <v>39</v>
      </c>
      <c r="D139" t="s">
        <v>24</v>
      </c>
      <c r="E139" s="4">
        <v>3920</v>
      </c>
      <c r="F139" s="5">
        <v>306</v>
      </c>
    </row>
    <row r="140" spans="2:6" x14ac:dyDescent="0.35">
      <c r="B140" t="s">
        <v>6</v>
      </c>
      <c r="C140" t="s">
        <v>35</v>
      </c>
      <c r="D140" t="s">
        <v>27</v>
      </c>
      <c r="E140" s="4">
        <v>3864</v>
      </c>
      <c r="F140" s="5">
        <v>177</v>
      </c>
    </row>
    <row r="141" spans="2:6" x14ac:dyDescent="0.35">
      <c r="B141" t="s">
        <v>9</v>
      </c>
      <c r="C141" t="s">
        <v>38</v>
      </c>
      <c r="D141" t="s">
        <v>25</v>
      </c>
      <c r="E141" s="4">
        <v>3850</v>
      </c>
      <c r="F141" s="5">
        <v>102</v>
      </c>
    </row>
    <row r="142" spans="2:6" x14ac:dyDescent="0.35">
      <c r="B142" t="s">
        <v>7</v>
      </c>
      <c r="C142" t="s">
        <v>34</v>
      </c>
      <c r="D142" t="s">
        <v>15</v>
      </c>
      <c r="E142" s="4">
        <v>3829</v>
      </c>
      <c r="F142" s="5">
        <v>24</v>
      </c>
    </row>
    <row r="143" spans="2:6" x14ac:dyDescent="0.35">
      <c r="B143" t="s">
        <v>10</v>
      </c>
      <c r="C143" t="s">
        <v>35</v>
      </c>
      <c r="D143" t="s">
        <v>18</v>
      </c>
      <c r="E143" s="4">
        <v>3808</v>
      </c>
      <c r="F143" s="5">
        <v>279</v>
      </c>
    </row>
    <row r="144" spans="2:6" x14ac:dyDescent="0.35">
      <c r="B144" t="s">
        <v>40</v>
      </c>
      <c r="C144" t="s">
        <v>34</v>
      </c>
      <c r="D144" t="s">
        <v>33</v>
      </c>
      <c r="E144" s="4">
        <v>3794</v>
      </c>
      <c r="F144" s="5">
        <v>159</v>
      </c>
    </row>
    <row r="145" spans="2:6" x14ac:dyDescent="0.35">
      <c r="B145" t="s">
        <v>3</v>
      </c>
      <c r="C145" t="s">
        <v>36</v>
      </c>
      <c r="D145" t="s">
        <v>23</v>
      </c>
      <c r="E145" s="4">
        <v>3773</v>
      </c>
      <c r="F145" s="5">
        <v>165</v>
      </c>
    </row>
    <row r="146" spans="2:6" x14ac:dyDescent="0.35">
      <c r="B146" t="s">
        <v>6</v>
      </c>
      <c r="C146" t="s">
        <v>34</v>
      </c>
      <c r="D146" t="s">
        <v>17</v>
      </c>
      <c r="E146" s="4">
        <v>3759</v>
      </c>
      <c r="F146" s="5">
        <v>150</v>
      </c>
    </row>
    <row r="147" spans="2:6" x14ac:dyDescent="0.35">
      <c r="B147" t="s">
        <v>8</v>
      </c>
      <c r="C147" t="s">
        <v>38</v>
      </c>
      <c r="D147" t="s">
        <v>32</v>
      </c>
      <c r="E147" s="4">
        <v>3752</v>
      </c>
      <c r="F147" s="5">
        <v>213</v>
      </c>
    </row>
    <row r="148" spans="2:6" x14ac:dyDescent="0.35">
      <c r="B148" t="s">
        <v>3</v>
      </c>
      <c r="C148" t="s">
        <v>34</v>
      </c>
      <c r="D148" t="s">
        <v>28</v>
      </c>
      <c r="E148" s="4">
        <v>3689</v>
      </c>
      <c r="F148" s="5">
        <v>312</v>
      </c>
    </row>
    <row r="149" spans="2:6" x14ac:dyDescent="0.35">
      <c r="B149" t="s">
        <v>3</v>
      </c>
      <c r="C149" t="s">
        <v>39</v>
      </c>
      <c r="D149" t="s">
        <v>29</v>
      </c>
      <c r="E149" s="4">
        <v>3640</v>
      </c>
      <c r="F149" s="5">
        <v>51</v>
      </c>
    </row>
    <row r="150" spans="2:6" x14ac:dyDescent="0.35">
      <c r="B150" t="s">
        <v>8</v>
      </c>
      <c r="C150" t="s">
        <v>35</v>
      </c>
      <c r="D150" t="s">
        <v>30</v>
      </c>
      <c r="E150" s="4">
        <v>3598</v>
      </c>
      <c r="F150" s="5">
        <v>81</v>
      </c>
    </row>
    <row r="151" spans="2:6" x14ac:dyDescent="0.35">
      <c r="B151" t="s">
        <v>6</v>
      </c>
      <c r="C151" t="s">
        <v>37</v>
      </c>
      <c r="D151" t="s">
        <v>28</v>
      </c>
      <c r="E151" s="4">
        <v>3556</v>
      </c>
      <c r="F151" s="5">
        <v>459</v>
      </c>
    </row>
    <row r="152" spans="2:6" x14ac:dyDescent="0.35">
      <c r="B152" t="s">
        <v>2</v>
      </c>
      <c r="C152" t="s">
        <v>38</v>
      </c>
      <c r="D152" t="s">
        <v>4</v>
      </c>
      <c r="E152" s="4">
        <v>3549</v>
      </c>
      <c r="F152" s="5">
        <v>3</v>
      </c>
    </row>
    <row r="153" spans="2:6" x14ac:dyDescent="0.35">
      <c r="B153" t="s">
        <v>8</v>
      </c>
      <c r="C153" t="s">
        <v>34</v>
      </c>
      <c r="D153" t="s">
        <v>31</v>
      </c>
      <c r="E153" s="4">
        <v>3507</v>
      </c>
      <c r="F153" s="5">
        <v>288</v>
      </c>
    </row>
    <row r="154" spans="2:6" x14ac:dyDescent="0.35">
      <c r="B154" t="s">
        <v>10</v>
      </c>
      <c r="C154" t="s">
        <v>35</v>
      </c>
      <c r="D154" t="s">
        <v>14</v>
      </c>
      <c r="E154" s="4">
        <v>3472</v>
      </c>
      <c r="F154" s="5">
        <v>96</v>
      </c>
    </row>
    <row r="155" spans="2:6" x14ac:dyDescent="0.35">
      <c r="B155" t="s">
        <v>6</v>
      </c>
      <c r="C155" t="s">
        <v>34</v>
      </c>
      <c r="D155" t="s">
        <v>30</v>
      </c>
      <c r="E155" s="4">
        <v>3402</v>
      </c>
      <c r="F155" s="5">
        <v>366</v>
      </c>
    </row>
    <row r="156" spans="2:6" x14ac:dyDescent="0.35">
      <c r="B156" t="s">
        <v>41</v>
      </c>
      <c r="C156" t="s">
        <v>37</v>
      </c>
      <c r="D156" t="s">
        <v>20</v>
      </c>
      <c r="E156" s="4">
        <v>3388</v>
      </c>
      <c r="F156" s="5">
        <v>123</v>
      </c>
    </row>
    <row r="157" spans="2:6" x14ac:dyDescent="0.35">
      <c r="B157" t="s">
        <v>5</v>
      </c>
      <c r="C157" t="s">
        <v>36</v>
      </c>
      <c r="D157" t="s">
        <v>17</v>
      </c>
      <c r="E157" s="4">
        <v>3339</v>
      </c>
      <c r="F157" s="5">
        <v>348</v>
      </c>
    </row>
    <row r="158" spans="2:6" x14ac:dyDescent="0.35">
      <c r="B158" t="s">
        <v>6</v>
      </c>
      <c r="C158" t="s">
        <v>34</v>
      </c>
      <c r="D158" t="s">
        <v>29</v>
      </c>
      <c r="E158" s="4">
        <v>3339</v>
      </c>
      <c r="F158" s="5">
        <v>75</v>
      </c>
    </row>
    <row r="159" spans="2:6" x14ac:dyDescent="0.35">
      <c r="B159" t="s">
        <v>3</v>
      </c>
      <c r="C159" t="s">
        <v>36</v>
      </c>
      <c r="D159" t="s">
        <v>25</v>
      </c>
      <c r="E159" s="4">
        <v>3339</v>
      </c>
      <c r="F159" s="5">
        <v>39</v>
      </c>
    </row>
    <row r="160" spans="2:6" x14ac:dyDescent="0.35">
      <c r="B160" t="s">
        <v>7</v>
      </c>
      <c r="C160" t="s">
        <v>34</v>
      </c>
      <c r="D160" t="s">
        <v>32</v>
      </c>
      <c r="E160" s="4">
        <v>3262</v>
      </c>
      <c r="F160" s="5">
        <v>75</v>
      </c>
    </row>
    <row r="161" spans="2:6" x14ac:dyDescent="0.35">
      <c r="B161" t="s">
        <v>9</v>
      </c>
      <c r="C161" t="s">
        <v>39</v>
      </c>
      <c r="D161" t="s">
        <v>25</v>
      </c>
      <c r="E161" s="4">
        <v>3192</v>
      </c>
      <c r="F161" s="5">
        <v>72</v>
      </c>
    </row>
    <row r="162" spans="2:6" x14ac:dyDescent="0.35">
      <c r="B162" t="s">
        <v>40</v>
      </c>
      <c r="C162" t="s">
        <v>36</v>
      </c>
      <c r="D162" t="s">
        <v>27</v>
      </c>
      <c r="E162" s="4">
        <v>3164</v>
      </c>
      <c r="F162" s="5">
        <v>306</v>
      </c>
    </row>
    <row r="163" spans="2:6" x14ac:dyDescent="0.35">
      <c r="B163" t="s">
        <v>3</v>
      </c>
      <c r="C163" t="s">
        <v>34</v>
      </c>
      <c r="D163" t="s">
        <v>26</v>
      </c>
      <c r="E163" s="4">
        <v>3108</v>
      </c>
      <c r="F163" s="5">
        <v>54</v>
      </c>
    </row>
    <row r="164" spans="2:6" x14ac:dyDescent="0.35">
      <c r="B164" t="s">
        <v>40</v>
      </c>
      <c r="C164" t="s">
        <v>39</v>
      </c>
      <c r="D164" t="s">
        <v>28</v>
      </c>
      <c r="E164" s="4">
        <v>3101</v>
      </c>
      <c r="F164" s="5">
        <v>225</v>
      </c>
    </row>
    <row r="165" spans="2:6" x14ac:dyDescent="0.35">
      <c r="B165" t="s">
        <v>2</v>
      </c>
      <c r="C165" t="s">
        <v>36</v>
      </c>
      <c r="D165" t="s">
        <v>31</v>
      </c>
      <c r="E165" s="4">
        <v>3094</v>
      </c>
      <c r="F165" s="5">
        <v>246</v>
      </c>
    </row>
    <row r="166" spans="2:6" x14ac:dyDescent="0.35">
      <c r="B166" t="s">
        <v>10</v>
      </c>
      <c r="C166" t="s">
        <v>37</v>
      </c>
      <c r="D166" t="s">
        <v>28</v>
      </c>
      <c r="E166" s="4">
        <v>3059</v>
      </c>
      <c r="F166" s="5">
        <v>27</v>
      </c>
    </row>
    <row r="167" spans="2:6" x14ac:dyDescent="0.35">
      <c r="B167" t="s">
        <v>6</v>
      </c>
      <c r="C167" t="s">
        <v>39</v>
      </c>
      <c r="D167" t="s">
        <v>29</v>
      </c>
      <c r="E167" s="4">
        <v>3052</v>
      </c>
      <c r="F167" s="5">
        <v>378</v>
      </c>
    </row>
    <row r="168" spans="2:6" x14ac:dyDescent="0.35">
      <c r="B168" t="s">
        <v>6</v>
      </c>
      <c r="C168" t="s">
        <v>39</v>
      </c>
      <c r="D168" t="s">
        <v>24</v>
      </c>
      <c r="E168" s="4">
        <v>2989</v>
      </c>
      <c r="F168" s="5">
        <v>3</v>
      </c>
    </row>
    <row r="169" spans="2:6" x14ac:dyDescent="0.35">
      <c r="B169" t="s">
        <v>9</v>
      </c>
      <c r="C169" t="s">
        <v>36</v>
      </c>
      <c r="D169" t="s">
        <v>32</v>
      </c>
      <c r="E169" s="4">
        <v>2954</v>
      </c>
      <c r="F169" s="5">
        <v>189</v>
      </c>
    </row>
    <row r="170" spans="2:6" x14ac:dyDescent="0.35">
      <c r="B170" t="s">
        <v>41</v>
      </c>
      <c r="C170" t="s">
        <v>37</v>
      </c>
      <c r="D170" t="s">
        <v>21</v>
      </c>
      <c r="E170" s="4">
        <v>2933</v>
      </c>
      <c r="F170" s="5">
        <v>9</v>
      </c>
    </row>
    <row r="171" spans="2:6" x14ac:dyDescent="0.35">
      <c r="B171" t="s">
        <v>3</v>
      </c>
      <c r="C171" t="s">
        <v>34</v>
      </c>
      <c r="D171" t="s">
        <v>17</v>
      </c>
      <c r="E171" s="4">
        <v>2919</v>
      </c>
      <c r="F171" s="5">
        <v>93</v>
      </c>
    </row>
    <row r="172" spans="2:6" x14ac:dyDescent="0.35">
      <c r="B172" t="s">
        <v>9</v>
      </c>
      <c r="C172" t="s">
        <v>37</v>
      </c>
      <c r="D172" t="s">
        <v>28</v>
      </c>
      <c r="E172" s="4">
        <v>2919</v>
      </c>
      <c r="F172" s="5">
        <v>45</v>
      </c>
    </row>
    <row r="173" spans="2:6" x14ac:dyDescent="0.35">
      <c r="B173" t="s">
        <v>5</v>
      </c>
      <c r="C173" t="s">
        <v>34</v>
      </c>
      <c r="D173" t="s">
        <v>29</v>
      </c>
      <c r="E173" s="4">
        <v>2891</v>
      </c>
      <c r="F173" s="5">
        <v>102</v>
      </c>
    </row>
    <row r="174" spans="2:6" x14ac:dyDescent="0.35">
      <c r="B174" t="s">
        <v>7</v>
      </c>
      <c r="C174" t="s">
        <v>36</v>
      </c>
      <c r="D174" t="s">
        <v>19</v>
      </c>
      <c r="E174" s="4">
        <v>2870</v>
      </c>
      <c r="F174" s="5">
        <v>300</v>
      </c>
    </row>
    <row r="175" spans="2:6" x14ac:dyDescent="0.35">
      <c r="B175" t="s">
        <v>2</v>
      </c>
      <c r="C175" t="s">
        <v>37</v>
      </c>
      <c r="D175" t="s">
        <v>15</v>
      </c>
      <c r="E175" s="4">
        <v>2863</v>
      </c>
      <c r="F175" s="5">
        <v>42</v>
      </c>
    </row>
    <row r="176" spans="2:6" x14ac:dyDescent="0.35">
      <c r="B176" t="s">
        <v>9</v>
      </c>
      <c r="C176" t="s">
        <v>37</v>
      </c>
      <c r="D176" t="s">
        <v>26</v>
      </c>
      <c r="E176" s="4">
        <v>2856</v>
      </c>
      <c r="F176" s="5">
        <v>246</v>
      </c>
    </row>
    <row r="177" spans="2:6" x14ac:dyDescent="0.35">
      <c r="B177" t="s">
        <v>7</v>
      </c>
      <c r="C177" t="s">
        <v>35</v>
      </c>
      <c r="D177" t="s">
        <v>24</v>
      </c>
      <c r="E177" s="4">
        <v>2793</v>
      </c>
      <c r="F177" s="5">
        <v>114</v>
      </c>
    </row>
    <row r="178" spans="2:6" x14ac:dyDescent="0.35">
      <c r="B178" t="s">
        <v>40</v>
      </c>
      <c r="C178" t="s">
        <v>34</v>
      </c>
      <c r="D178" t="s">
        <v>23</v>
      </c>
      <c r="E178" s="4">
        <v>2779</v>
      </c>
      <c r="F178" s="5">
        <v>75</v>
      </c>
    </row>
    <row r="179" spans="2:6" x14ac:dyDescent="0.35">
      <c r="B179" t="s">
        <v>5</v>
      </c>
      <c r="C179" t="s">
        <v>35</v>
      </c>
      <c r="D179" t="s">
        <v>4</v>
      </c>
      <c r="E179" s="4">
        <v>2744</v>
      </c>
      <c r="F179" s="5">
        <v>9</v>
      </c>
    </row>
    <row r="180" spans="2:6" x14ac:dyDescent="0.35">
      <c r="B180" t="s">
        <v>9</v>
      </c>
      <c r="C180" t="s">
        <v>37</v>
      </c>
      <c r="D180" t="s">
        <v>23</v>
      </c>
      <c r="E180" s="4">
        <v>2737</v>
      </c>
      <c r="F180" s="5">
        <v>93</v>
      </c>
    </row>
    <row r="181" spans="2:6" x14ac:dyDescent="0.35">
      <c r="B181" t="s">
        <v>8</v>
      </c>
      <c r="C181" t="s">
        <v>35</v>
      </c>
      <c r="D181" t="s">
        <v>20</v>
      </c>
      <c r="E181" s="4">
        <v>2702</v>
      </c>
      <c r="F181" s="5">
        <v>363</v>
      </c>
    </row>
    <row r="182" spans="2:6" x14ac:dyDescent="0.35">
      <c r="B182" t="s">
        <v>6</v>
      </c>
      <c r="C182" t="s">
        <v>38</v>
      </c>
      <c r="D182" t="s">
        <v>31</v>
      </c>
      <c r="E182" s="4">
        <v>2681</v>
      </c>
      <c r="F182" s="5">
        <v>54</v>
      </c>
    </row>
    <row r="183" spans="2:6" x14ac:dyDescent="0.35">
      <c r="B183" t="s">
        <v>7</v>
      </c>
      <c r="C183" t="s">
        <v>36</v>
      </c>
      <c r="D183" t="s">
        <v>18</v>
      </c>
      <c r="E183" s="4">
        <v>2646</v>
      </c>
      <c r="F183" s="5">
        <v>177</v>
      </c>
    </row>
    <row r="184" spans="2:6" x14ac:dyDescent="0.35">
      <c r="B184" t="s">
        <v>9</v>
      </c>
      <c r="C184" t="s">
        <v>38</v>
      </c>
      <c r="D184" t="s">
        <v>16</v>
      </c>
      <c r="E184" s="4">
        <v>2646</v>
      </c>
      <c r="F184" s="5">
        <v>120</v>
      </c>
    </row>
    <row r="185" spans="2:6" x14ac:dyDescent="0.35">
      <c r="B185" t="s">
        <v>9</v>
      </c>
      <c r="C185" t="s">
        <v>39</v>
      </c>
      <c r="D185" t="s">
        <v>18</v>
      </c>
      <c r="E185" s="4">
        <v>2639</v>
      </c>
      <c r="F185" s="5">
        <v>204</v>
      </c>
    </row>
    <row r="186" spans="2:6" x14ac:dyDescent="0.35">
      <c r="B186" t="s">
        <v>3</v>
      </c>
      <c r="C186" t="s">
        <v>34</v>
      </c>
      <c r="D186" t="s">
        <v>20</v>
      </c>
      <c r="E186" s="4">
        <v>2583</v>
      </c>
      <c r="F186" s="5">
        <v>18</v>
      </c>
    </row>
    <row r="187" spans="2:6" x14ac:dyDescent="0.35">
      <c r="B187" t="s">
        <v>10</v>
      </c>
      <c r="C187" t="s">
        <v>35</v>
      </c>
      <c r="D187" t="s">
        <v>15</v>
      </c>
      <c r="E187" s="4">
        <v>2562</v>
      </c>
      <c r="F187" s="5">
        <v>6</v>
      </c>
    </row>
    <row r="188" spans="2:6" x14ac:dyDescent="0.35">
      <c r="B188" t="s">
        <v>40</v>
      </c>
      <c r="C188" t="s">
        <v>38</v>
      </c>
      <c r="D188" t="s">
        <v>25</v>
      </c>
      <c r="E188" s="4">
        <v>2541</v>
      </c>
      <c r="F188" s="5">
        <v>90</v>
      </c>
    </row>
    <row r="189" spans="2:6" x14ac:dyDescent="0.35">
      <c r="B189" t="s">
        <v>40</v>
      </c>
      <c r="C189" t="s">
        <v>38</v>
      </c>
      <c r="D189" t="s">
        <v>29</v>
      </c>
      <c r="E189" s="4">
        <v>2541</v>
      </c>
      <c r="F189" s="5">
        <v>45</v>
      </c>
    </row>
    <row r="190" spans="2:6" x14ac:dyDescent="0.35">
      <c r="B190" t="s">
        <v>7</v>
      </c>
      <c r="C190" t="s">
        <v>35</v>
      </c>
      <c r="D190" t="s">
        <v>27</v>
      </c>
      <c r="E190" s="4">
        <v>2478</v>
      </c>
      <c r="F190" s="5">
        <v>21</v>
      </c>
    </row>
    <row r="191" spans="2:6" x14ac:dyDescent="0.35">
      <c r="B191" t="s">
        <v>10</v>
      </c>
      <c r="C191" t="s">
        <v>36</v>
      </c>
      <c r="D191" t="s">
        <v>29</v>
      </c>
      <c r="E191" s="4">
        <v>2471</v>
      </c>
      <c r="F191" s="5">
        <v>342</v>
      </c>
    </row>
    <row r="192" spans="2:6" x14ac:dyDescent="0.35">
      <c r="B192" t="s">
        <v>3</v>
      </c>
      <c r="C192" t="s">
        <v>35</v>
      </c>
      <c r="D192" t="s">
        <v>25</v>
      </c>
      <c r="E192" s="4">
        <v>2464</v>
      </c>
      <c r="F192" s="5">
        <v>234</v>
      </c>
    </row>
    <row r="193" spans="2:6" x14ac:dyDescent="0.35">
      <c r="B193" t="s">
        <v>9</v>
      </c>
      <c r="C193" t="s">
        <v>38</v>
      </c>
      <c r="D193" t="s">
        <v>26</v>
      </c>
      <c r="E193" s="4">
        <v>2436</v>
      </c>
      <c r="F193" s="5">
        <v>99</v>
      </c>
    </row>
    <row r="194" spans="2:6" x14ac:dyDescent="0.35">
      <c r="B194" t="s">
        <v>9</v>
      </c>
      <c r="C194" t="s">
        <v>35</v>
      </c>
      <c r="D194" t="s">
        <v>27</v>
      </c>
      <c r="E194" s="4">
        <v>2429</v>
      </c>
      <c r="F194" s="5">
        <v>144</v>
      </c>
    </row>
    <row r="195" spans="2:6" x14ac:dyDescent="0.35">
      <c r="B195" t="s">
        <v>3</v>
      </c>
      <c r="C195" t="s">
        <v>35</v>
      </c>
      <c r="D195" t="s">
        <v>14</v>
      </c>
      <c r="E195" s="4">
        <v>2415</v>
      </c>
      <c r="F195" s="5">
        <v>255</v>
      </c>
    </row>
    <row r="196" spans="2:6" x14ac:dyDescent="0.35">
      <c r="B196" t="s">
        <v>5</v>
      </c>
      <c r="C196" t="s">
        <v>35</v>
      </c>
      <c r="D196" t="s">
        <v>18</v>
      </c>
      <c r="E196" s="4">
        <v>2415</v>
      </c>
      <c r="F196" s="5">
        <v>15</v>
      </c>
    </row>
    <row r="197" spans="2:6" x14ac:dyDescent="0.35">
      <c r="B197" t="s">
        <v>9</v>
      </c>
      <c r="C197" t="s">
        <v>38</v>
      </c>
      <c r="D197" t="s">
        <v>17</v>
      </c>
      <c r="E197" s="4">
        <v>2408</v>
      </c>
      <c r="F197" s="5">
        <v>9</v>
      </c>
    </row>
    <row r="198" spans="2:6" x14ac:dyDescent="0.35">
      <c r="B198" t="s">
        <v>41</v>
      </c>
      <c r="C198" t="s">
        <v>37</v>
      </c>
      <c r="D198" t="s">
        <v>26</v>
      </c>
      <c r="E198" s="4">
        <v>2324</v>
      </c>
      <c r="F198" s="5">
        <v>177</v>
      </c>
    </row>
    <row r="199" spans="2:6" x14ac:dyDescent="0.35">
      <c r="B199" t="s">
        <v>10</v>
      </c>
      <c r="C199" t="s">
        <v>36</v>
      </c>
      <c r="D199" t="s">
        <v>23</v>
      </c>
      <c r="E199" s="4">
        <v>2317</v>
      </c>
      <c r="F199" s="5">
        <v>261</v>
      </c>
    </row>
    <row r="200" spans="2:6" x14ac:dyDescent="0.35">
      <c r="B200" t="s">
        <v>6</v>
      </c>
      <c r="C200" t="s">
        <v>38</v>
      </c>
      <c r="D200" t="s">
        <v>13</v>
      </c>
      <c r="E200" s="4">
        <v>2317</v>
      </c>
      <c r="F200" s="5">
        <v>123</v>
      </c>
    </row>
    <row r="201" spans="2:6" x14ac:dyDescent="0.35">
      <c r="B201" t="s">
        <v>40</v>
      </c>
      <c r="C201" t="s">
        <v>34</v>
      </c>
      <c r="D201" t="s">
        <v>27</v>
      </c>
      <c r="E201" s="4">
        <v>2289</v>
      </c>
      <c r="F201" s="5">
        <v>135</v>
      </c>
    </row>
    <row r="202" spans="2:6" x14ac:dyDescent="0.35">
      <c r="B202" t="s">
        <v>40</v>
      </c>
      <c r="C202" t="s">
        <v>35</v>
      </c>
      <c r="D202" t="s">
        <v>30</v>
      </c>
      <c r="E202" s="4">
        <v>2275</v>
      </c>
      <c r="F202" s="5">
        <v>447</v>
      </c>
    </row>
    <row r="203" spans="2:6" x14ac:dyDescent="0.35">
      <c r="B203" t="s">
        <v>8</v>
      </c>
      <c r="C203" t="s">
        <v>38</v>
      </c>
      <c r="D203" t="s">
        <v>27</v>
      </c>
      <c r="E203" s="4">
        <v>2268</v>
      </c>
      <c r="F203" s="5">
        <v>63</v>
      </c>
    </row>
    <row r="204" spans="2:6" x14ac:dyDescent="0.35">
      <c r="B204" t="s">
        <v>7</v>
      </c>
      <c r="C204" t="s">
        <v>34</v>
      </c>
      <c r="D204" t="s">
        <v>33</v>
      </c>
      <c r="E204" s="4">
        <v>2226</v>
      </c>
      <c r="F204" s="5">
        <v>48</v>
      </c>
    </row>
    <row r="205" spans="2:6" x14ac:dyDescent="0.35">
      <c r="B205" t="s">
        <v>6</v>
      </c>
      <c r="C205" t="s">
        <v>34</v>
      </c>
      <c r="D205" t="s">
        <v>16</v>
      </c>
      <c r="E205" s="4">
        <v>2219</v>
      </c>
      <c r="F205" s="5">
        <v>75</v>
      </c>
    </row>
    <row r="206" spans="2:6" x14ac:dyDescent="0.35">
      <c r="B206" t="s">
        <v>3</v>
      </c>
      <c r="C206" t="s">
        <v>34</v>
      </c>
      <c r="D206" t="s">
        <v>23</v>
      </c>
      <c r="E206" s="4">
        <v>2212</v>
      </c>
      <c r="F206" s="5">
        <v>117</v>
      </c>
    </row>
    <row r="207" spans="2:6" x14ac:dyDescent="0.35">
      <c r="B207" t="s">
        <v>10</v>
      </c>
      <c r="C207" t="s">
        <v>38</v>
      </c>
      <c r="D207" t="s">
        <v>22</v>
      </c>
      <c r="E207" s="4">
        <v>2205</v>
      </c>
      <c r="F207" s="5">
        <v>141</v>
      </c>
    </row>
    <row r="208" spans="2:6" x14ac:dyDescent="0.35">
      <c r="B208" t="s">
        <v>7</v>
      </c>
      <c r="C208" t="s">
        <v>34</v>
      </c>
      <c r="D208" t="s">
        <v>20</v>
      </c>
      <c r="E208" s="4">
        <v>2205</v>
      </c>
      <c r="F208" s="5">
        <v>138</v>
      </c>
    </row>
    <row r="209" spans="2:6" x14ac:dyDescent="0.35">
      <c r="B209" t="s">
        <v>7</v>
      </c>
      <c r="C209" t="s">
        <v>36</v>
      </c>
      <c r="D209" t="s">
        <v>31</v>
      </c>
      <c r="E209" s="4">
        <v>2149</v>
      </c>
      <c r="F209" s="5">
        <v>117</v>
      </c>
    </row>
    <row r="210" spans="2:6" x14ac:dyDescent="0.35">
      <c r="B210" t="s">
        <v>9</v>
      </c>
      <c r="C210" t="s">
        <v>36</v>
      </c>
      <c r="D210" t="s">
        <v>25</v>
      </c>
      <c r="E210" s="4">
        <v>2142</v>
      </c>
      <c r="F210" s="5">
        <v>114</v>
      </c>
    </row>
    <row r="211" spans="2:6" x14ac:dyDescent="0.35">
      <c r="B211" t="s">
        <v>7</v>
      </c>
      <c r="C211" t="s">
        <v>35</v>
      </c>
      <c r="D211" t="s">
        <v>16</v>
      </c>
      <c r="E211" s="4">
        <v>2135</v>
      </c>
      <c r="F211" s="5">
        <v>27</v>
      </c>
    </row>
    <row r="212" spans="2:6" x14ac:dyDescent="0.35">
      <c r="B212" t="s">
        <v>41</v>
      </c>
      <c r="C212" t="s">
        <v>35</v>
      </c>
      <c r="D212" t="s">
        <v>15</v>
      </c>
      <c r="E212" s="4">
        <v>2114</v>
      </c>
      <c r="F212" s="5">
        <v>186</v>
      </c>
    </row>
    <row r="213" spans="2:6" x14ac:dyDescent="0.35">
      <c r="B213" t="s">
        <v>3</v>
      </c>
      <c r="C213" t="s">
        <v>35</v>
      </c>
      <c r="D213" t="s">
        <v>29</v>
      </c>
      <c r="E213" s="4">
        <v>2114</v>
      </c>
      <c r="F213" s="5">
        <v>66</v>
      </c>
    </row>
    <row r="214" spans="2:6" x14ac:dyDescent="0.35">
      <c r="B214" t="s">
        <v>6</v>
      </c>
      <c r="C214" t="s">
        <v>39</v>
      </c>
      <c r="D214" t="s">
        <v>25</v>
      </c>
      <c r="E214" s="4">
        <v>2100</v>
      </c>
      <c r="F214" s="5">
        <v>414</v>
      </c>
    </row>
    <row r="215" spans="2:6" x14ac:dyDescent="0.35">
      <c r="B215" t="s">
        <v>8</v>
      </c>
      <c r="C215" t="s">
        <v>35</v>
      </c>
      <c r="D215" t="s">
        <v>29</v>
      </c>
      <c r="E215" s="4">
        <v>2023</v>
      </c>
      <c r="F215" s="5">
        <v>168</v>
      </c>
    </row>
    <row r="216" spans="2:6" x14ac:dyDescent="0.35">
      <c r="B216" t="s">
        <v>3</v>
      </c>
      <c r="C216" t="s">
        <v>35</v>
      </c>
      <c r="D216" t="s">
        <v>23</v>
      </c>
      <c r="E216" s="4">
        <v>2023</v>
      </c>
      <c r="F216" s="5">
        <v>78</v>
      </c>
    </row>
    <row r="217" spans="2:6" x14ac:dyDescent="0.35">
      <c r="B217" t="s">
        <v>2</v>
      </c>
      <c r="C217" t="s">
        <v>39</v>
      </c>
      <c r="D217" t="s">
        <v>16</v>
      </c>
      <c r="E217" s="4">
        <v>2016</v>
      </c>
      <c r="F217" s="5">
        <v>117</v>
      </c>
    </row>
    <row r="218" spans="2:6" x14ac:dyDescent="0.35">
      <c r="B218" t="s">
        <v>8</v>
      </c>
      <c r="C218" t="s">
        <v>34</v>
      </c>
      <c r="D218" t="s">
        <v>16</v>
      </c>
      <c r="E218" s="4">
        <v>2009</v>
      </c>
      <c r="F218" s="5">
        <v>219</v>
      </c>
    </row>
    <row r="219" spans="2:6" x14ac:dyDescent="0.35">
      <c r="B219" t="s">
        <v>40</v>
      </c>
      <c r="C219" t="s">
        <v>38</v>
      </c>
      <c r="D219" t="s">
        <v>31</v>
      </c>
      <c r="E219" s="4">
        <v>1988</v>
      </c>
      <c r="F219" s="5">
        <v>39</v>
      </c>
    </row>
    <row r="220" spans="2:6" x14ac:dyDescent="0.35">
      <c r="B220" t="s">
        <v>10</v>
      </c>
      <c r="C220" t="s">
        <v>35</v>
      </c>
      <c r="D220" t="s">
        <v>20</v>
      </c>
      <c r="E220" s="4">
        <v>1974</v>
      </c>
      <c r="F220" s="5">
        <v>195</v>
      </c>
    </row>
    <row r="221" spans="2:6" x14ac:dyDescent="0.35">
      <c r="B221" t="s">
        <v>7</v>
      </c>
      <c r="C221" t="s">
        <v>34</v>
      </c>
      <c r="D221" t="s">
        <v>14</v>
      </c>
      <c r="E221" s="4">
        <v>1932</v>
      </c>
      <c r="F221" s="5">
        <v>369</v>
      </c>
    </row>
    <row r="222" spans="2:6" x14ac:dyDescent="0.35">
      <c r="B222" t="s">
        <v>41</v>
      </c>
      <c r="C222" t="s">
        <v>36</v>
      </c>
      <c r="D222" t="s">
        <v>19</v>
      </c>
      <c r="E222" s="4">
        <v>1925</v>
      </c>
      <c r="F222" s="5">
        <v>192</v>
      </c>
    </row>
    <row r="223" spans="2:6" x14ac:dyDescent="0.35">
      <c r="B223" t="s">
        <v>6</v>
      </c>
      <c r="C223" t="s">
        <v>37</v>
      </c>
      <c r="D223" t="s">
        <v>16</v>
      </c>
      <c r="E223" s="4">
        <v>1904</v>
      </c>
      <c r="F223" s="5">
        <v>405</v>
      </c>
    </row>
    <row r="224" spans="2:6" x14ac:dyDescent="0.35">
      <c r="B224" t="s">
        <v>8</v>
      </c>
      <c r="C224" t="s">
        <v>37</v>
      </c>
      <c r="D224" t="s">
        <v>22</v>
      </c>
      <c r="E224" s="4">
        <v>1890</v>
      </c>
      <c r="F224" s="5">
        <v>195</v>
      </c>
    </row>
    <row r="225" spans="2:6" x14ac:dyDescent="0.35">
      <c r="B225" t="s">
        <v>2</v>
      </c>
      <c r="C225" t="s">
        <v>39</v>
      </c>
      <c r="D225" t="s">
        <v>25</v>
      </c>
      <c r="E225" s="4">
        <v>1785</v>
      </c>
      <c r="F225" s="5">
        <v>462</v>
      </c>
    </row>
    <row r="226" spans="2:6" x14ac:dyDescent="0.35">
      <c r="B226" t="s">
        <v>7</v>
      </c>
      <c r="C226" t="s">
        <v>38</v>
      </c>
      <c r="D226" t="s">
        <v>18</v>
      </c>
      <c r="E226" s="4">
        <v>1778</v>
      </c>
      <c r="F226" s="5">
        <v>270</v>
      </c>
    </row>
    <row r="227" spans="2:6" x14ac:dyDescent="0.35">
      <c r="B227" t="s">
        <v>8</v>
      </c>
      <c r="C227" t="s">
        <v>37</v>
      </c>
      <c r="D227" t="s">
        <v>19</v>
      </c>
      <c r="E227" s="4">
        <v>1771</v>
      </c>
      <c r="F227" s="5">
        <v>204</v>
      </c>
    </row>
    <row r="228" spans="2:6" x14ac:dyDescent="0.35">
      <c r="B228" t="s">
        <v>8</v>
      </c>
      <c r="C228" t="s">
        <v>38</v>
      </c>
      <c r="D228" t="s">
        <v>23</v>
      </c>
      <c r="E228" s="4">
        <v>1701</v>
      </c>
      <c r="F228" s="5">
        <v>234</v>
      </c>
    </row>
    <row r="229" spans="2:6" x14ac:dyDescent="0.35">
      <c r="B229" t="s">
        <v>3</v>
      </c>
      <c r="C229" t="s">
        <v>39</v>
      </c>
      <c r="D229" t="s">
        <v>28</v>
      </c>
      <c r="E229" s="4">
        <v>1652</v>
      </c>
      <c r="F229" s="5">
        <v>102</v>
      </c>
    </row>
    <row r="230" spans="2:6" x14ac:dyDescent="0.35">
      <c r="B230" t="s">
        <v>5</v>
      </c>
      <c r="C230" t="s">
        <v>34</v>
      </c>
      <c r="D230" t="s">
        <v>33</v>
      </c>
      <c r="E230" s="4">
        <v>1652</v>
      </c>
      <c r="F230" s="5">
        <v>93</v>
      </c>
    </row>
    <row r="231" spans="2:6" x14ac:dyDescent="0.35">
      <c r="B231" t="s">
        <v>6</v>
      </c>
      <c r="C231" t="s">
        <v>39</v>
      </c>
      <c r="D231" t="s">
        <v>30</v>
      </c>
      <c r="E231" s="4">
        <v>1638</v>
      </c>
      <c r="F231" s="5">
        <v>63</v>
      </c>
    </row>
    <row r="232" spans="2:6" x14ac:dyDescent="0.35">
      <c r="B232" t="s">
        <v>40</v>
      </c>
      <c r="C232" t="s">
        <v>35</v>
      </c>
      <c r="D232" t="s">
        <v>24</v>
      </c>
      <c r="E232" s="4">
        <v>1638</v>
      </c>
      <c r="F232" s="5">
        <v>48</v>
      </c>
    </row>
    <row r="233" spans="2:6" x14ac:dyDescent="0.35">
      <c r="B233" t="s">
        <v>40</v>
      </c>
      <c r="C233" t="s">
        <v>37</v>
      </c>
      <c r="D233" t="s">
        <v>30</v>
      </c>
      <c r="E233" s="4">
        <v>1624</v>
      </c>
      <c r="F233" s="5">
        <v>114</v>
      </c>
    </row>
    <row r="234" spans="2:6" x14ac:dyDescent="0.35">
      <c r="B234" t="s">
        <v>40</v>
      </c>
      <c r="C234" t="s">
        <v>35</v>
      </c>
      <c r="D234" t="s">
        <v>29</v>
      </c>
      <c r="E234" s="4">
        <v>1617</v>
      </c>
      <c r="F234" s="5">
        <v>126</v>
      </c>
    </row>
    <row r="235" spans="2:6" x14ac:dyDescent="0.35">
      <c r="B235" t="s">
        <v>2</v>
      </c>
      <c r="C235" t="s">
        <v>35</v>
      </c>
      <c r="D235" t="s">
        <v>17</v>
      </c>
      <c r="E235" s="4">
        <v>1589</v>
      </c>
      <c r="F235" s="5">
        <v>303</v>
      </c>
    </row>
    <row r="236" spans="2:6" x14ac:dyDescent="0.35">
      <c r="B236" t="s">
        <v>2</v>
      </c>
      <c r="C236" t="s">
        <v>39</v>
      </c>
      <c r="D236" t="s">
        <v>22</v>
      </c>
      <c r="E236" s="4">
        <v>1568</v>
      </c>
      <c r="F236" s="5">
        <v>141</v>
      </c>
    </row>
    <row r="237" spans="2:6" x14ac:dyDescent="0.35">
      <c r="B237" t="s">
        <v>7</v>
      </c>
      <c r="C237" t="s">
        <v>34</v>
      </c>
      <c r="D237" t="s">
        <v>25</v>
      </c>
      <c r="E237" s="4">
        <v>1568</v>
      </c>
      <c r="F237" s="5">
        <v>96</v>
      </c>
    </row>
    <row r="238" spans="2:6" x14ac:dyDescent="0.35">
      <c r="B238" t="s">
        <v>8</v>
      </c>
      <c r="C238" t="s">
        <v>39</v>
      </c>
      <c r="D238" t="s">
        <v>26</v>
      </c>
      <c r="E238" s="4">
        <v>1561</v>
      </c>
      <c r="F238" s="5">
        <v>27</v>
      </c>
    </row>
    <row r="239" spans="2:6" x14ac:dyDescent="0.35">
      <c r="B239" t="s">
        <v>41</v>
      </c>
      <c r="C239" t="s">
        <v>37</v>
      </c>
      <c r="D239" t="s">
        <v>30</v>
      </c>
      <c r="E239" s="4">
        <v>1526</v>
      </c>
      <c r="F239" s="5">
        <v>240</v>
      </c>
    </row>
    <row r="240" spans="2:6" x14ac:dyDescent="0.35">
      <c r="B240" t="s">
        <v>5</v>
      </c>
      <c r="C240" t="s">
        <v>36</v>
      </c>
      <c r="D240" t="s">
        <v>30</v>
      </c>
      <c r="E240" s="4">
        <v>1526</v>
      </c>
      <c r="F240" s="5">
        <v>105</v>
      </c>
    </row>
    <row r="241" spans="2:6" x14ac:dyDescent="0.35">
      <c r="B241" t="s">
        <v>6</v>
      </c>
      <c r="C241" t="s">
        <v>37</v>
      </c>
      <c r="D241" t="s">
        <v>18</v>
      </c>
      <c r="E241" s="4">
        <v>1505</v>
      </c>
      <c r="F241" s="5">
        <v>102</v>
      </c>
    </row>
    <row r="242" spans="2:6" x14ac:dyDescent="0.35">
      <c r="B242" t="s">
        <v>41</v>
      </c>
      <c r="C242" t="s">
        <v>34</v>
      </c>
      <c r="D242" t="s">
        <v>17</v>
      </c>
      <c r="E242" s="4">
        <v>1463</v>
      </c>
      <c r="F242" s="5">
        <v>39</v>
      </c>
    </row>
    <row r="243" spans="2:6" x14ac:dyDescent="0.35">
      <c r="B243" t="s">
        <v>6</v>
      </c>
      <c r="C243" t="s">
        <v>34</v>
      </c>
      <c r="D243" t="s">
        <v>15</v>
      </c>
      <c r="E243" s="4">
        <v>1442</v>
      </c>
      <c r="F243" s="5">
        <v>15</v>
      </c>
    </row>
    <row r="244" spans="2:6" x14ac:dyDescent="0.35">
      <c r="B244" t="s">
        <v>10</v>
      </c>
      <c r="C244" t="s">
        <v>34</v>
      </c>
      <c r="D244" t="s">
        <v>25</v>
      </c>
      <c r="E244" s="4">
        <v>1428</v>
      </c>
      <c r="F244" s="5">
        <v>93</v>
      </c>
    </row>
    <row r="245" spans="2:6" x14ac:dyDescent="0.35">
      <c r="B245" t="s">
        <v>10</v>
      </c>
      <c r="C245" t="s">
        <v>36</v>
      </c>
      <c r="D245" t="s">
        <v>27</v>
      </c>
      <c r="E245" s="4">
        <v>1407</v>
      </c>
      <c r="F245" s="5">
        <v>72</v>
      </c>
    </row>
    <row r="246" spans="2:6" x14ac:dyDescent="0.35">
      <c r="B246" t="s">
        <v>6</v>
      </c>
      <c r="C246" t="s">
        <v>36</v>
      </c>
      <c r="D246" t="s">
        <v>29</v>
      </c>
      <c r="E246" s="4">
        <v>1400</v>
      </c>
      <c r="F246" s="5">
        <v>135</v>
      </c>
    </row>
    <row r="247" spans="2:6" x14ac:dyDescent="0.35">
      <c r="B247" t="s">
        <v>6</v>
      </c>
      <c r="C247" t="s">
        <v>35</v>
      </c>
      <c r="D247" t="s">
        <v>4</v>
      </c>
      <c r="E247" s="4">
        <v>1302</v>
      </c>
      <c r="F247" s="5">
        <v>402</v>
      </c>
    </row>
    <row r="248" spans="2:6" x14ac:dyDescent="0.35">
      <c r="B248" t="s">
        <v>7</v>
      </c>
      <c r="C248" t="s">
        <v>38</v>
      </c>
      <c r="D248" t="s">
        <v>14</v>
      </c>
      <c r="E248" s="4">
        <v>1281</v>
      </c>
      <c r="F248" s="5">
        <v>75</v>
      </c>
    </row>
    <row r="249" spans="2:6" x14ac:dyDescent="0.35">
      <c r="B249" t="s">
        <v>3</v>
      </c>
      <c r="C249" t="s">
        <v>36</v>
      </c>
      <c r="D249" t="s">
        <v>19</v>
      </c>
      <c r="E249" s="4">
        <v>1281</v>
      </c>
      <c r="F249" s="5">
        <v>18</v>
      </c>
    </row>
    <row r="250" spans="2:6" x14ac:dyDescent="0.35">
      <c r="B250" t="s">
        <v>41</v>
      </c>
      <c r="C250" t="s">
        <v>34</v>
      </c>
      <c r="D250" t="s">
        <v>16</v>
      </c>
      <c r="E250" s="4">
        <v>1274</v>
      </c>
      <c r="F250" s="5">
        <v>225</v>
      </c>
    </row>
    <row r="251" spans="2:6" x14ac:dyDescent="0.35">
      <c r="B251" t="s">
        <v>6</v>
      </c>
      <c r="C251" t="s">
        <v>38</v>
      </c>
      <c r="D251" t="s">
        <v>27</v>
      </c>
      <c r="E251" s="4">
        <v>1134</v>
      </c>
      <c r="F251" s="5">
        <v>282</v>
      </c>
    </row>
    <row r="252" spans="2:6" x14ac:dyDescent="0.35">
      <c r="B252" t="s">
        <v>9</v>
      </c>
      <c r="C252" t="s">
        <v>37</v>
      </c>
      <c r="D252" t="s">
        <v>29</v>
      </c>
      <c r="E252" s="4">
        <v>1085</v>
      </c>
      <c r="F252" s="5">
        <v>273</v>
      </c>
    </row>
    <row r="253" spans="2:6" x14ac:dyDescent="0.35">
      <c r="B253" t="s">
        <v>6</v>
      </c>
      <c r="C253" t="s">
        <v>35</v>
      </c>
      <c r="D253" t="s">
        <v>20</v>
      </c>
      <c r="E253" s="4">
        <v>1071</v>
      </c>
      <c r="F253" s="5">
        <v>270</v>
      </c>
    </row>
    <row r="254" spans="2:6" x14ac:dyDescent="0.35">
      <c r="B254" t="s">
        <v>2</v>
      </c>
      <c r="C254" t="s">
        <v>37</v>
      </c>
      <c r="D254" t="s">
        <v>14</v>
      </c>
      <c r="E254" s="4">
        <v>1057</v>
      </c>
      <c r="F254" s="5">
        <v>54</v>
      </c>
    </row>
    <row r="255" spans="2:6" x14ac:dyDescent="0.35">
      <c r="B255" t="s">
        <v>3</v>
      </c>
      <c r="C255" t="s">
        <v>36</v>
      </c>
      <c r="D255" t="s">
        <v>28</v>
      </c>
      <c r="E255" s="4">
        <v>973</v>
      </c>
      <c r="F255" s="5">
        <v>162</v>
      </c>
    </row>
    <row r="256" spans="2:6" x14ac:dyDescent="0.35">
      <c r="B256" t="s">
        <v>7</v>
      </c>
      <c r="C256" t="s">
        <v>39</v>
      </c>
      <c r="D256" t="s">
        <v>27</v>
      </c>
      <c r="E256" s="4">
        <v>966</v>
      </c>
      <c r="F256" s="5">
        <v>198</v>
      </c>
    </row>
    <row r="257" spans="2:6" x14ac:dyDescent="0.35">
      <c r="B257" t="s">
        <v>9</v>
      </c>
      <c r="C257" t="s">
        <v>35</v>
      </c>
      <c r="D257" t="s">
        <v>4</v>
      </c>
      <c r="E257" s="4">
        <v>959</v>
      </c>
      <c r="F257" s="5">
        <v>147</v>
      </c>
    </row>
    <row r="258" spans="2:6" x14ac:dyDescent="0.35">
      <c r="B258" t="s">
        <v>6</v>
      </c>
      <c r="C258" t="s">
        <v>38</v>
      </c>
      <c r="D258" t="s">
        <v>33</v>
      </c>
      <c r="E258" s="4">
        <v>959</v>
      </c>
      <c r="F258" s="5">
        <v>135</v>
      </c>
    </row>
    <row r="259" spans="2:6" x14ac:dyDescent="0.35">
      <c r="B259" t="s">
        <v>10</v>
      </c>
      <c r="C259" t="s">
        <v>36</v>
      </c>
      <c r="D259" t="s">
        <v>13</v>
      </c>
      <c r="E259" s="4">
        <v>945</v>
      </c>
      <c r="F259" s="5">
        <v>75</v>
      </c>
    </row>
    <row r="260" spans="2:6" x14ac:dyDescent="0.35">
      <c r="B260" t="s">
        <v>3</v>
      </c>
      <c r="C260" t="s">
        <v>37</v>
      </c>
      <c r="D260" t="s">
        <v>4</v>
      </c>
      <c r="E260" s="4">
        <v>938</v>
      </c>
      <c r="F260" s="5">
        <v>366</v>
      </c>
    </row>
    <row r="261" spans="2:6" x14ac:dyDescent="0.35">
      <c r="B261" t="s">
        <v>9</v>
      </c>
      <c r="C261" t="s">
        <v>34</v>
      </c>
      <c r="D261" t="s">
        <v>16</v>
      </c>
      <c r="E261" s="4">
        <v>938</v>
      </c>
      <c r="F261" s="5">
        <v>189</v>
      </c>
    </row>
    <row r="262" spans="2:6" x14ac:dyDescent="0.35">
      <c r="B262" t="s">
        <v>6</v>
      </c>
      <c r="C262" t="s">
        <v>38</v>
      </c>
      <c r="D262" t="s">
        <v>16</v>
      </c>
      <c r="E262" s="4">
        <v>938</v>
      </c>
      <c r="F262" s="5">
        <v>6</v>
      </c>
    </row>
    <row r="263" spans="2:6" x14ac:dyDescent="0.35">
      <c r="B263" t="s">
        <v>5</v>
      </c>
      <c r="C263" t="s">
        <v>34</v>
      </c>
      <c r="D263" t="s">
        <v>19</v>
      </c>
      <c r="E263" s="4">
        <v>861</v>
      </c>
      <c r="F263" s="5">
        <v>195</v>
      </c>
    </row>
    <row r="264" spans="2:6" x14ac:dyDescent="0.35">
      <c r="B264" t="s">
        <v>41</v>
      </c>
      <c r="C264" t="s">
        <v>36</v>
      </c>
      <c r="D264" t="s">
        <v>28</v>
      </c>
      <c r="E264" s="4">
        <v>854</v>
      </c>
      <c r="F264" s="5">
        <v>309</v>
      </c>
    </row>
    <row r="265" spans="2:6" x14ac:dyDescent="0.35">
      <c r="B265" t="s">
        <v>41</v>
      </c>
      <c r="C265" t="s">
        <v>35</v>
      </c>
      <c r="D265" t="s">
        <v>27</v>
      </c>
      <c r="E265" s="4">
        <v>847</v>
      </c>
      <c r="F265" s="5">
        <v>129</v>
      </c>
    </row>
    <row r="266" spans="2:6" x14ac:dyDescent="0.35">
      <c r="B266" t="s">
        <v>8</v>
      </c>
      <c r="C266" t="s">
        <v>38</v>
      </c>
      <c r="D266" t="s">
        <v>13</v>
      </c>
      <c r="E266" s="4">
        <v>819</v>
      </c>
      <c r="F266" s="5">
        <v>510</v>
      </c>
    </row>
    <row r="267" spans="2:6" x14ac:dyDescent="0.35">
      <c r="B267" t="s">
        <v>3</v>
      </c>
      <c r="C267" t="s">
        <v>35</v>
      </c>
      <c r="D267" t="s">
        <v>33</v>
      </c>
      <c r="E267" s="4">
        <v>819</v>
      </c>
      <c r="F267" s="5">
        <v>306</v>
      </c>
    </row>
    <row r="268" spans="2:6" x14ac:dyDescent="0.35">
      <c r="B268" t="s">
        <v>2</v>
      </c>
      <c r="C268" t="s">
        <v>36</v>
      </c>
      <c r="D268" t="s">
        <v>27</v>
      </c>
      <c r="E268" s="4">
        <v>798</v>
      </c>
      <c r="F268" s="5">
        <v>519</v>
      </c>
    </row>
    <row r="269" spans="2:6" x14ac:dyDescent="0.35">
      <c r="B269" t="s">
        <v>41</v>
      </c>
      <c r="C269" t="s">
        <v>37</v>
      </c>
      <c r="D269" t="s">
        <v>15</v>
      </c>
      <c r="E269" s="4">
        <v>714</v>
      </c>
      <c r="F269" s="5">
        <v>231</v>
      </c>
    </row>
    <row r="270" spans="2:6" x14ac:dyDescent="0.35">
      <c r="B270" t="s">
        <v>9</v>
      </c>
      <c r="C270" t="s">
        <v>34</v>
      </c>
      <c r="D270" t="s">
        <v>17</v>
      </c>
      <c r="E270" s="4">
        <v>707</v>
      </c>
      <c r="F270" s="5">
        <v>174</v>
      </c>
    </row>
    <row r="271" spans="2:6" x14ac:dyDescent="0.35">
      <c r="B271" t="s">
        <v>10</v>
      </c>
      <c r="C271" t="s">
        <v>34</v>
      </c>
      <c r="D271" t="s">
        <v>17</v>
      </c>
      <c r="E271" s="4">
        <v>700</v>
      </c>
      <c r="F271" s="5">
        <v>87</v>
      </c>
    </row>
    <row r="272" spans="2:6" x14ac:dyDescent="0.35">
      <c r="B272" t="s">
        <v>2</v>
      </c>
      <c r="C272" t="s">
        <v>39</v>
      </c>
      <c r="D272" t="s">
        <v>23</v>
      </c>
      <c r="E272" s="4">
        <v>630</v>
      </c>
      <c r="F272" s="5">
        <v>36</v>
      </c>
    </row>
    <row r="273" spans="2:6" x14ac:dyDescent="0.35">
      <c r="B273" t="s">
        <v>40</v>
      </c>
      <c r="C273" t="s">
        <v>38</v>
      </c>
      <c r="D273" t="s">
        <v>24</v>
      </c>
      <c r="E273" s="4">
        <v>623</v>
      </c>
      <c r="F273" s="5">
        <v>51</v>
      </c>
    </row>
    <row r="274" spans="2:6" x14ac:dyDescent="0.35">
      <c r="B274" t="s">
        <v>41</v>
      </c>
      <c r="C274" t="s">
        <v>35</v>
      </c>
      <c r="D274" t="s">
        <v>19</v>
      </c>
      <c r="E274" s="4">
        <v>609</v>
      </c>
      <c r="F274" s="5">
        <v>99</v>
      </c>
    </row>
    <row r="275" spans="2:6" x14ac:dyDescent="0.35">
      <c r="B275" t="s">
        <v>40</v>
      </c>
      <c r="C275" t="s">
        <v>38</v>
      </c>
      <c r="D275" t="s">
        <v>26</v>
      </c>
      <c r="E275" s="4">
        <v>609</v>
      </c>
      <c r="F275" s="5">
        <v>87</v>
      </c>
    </row>
    <row r="276" spans="2:6" x14ac:dyDescent="0.35">
      <c r="B276" t="s">
        <v>10</v>
      </c>
      <c r="C276" t="s">
        <v>35</v>
      </c>
      <c r="D276" t="s">
        <v>21</v>
      </c>
      <c r="E276" s="4">
        <v>567</v>
      </c>
      <c r="F276" s="5">
        <v>228</v>
      </c>
    </row>
    <row r="277" spans="2:6" x14ac:dyDescent="0.35">
      <c r="B277" t="s">
        <v>6</v>
      </c>
      <c r="C277" t="s">
        <v>37</v>
      </c>
      <c r="D277" t="s">
        <v>30</v>
      </c>
      <c r="E277" s="4">
        <v>560</v>
      </c>
      <c r="F277" s="5">
        <v>81</v>
      </c>
    </row>
    <row r="278" spans="2:6" x14ac:dyDescent="0.35">
      <c r="B278" t="s">
        <v>2</v>
      </c>
      <c r="C278" t="s">
        <v>35</v>
      </c>
      <c r="D278" t="s">
        <v>19</v>
      </c>
      <c r="E278" s="4">
        <v>553</v>
      </c>
      <c r="F278" s="5">
        <v>15</v>
      </c>
    </row>
    <row r="279" spans="2:6" x14ac:dyDescent="0.35">
      <c r="B279" t="s">
        <v>6</v>
      </c>
      <c r="C279" t="s">
        <v>34</v>
      </c>
      <c r="D279" t="s">
        <v>4</v>
      </c>
      <c r="E279" s="4">
        <v>525</v>
      </c>
      <c r="F279" s="5">
        <v>48</v>
      </c>
    </row>
    <row r="280" spans="2:6" x14ac:dyDescent="0.35">
      <c r="B280" t="s">
        <v>5</v>
      </c>
      <c r="C280" t="s">
        <v>37</v>
      </c>
      <c r="D280" t="s">
        <v>22</v>
      </c>
      <c r="E280" s="4">
        <v>518</v>
      </c>
      <c r="F280" s="5">
        <v>75</v>
      </c>
    </row>
    <row r="281" spans="2:6" x14ac:dyDescent="0.35">
      <c r="B281" t="s">
        <v>6</v>
      </c>
      <c r="C281" t="s">
        <v>36</v>
      </c>
      <c r="D281" t="s">
        <v>21</v>
      </c>
      <c r="E281" s="4">
        <v>497</v>
      </c>
      <c r="F281" s="5">
        <v>63</v>
      </c>
    </row>
    <row r="282" spans="2:6" x14ac:dyDescent="0.35">
      <c r="B282" t="s">
        <v>5</v>
      </c>
      <c r="C282" t="s">
        <v>35</v>
      </c>
      <c r="D282" t="s">
        <v>22</v>
      </c>
      <c r="E282" s="4">
        <v>490</v>
      </c>
      <c r="F282" s="5">
        <v>84</v>
      </c>
    </row>
    <row r="283" spans="2:6" x14ac:dyDescent="0.35">
      <c r="B283" t="s">
        <v>6</v>
      </c>
      <c r="C283" t="s">
        <v>38</v>
      </c>
      <c r="D283" t="s">
        <v>25</v>
      </c>
      <c r="E283" s="4">
        <v>469</v>
      </c>
      <c r="F283" s="5">
        <v>75</v>
      </c>
    </row>
    <row r="284" spans="2:6" x14ac:dyDescent="0.35">
      <c r="B284" t="s">
        <v>8</v>
      </c>
      <c r="C284" t="s">
        <v>37</v>
      </c>
      <c r="D284" t="s">
        <v>21</v>
      </c>
      <c r="E284" s="4">
        <v>434</v>
      </c>
      <c r="F284" s="5">
        <v>87</v>
      </c>
    </row>
    <row r="285" spans="2:6" x14ac:dyDescent="0.35">
      <c r="B285" t="s">
        <v>5</v>
      </c>
      <c r="C285" t="s">
        <v>39</v>
      </c>
      <c r="D285" t="s">
        <v>18</v>
      </c>
      <c r="E285" s="4">
        <v>385</v>
      </c>
      <c r="F285" s="5">
        <v>249</v>
      </c>
    </row>
    <row r="286" spans="2:6" x14ac:dyDescent="0.35">
      <c r="B286" t="s">
        <v>8</v>
      </c>
      <c r="C286" t="s">
        <v>35</v>
      </c>
      <c r="D286" t="s">
        <v>33</v>
      </c>
      <c r="E286" s="4">
        <v>357</v>
      </c>
      <c r="F286" s="5">
        <v>126</v>
      </c>
    </row>
    <row r="287" spans="2:6" x14ac:dyDescent="0.35">
      <c r="B287" t="s">
        <v>41</v>
      </c>
      <c r="C287" t="s">
        <v>34</v>
      </c>
      <c r="D287" t="s">
        <v>22</v>
      </c>
      <c r="E287" s="4">
        <v>336</v>
      </c>
      <c r="F287" s="5">
        <v>144</v>
      </c>
    </row>
    <row r="288" spans="2:6" x14ac:dyDescent="0.35">
      <c r="B288" t="s">
        <v>7</v>
      </c>
      <c r="C288" t="s">
        <v>36</v>
      </c>
      <c r="D288" t="s">
        <v>32</v>
      </c>
      <c r="E288" s="4">
        <v>280</v>
      </c>
      <c r="F288" s="5">
        <v>87</v>
      </c>
    </row>
    <row r="289" spans="2:6" x14ac:dyDescent="0.35">
      <c r="B289" t="s">
        <v>9</v>
      </c>
      <c r="C289" t="s">
        <v>37</v>
      </c>
      <c r="D289" t="s">
        <v>4</v>
      </c>
      <c r="E289" s="4">
        <v>259</v>
      </c>
      <c r="F289" s="5">
        <v>207</v>
      </c>
    </row>
    <row r="290" spans="2:6" x14ac:dyDescent="0.35">
      <c r="B290" t="s">
        <v>2</v>
      </c>
      <c r="C290" t="s">
        <v>34</v>
      </c>
      <c r="D290" t="s">
        <v>13</v>
      </c>
      <c r="E290" s="4">
        <v>252</v>
      </c>
      <c r="F290" s="5">
        <v>54</v>
      </c>
    </row>
    <row r="291" spans="2:6" x14ac:dyDescent="0.35">
      <c r="B291" t="s">
        <v>10</v>
      </c>
      <c r="C291" t="s">
        <v>37</v>
      </c>
      <c r="D291" t="s">
        <v>21</v>
      </c>
      <c r="E291" s="4">
        <v>245</v>
      </c>
      <c r="F291" s="5">
        <v>288</v>
      </c>
    </row>
    <row r="292" spans="2:6" x14ac:dyDescent="0.35">
      <c r="B292" t="s">
        <v>2</v>
      </c>
      <c r="C292" t="s">
        <v>37</v>
      </c>
      <c r="D292" t="s">
        <v>19</v>
      </c>
      <c r="E292" s="4">
        <v>238</v>
      </c>
      <c r="F292" s="5">
        <v>18</v>
      </c>
    </row>
    <row r="293" spans="2:6" x14ac:dyDescent="0.35">
      <c r="B293" t="s">
        <v>40</v>
      </c>
      <c r="C293" t="s">
        <v>36</v>
      </c>
      <c r="D293" t="s">
        <v>4</v>
      </c>
      <c r="E293" s="4">
        <v>217</v>
      </c>
      <c r="F293" s="5">
        <v>36</v>
      </c>
    </row>
    <row r="294" spans="2:6" x14ac:dyDescent="0.35">
      <c r="B294" t="s">
        <v>2</v>
      </c>
      <c r="C294" t="s">
        <v>36</v>
      </c>
      <c r="D294" t="s">
        <v>17</v>
      </c>
      <c r="E294" s="4">
        <v>189</v>
      </c>
      <c r="F294" s="5">
        <v>48</v>
      </c>
    </row>
    <row r="295" spans="2:6" x14ac:dyDescent="0.35">
      <c r="B295" t="s">
        <v>5</v>
      </c>
      <c r="C295" t="s">
        <v>37</v>
      </c>
      <c r="D295" t="s">
        <v>31</v>
      </c>
      <c r="E295" s="4">
        <v>182</v>
      </c>
      <c r="F295" s="5">
        <v>48</v>
      </c>
    </row>
    <row r="296" spans="2:6" x14ac:dyDescent="0.35">
      <c r="B296" t="s">
        <v>8</v>
      </c>
      <c r="C296" t="s">
        <v>38</v>
      </c>
      <c r="D296" t="s">
        <v>22</v>
      </c>
      <c r="E296" s="4">
        <v>168</v>
      </c>
      <c r="F296" s="5">
        <v>84</v>
      </c>
    </row>
    <row r="297" spans="2:6" x14ac:dyDescent="0.35">
      <c r="B297" t="s">
        <v>41</v>
      </c>
      <c r="C297" t="s">
        <v>38</v>
      </c>
      <c r="D297" t="s">
        <v>25</v>
      </c>
      <c r="E297" s="4">
        <v>154</v>
      </c>
      <c r="F297" s="5">
        <v>21</v>
      </c>
    </row>
    <row r="298" spans="2:6" x14ac:dyDescent="0.35">
      <c r="B298" t="s">
        <v>41</v>
      </c>
      <c r="C298" t="s">
        <v>36</v>
      </c>
      <c r="D298" t="s">
        <v>26</v>
      </c>
      <c r="E298" s="4">
        <v>98</v>
      </c>
      <c r="F298" s="5">
        <v>204</v>
      </c>
    </row>
    <row r="299" spans="2:6" x14ac:dyDescent="0.35">
      <c r="B299" t="s">
        <v>9</v>
      </c>
      <c r="C299" t="s">
        <v>35</v>
      </c>
      <c r="D299" t="s">
        <v>26</v>
      </c>
      <c r="E299" s="4">
        <v>98</v>
      </c>
      <c r="F299" s="5">
        <v>159</v>
      </c>
    </row>
    <row r="300" spans="2:6" x14ac:dyDescent="0.35">
      <c r="B300" t="s">
        <v>10</v>
      </c>
      <c r="C300" t="s">
        <v>38</v>
      </c>
      <c r="D300" t="s">
        <v>13</v>
      </c>
      <c r="E300" s="4">
        <v>63</v>
      </c>
      <c r="F300" s="5">
        <v>123</v>
      </c>
    </row>
    <row r="301" spans="2:6" x14ac:dyDescent="0.35">
      <c r="B301" t="s">
        <v>2</v>
      </c>
      <c r="C301" t="s">
        <v>38</v>
      </c>
      <c r="D301" t="s">
        <v>13</v>
      </c>
      <c r="E301" s="4">
        <v>56</v>
      </c>
      <c r="F301" s="5">
        <v>51</v>
      </c>
    </row>
    <row r="302" spans="2:6" x14ac:dyDescent="0.35">
      <c r="B302" t="s">
        <v>8</v>
      </c>
      <c r="C302" t="s">
        <v>37</v>
      </c>
      <c r="D302" t="s">
        <v>30</v>
      </c>
      <c r="E302" s="4">
        <v>42</v>
      </c>
      <c r="F302" s="5">
        <v>150</v>
      </c>
    </row>
    <row r="303" spans="2:6" x14ac:dyDescent="0.35">
      <c r="B303" t="s">
        <v>3</v>
      </c>
      <c r="C303" t="s">
        <v>39</v>
      </c>
      <c r="D303" t="s">
        <v>16</v>
      </c>
      <c r="E303" s="4">
        <v>21</v>
      </c>
      <c r="F303" s="5">
        <v>168</v>
      </c>
    </row>
    <row r="304" spans="2:6" x14ac:dyDescent="0.35">
      <c r="B304" t="s">
        <v>40</v>
      </c>
      <c r="C304" t="s">
        <v>39</v>
      </c>
      <c r="D304" t="s">
        <v>29</v>
      </c>
      <c r="E304" s="4">
        <v>0</v>
      </c>
      <c r="F304" s="5">
        <v>135</v>
      </c>
    </row>
  </sheetData>
  <mergeCells count="1">
    <mergeCell ref="A1:XFD1"/>
  </mergeCells>
  <conditionalFormatting sqref="F5:F304">
    <cfRule type="duplicateValues" dxfId="11" priority="1"/>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C4B03-D130-446D-BBAB-9CEC3E97E4FD}">
  <dimension ref="A1:L19"/>
  <sheetViews>
    <sheetView showGridLines="0" workbookViewId="0">
      <selection activeCell="E5" sqref="E5"/>
    </sheetView>
  </sheetViews>
  <sheetFormatPr defaultRowHeight="14.5" x14ac:dyDescent="0.35"/>
  <cols>
    <col min="2" max="2" width="11.54296875" bestFit="1" customWidth="1"/>
    <col min="3" max="3" width="11.453125" bestFit="1" customWidth="1"/>
    <col min="4" max="4" width="12.453125" customWidth="1"/>
  </cols>
  <sheetData>
    <row r="1" spans="1:12" s="45" customFormat="1" ht="26" x14ac:dyDescent="0.6">
      <c r="A1" s="45" t="s">
        <v>67</v>
      </c>
    </row>
    <row r="4" spans="1:12" x14ac:dyDescent="0.35">
      <c r="B4" s="15" t="s">
        <v>65</v>
      </c>
      <c r="C4" s="16" t="s">
        <v>66</v>
      </c>
      <c r="E4" s="16" t="s">
        <v>49</v>
      </c>
      <c r="J4" t="s">
        <v>65</v>
      </c>
      <c r="K4" t="s">
        <v>66</v>
      </c>
      <c r="L4" t="s">
        <v>49</v>
      </c>
    </row>
    <row r="5" spans="1:12" x14ac:dyDescent="0.35">
      <c r="B5" s="17" t="str" cm="1">
        <f t="array" ref="B5:B10">_xlfn.UNIQUE(Data[Geography])</f>
        <v>Australia</v>
      </c>
      <c r="C5" s="18">
        <f>SUMIFS(Data[Amount],Data[Geography],B5)</f>
        <v>168679</v>
      </c>
      <c r="D5" s="4">
        <f t="shared" ref="D5:D10" si="0">C5</f>
        <v>168679</v>
      </c>
      <c r="E5" s="23">
        <f>SUMIFS(Data[Units], Data[Geography],B5)</f>
        <v>6264</v>
      </c>
      <c r="J5" t="str" cm="1">
        <f t="array" ref="J5:J10">_xlfn.UNIQUE(Data[Geography])</f>
        <v>Australia</v>
      </c>
      <c r="K5" s="4">
        <f>SUMIFS(Data[Amount],Data[Geography],J5)</f>
        <v>168679</v>
      </c>
      <c r="L5" s="5">
        <f>SUMIFS(Data[Units], Data[Geography],J5)</f>
        <v>6264</v>
      </c>
    </row>
    <row r="6" spans="1:12" x14ac:dyDescent="0.35">
      <c r="B6" s="17" t="str">
        <v>New Zealand</v>
      </c>
      <c r="C6" s="18">
        <f>SUMIFS(Data[Amount],Data[Geography],B6)</f>
        <v>218813</v>
      </c>
      <c r="D6" s="4">
        <f t="shared" si="0"/>
        <v>218813</v>
      </c>
      <c r="E6" s="23">
        <f>SUMIFS(Data[Units], Data[Geography],B6)</f>
        <v>7431</v>
      </c>
      <c r="J6" t="str">
        <v>New Zealand</v>
      </c>
      <c r="K6" s="4">
        <f>SUMIFS(Data[Amount],Data[Geography],J6)</f>
        <v>218813</v>
      </c>
      <c r="L6" s="5">
        <f>SUMIFS(Data[Units], Data[Geography],J6)</f>
        <v>7431</v>
      </c>
    </row>
    <row r="7" spans="1:12" x14ac:dyDescent="0.35">
      <c r="B7" s="17" t="str">
        <v>UK</v>
      </c>
      <c r="C7" s="18">
        <f>SUMIFS(Data[Amount],Data[Geography],B7)</f>
        <v>173530</v>
      </c>
      <c r="D7" s="4">
        <f t="shared" si="0"/>
        <v>173530</v>
      </c>
      <c r="E7" s="23">
        <f>SUMIFS(Data[Units], Data[Geography],B7)</f>
        <v>5745</v>
      </c>
      <c r="J7" t="str">
        <v>UK</v>
      </c>
      <c r="K7" s="4">
        <f>SUMIFS(Data[Amount],Data[Geography],J7)</f>
        <v>173530</v>
      </c>
      <c r="L7" s="5">
        <f>SUMIFS(Data[Units], Data[Geography],J7)</f>
        <v>5745</v>
      </c>
    </row>
    <row r="8" spans="1:12" x14ac:dyDescent="0.35">
      <c r="B8" s="17" t="str">
        <v>USA</v>
      </c>
      <c r="C8" s="18">
        <f>SUMIFS(Data[Amount],Data[Geography],B8)</f>
        <v>189434</v>
      </c>
      <c r="D8" s="4">
        <f t="shared" si="0"/>
        <v>189434</v>
      </c>
      <c r="E8" s="23">
        <f>SUMIFS(Data[Units], Data[Geography],B8)</f>
        <v>10158</v>
      </c>
      <c r="J8" t="str">
        <v>USA</v>
      </c>
      <c r="K8" s="4">
        <f>SUMIFS(Data[Amount],Data[Geography],J8)</f>
        <v>189434</v>
      </c>
      <c r="L8" s="5">
        <f>SUMIFS(Data[Units], Data[Geography],J8)</f>
        <v>10158</v>
      </c>
    </row>
    <row r="9" spans="1:12" x14ac:dyDescent="0.35">
      <c r="B9" s="17" t="str">
        <v>India</v>
      </c>
      <c r="C9" s="18">
        <f>SUMIFS(Data[Amount],Data[Geography],B9)</f>
        <v>252469</v>
      </c>
      <c r="D9" s="4">
        <f t="shared" si="0"/>
        <v>252469</v>
      </c>
      <c r="E9" s="23">
        <f>SUMIFS(Data[Units], Data[Geography],B9)</f>
        <v>8760</v>
      </c>
      <c r="J9" t="str">
        <v>India</v>
      </c>
      <c r="K9" s="4">
        <f>SUMIFS(Data[Amount],Data[Geography],J9)</f>
        <v>252469</v>
      </c>
      <c r="L9" s="5">
        <f>SUMIFS(Data[Units], Data[Geography],J9)</f>
        <v>8760</v>
      </c>
    </row>
    <row r="10" spans="1:12" x14ac:dyDescent="0.35">
      <c r="B10" s="19" t="str">
        <v>Canada</v>
      </c>
      <c r="C10" s="20">
        <f>SUMIFS(Data[Amount],Data[Geography],B10)</f>
        <v>237944</v>
      </c>
      <c r="D10" s="4">
        <f t="shared" si="0"/>
        <v>237944</v>
      </c>
      <c r="E10" s="24">
        <f>SUMIFS(Data[Units], Data[Geography],B10)</f>
        <v>7302</v>
      </c>
      <c r="J10" t="str">
        <v>Canada</v>
      </c>
      <c r="K10" s="4">
        <f>SUMIFS(Data[Amount],Data[Geography],J10)</f>
        <v>237944</v>
      </c>
      <c r="L10" s="5">
        <f>SUMIFS(Data[Units], Data[Geography],J10)</f>
        <v>7302</v>
      </c>
    </row>
    <row r="13" spans="1:12" x14ac:dyDescent="0.35">
      <c r="B13" s="21"/>
      <c r="C13" s="22"/>
      <c r="D13" s="22"/>
      <c r="E13" s="22"/>
    </row>
    <row r="14" spans="1:12" x14ac:dyDescent="0.35">
      <c r="C14" s="4"/>
      <c r="D14" s="4"/>
      <c r="E14" s="5"/>
    </row>
    <row r="15" spans="1:12" x14ac:dyDescent="0.35">
      <c r="C15" s="4"/>
      <c r="D15" s="4"/>
      <c r="E15" s="5"/>
    </row>
    <row r="16" spans="1:12" x14ac:dyDescent="0.35">
      <c r="C16" s="4"/>
      <c r="D16" s="4"/>
      <c r="E16" s="5"/>
    </row>
    <row r="17" spans="3:5" x14ac:dyDescent="0.35">
      <c r="C17" s="4"/>
      <c r="D17" s="4"/>
      <c r="E17" s="5"/>
    </row>
    <row r="18" spans="3:5" x14ac:dyDescent="0.35">
      <c r="C18" s="4"/>
      <c r="D18" s="4"/>
      <c r="E18" s="5"/>
    </row>
    <row r="19" spans="3:5" x14ac:dyDescent="0.35">
      <c r="C19" s="4"/>
      <c r="D19" s="4"/>
      <c r="E19" s="5"/>
    </row>
  </sheetData>
  <mergeCells count="1">
    <mergeCell ref="A1:XFD1"/>
  </mergeCells>
  <conditionalFormatting sqref="D5:D10">
    <cfRule type="dataBar" priority="2">
      <dataBar showValue="0">
        <cfvo type="min"/>
        <cfvo type="max"/>
        <color rgb="FF63C384"/>
      </dataBar>
      <extLst>
        <ext xmlns:x14="http://schemas.microsoft.com/office/spreadsheetml/2009/9/main" uri="{B025F937-C7B1-47D3-B67F-A62EFF666E3E}">
          <x14:id>{C7F495D5-316D-4FFE-AA71-52FD566969AD}</x14:id>
        </ext>
      </extLst>
    </cfRule>
  </conditionalFormatting>
  <conditionalFormatting sqref="D14:D19">
    <cfRule type="dataBar" priority="1">
      <dataBar>
        <cfvo type="min"/>
        <cfvo type="max"/>
        <color rgb="FFFFB628"/>
      </dataBar>
      <extLst>
        <ext xmlns:x14="http://schemas.microsoft.com/office/spreadsheetml/2009/9/main" uri="{B025F937-C7B1-47D3-B67F-A62EFF666E3E}">
          <x14:id>{F78FE4B4-CAE3-4030-860D-C7A30FB3565D}</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C7F495D5-316D-4FFE-AA71-52FD566969AD}">
            <x14:dataBar minLength="0" maxLength="100" border="1" negativeBarBorderColorSameAsPositive="0">
              <x14:cfvo type="autoMin"/>
              <x14:cfvo type="autoMax"/>
              <x14:borderColor rgb="FF63C384"/>
              <x14:negativeFillColor rgb="FFFF0000"/>
              <x14:negativeBorderColor rgb="FFFF0000"/>
              <x14:axisColor rgb="FF000000"/>
            </x14:dataBar>
          </x14:cfRule>
          <xm:sqref>D5:D10</xm:sqref>
        </x14:conditionalFormatting>
        <x14:conditionalFormatting xmlns:xm="http://schemas.microsoft.com/office/excel/2006/main">
          <x14:cfRule type="dataBar" id="{F78FE4B4-CAE3-4030-860D-C7A30FB3565D}">
            <x14:dataBar minLength="0" maxLength="100" border="1" negativeBarBorderColorSameAsPositive="0">
              <x14:cfvo type="autoMin"/>
              <x14:cfvo type="autoMax"/>
              <x14:borderColor rgb="FFFFB628"/>
              <x14:negativeFillColor rgb="FFFF0000"/>
              <x14:negativeBorderColor rgb="FFFF0000"/>
              <x14:axisColor rgb="FF000000"/>
            </x14:dataBar>
          </x14:cfRule>
          <xm:sqref>D14:D19</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87A09-1599-4599-A456-DCF3E7DB9F78}">
  <dimension ref="A1:F10"/>
  <sheetViews>
    <sheetView workbookViewId="0">
      <selection activeCell="F5" sqref="F5"/>
    </sheetView>
  </sheetViews>
  <sheetFormatPr defaultRowHeight="14.5" x14ac:dyDescent="0.35"/>
  <cols>
    <col min="3" max="3" width="12.36328125" bestFit="1" customWidth="1"/>
    <col min="4" max="4" width="15" customWidth="1"/>
    <col min="5" max="5" width="2.54296875" bestFit="1" customWidth="1"/>
    <col min="6" max="6" width="11.453125" bestFit="1" customWidth="1"/>
  </cols>
  <sheetData>
    <row r="1" spans="1:6" s="41" customFormat="1" x14ac:dyDescent="0.35">
      <c r="A1" s="41" t="s">
        <v>68</v>
      </c>
    </row>
    <row r="4" spans="1:6" x14ac:dyDescent="0.35">
      <c r="C4" s="25" t="s">
        <v>69</v>
      </c>
      <c r="D4" t="s">
        <v>73</v>
      </c>
      <c r="E4" s="26" t="s">
        <v>74</v>
      </c>
      <c r="F4" t="s">
        <v>72</v>
      </c>
    </row>
    <row r="5" spans="1:6" x14ac:dyDescent="0.35">
      <c r="C5" s="14" t="s">
        <v>36</v>
      </c>
      <c r="D5" s="4">
        <v>39242</v>
      </c>
      <c r="E5" s="26">
        <v>39242</v>
      </c>
      <c r="F5">
        <v>1482</v>
      </c>
    </row>
    <row r="6" spans="1:6" x14ac:dyDescent="0.35">
      <c r="C6" s="14" t="s">
        <v>37</v>
      </c>
      <c r="D6" s="4">
        <v>17283</v>
      </c>
      <c r="E6" s="26">
        <v>17283</v>
      </c>
      <c r="F6">
        <v>882</v>
      </c>
    </row>
    <row r="7" spans="1:6" x14ac:dyDescent="0.35">
      <c r="C7" s="14" t="s">
        <v>34</v>
      </c>
      <c r="D7" s="4">
        <v>15855</v>
      </c>
      <c r="E7" s="26">
        <v>15855</v>
      </c>
      <c r="F7">
        <v>708</v>
      </c>
    </row>
    <row r="8" spans="1:6" x14ac:dyDescent="0.35">
      <c r="C8" s="14" t="s">
        <v>35</v>
      </c>
      <c r="D8" s="4">
        <v>15785</v>
      </c>
      <c r="E8" s="26">
        <v>15785</v>
      </c>
      <c r="F8">
        <v>699</v>
      </c>
    </row>
    <row r="9" spans="1:6" x14ac:dyDescent="0.35">
      <c r="C9" s="14" t="s">
        <v>38</v>
      </c>
      <c r="D9" s="4">
        <v>6069</v>
      </c>
      <c r="E9" s="26">
        <v>6069</v>
      </c>
      <c r="F9">
        <v>24</v>
      </c>
    </row>
    <row r="10" spans="1:6" x14ac:dyDescent="0.35">
      <c r="C10" s="14" t="s">
        <v>39</v>
      </c>
      <c r="D10" s="4">
        <v>3976</v>
      </c>
      <c r="E10" s="26">
        <v>3976</v>
      </c>
      <c r="F10">
        <v>72</v>
      </c>
    </row>
  </sheetData>
  <mergeCells count="1">
    <mergeCell ref="A1:XFD1"/>
  </mergeCells>
  <conditionalFormatting pivot="1" sqref="E5:E10">
    <cfRule type="dataBar" priority="1">
      <dataBar showValue="0">
        <cfvo type="min"/>
        <cfvo type="max"/>
        <color theme="5"/>
      </dataBar>
      <extLst>
        <ext xmlns:x14="http://schemas.microsoft.com/office/spreadsheetml/2009/9/main" uri="{B025F937-C7B1-47D3-B67F-A62EFF666E3E}">
          <x14:id>{25D92EED-149B-4497-865E-0F3EE088A742}</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25D92EED-149B-4497-865E-0F3EE088A742}">
            <x14:dataBar minLength="0" maxLength="100" border="1" negativeBarBorderColorSameAsPositive="0">
              <x14:cfvo type="autoMin"/>
              <x14:cfvo type="autoMax"/>
              <x14:borderColor rgb="FFFFB628"/>
              <x14:negativeFillColor rgb="FFFF0000"/>
              <x14:negativeBorderColor rgb="FFFF0000"/>
              <x14:axisColor rgb="FF000000"/>
            </x14:dataBar>
          </x14:cfRule>
          <xm:sqref>E5:E10</xm:sqref>
        </x14:conditionalFormatting>
      </x14:conditionalFormattings>
    </ex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CEB88-4E72-49A1-AC8F-A9FA7245D1F6}">
  <dimension ref="A1:C9"/>
  <sheetViews>
    <sheetView workbookViewId="0">
      <selection activeCell="C6" sqref="C6"/>
    </sheetView>
  </sheetViews>
  <sheetFormatPr defaultRowHeight="14.5" x14ac:dyDescent="0.35"/>
  <cols>
    <col min="2" max="2" width="18" bestFit="1" customWidth="1"/>
    <col min="3" max="5" width="12.08984375" bestFit="1" customWidth="1"/>
  </cols>
  <sheetData>
    <row r="1" spans="1:3" s="41" customFormat="1" x14ac:dyDescent="0.35">
      <c r="A1" s="41" t="s">
        <v>75</v>
      </c>
    </row>
    <row r="3" spans="1:3" x14ac:dyDescent="0.35">
      <c r="B3" s="25" t="s">
        <v>69</v>
      </c>
      <c r="C3" t="s">
        <v>76</v>
      </c>
    </row>
    <row r="4" spans="1:3" x14ac:dyDescent="0.35">
      <c r="B4" s="14" t="s">
        <v>15</v>
      </c>
      <c r="C4" s="29">
        <v>44.990867579908674</v>
      </c>
    </row>
    <row r="5" spans="1:3" x14ac:dyDescent="0.35">
      <c r="B5" s="14" t="s">
        <v>33</v>
      </c>
      <c r="C5" s="29">
        <v>37.303128371089535</v>
      </c>
    </row>
    <row r="6" spans="1:3" x14ac:dyDescent="0.35">
      <c r="B6" s="14" t="s">
        <v>24</v>
      </c>
      <c r="C6" s="29">
        <v>33.88697318007663</v>
      </c>
    </row>
    <row r="7" spans="1:3" x14ac:dyDescent="0.35">
      <c r="B7" s="14" t="s">
        <v>26</v>
      </c>
      <c r="C7" s="29">
        <v>32.807189542483663</v>
      </c>
    </row>
    <row r="8" spans="1:3" x14ac:dyDescent="0.35">
      <c r="B8" s="14" t="s">
        <v>22</v>
      </c>
      <c r="C8" s="29">
        <v>32.301656920077974</v>
      </c>
    </row>
    <row r="9" spans="1:3" x14ac:dyDescent="0.35">
      <c r="B9" s="14" t="s">
        <v>70</v>
      </c>
      <c r="C9" s="29">
        <v>35.949565217391303</v>
      </c>
    </row>
  </sheetData>
  <mergeCells count="1">
    <mergeCell ref="A1:XFD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60CD5-C771-4359-B41E-18BD30E817EB}">
  <dimension ref="A1:P304"/>
  <sheetViews>
    <sheetView workbookViewId="0">
      <selection activeCell="A2" sqref="A2"/>
    </sheetView>
  </sheetViews>
  <sheetFormatPr defaultRowHeight="14.5" x14ac:dyDescent="0.35"/>
  <cols>
    <col min="12" max="12" width="15.1796875" bestFit="1" customWidth="1"/>
  </cols>
  <sheetData>
    <row r="1" spans="1:16" s="41" customFormat="1" x14ac:dyDescent="0.35">
      <c r="A1" s="41" t="s">
        <v>77</v>
      </c>
    </row>
    <row r="4" spans="1:16" x14ac:dyDescent="0.35">
      <c r="L4" s="6" t="s">
        <v>11</v>
      </c>
      <c r="M4" s="6" t="s">
        <v>12</v>
      </c>
      <c r="N4" s="6" t="s">
        <v>0</v>
      </c>
      <c r="O4" s="10" t="s">
        <v>1</v>
      </c>
      <c r="P4" s="10" t="s">
        <v>49</v>
      </c>
    </row>
    <row r="5" spans="1:16" x14ac:dyDescent="0.35">
      <c r="L5" t="s">
        <v>40</v>
      </c>
      <c r="M5" t="s">
        <v>37</v>
      </c>
      <c r="N5" t="s">
        <v>30</v>
      </c>
      <c r="O5" s="4">
        <v>1624</v>
      </c>
      <c r="P5" s="5">
        <v>114</v>
      </c>
    </row>
    <row r="6" spans="1:16" x14ac:dyDescent="0.35">
      <c r="L6" t="s">
        <v>8</v>
      </c>
      <c r="M6" t="s">
        <v>35</v>
      </c>
      <c r="N6" t="s">
        <v>32</v>
      </c>
      <c r="O6" s="4">
        <v>6706</v>
      </c>
      <c r="P6" s="5">
        <v>459</v>
      </c>
    </row>
    <row r="7" spans="1:16" x14ac:dyDescent="0.35">
      <c r="L7" t="s">
        <v>9</v>
      </c>
      <c r="M7" t="s">
        <v>35</v>
      </c>
      <c r="N7" t="s">
        <v>4</v>
      </c>
      <c r="O7" s="4">
        <v>959</v>
      </c>
      <c r="P7" s="5">
        <v>147</v>
      </c>
    </row>
    <row r="8" spans="1:16" x14ac:dyDescent="0.35">
      <c r="L8" t="s">
        <v>41</v>
      </c>
      <c r="M8" t="s">
        <v>36</v>
      </c>
      <c r="N8" t="s">
        <v>18</v>
      </c>
      <c r="O8" s="4">
        <v>9632</v>
      </c>
      <c r="P8" s="5">
        <v>288</v>
      </c>
    </row>
    <row r="9" spans="1:16" x14ac:dyDescent="0.35">
      <c r="L9" t="s">
        <v>6</v>
      </c>
      <c r="M9" t="s">
        <v>39</v>
      </c>
      <c r="N9" t="s">
        <v>25</v>
      </c>
      <c r="O9" s="4">
        <v>2100</v>
      </c>
      <c r="P9" s="5">
        <v>414</v>
      </c>
    </row>
    <row r="10" spans="1:16" x14ac:dyDescent="0.35">
      <c r="L10" t="s">
        <v>40</v>
      </c>
      <c r="M10" t="s">
        <v>35</v>
      </c>
      <c r="N10" t="s">
        <v>33</v>
      </c>
      <c r="O10" s="4">
        <v>8869</v>
      </c>
      <c r="P10" s="5">
        <v>432</v>
      </c>
    </row>
    <row r="11" spans="1:16" x14ac:dyDescent="0.35">
      <c r="L11" t="s">
        <v>6</v>
      </c>
      <c r="M11" t="s">
        <v>38</v>
      </c>
      <c r="N11" t="s">
        <v>31</v>
      </c>
      <c r="O11" s="4">
        <v>2681</v>
      </c>
      <c r="P11" s="5">
        <v>54</v>
      </c>
    </row>
    <row r="12" spans="1:16" x14ac:dyDescent="0.35">
      <c r="L12" t="s">
        <v>8</v>
      </c>
      <c r="M12" t="s">
        <v>35</v>
      </c>
      <c r="N12" t="s">
        <v>22</v>
      </c>
      <c r="O12" s="4">
        <v>5012</v>
      </c>
      <c r="P12" s="5">
        <v>210</v>
      </c>
    </row>
    <row r="13" spans="1:16" x14ac:dyDescent="0.35">
      <c r="L13" t="s">
        <v>7</v>
      </c>
      <c r="M13" t="s">
        <v>38</v>
      </c>
      <c r="N13" t="s">
        <v>14</v>
      </c>
      <c r="O13" s="4">
        <v>1281</v>
      </c>
      <c r="P13" s="5">
        <v>75</v>
      </c>
    </row>
    <row r="14" spans="1:16" x14ac:dyDescent="0.35">
      <c r="L14" t="s">
        <v>5</v>
      </c>
      <c r="M14" t="s">
        <v>37</v>
      </c>
      <c r="N14" t="s">
        <v>14</v>
      </c>
      <c r="O14" s="4">
        <v>4991</v>
      </c>
      <c r="P14" s="5">
        <v>12</v>
      </c>
    </row>
    <row r="15" spans="1:16" x14ac:dyDescent="0.35">
      <c r="L15" t="s">
        <v>2</v>
      </c>
      <c r="M15" t="s">
        <v>39</v>
      </c>
      <c r="N15" t="s">
        <v>25</v>
      </c>
      <c r="O15" s="4">
        <v>1785</v>
      </c>
      <c r="P15" s="5">
        <v>462</v>
      </c>
    </row>
    <row r="16" spans="1:16" x14ac:dyDescent="0.35">
      <c r="L16" t="s">
        <v>3</v>
      </c>
      <c r="M16" t="s">
        <v>37</v>
      </c>
      <c r="N16" t="s">
        <v>17</v>
      </c>
      <c r="O16" s="4">
        <v>3983</v>
      </c>
      <c r="P16" s="5">
        <v>144</v>
      </c>
    </row>
    <row r="17" spans="12:16" x14ac:dyDescent="0.35">
      <c r="L17" t="s">
        <v>9</v>
      </c>
      <c r="M17" t="s">
        <v>38</v>
      </c>
      <c r="N17" t="s">
        <v>16</v>
      </c>
      <c r="O17" s="4">
        <v>2646</v>
      </c>
      <c r="P17" s="5">
        <v>120</v>
      </c>
    </row>
    <row r="18" spans="12:16" x14ac:dyDescent="0.35">
      <c r="L18" t="s">
        <v>2</v>
      </c>
      <c r="M18" t="s">
        <v>34</v>
      </c>
      <c r="N18" t="s">
        <v>13</v>
      </c>
      <c r="O18" s="4">
        <v>252</v>
      </c>
      <c r="P18" s="5">
        <v>54</v>
      </c>
    </row>
    <row r="19" spans="12:16" x14ac:dyDescent="0.35">
      <c r="L19" t="s">
        <v>3</v>
      </c>
      <c r="M19" t="s">
        <v>35</v>
      </c>
      <c r="N19" t="s">
        <v>25</v>
      </c>
      <c r="O19" s="4">
        <v>2464</v>
      </c>
      <c r="P19" s="5">
        <v>234</v>
      </c>
    </row>
    <row r="20" spans="12:16" x14ac:dyDescent="0.35">
      <c r="L20" t="s">
        <v>3</v>
      </c>
      <c r="M20" t="s">
        <v>35</v>
      </c>
      <c r="N20" t="s">
        <v>29</v>
      </c>
      <c r="O20" s="4">
        <v>2114</v>
      </c>
      <c r="P20" s="5">
        <v>66</v>
      </c>
    </row>
    <row r="21" spans="12:16" x14ac:dyDescent="0.35">
      <c r="L21" t="s">
        <v>6</v>
      </c>
      <c r="M21" t="s">
        <v>37</v>
      </c>
      <c r="N21" t="s">
        <v>31</v>
      </c>
      <c r="O21" s="4">
        <v>7693</v>
      </c>
      <c r="P21" s="5">
        <v>87</v>
      </c>
    </row>
    <row r="22" spans="12:16" x14ac:dyDescent="0.35">
      <c r="L22" t="s">
        <v>5</v>
      </c>
      <c r="M22" t="s">
        <v>34</v>
      </c>
      <c r="N22" t="s">
        <v>20</v>
      </c>
      <c r="O22" s="4">
        <v>15610</v>
      </c>
      <c r="P22" s="5">
        <v>339</v>
      </c>
    </row>
    <row r="23" spans="12:16" x14ac:dyDescent="0.35">
      <c r="L23" t="s">
        <v>41</v>
      </c>
      <c r="M23" t="s">
        <v>34</v>
      </c>
      <c r="N23" t="s">
        <v>22</v>
      </c>
      <c r="O23" s="4">
        <v>336</v>
      </c>
      <c r="P23" s="5">
        <v>144</v>
      </c>
    </row>
    <row r="24" spans="12:16" x14ac:dyDescent="0.35">
      <c r="L24" t="s">
        <v>2</v>
      </c>
      <c r="M24" t="s">
        <v>39</v>
      </c>
      <c r="N24" t="s">
        <v>20</v>
      </c>
      <c r="O24" s="4">
        <v>9443</v>
      </c>
      <c r="P24" s="5">
        <v>162</v>
      </c>
    </row>
    <row r="25" spans="12:16" x14ac:dyDescent="0.35">
      <c r="L25" t="s">
        <v>9</v>
      </c>
      <c r="M25" t="s">
        <v>34</v>
      </c>
      <c r="N25" t="s">
        <v>23</v>
      </c>
      <c r="O25" s="4">
        <v>8155</v>
      </c>
      <c r="P25" s="5">
        <v>90</v>
      </c>
    </row>
    <row r="26" spans="12:16" x14ac:dyDescent="0.35">
      <c r="L26" t="s">
        <v>8</v>
      </c>
      <c r="M26" t="s">
        <v>38</v>
      </c>
      <c r="N26" t="s">
        <v>23</v>
      </c>
      <c r="O26" s="4">
        <v>1701</v>
      </c>
      <c r="P26" s="5">
        <v>234</v>
      </c>
    </row>
    <row r="27" spans="12:16" x14ac:dyDescent="0.35">
      <c r="L27" t="s">
        <v>10</v>
      </c>
      <c r="M27" t="s">
        <v>38</v>
      </c>
      <c r="N27" t="s">
        <v>22</v>
      </c>
      <c r="O27" s="4">
        <v>2205</v>
      </c>
      <c r="P27" s="5">
        <v>141</v>
      </c>
    </row>
    <row r="28" spans="12:16" x14ac:dyDescent="0.35">
      <c r="L28" t="s">
        <v>8</v>
      </c>
      <c r="M28" t="s">
        <v>37</v>
      </c>
      <c r="N28" t="s">
        <v>19</v>
      </c>
      <c r="O28" s="4">
        <v>1771</v>
      </c>
      <c r="P28" s="5">
        <v>204</v>
      </c>
    </row>
    <row r="29" spans="12:16" x14ac:dyDescent="0.35">
      <c r="L29" t="s">
        <v>41</v>
      </c>
      <c r="M29" t="s">
        <v>35</v>
      </c>
      <c r="N29" t="s">
        <v>15</v>
      </c>
      <c r="O29" s="4">
        <v>2114</v>
      </c>
      <c r="P29" s="5">
        <v>186</v>
      </c>
    </row>
    <row r="30" spans="12:16" x14ac:dyDescent="0.35">
      <c r="L30" t="s">
        <v>41</v>
      </c>
      <c r="M30" t="s">
        <v>36</v>
      </c>
      <c r="N30" t="s">
        <v>13</v>
      </c>
      <c r="O30" s="4">
        <v>10311</v>
      </c>
      <c r="P30" s="5">
        <v>231</v>
      </c>
    </row>
    <row r="31" spans="12:16" x14ac:dyDescent="0.35">
      <c r="L31" t="s">
        <v>3</v>
      </c>
      <c r="M31" t="s">
        <v>39</v>
      </c>
      <c r="N31" t="s">
        <v>16</v>
      </c>
      <c r="O31" s="4">
        <v>21</v>
      </c>
      <c r="P31" s="5">
        <v>168</v>
      </c>
    </row>
    <row r="32" spans="12:16" x14ac:dyDescent="0.35">
      <c r="L32" t="s">
        <v>10</v>
      </c>
      <c r="M32" t="s">
        <v>35</v>
      </c>
      <c r="N32" t="s">
        <v>20</v>
      </c>
      <c r="O32" s="4">
        <v>1974</v>
      </c>
      <c r="P32" s="5">
        <v>195</v>
      </c>
    </row>
    <row r="33" spans="12:16" x14ac:dyDescent="0.35">
      <c r="L33" t="s">
        <v>5</v>
      </c>
      <c r="M33" t="s">
        <v>36</v>
      </c>
      <c r="N33" t="s">
        <v>23</v>
      </c>
      <c r="O33" s="4">
        <v>6314</v>
      </c>
      <c r="P33" s="5">
        <v>15</v>
      </c>
    </row>
    <row r="34" spans="12:16" x14ac:dyDescent="0.35">
      <c r="L34" t="s">
        <v>10</v>
      </c>
      <c r="M34" t="s">
        <v>37</v>
      </c>
      <c r="N34" t="s">
        <v>23</v>
      </c>
      <c r="O34" s="4">
        <v>4683</v>
      </c>
      <c r="P34" s="5">
        <v>30</v>
      </c>
    </row>
    <row r="35" spans="12:16" x14ac:dyDescent="0.35">
      <c r="L35" t="s">
        <v>41</v>
      </c>
      <c r="M35" t="s">
        <v>37</v>
      </c>
      <c r="N35" t="s">
        <v>24</v>
      </c>
      <c r="O35" s="4">
        <v>6398</v>
      </c>
      <c r="P35" s="5">
        <v>102</v>
      </c>
    </row>
    <row r="36" spans="12:16" x14ac:dyDescent="0.35">
      <c r="L36" t="s">
        <v>2</v>
      </c>
      <c r="M36" t="s">
        <v>35</v>
      </c>
      <c r="N36" t="s">
        <v>19</v>
      </c>
      <c r="O36" s="4">
        <v>553</v>
      </c>
      <c r="P36" s="5">
        <v>15</v>
      </c>
    </row>
    <row r="37" spans="12:16" x14ac:dyDescent="0.35">
      <c r="L37" t="s">
        <v>8</v>
      </c>
      <c r="M37" t="s">
        <v>39</v>
      </c>
      <c r="N37" t="s">
        <v>30</v>
      </c>
      <c r="O37" s="4">
        <v>7021</v>
      </c>
      <c r="P37" s="5">
        <v>183</v>
      </c>
    </row>
    <row r="38" spans="12:16" x14ac:dyDescent="0.35">
      <c r="L38" t="s">
        <v>40</v>
      </c>
      <c r="M38" t="s">
        <v>39</v>
      </c>
      <c r="N38" t="s">
        <v>22</v>
      </c>
      <c r="O38" s="4">
        <v>5817</v>
      </c>
      <c r="P38" s="5">
        <v>12</v>
      </c>
    </row>
    <row r="39" spans="12:16" x14ac:dyDescent="0.35">
      <c r="L39" t="s">
        <v>41</v>
      </c>
      <c r="M39" t="s">
        <v>39</v>
      </c>
      <c r="N39" t="s">
        <v>14</v>
      </c>
      <c r="O39" s="4">
        <v>3976</v>
      </c>
      <c r="P39" s="5">
        <v>72</v>
      </c>
    </row>
    <row r="40" spans="12:16" x14ac:dyDescent="0.35">
      <c r="L40" t="s">
        <v>6</v>
      </c>
      <c r="M40" t="s">
        <v>38</v>
      </c>
      <c r="N40" t="s">
        <v>27</v>
      </c>
      <c r="O40" s="4">
        <v>1134</v>
      </c>
      <c r="P40" s="5">
        <v>282</v>
      </c>
    </row>
    <row r="41" spans="12:16" x14ac:dyDescent="0.35">
      <c r="L41" t="s">
        <v>2</v>
      </c>
      <c r="M41" t="s">
        <v>39</v>
      </c>
      <c r="N41" t="s">
        <v>28</v>
      </c>
      <c r="O41" s="4">
        <v>6027</v>
      </c>
      <c r="P41" s="5">
        <v>144</v>
      </c>
    </row>
    <row r="42" spans="12:16" x14ac:dyDescent="0.35">
      <c r="L42" t="s">
        <v>6</v>
      </c>
      <c r="M42" t="s">
        <v>37</v>
      </c>
      <c r="N42" t="s">
        <v>16</v>
      </c>
      <c r="O42" s="4">
        <v>1904</v>
      </c>
      <c r="P42" s="5">
        <v>405</v>
      </c>
    </row>
    <row r="43" spans="12:16" x14ac:dyDescent="0.35">
      <c r="L43" t="s">
        <v>7</v>
      </c>
      <c r="M43" t="s">
        <v>34</v>
      </c>
      <c r="N43" t="s">
        <v>32</v>
      </c>
      <c r="O43" s="4">
        <v>3262</v>
      </c>
      <c r="P43" s="5">
        <v>75</v>
      </c>
    </row>
    <row r="44" spans="12:16" x14ac:dyDescent="0.35">
      <c r="L44" t="s">
        <v>40</v>
      </c>
      <c r="M44" t="s">
        <v>34</v>
      </c>
      <c r="N44" t="s">
        <v>27</v>
      </c>
      <c r="O44" s="4">
        <v>2289</v>
      </c>
      <c r="P44" s="5">
        <v>135</v>
      </c>
    </row>
    <row r="45" spans="12:16" x14ac:dyDescent="0.35">
      <c r="L45" t="s">
        <v>5</v>
      </c>
      <c r="M45" t="s">
        <v>34</v>
      </c>
      <c r="N45" t="s">
        <v>27</v>
      </c>
      <c r="O45" s="4">
        <v>6986</v>
      </c>
      <c r="P45" s="5">
        <v>21</v>
      </c>
    </row>
    <row r="46" spans="12:16" x14ac:dyDescent="0.35">
      <c r="L46" t="s">
        <v>2</v>
      </c>
      <c r="M46" t="s">
        <v>38</v>
      </c>
      <c r="N46" t="s">
        <v>23</v>
      </c>
      <c r="O46" s="4">
        <v>4417</v>
      </c>
      <c r="P46" s="5">
        <v>153</v>
      </c>
    </row>
    <row r="47" spans="12:16" x14ac:dyDescent="0.35">
      <c r="L47" t="s">
        <v>6</v>
      </c>
      <c r="M47" t="s">
        <v>34</v>
      </c>
      <c r="N47" t="s">
        <v>15</v>
      </c>
      <c r="O47" s="4">
        <v>1442</v>
      </c>
      <c r="P47" s="5">
        <v>15</v>
      </c>
    </row>
    <row r="48" spans="12:16" x14ac:dyDescent="0.35">
      <c r="L48" t="s">
        <v>3</v>
      </c>
      <c r="M48" t="s">
        <v>35</v>
      </c>
      <c r="N48" t="s">
        <v>14</v>
      </c>
      <c r="O48" s="4">
        <v>2415</v>
      </c>
      <c r="P48" s="5">
        <v>255</v>
      </c>
    </row>
    <row r="49" spans="12:16" x14ac:dyDescent="0.35">
      <c r="L49" t="s">
        <v>2</v>
      </c>
      <c r="M49" t="s">
        <v>37</v>
      </c>
      <c r="N49" t="s">
        <v>19</v>
      </c>
      <c r="O49" s="4">
        <v>238</v>
      </c>
      <c r="P49" s="5">
        <v>18</v>
      </c>
    </row>
    <row r="50" spans="12:16" x14ac:dyDescent="0.35">
      <c r="L50" t="s">
        <v>6</v>
      </c>
      <c r="M50" t="s">
        <v>37</v>
      </c>
      <c r="N50" t="s">
        <v>23</v>
      </c>
      <c r="O50" s="4">
        <v>4949</v>
      </c>
      <c r="P50" s="5">
        <v>189</v>
      </c>
    </row>
    <row r="51" spans="12:16" x14ac:dyDescent="0.35">
      <c r="L51" t="s">
        <v>5</v>
      </c>
      <c r="M51" t="s">
        <v>38</v>
      </c>
      <c r="N51" t="s">
        <v>32</v>
      </c>
      <c r="O51" s="4">
        <v>5075</v>
      </c>
      <c r="P51" s="5">
        <v>21</v>
      </c>
    </row>
    <row r="52" spans="12:16" x14ac:dyDescent="0.35">
      <c r="L52" t="s">
        <v>3</v>
      </c>
      <c r="M52" t="s">
        <v>36</v>
      </c>
      <c r="N52" t="s">
        <v>16</v>
      </c>
      <c r="O52" s="4">
        <v>9198</v>
      </c>
      <c r="P52" s="5">
        <v>36</v>
      </c>
    </row>
    <row r="53" spans="12:16" x14ac:dyDescent="0.35">
      <c r="L53" t="s">
        <v>6</v>
      </c>
      <c r="M53" t="s">
        <v>34</v>
      </c>
      <c r="N53" t="s">
        <v>29</v>
      </c>
      <c r="O53" s="4">
        <v>3339</v>
      </c>
      <c r="P53" s="5">
        <v>75</v>
      </c>
    </row>
    <row r="54" spans="12:16" x14ac:dyDescent="0.35">
      <c r="L54" t="s">
        <v>40</v>
      </c>
      <c r="M54" t="s">
        <v>34</v>
      </c>
      <c r="N54" t="s">
        <v>17</v>
      </c>
      <c r="O54" s="4">
        <v>5019</v>
      </c>
      <c r="P54" s="5">
        <v>156</v>
      </c>
    </row>
    <row r="55" spans="12:16" x14ac:dyDescent="0.35">
      <c r="L55" t="s">
        <v>5</v>
      </c>
      <c r="M55" t="s">
        <v>36</v>
      </c>
      <c r="N55" t="s">
        <v>16</v>
      </c>
      <c r="O55" s="4">
        <v>16184</v>
      </c>
      <c r="P55" s="5">
        <v>39</v>
      </c>
    </row>
    <row r="56" spans="12:16" x14ac:dyDescent="0.35">
      <c r="L56" t="s">
        <v>6</v>
      </c>
      <c r="M56" t="s">
        <v>36</v>
      </c>
      <c r="N56" t="s">
        <v>21</v>
      </c>
      <c r="O56" s="4">
        <v>497</v>
      </c>
      <c r="P56" s="5">
        <v>63</v>
      </c>
    </row>
    <row r="57" spans="12:16" x14ac:dyDescent="0.35">
      <c r="L57" t="s">
        <v>2</v>
      </c>
      <c r="M57" t="s">
        <v>36</v>
      </c>
      <c r="N57" t="s">
        <v>29</v>
      </c>
      <c r="O57" s="4">
        <v>8211</v>
      </c>
      <c r="P57" s="5">
        <v>75</v>
      </c>
    </row>
    <row r="58" spans="12:16" x14ac:dyDescent="0.35">
      <c r="L58" t="s">
        <v>2</v>
      </c>
      <c r="M58" t="s">
        <v>38</v>
      </c>
      <c r="N58" t="s">
        <v>28</v>
      </c>
      <c r="O58" s="4">
        <v>6580</v>
      </c>
      <c r="P58" s="5">
        <v>183</v>
      </c>
    </row>
    <row r="59" spans="12:16" x14ac:dyDescent="0.35">
      <c r="L59" t="s">
        <v>41</v>
      </c>
      <c r="M59" t="s">
        <v>35</v>
      </c>
      <c r="N59" t="s">
        <v>13</v>
      </c>
      <c r="O59" s="4">
        <v>4760</v>
      </c>
      <c r="P59" s="5">
        <v>69</v>
      </c>
    </row>
    <row r="60" spans="12:16" x14ac:dyDescent="0.35">
      <c r="L60" t="s">
        <v>40</v>
      </c>
      <c r="M60" t="s">
        <v>36</v>
      </c>
      <c r="N60" t="s">
        <v>25</v>
      </c>
      <c r="O60" s="4">
        <v>5439</v>
      </c>
      <c r="P60" s="5">
        <v>30</v>
      </c>
    </row>
    <row r="61" spans="12:16" x14ac:dyDescent="0.35">
      <c r="L61" t="s">
        <v>41</v>
      </c>
      <c r="M61" t="s">
        <v>34</v>
      </c>
      <c r="N61" t="s">
        <v>17</v>
      </c>
      <c r="O61" s="4">
        <v>1463</v>
      </c>
      <c r="P61" s="5">
        <v>39</v>
      </c>
    </row>
    <row r="62" spans="12:16" x14ac:dyDescent="0.35">
      <c r="L62" t="s">
        <v>3</v>
      </c>
      <c r="M62" t="s">
        <v>34</v>
      </c>
      <c r="N62" t="s">
        <v>32</v>
      </c>
      <c r="O62" s="4">
        <v>7777</v>
      </c>
      <c r="P62" s="5">
        <v>504</v>
      </c>
    </row>
    <row r="63" spans="12:16" x14ac:dyDescent="0.35">
      <c r="L63" t="s">
        <v>9</v>
      </c>
      <c r="M63" t="s">
        <v>37</v>
      </c>
      <c r="N63" t="s">
        <v>29</v>
      </c>
      <c r="O63" s="4">
        <v>1085</v>
      </c>
      <c r="P63" s="5">
        <v>273</v>
      </c>
    </row>
    <row r="64" spans="12:16" x14ac:dyDescent="0.35">
      <c r="L64" t="s">
        <v>5</v>
      </c>
      <c r="M64" t="s">
        <v>37</v>
      </c>
      <c r="N64" t="s">
        <v>31</v>
      </c>
      <c r="O64" s="4">
        <v>182</v>
      </c>
      <c r="P64" s="5">
        <v>48</v>
      </c>
    </row>
    <row r="65" spans="12:16" x14ac:dyDescent="0.35">
      <c r="L65" t="s">
        <v>6</v>
      </c>
      <c r="M65" t="s">
        <v>34</v>
      </c>
      <c r="N65" t="s">
        <v>27</v>
      </c>
      <c r="O65" s="4">
        <v>4242</v>
      </c>
      <c r="P65" s="5">
        <v>207</v>
      </c>
    </row>
    <row r="66" spans="12:16" x14ac:dyDescent="0.35">
      <c r="L66" t="s">
        <v>6</v>
      </c>
      <c r="M66" t="s">
        <v>36</v>
      </c>
      <c r="N66" t="s">
        <v>32</v>
      </c>
      <c r="O66" s="4">
        <v>6118</v>
      </c>
      <c r="P66" s="5">
        <v>9</v>
      </c>
    </row>
    <row r="67" spans="12:16" x14ac:dyDescent="0.35">
      <c r="L67" t="s">
        <v>10</v>
      </c>
      <c r="M67" t="s">
        <v>36</v>
      </c>
      <c r="N67" t="s">
        <v>23</v>
      </c>
      <c r="O67" s="4">
        <v>2317</v>
      </c>
      <c r="P67" s="5">
        <v>261</v>
      </c>
    </row>
    <row r="68" spans="12:16" x14ac:dyDescent="0.35">
      <c r="L68" t="s">
        <v>6</v>
      </c>
      <c r="M68" t="s">
        <v>38</v>
      </c>
      <c r="N68" t="s">
        <v>16</v>
      </c>
      <c r="O68" s="4">
        <v>938</v>
      </c>
      <c r="P68" s="5">
        <v>6</v>
      </c>
    </row>
    <row r="69" spans="12:16" x14ac:dyDescent="0.35">
      <c r="L69" t="s">
        <v>8</v>
      </c>
      <c r="M69" t="s">
        <v>37</v>
      </c>
      <c r="N69" t="s">
        <v>15</v>
      </c>
      <c r="O69" s="4">
        <v>9709</v>
      </c>
      <c r="P69" s="5">
        <v>30</v>
      </c>
    </row>
    <row r="70" spans="12:16" x14ac:dyDescent="0.35">
      <c r="L70" t="s">
        <v>7</v>
      </c>
      <c r="M70" t="s">
        <v>34</v>
      </c>
      <c r="N70" t="s">
        <v>20</v>
      </c>
      <c r="O70" s="4">
        <v>2205</v>
      </c>
      <c r="P70" s="5">
        <v>138</v>
      </c>
    </row>
    <row r="71" spans="12:16" x14ac:dyDescent="0.35">
      <c r="L71" t="s">
        <v>7</v>
      </c>
      <c r="M71" t="s">
        <v>37</v>
      </c>
      <c r="N71" t="s">
        <v>17</v>
      </c>
      <c r="O71" s="4">
        <v>4487</v>
      </c>
      <c r="P71" s="5">
        <v>111</v>
      </c>
    </row>
    <row r="72" spans="12:16" x14ac:dyDescent="0.35">
      <c r="L72" t="s">
        <v>5</v>
      </c>
      <c r="M72" t="s">
        <v>35</v>
      </c>
      <c r="N72" t="s">
        <v>18</v>
      </c>
      <c r="O72" s="4">
        <v>2415</v>
      </c>
      <c r="P72" s="5">
        <v>15</v>
      </c>
    </row>
    <row r="73" spans="12:16" x14ac:dyDescent="0.35">
      <c r="L73" t="s">
        <v>40</v>
      </c>
      <c r="M73" t="s">
        <v>34</v>
      </c>
      <c r="N73" t="s">
        <v>19</v>
      </c>
      <c r="O73" s="4">
        <v>4018</v>
      </c>
      <c r="P73" s="5">
        <v>162</v>
      </c>
    </row>
    <row r="74" spans="12:16" x14ac:dyDescent="0.35">
      <c r="L74" t="s">
        <v>5</v>
      </c>
      <c r="M74" t="s">
        <v>34</v>
      </c>
      <c r="N74" t="s">
        <v>19</v>
      </c>
      <c r="O74" s="4">
        <v>861</v>
      </c>
      <c r="P74" s="5">
        <v>195</v>
      </c>
    </row>
    <row r="75" spans="12:16" x14ac:dyDescent="0.35">
      <c r="L75" t="s">
        <v>10</v>
      </c>
      <c r="M75" t="s">
        <v>38</v>
      </c>
      <c r="N75" t="s">
        <v>14</v>
      </c>
      <c r="O75" s="4">
        <v>5586</v>
      </c>
      <c r="P75" s="5">
        <v>525</v>
      </c>
    </row>
    <row r="76" spans="12:16" x14ac:dyDescent="0.35">
      <c r="L76" t="s">
        <v>7</v>
      </c>
      <c r="M76" t="s">
        <v>34</v>
      </c>
      <c r="N76" t="s">
        <v>33</v>
      </c>
      <c r="O76" s="4">
        <v>2226</v>
      </c>
      <c r="P76" s="5">
        <v>48</v>
      </c>
    </row>
    <row r="77" spans="12:16" x14ac:dyDescent="0.35">
      <c r="L77" t="s">
        <v>9</v>
      </c>
      <c r="M77" t="s">
        <v>34</v>
      </c>
      <c r="N77" t="s">
        <v>28</v>
      </c>
      <c r="O77" s="4">
        <v>14329</v>
      </c>
      <c r="P77" s="5">
        <v>150</v>
      </c>
    </row>
    <row r="78" spans="12:16" x14ac:dyDescent="0.35">
      <c r="L78" t="s">
        <v>9</v>
      </c>
      <c r="M78" t="s">
        <v>34</v>
      </c>
      <c r="N78" t="s">
        <v>20</v>
      </c>
      <c r="O78" s="4">
        <v>8463</v>
      </c>
      <c r="P78" s="5">
        <v>492</v>
      </c>
    </row>
    <row r="79" spans="12:16" x14ac:dyDescent="0.35">
      <c r="L79" t="s">
        <v>5</v>
      </c>
      <c r="M79" t="s">
        <v>34</v>
      </c>
      <c r="N79" t="s">
        <v>29</v>
      </c>
      <c r="O79" s="4">
        <v>2891</v>
      </c>
      <c r="P79" s="5">
        <v>102</v>
      </c>
    </row>
    <row r="80" spans="12:16" x14ac:dyDescent="0.35">
      <c r="L80" t="s">
        <v>3</v>
      </c>
      <c r="M80" t="s">
        <v>36</v>
      </c>
      <c r="N80" t="s">
        <v>23</v>
      </c>
      <c r="O80" s="4">
        <v>3773</v>
      </c>
      <c r="P80" s="5">
        <v>165</v>
      </c>
    </row>
    <row r="81" spans="12:16" x14ac:dyDescent="0.35">
      <c r="L81" t="s">
        <v>41</v>
      </c>
      <c r="M81" t="s">
        <v>36</v>
      </c>
      <c r="N81" t="s">
        <v>28</v>
      </c>
      <c r="O81" s="4">
        <v>854</v>
      </c>
      <c r="P81" s="5">
        <v>309</v>
      </c>
    </row>
    <row r="82" spans="12:16" x14ac:dyDescent="0.35">
      <c r="L82" t="s">
        <v>6</v>
      </c>
      <c r="M82" t="s">
        <v>36</v>
      </c>
      <c r="N82" t="s">
        <v>17</v>
      </c>
      <c r="O82" s="4">
        <v>4970</v>
      </c>
      <c r="P82" s="5">
        <v>156</v>
      </c>
    </row>
    <row r="83" spans="12:16" x14ac:dyDescent="0.35">
      <c r="L83" t="s">
        <v>9</v>
      </c>
      <c r="M83" t="s">
        <v>35</v>
      </c>
      <c r="N83" t="s">
        <v>26</v>
      </c>
      <c r="O83" s="4">
        <v>98</v>
      </c>
      <c r="P83" s="5">
        <v>159</v>
      </c>
    </row>
    <row r="84" spans="12:16" x14ac:dyDescent="0.35">
      <c r="L84" t="s">
        <v>5</v>
      </c>
      <c r="M84" t="s">
        <v>35</v>
      </c>
      <c r="N84" t="s">
        <v>15</v>
      </c>
      <c r="O84" s="4">
        <v>13391</v>
      </c>
      <c r="P84" s="5">
        <v>201</v>
      </c>
    </row>
    <row r="85" spans="12:16" x14ac:dyDescent="0.35">
      <c r="L85" t="s">
        <v>8</v>
      </c>
      <c r="M85" t="s">
        <v>39</v>
      </c>
      <c r="N85" t="s">
        <v>31</v>
      </c>
      <c r="O85" s="4">
        <v>8890</v>
      </c>
      <c r="P85" s="5">
        <v>210</v>
      </c>
    </row>
    <row r="86" spans="12:16" x14ac:dyDescent="0.35">
      <c r="L86" t="s">
        <v>2</v>
      </c>
      <c r="M86" t="s">
        <v>38</v>
      </c>
      <c r="N86" t="s">
        <v>13</v>
      </c>
      <c r="O86" s="4">
        <v>56</v>
      </c>
      <c r="P86" s="5">
        <v>51</v>
      </c>
    </row>
    <row r="87" spans="12:16" x14ac:dyDescent="0.35">
      <c r="L87" t="s">
        <v>3</v>
      </c>
      <c r="M87" t="s">
        <v>36</v>
      </c>
      <c r="N87" t="s">
        <v>25</v>
      </c>
      <c r="O87" s="4">
        <v>3339</v>
      </c>
      <c r="P87" s="5">
        <v>39</v>
      </c>
    </row>
    <row r="88" spans="12:16" x14ac:dyDescent="0.35">
      <c r="L88" t="s">
        <v>10</v>
      </c>
      <c r="M88" t="s">
        <v>35</v>
      </c>
      <c r="N88" t="s">
        <v>18</v>
      </c>
      <c r="O88" s="4">
        <v>3808</v>
      </c>
      <c r="P88" s="5">
        <v>279</v>
      </c>
    </row>
    <row r="89" spans="12:16" x14ac:dyDescent="0.35">
      <c r="L89" t="s">
        <v>10</v>
      </c>
      <c r="M89" t="s">
        <v>38</v>
      </c>
      <c r="N89" t="s">
        <v>13</v>
      </c>
      <c r="O89" s="4">
        <v>63</v>
      </c>
      <c r="P89" s="5">
        <v>123</v>
      </c>
    </row>
    <row r="90" spans="12:16" x14ac:dyDescent="0.35">
      <c r="L90" t="s">
        <v>2</v>
      </c>
      <c r="M90" t="s">
        <v>39</v>
      </c>
      <c r="N90" t="s">
        <v>27</v>
      </c>
      <c r="O90" s="4">
        <v>7812</v>
      </c>
      <c r="P90" s="5">
        <v>81</v>
      </c>
    </row>
    <row r="91" spans="12:16" x14ac:dyDescent="0.35">
      <c r="L91" t="s">
        <v>40</v>
      </c>
      <c r="M91" t="s">
        <v>37</v>
      </c>
      <c r="N91" t="s">
        <v>19</v>
      </c>
      <c r="O91" s="4">
        <v>7693</v>
      </c>
      <c r="P91" s="5">
        <v>21</v>
      </c>
    </row>
    <row r="92" spans="12:16" x14ac:dyDescent="0.35">
      <c r="L92" t="s">
        <v>3</v>
      </c>
      <c r="M92" t="s">
        <v>36</v>
      </c>
      <c r="N92" t="s">
        <v>28</v>
      </c>
      <c r="O92" s="4">
        <v>973</v>
      </c>
      <c r="P92" s="5">
        <v>162</v>
      </c>
    </row>
    <row r="93" spans="12:16" x14ac:dyDescent="0.35">
      <c r="L93" t="s">
        <v>10</v>
      </c>
      <c r="M93" t="s">
        <v>35</v>
      </c>
      <c r="N93" t="s">
        <v>21</v>
      </c>
      <c r="O93" s="4">
        <v>567</v>
      </c>
      <c r="P93" s="5">
        <v>228</v>
      </c>
    </row>
    <row r="94" spans="12:16" x14ac:dyDescent="0.35">
      <c r="L94" t="s">
        <v>10</v>
      </c>
      <c r="M94" t="s">
        <v>36</v>
      </c>
      <c r="N94" t="s">
        <v>29</v>
      </c>
      <c r="O94" s="4">
        <v>2471</v>
      </c>
      <c r="P94" s="5">
        <v>342</v>
      </c>
    </row>
    <row r="95" spans="12:16" x14ac:dyDescent="0.35">
      <c r="L95" t="s">
        <v>5</v>
      </c>
      <c r="M95" t="s">
        <v>38</v>
      </c>
      <c r="N95" t="s">
        <v>13</v>
      </c>
      <c r="O95" s="4">
        <v>7189</v>
      </c>
      <c r="P95" s="5">
        <v>54</v>
      </c>
    </row>
    <row r="96" spans="12:16" x14ac:dyDescent="0.35">
      <c r="L96" t="s">
        <v>41</v>
      </c>
      <c r="M96" t="s">
        <v>35</v>
      </c>
      <c r="N96" t="s">
        <v>28</v>
      </c>
      <c r="O96" s="4">
        <v>7455</v>
      </c>
      <c r="P96" s="5">
        <v>216</v>
      </c>
    </row>
    <row r="97" spans="12:16" x14ac:dyDescent="0.35">
      <c r="L97" t="s">
        <v>3</v>
      </c>
      <c r="M97" t="s">
        <v>34</v>
      </c>
      <c r="N97" t="s">
        <v>26</v>
      </c>
      <c r="O97" s="4">
        <v>3108</v>
      </c>
      <c r="P97" s="5">
        <v>54</v>
      </c>
    </row>
    <row r="98" spans="12:16" x14ac:dyDescent="0.35">
      <c r="L98" t="s">
        <v>6</v>
      </c>
      <c r="M98" t="s">
        <v>38</v>
      </c>
      <c r="N98" t="s">
        <v>25</v>
      </c>
      <c r="O98" s="4">
        <v>469</v>
      </c>
      <c r="P98" s="5">
        <v>75</v>
      </c>
    </row>
    <row r="99" spans="12:16" x14ac:dyDescent="0.35">
      <c r="L99" t="s">
        <v>9</v>
      </c>
      <c r="M99" t="s">
        <v>37</v>
      </c>
      <c r="N99" t="s">
        <v>23</v>
      </c>
      <c r="O99" s="4">
        <v>2737</v>
      </c>
      <c r="P99" s="5">
        <v>93</v>
      </c>
    </row>
    <row r="100" spans="12:16" x14ac:dyDescent="0.35">
      <c r="L100" t="s">
        <v>9</v>
      </c>
      <c r="M100" t="s">
        <v>37</v>
      </c>
      <c r="N100" t="s">
        <v>25</v>
      </c>
      <c r="O100" s="4">
        <v>4305</v>
      </c>
      <c r="P100" s="5">
        <v>156</v>
      </c>
    </row>
    <row r="101" spans="12:16" x14ac:dyDescent="0.35">
      <c r="L101" t="s">
        <v>9</v>
      </c>
      <c r="M101" t="s">
        <v>38</v>
      </c>
      <c r="N101" t="s">
        <v>17</v>
      </c>
      <c r="O101" s="4">
        <v>2408</v>
      </c>
      <c r="P101" s="5">
        <v>9</v>
      </c>
    </row>
    <row r="102" spans="12:16" x14ac:dyDescent="0.35">
      <c r="L102" t="s">
        <v>3</v>
      </c>
      <c r="M102" t="s">
        <v>36</v>
      </c>
      <c r="N102" t="s">
        <v>19</v>
      </c>
      <c r="O102" s="4">
        <v>1281</v>
      </c>
      <c r="P102" s="5">
        <v>18</v>
      </c>
    </row>
    <row r="103" spans="12:16" x14ac:dyDescent="0.35">
      <c r="L103" t="s">
        <v>40</v>
      </c>
      <c r="M103" t="s">
        <v>35</v>
      </c>
      <c r="N103" t="s">
        <v>32</v>
      </c>
      <c r="O103" s="4">
        <v>12348</v>
      </c>
      <c r="P103" s="5">
        <v>234</v>
      </c>
    </row>
    <row r="104" spans="12:16" x14ac:dyDescent="0.35">
      <c r="L104" t="s">
        <v>3</v>
      </c>
      <c r="M104" t="s">
        <v>34</v>
      </c>
      <c r="N104" t="s">
        <v>28</v>
      </c>
      <c r="O104" s="4">
        <v>3689</v>
      </c>
      <c r="P104" s="5">
        <v>312</v>
      </c>
    </row>
    <row r="105" spans="12:16" x14ac:dyDescent="0.35">
      <c r="L105" t="s">
        <v>7</v>
      </c>
      <c r="M105" t="s">
        <v>36</v>
      </c>
      <c r="N105" t="s">
        <v>19</v>
      </c>
      <c r="O105" s="4">
        <v>2870</v>
      </c>
      <c r="P105" s="5">
        <v>300</v>
      </c>
    </row>
    <row r="106" spans="12:16" x14ac:dyDescent="0.35">
      <c r="L106" t="s">
        <v>2</v>
      </c>
      <c r="M106" t="s">
        <v>36</v>
      </c>
      <c r="N106" t="s">
        <v>27</v>
      </c>
      <c r="O106" s="4">
        <v>798</v>
      </c>
      <c r="P106" s="5">
        <v>519</v>
      </c>
    </row>
    <row r="107" spans="12:16" x14ac:dyDescent="0.35">
      <c r="L107" t="s">
        <v>41</v>
      </c>
      <c r="M107" t="s">
        <v>37</v>
      </c>
      <c r="N107" t="s">
        <v>21</v>
      </c>
      <c r="O107" s="4">
        <v>2933</v>
      </c>
      <c r="P107" s="5">
        <v>9</v>
      </c>
    </row>
    <row r="108" spans="12:16" x14ac:dyDescent="0.35">
      <c r="L108" t="s">
        <v>5</v>
      </c>
      <c r="M108" t="s">
        <v>35</v>
      </c>
      <c r="N108" t="s">
        <v>4</v>
      </c>
      <c r="O108" s="4">
        <v>2744</v>
      </c>
      <c r="P108" s="5">
        <v>9</v>
      </c>
    </row>
    <row r="109" spans="12:16" x14ac:dyDescent="0.35">
      <c r="L109" t="s">
        <v>40</v>
      </c>
      <c r="M109" t="s">
        <v>36</v>
      </c>
      <c r="N109" t="s">
        <v>33</v>
      </c>
      <c r="O109" s="4">
        <v>9772</v>
      </c>
      <c r="P109" s="5">
        <v>90</v>
      </c>
    </row>
    <row r="110" spans="12:16" x14ac:dyDescent="0.35">
      <c r="L110" t="s">
        <v>7</v>
      </c>
      <c r="M110" t="s">
        <v>34</v>
      </c>
      <c r="N110" t="s">
        <v>25</v>
      </c>
      <c r="O110" s="4">
        <v>1568</v>
      </c>
      <c r="P110" s="5">
        <v>96</v>
      </c>
    </row>
    <row r="111" spans="12:16" x14ac:dyDescent="0.35">
      <c r="L111" t="s">
        <v>2</v>
      </c>
      <c r="M111" t="s">
        <v>36</v>
      </c>
      <c r="N111" t="s">
        <v>16</v>
      </c>
      <c r="O111" s="4">
        <v>11417</v>
      </c>
      <c r="P111" s="5">
        <v>21</v>
      </c>
    </row>
    <row r="112" spans="12:16" x14ac:dyDescent="0.35">
      <c r="L112" t="s">
        <v>40</v>
      </c>
      <c r="M112" t="s">
        <v>34</v>
      </c>
      <c r="N112" t="s">
        <v>26</v>
      </c>
      <c r="O112" s="4">
        <v>6748</v>
      </c>
      <c r="P112" s="5">
        <v>48</v>
      </c>
    </row>
    <row r="113" spans="12:16" x14ac:dyDescent="0.35">
      <c r="L113" t="s">
        <v>10</v>
      </c>
      <c r="M113" t="s">
        <v>36</v>
      </c>
      <c r="N113" t="s">
        <v>27</v>
      </c>
      <c r="O113" s="4">
        <v>1407</v>
      </c>
      <c r="P113" s="5">
        <v>72</v>
      </c>
    </row>
    <row r="114" spans="12:16" x14ac:dyDescent="0.35">
      <c r="L114" t="s">
        <v>8</v>
      </c>
      <c r="M114" t="s">
        <v>35</v>
      </c>
      <c r="N114" t="s">
        <v>29</v>
      </c>
      <c r="O114" s="4">
        <v>2023</v>
      </c>
      <c r="P114" s="5">
        <v>168</v>
      </c>
    </row>
    <row r="115" spans="12:16" x14ac:dyDescent="0.35">
      <c r="L115" t="s">
        <v>5</v>
      </c>
      <c r="M115" t="s">
        <v>39</v>
      </c>
      <c r="N115" t="s">
        <v>26</v>
      </c>
      <c r="O115" s="4">
        <v>5236</v>
      </c>
      <c r="P115" s="5">
        <v>51</v>
      </c>
    </row>
    <row r="116" spans="12:16" x14ac:dyDescent="0.35">
      <c r="L116" t="s">
        <v>41</v>
      </c>
      <c r="M116" t="s">
        <v>36</v>
      </c>
      <c r="N116" t="s">
        <v>19</v>
      </c>
      <c r="O116" s="4">
        <v>1925</v>
      </c>
      <c r="P116" s="5">
        <v>192</v>
      </c>
    </row>
    <row r="117" spans="12:16" x14ac:dyDescent="0.35">
      <c r="L117" t="s">
        <v>7</v>
      </c>
      <c r="M117" t="s">
        <v>37</v>
      </c>
      <c r="N117" t="s">
        <v>14</v>
      </c>
      <c r="O117" s="4">
        <v>6608</v>
      </c>
      <c r="P117" s="5">
        <v>225</v>
      </c>
    </row>
    <row r="118" spans="12:16" x14ac:dyDescent="0.35">
      <c r="L118" t="s">
        <v>6</v>
      </c>
      <c r="M118" t="s">
        <v>34</v>
      </c>
      <c r="N118" t="s">
        <v>26</v>
      </c>
      <c r="O118" s="4">
        <v>8008</v>
      </c>
      <c r="P118" s="5">
        <v>456</v>
      </c>
    </row>
    <row r="119" spans="12:16" x14ac:dyDescent="0.35">
      <c r="L119" t="s">
        <v>10</v>
      </c>
      <c r="M119" t="s">
        <v>34</v>
      </c>
      <c r="N119" t="s">
        <v>25</v>
      </c>
      <c r="O119" s="4">
        <v>1428</v>
      </c>
      <c r="P119" s="5">
        <v>93</v>
      </c>
    </row>
    <row r="120" spans="12:16" x14ac:dyDescent="0.35">
      <c r="L120" t="s">
        <v>6</v>
      </c>
      <c r="M120" t="s">
        <v>34</v>
      </c>
      <c r="N120" t="s">
        <v>4</v>
      </c>
      <c r="O120" s="4">
        <v>525</v>
      </c>
      <c r="P120" s="5">
        <v>48</v>
      </c>
    </row>
    <row r="121" spans="12:16" x14ac:dyDescent="0.35">
      <c r="L121" t="s">
        <v>6</v>
      </c>
      <c r="M121" t="s">
        <v>37</v>
      </c>
      <c r="N121" t="s">
        <v>18</v>
      </c>
      <c r="O121" s="4">
        <v>1505</v>
      </c>
      <c r="P121" s="5">
        <v>102</v>
      </c>
    </row>
    <row r="122" spans="12:16" x14ac:dyDescent="0.35">
      <c r="L122" t="s">
        <v>7</v>
      </c>
      <c r="M122" t="s">
        <v>35</v>
      </c>
      <c r="N122" t="s">
        <v>30</v>
      </c>
      <c r="O122" s="4">
        <v>6755</v>
      </c>
      <c r="P122" s="5">
        <v>252</v>
      </c>
    </row>
    <row r="123" spans="12:16" x14ac:dyDescent="0.35">
      <c r="L123" t="s">
        <v>2</v>
      </c>
      <c r="M123" t="s">
        <v>37</v>
      </c>
      <c r="N123" t="s">
        <v>18</v>
      </c>
      <c r="O123" s="4">
        <v>11571</v>
      </c>
      <c r="P123" s="5">
        <v>138</v>
      </c>
    </row>
    <row r="124" spans="12:16" x14ac:dyDescent="0.35">
      <c r="L124" t="s">
        <v>40</v>
      </c>
      <c r="M124" t="s">
        <v>38</v>
      </c>
      <c r="N124" t="s">
        <v>25</v>
      </c>
      <c r="O124" s="4">
        <v>2541</v>
      </c>
      <c r="P124" s="5">
        <v>90</v>
      </c>
    </row>
    <row r="125" spans="12:16" x14ac:dyDescent="0.35">
      <c r="L125" t="s">
        <v>41</v>
      </c>
      <c r="M125" t="s">
        <v>37</v>
      </c>
      <c r="N125" t="s">
        <v>30</v>
      </c>
      <c r="O125" s="4">
        <v>1526</v>
      </c>
      <c r="P125" s="5">
        <v>240</v>
      </c>
    </row>
    <row r="126" spans="12:16" x14ac:dyDescent="0.35">
      <c r="L126" t="s">
        <v>40</v>
      </c>
      <c r="M126" t="s">
        <v>38</v>
      </c>
      <c r="N126" t="s">
        <v>4</v>
      </c>
      <c r="O126" s="4">
        <v>6125</v>
      </c>
      <c r="P126" s="5">
        <v>102</v>
      </c>
    </row>
    <row r="127" spans="12:16" x14ac:dyDescent="0.35">
      <c r="L127" t="s">
        <v>41</v>
      </c>
      <c r="M127" t="s">
        <v>35</v>
      </c>
      <c r="N127" t="s">
        <v>27</v>
      </c>
      <c r="O127" s="4">
        <v>847</v>
      </c>
      <c r="P127" s="5">
        <v>129</v>
      </c>
    </row>
    <row r="128" spans="12:16" x14ac:dyDescent="0.35">
      <c r="L128" t="s">
        <v>8</v>
      </c>
      <c r="M128" t="s">
        <v>35</v>
      </c>
      <c r="N128" t="s">
        <v>27</v>
      </c>
      <c r="O128" s="4">
        <v>4753</v>
      </c>
      <c r="P128" s="5">
        <v>300</v>
      </c>
    </row>
    <row r="129" spans="12:16" x14ac:dyDescent="0.35">
      <c r="L129" t="s">
        <v>6</v>
      </c>
      <c r="M129" t="s">
        <v>38</v>
      </c>
      <c r="N129" t="s">
        <v>33</v>
      </c>
      <c r="O129" s="4">
        <v>959</v>
      </c>
      <c r="P129" s="5">
        <v>135</v>
      </c>
    </row>
    <row r="130" spans="12:16" x14ac:dyDescent="0.35">
      <c r="L130" t="s">
        <v>7</v>
      </c>
      <c r="M130" t="s">
        <v>35</v>
      </c>
      <c r="N130" t="s">
        <v>24</v>
      </c>
      <c r="O130" s="4">
        <v>2793</v>
      </c>
      <c r="P130" s="5">
        <v>114</v>
      </c>
    </row>
    <row r="131" spans="12:16" x14ac:dyDescent="0.35">
      <c r="L131" t="s">
        <v>7</v>
      </c>
      <c r="M131" t="s">
        <v>35</v>
      </c>
      <c r="N131" t="s">
        <v>14</v>
      </c>
      <c r="O131" s="4">
        <v>4606</v>
      </c>
      <c r="P131" s="5">
        <v>63</v>
      </c>
    </row>
    <row r="132" spans="12:16" x14ac:dyDescent="0.35">
      <c r="L132" t="s">
        <v>7</v>
      </c>
      <c r="M132" t="s">
        <v>36</v>
      </c>
      <c r="N132" t="s">
        <v>29</v>
      </c>
      <c r="O132" s="4">
        <v>5551</v>
      </c>
      <c r="P132" s="5">
        <v>252</v>
      </c>
    </row>
    <row r="133" spans="12:16" x14ac:dyDescent="0.35">
      <c r="L133" t="s">
        <v>10</v>
      </c>
      <c r="M133" t="s">
        <v>36</v>
      </c>
      <c r="N133" t="s">
        <v>32</v>
      </c>
      <c r="O133" s="4">
        <v>6657</v>
      </c>
      <c r="P133" s="5">
        <v>303</v>
      </c>
    </row>
    <row r="134" spans="12:16" x14ac:dyDescent="0.35">
      <c r="L134" t="s">
        <v>7</v>
      </c>
      <c r="M134" t="s">
        <v>39</v>
      </c>
      <c r="N134" t="s">
        <v>17</v>
      </c>
      <c r="O134" s="4">
        <v>4438</v>
      </c>
      <c r="P134" s="5">
        <v>246</v>
      </c>
    </row>
    <row r="135" spans="12:16" x14ac:dyDescent="0.35">
      <c r="L135" t="s">
        <v>8</v>
      </c>
      <c r="M135" t="s">
        <v>38</v>
      </c>
      <c r="N135" t="s">
        <v>22</v>
      </c>
      <c r="O135" s="4">
        <v>168</v>
      </c>
      <c r="P135" s="5">
        <v>84</v>
      </c>
    </row>
    <row r="136" spans="12:16" x14ac:dyDescent="0.35">
      <c r="L136" t="s">
        <v>7</v>
      </c>
      <c r="M136" t="s">
        <v>34</v>
      </c>
      <c r="N136" t="s">
        <v>17</v>
      </c>
      <c r="O136" s="4">
        <v>7777</v>
      </c>
      <c r="P136" s="5">
        <v>39</v>
      </c>
    </row>
    <row r="137" spans="12:16" x14ac:dyDescent="0.35">
      <c r="L137" t="s">
        <v>5</v>
      </c>
      <c r="M137" t="s">
        <v>36</v>
      </c>
      <c r="N137" t="s">
        <v>17</v>
      </c>
      <c r="O137" s="4">
        <v>3339</v>
      </c>
      <c r="P137" s="5">
        <v>348</v>
      </c>
    </row>
    <row r="138" spans="12:16" x14ac:dyDescent="0.35">
      <c r="L138" t="s">
        <v>7</v>
      </c>
      <c r="M138" t="s">
        <v>37</v>
      </c>
      <c r="N138" t="s">
        <v>33</v>
      </c>
      <c r="O138" s="4">
        <v>6391</v>
      </c>
      <c r="P138" s="5">
        <v>48</v>
      </c>
    </row>
    <row r="139" spans="12:16" x14ac:dyDescent="0.35">
      <c r="L139" t="s">
        <v>5</v>
      </c>
      <c r="M139" t="s">
        <v>37</v>
      </c>
      <c r="N139" t="s">
        <v>22</v>
      </c>
      <c r="O139" s="4">
        <v>518</v>
      </c>
      <c r="P139" s="5">
        <v>75</v>
      </c>
    </row>
    <row r="140" spans="12:16" x14ac:dyDescent="0.35">
      <c r="L140" t="s">
        <v>7</v>
      </c>
      <c r="M140" t="s">
        <v>38</v>
      </c>
      <c r="N140" t="s">
        <v>28</v>
      </c>
      <c r="O140" s="4">
        <v>5677</v>
      </c>
      <c r="P140" s="5">
        <v>258</v>
      </c>
    </row>
    <row r="141" spans="12:16" x14ac:dyDescent="0.35">
      <c r="L141" t="s">
        <v>6</v>
      </c>
      <c r="M141" t="s">
        <v>39</v>
      </c>
      <c r="N141" t="s">
        <v>17</v>
      </c>
      <c r="O141" s="4">
        <v>6048</v>
      </c>
      <c r="P141" s="5">
        <v>27</v>
      </c>
    </row>
    <row r="142" spans="12:16" x14ac:dyDescent="0.35">
      <c r="L142" t="s">
        <v>8</v>
      </c>
      <c r="M142" t="s">
        <v>38</v>
      </c>
      <c r="N142" t="s">
        <v>32</v>
      </c>
      <c r="O142" s="4">
        <v>3752</v>
      </c>
      <c r="P142" s="5">
        <v>213</v>
      </c>
    </row>
    <row r="143" spans="12:16" x14ac:dyDescent="0.35">
      <c r="L143" t="s">
        <v>5</v>
      </c>
      <c r="M143" t="s">
        <v>35</v>
      </c>
      <c r="N143" t="s">
        <v>29</v>
      </c>
      <c r="O143" s="4">
        <v>4480</v>
      </c>
      <c r="P143" s="5">
        <v>357</v>
      </c>
    </row>
    <row r="144" spans="12:16" x14ac:dyDescent="0.35">
      <c r="L144" t="s">
        <v>9</v>
      </c>
      <c r="M144" t="s">
        <v>37</v>
      </c>
      <c r="N144" t="s">
        <v>4</v>
      </c>
      <c r="O144" s="4">
        <v>259</v>
      </c>
      <c r="P144" s="5">
        <v>207</v>
      </c>
    </row>
    <row r="145" spans="12:16" x14ac:dyDescent="0.35">
      <c r="L145" t="s">
        <v>8</v>
      </c>
      <c r="M145" t="s">
        <v>37</v>
      </c>
      <c r="N145" t="s">
        <v>30</v>
      </c>
      <c r="O145" s="4">
        <v>42</v>
      </c>
      <c r="P145" s="5">
        <v>150</v>
      </c>
    </row>
    <row r="146" spans="12:16" x14ac:dyDescent="0.35">
      <c r="L146" t="s">
        <v>41</v>
      </c>
      <c r="M146" t="s">
        <v>36</v>
      </c>
      <c r="N146" t="s">
        <v>26</v>
      </c>
      <c r="O146" s="4">
        <v>98</v>
      </c>
      <c r="P146" s="5">
        <v>204</v>
      </c>
    </row>
    <row r="147" spans="12:16" x14ac:dyDescent="0.35">
      <c r="L147" t="s">
        <v>7</v>
      </c>
      <c r="M147" t="s">
        <v>35</v>
      </c>
      <c r="N147" t="s">
        <v>27</v>
      </c>
      <c r="O147" s="4">
        <v>2478</v>
      </c>
      <c r="P147" s="5">
        <v>21</v>
      </c>
    </row>
    <row r="148" spans="12:16" x14ac:dyDescent="0.35">
      <c r="L148" t="s">
        <v>41</v>
      </c>
      <c r="M148" t="s">
        <v>34</v>
      </c>
      <c r="N148" t="s">
        <v>33</v>
      </c>
      <c r="O148" s="4">
        <v>7847</v>
      </c>
      <c r="P148" s="5">
        <v>174</v>
      </c>
    </row>
    <row r="149" spans="12:16" x14ac:dyDescent="0.35">
      <c r="L149" t="s">
        <v>2</v>
      </c>
      <c r="M149" t="s">
        <v>37</v>
      </c>
      <c r="N149" t="s">
        <v>17</v>
      </c>
      <c r="O149" s="4">
        <v>9926</v>
      </c>
      <c r="P149" s="5">
        <v>201</v>
      </c>
    </row>
    <row r="150" spans="12:16" x14ac:dyDescent="0.35">
      <c r="L150" t="s">
        <v>8</v>
      </c>
      <c r="M150" t="s">
        <v>38</v>
      </c>
      <c r="N150" t="s">
        <v>13</v>
      </c>
      <c r="O150" s="4">
        <v>819</v>
      </c>
      <c r="P150" s="5">
        <v>510</v>
      </c>
    </row>
    <row r="151" spans="12:16" x14ac:dyDescent="0.35">
      <c r="L151" t="s">
        <v>6</v>
      </c>
      <c r="M151" t="s">
        <v>39</v>
      </c>
      <c r="N151" t="s">
        <v>29</v>
      </c>
      <c r="O151" s="4">
        <v>3052</v>
      </c>
      <c r="P151" s="5">
        <v>378</v>
      </c>
    </row>
    <row r="152" spans="12:16" x14ac:dyDescent="0.35">
      <c r="L152" t="s">
        <v>9</v>
      </c>
      <c r="M152" t="s">
        <v>34</v>
      </c>
      <c r="N152" t="s">
        <v>21</v>
      </c>
      <c r="O152" s="4">
        <v>6832</v>
      </c>
      <c r="P152" s="5">
        <v>27</v>
      </c>
    </row>
    <row r="153" spans="12:16" x14ac:dyDescent="0.35">
      <c r="L153" t="s">
        <v>2</v>
      </c>
      <c r="M153" t="s">
        <v>39</v>
      </c>
      <c r="N153" t="s">
        <v>16</v>
      </c>
      <c r="O153" s="4">
        <v>2016</v>
      </c>
      <c r="P153" s="5">
        <v>117</v>
      </c>
    </row>
    <row r="154" spans="12:16" x14ac:dyDescent="0.35">
      <c r="L154" t="s">
        <v>6</v>
      </c>
      <c r="M154" t="s">
        <v>38</v>
      </c>
      <c r="N154" t="s">
        <v>21</v>
      </c>
      <c r="O154" s="4">
        <v>7322</v>
      </c>
      <c r="P154" s="5">
        <v>36</v>
      </c>
    </row>
    <row r="155" spans="12:16" x14ac:dyDescent="0.35">
      <c r="L155" t="s">
        <v>8</v>
      </c>
      <c r="M155" t="s">
        <v>35</v>
      </c>
      <c r="N155" t="s">
        <v>33</v>
      </c>
      <c r="O155" s="4">
        <v>357</v>
      </c>
      <c r="P155" s="5">
        <v>126</v>
      </c>
    </row>
    <row r="156" spans="12:16" x14ac:dyDescent="0.35">
      <c r="L156" t="s">
        <v>9</v>
      </c>
      <c r="M156" t="s">
        <v>39</v>
      </c>
      <c r="N156" t="s">
        <v>25</v>
      </c>
      <c r="O156" s="4">
        <v>3192</v>
      </c>
      <c r="P156" s="5">
        <v>72</v>
      </c>
    </row>
    <row r="157" spans="12:16" x14ac:dyDescent="0.35">
      <c r="L157" t="s">
        <v>7</v>
      </c>
      <c r="M157" t="s">
        <v>36</v>
      </c>
      <c r="N157" t="s">
        <v>22</v>
      </c>
      <c r="O157" s="4">
        <v>8435</v>
      </c>
      <c r="P157" s="5">
        <v>42</v>
      </c>
    </row>
    <row r="158" spans="12:16" x14ac:dyDescent="0.35">
      <c r="L158" t="s">
        <v>40</v>
      </c>
      <c r="M158" t="s">
        <v>39</v>
      </c>
      <c r="N158" t="s">
        <v>29</v>
      </c>
      <c r="O158" s="4">
        <v>0</v>
      </c>
      <c r="P158" s="5">
        <v>135</v>
      </c>
    </row>
    <row r="159" spans="12:16" x14ac:dyDescent="0.35">
      <c r="L159" t="s">
        <v>7</v>
      </c>
      <c r="M159" t="s">
        <v>34</v>
      </c>
      <c r="N159" t="s">
        <v>24</v>
      </c>
      <c r="O159" s="4">
        <v>8862</v>
      </c>
      <c r="P159" s="5">
        <v>189</v>
      </c>
    </row>
    <row r="160" spans="12:16" x14ac:dyDescent="0.35">
      <c r="L160" t="s">
        <v>6</v>
      </c>
      <c r="M160" t="s">
        <v>37</v>
      </c>
      <c r="N160" t="s">
        <v>28</v>
      </c>
      <c r="O160" s="4">
        <v>3556</v>
      </c>
      <c r="P160" s="5">
        <v>459</v>
      </c>
    </row>
    <row r="161" spans="12:16" x14ac:dyDescent="0.35">
      <c r="L161" t="s">
        <v>5</v>
      </c>
      <c r="M161" t="s">
        <v>34</v>
      </c>
      <c r="N161" t="s">
        <v>15</v>
      </c>
      <c r="O161" s="4">
        <v>7280</v>
      </c>
      <c r="P161" s="5">
        <v>201</v>
      </c>
    </row>
    <row r="162" spans="12:16" x14ac:dyDescent="0.35">
      <c r="L162" t="s">
        <v>6</v>
      </c>
      <c r="M162" t="s">
        <v>34</v>
      </c>
      <c r="N162" t="s">
        <v>30</v>
      </c>
      <c r="O162" s="4">
        <v>3402</v>
      </c>
      <c r="P162" s="5">
        <v>366</v>
      </c>
    </row>
    <row r="163" spans="12:16" x14ac:dyDescent="0.35">
      <c r="L163" t="s">
        <v>3</v>
      </c>
      <c r="M163" t="s">
        <v>37</v>
      </c>
      <c r="N163" t="s">
        <v>29</v>
      </c>
      <c r="O163" s="4">
        <v>4592</v>
      </c>
      <c r="P163" s="5">
        <v>324</v>
      </c>
    </row>
    <row r="164" spans="12:16" x14ac:dyDescent="0.35">
      <c r="L164" t="s">
        <v>9</v>
      </c>
      <c r="M164" t="s">
        <v>35</v>
      </c>
      <c r="N164" t="s">
        <v>15</v>
      </c>
      <c r="O164" s="4">
        <v>7833</v>
      </c>
      <c r="P164" s="5">
        <v>243</v>
      </c>
    </row>
    <row r="165" spans="12:16" x14ac:dyDescent="0.35">
      <c r="L165" t="s">
        <v>2</v>
      </c>
      <c r="M165" t="s">
        <v>39</v>
      </c>
      <c r="N165" t="s">
        <v>21</v>
      </c>
      <c r="O165" s="4">
        <v>7651</v>
      </c>
      <c r="P165" s="5">
        <v>213</v>
      </c>
    </row>
    <row r="166" spans="12:16" x14ac:dyDescent="0.35">
      <c r="L166" t="s">
        <v>40</v>
      </c>
      <c r="M166" t="s">
        <v>35</v>
      </c>
      <c r="N166" t="s">
        <v>30</v>
      </c>
      <c r="O166" s="4">
        <v>2275</v>
      </c>
      <c r="P166" s="5">
        <v>447</v>
      </c>
    </row>
    <row r="167" spans="12:16" x14ac:dyDescent="0.35">
      <c r="L167" t="s">
        <v>40</v>
      </c>
      <c r="M167" t="s">
        <v>38</v>
      </c>
      <c r="N167" t="s">
        <v>13</v>
      </c>
      <c r="O167" s="4">
        <v>5670</v>
      </c>
      <c r="P167" s="5">
        <v>297</v>
      </c>
    </row>
    <row r="168" spans="12:16" x14ac:dyDescent="0.35">
      <c r="L168" t="s">
        <v>7</v>
      </c>
      <c r="M168" t="s">
        <v>35</v>
      </c>
      <c r="N168" t="s">
        <v>16</v>
      </c>
      <c r="O168" s="4">
        <v>2135</v>
      </c>
      <c r="P168" s="5">
        <v>27</v>
      </c>
    </row>
    <row r="169" spans="12:16" x14ac:dyDescent="0.35">
      <c r="L169" t="s">
        <v>40</v>
      </c>
      <c r="M169" t="s">
        <v>34</v>
      </c>
      <c r="N169" t="s">
        <v>23</v>
      </c>
      <c r="O169" s="4">
        <v>2779</v>
      </c>
      <c r="P169" s="5">
        <v>75</v>
      </c>
    </row>
    <row r="170" spans="12:16" x14ac:dyDescent="0.35">
      <c r="L170" t="s">
        <v>10</v>
      </c>
      <c r="M170" t="s">
        <v>39</v>
      </c>
      <c r="N170" t="s">
        <v>33</v>
      </c>
      <c r="O170" s="4">
        <v>12950</v>
      </c>
      <c r="P170" s="5">
        <v>30</v>
      </c>
    </row>
    <row r="171" spans="12:16" x14ac:dyDescent="0.35">
      <c r="L171" t="s">
        <v>7</v>
      </c>
      <c r="M171" t="s">
        <v>36</v>
      </c>
      <c r="N171" t="s">
        <v>18</v>
      </c>
      <c r="O171" s="4">
        <v>2646</v>
      </c>
      <c r="P171" s="5">
        <v>177</v>
      </c>
    </row>
    <row r="172" spans="12:16" x14ac:dyDescent="0.35">
      <c r="L172" t="s">
        <v>40</v>
      </c>
      <c r="M172" t="s">
        <v>34</v>
      </c>
      <c r="N172" t="s">
        <v>33</v>
      </c>
      <c r="O172" s="4">
        <v>3794</v>
      </c>
      <c r="P172" s="5">
        <v>159</v>
      </c>
    </row>
    <row r="173" spans="12:16" x14ac:dyDescent="0.35">
      <c r="L173" t="s">
        <v>3</v>
      </c>
      <c r="M173" t="s">
        <v>35</v>
      </c>
      <c r="N173" t="s">
        <v>33</v>
      </c>
      <c r="O173" s="4">
        <v>819</v>
      </c>
      <c r="P173" s="5">
        <v>306</v>
      </c>
    </row>
    <row r="174" spans="12:16" x14ac:dyDescent="0.35">
      <c r="L174" t="s">
        <v>3</v>
      </c>
      <c r="M174" t="s">
        <v>34</v>
      </c>
      <c r="N174" t="s">
        <v>20</v>
      </c>
      <c r="O174" s="4">
        <v>2583</v>
      </c>
      <c r="P174" s="5">
        <v>18</v>
      </c>
    </row>
    <row r="175" spans="12:16" x14ac:dyDescent="0.35">
      <c r="L175" t="s">
        <v>7</v>
      </c>
      <c r="M175" t="s">
        <v>35</v>
      </c>
      <c r="N175" t="s">
        <v>19</v>
      </c>
      <c r="O175" s="4">
        <v>4585</v>
      </c>
      <c r="P175" s="5">
        <v>240</v>
      </c>
    </row>
    <row r="176" spans="12:16" x14ac:dyDescent="0.35">
      <c r="L176" t="s">
        <v>5</v>
      </c>
      <c r="M176" t="s">
        <v>34</v>
      </c>
      <c r="N176" t="s">
        <v>33</v>
      </c>
      <c r="O176" s="4">
        <v>1652</v>
      </c>
      <c r="P176" s="5">
        <v>93</v>
      </c>
    </row>
    <row r="177" spans="12:16" x14ac:dyDescent="0.35">
      <c r="L177" t="s">
        <v>10</v>
      </c>
      <c r="M177" t="s">
        <v>34</v>
      </c>
      <c r="N177" t="s">
        <v>26</v>
      </c>
      <c r="O177" s="4">
        <v>4991</v>
      </c>
      <c r="P177" s="5">
        <v>9</v>
      </c>
    </row>
    <row r="178" spans="12:16" x14ac:dyDescent="0.35">
      <c r="L178" t="s">
        <v>8</v>
      </c>
      <c r="M178" t="s">
        <v>34</v>
      </c>
      <c r="N178" t="s">
        <v>16</v>
      </c>
      <c r="O178" s="4">
        <v>2009</v>
      </c>
      <c r="P178" s="5">
        <v>219</v>
      </c>
    </row>
    <row r="179" spans="12:16" x14ac:dyDescent="0.35">
      <c r="L179" t="s">
        <v>2</v>
      </c>
      <c r="M179" t="s">
        <v>39</v>
      </c>
      <c r="N179" t="s">
        <v>22</v>
      </c>
      <c r="O179" s="4">
        <v>1568</v>
      </c>
      <c r="P179" s="5">
        <v>141</v>
      </c>
    </row>
    <row r="180" spans="12:16" x14ac:dyDescent="0.35">
      <c r="L180" t="s">
        <v>41</v>
      </c>
      <c r="M180" t="s">
        <v>37</v>
      </c>
      <c r="N180" t="s">
        <v>20</v>
      </c>
      <c r="O180" s="4">
        <v>3388</v>
      </c>
      <c r="P180" s="5">
        <v>123</v>
      </c>
    </row>
    <row r="181" spans="12:16" x14ac:dyDescent="0.35">
      <c r="L181" t="s">
        <v>40</v>
      </c>
      <c r="M181" t="s">
        <v>38</v>
      </c>
      <c r="N181" t="s">
        <v>24</v>
      </c>
      <c r="O181" s="4">
        <v>623</v>
      </c>
      <c r="P181" s="5">
        <v>51</v>
      </c>
    </row>
    <row r="182" spans="12:16" x14ac:dyDescent="0.35">
      <c r="L182" t="s">
        <v>6</v>
      </c>
      <c r="M182" t="s">
        <v>36</v>
      </c>
      <c r="N182" t="s">
        <v>4</v>
      </c>
      <c r="O182" s="4">
        <v>10073</v>
      </c>
      <c r="P182" s="5">
        <v>120</v>
      </c>
    </row>
    <row r="183" spans="12:16" x14ac:dyDescent="0.35">
      <c r="L183" t="s">
        <v>8</v>
      </c>
      <c r="M183" t="s">
        <v>39</v>
      </c>
      <c r="N183" t="s">
        <v>26</v>
      </c>
      <c r="O183" s="4">
        <v>1561</v>
      </c>
      <c r="P183" s="5">
        <v>27</v>
      </c>
    </row>
    <row r="184" spans="12:16" x14ac:dyDescent="0.35">
      <c r="L184" t="s">
        <v>9</v>
      </c>
      <c r="M184" t="s">
        <v>36</v>
      </c>
      <c r="N184" t="s">
        <v>27</v>
      </c>
      <c r="O184" s="4">
        <v>11522</v>
      </c>
      <c r="P184" s="5">
        <v>204</v>
      </c>
    </row>
    <row r="185" spans="12:16" x14ac:dyDescent="0.35">
      <c r="L185" t="s">
        <v>6</v>
      </c>
      <c r="M185" t="s">
        <v>38</v>
      </c>
      <c r="N185" t="s">
        <v>13</v>
      </c>
      <c r="O185" s="4">
        <v>2317</v>
      </c>
      <c r="P185" s="5">
        <v>123</v>
      </c>
    </row>
    <row r="186" spans="12:16" x14ac:dyDescent="0.35">
      <c r="L186" t="s">
        <v>10</v>
      </c>
      <c r="M186" t="s">
        <v>37</v>
      </c>
      <c r="N186" t="s">
        <v>28</v>
      </c>
      <c r="O186" s="4">
        <v>3059</v>
      </c>
      <c r="P186" s="5">
        <v>27</v>
      </c>
    </row>
    <row r="187" spans="12:16" x14ac:dyDescent="0.35">
      <c r="L187" t="s">
        <v>41</v>
      </c>
      <c r="M187" t="s">
        <v>37</v>
      </c>
      <c r="N187" t="s">
        <v>26</v>
      </c>
      <c r="O187" s="4">
        <v>2324</v>
      </c>
      <c r="P187" s="5">
        <v>177</v>
      </c>
    </row>
    <row r="188" spans="12:16" x14ac:dyDescent="0.35">
      <c r="L188" t="s">
        <v>3</v>
      </c>
      <c r="M188" t="s">
        <v>39</v>
      </c>
      <c r="N188" t="s">
        <v>26</v>
      </c>
      <c r="O188" s="4">
        <v>4956</v>
      </c>
      <c r="P188" s="5">
        <v>171</v>
      </c>
    </row>
    <row r="189" spans="12:16" x14ac:dyDescent="0.35">
      <c r="L189" t="s">
        <v>10</v>
      </c>
      <c r="M189" t="s">
        <v>34</v>
      </c>
      <c r="N189" t="s">
        <v>19</v>
      </c>
      <c r="O189" s="4">
        <v>5355</v>
      </c>
      <c r="P189" s="5">
        <v>204</v>
      </c>
    </row>
    <row r="190" spans="12:16" x14ac:dyDescent="0.35">
      <c r="L190" t="s">
        <v>3</v>
      </c>
      <c r="M190" t="s">
        <v>34</v>
      </c>
      <c r="N190" t="s">
        <v>14</v>
      </c>
      <c r="O190" s="4">
        <v>7259</v>
      </c>
      <c r="P190" s="5">
        <v>276</v>
      </c>
    </row>
    <row r="191" spans="12:16" x14ac:dyDescent="0.35">
      <c r="L191" t="s">
        <v>8</v>
      </c>
      <c r="M191" t="s">
        <v>37</v>
      </c>
      <c r="N191" t="s">
        <v>26</v>
      </c>
      <c r="O191" s="4">
        <v>6279</v>
      </c>
      <c r="P191" s="5">
        <v>45</v>
      </c>
    </row>
    <row r="192" spans="12:16" x14ac:dyDescent="0.35">
      <c r="L192" t="s">
        <v>40</v>
      </c>
      <c r="M192" t="s">
        <v>38</v>
      </c>
      <c r="N192" t="s">
        <v>29</v>
      </c>
      <c r="O192" s="4">
        <v>2541</v>
      </c>
      <c r="P192" s="5">
        <v>45</v>
      </c>
    </row>
    <row r="193" spans="12:16" x14ac:dyDescent="0.35">
      <c r="L193" t="s">
        <v>6</v>
      </c>
      <c r="M193" t="s">
        <v>35</v>
      </c>
      <c r="N193" t="s">
        <v>27</v>
      </c>
      <c r="O193" s="4">
        <v>3864</v>
      </c>
      <c r="P193" s="5">
        <v>177</v>
      </c>
    </row>
    <row r="194" spans="12:16" x14ac:dyDescent="0.35">
      <c r="L194" t="s">
        <v>5</v>
      </c>
      <c r="M194" t="s">
        <v>36</v>
      </c>
      <c r="N194" t="s">
        <v>13</v>
      </c>
      <c r="O194" s="4">
        <v>6146</v>
      </c>
      <c r="P194" s="5">
        <v>63</v>
      </c>
    </row>
    <row r="195" spans="12:16" x14ac:dyDescent="0.35">
      <c r="L195" t="s">
        <v>9</v>
      </c>
      <c r="M195" t="s">
        <v>39</v>
      </c>
      <c r="N195" t="s">
        <v>18</v>
      </c>
      <c r="O195" s="4">
        <v>2639</v>
      </c>
      <c r="P195" s="5">
        <v>204</v>
      </c>
    </row>
    <row r="196" spans="12:16" x14ac:dyDescent="0.35">
      <c r="L196" t="s">
        <v>8</v>
      </c>
      <c r="M196" t="s">
        <v>37</v>
      </c>
      <c r="N196" t="s">
        <v>22</v>
      </c>
      <c r="O196" s="4">
        <v>1890</v>
      </c>
      <c r="P196" s="5">
        <v>195</v>
      </c>
    </row>
    <row r="197" spans="12:16" x14ac:dyDescent="0.35">
      <c r="L197" t="s">
        <v>7</v>
      </c>
      <c r="M197" t="s">
        <v>34</v>
      </c>
      <c r="N197" t="s">
        <v>14</v>
      </c>
      <c r="O197" s="4">
        <v>1932</v>
      </c>
      <c r="P197" s="5">
        <v>369</v>
      </c>
    </row>
    <row r="198" spans="12:16" x14ac:dyDescent="0.35">
      <c r="L198" t="s">
        <v>3</v>
      </c>
      <c r="M198" t="s">
        <v>34</v>
      </c>
      <c r="N198" t="s">
        <v>25</v>
      </c>
      <c r="O198" s="4">
        <v>6300</v>
      </c>
      <c r="P198" s="5">
        <v>42</v>
      </c>
    </row>
    <row r="199" spans="12:16" x14ac:dyDescent="0.35">
      <c r="L199" t="s">
        <v>6</v>
      </c>
      <c r="M199" t="s">
        <v>37</v>
      </c>
      <c r="N199" t="s">
        <v>30</v>
      </c>
      <c r="O199" s="4">
        <v>560</v>
      </c>
      <c r="P199" s="5">
        <v>81</v>
      </c>
    </row>
    <row r="200" spans="12:16" x14ac:dyDescent="0.35">
      <c r="L200" t="s">
        <v>9</v>
      </c>
      <c r="M200" t="s">
        <v>37</v>
      </c>
      <c r="N200" t="s">
        <v>26</v>
      </c>
      <c r="O200" s="4">
        <v>2856</v>
      </c>
      <c r="P200" s="5">
        <v>246</v>
      </c>
    </row>
    <row r="201" spans="12:16" x14ac:dyDescent="0.35">
      <c r="L201" t="s">
        <v>9</v>
      </c>
      <c r="M201" t="s">
        <v>34</v>
      </c>
      <c r="N201" t="s">
        <v>17</v>
      </c>
      <c r="O201" s="4">
        <v>707</v>
      </c>
      <c r="P201" s="5">
        <v>174</v>
      </c>
    </row>
    <row r="202" spans="12:16" x14ac:dyDescent="0.35">
      <c r="L202" t="s">
        <v>8</v>
      </c>
      <c r="M202" t="s">
        <v>35</v>
      </c>
      <c r="N202" t="s">
        <v>30</v>
      </c>
      <c r="O202" s="4">
        <v>3598</v>
      </c>
      <c r="P202" s="5">
        <v>81</v>
      </c>
    </row>
    <row r="203" spans="12:16" x14ac:dyDescent="0.35">
      <c r="L203" t="s">
        <v>40</v>
      </c>
      <c r="M203" t="s">
        <v>35</v>
      </c>
      <c r="N203" t="s">
        <v>22</v>
      </c>
      <c r="O203" s="4">
        <v>6853</v>
      </c>
      <c r="P203" s="5">
        <v>372</v>
      </c>
    </row>
    <row r="204" spans="12:16" x14ac:dyDescent="0.35">
      <c r="L204" t="s">
        <v>40</v>
      </c>
      <c r="M204" t="s">
        <v>35</v>
      </c>
      <c r="N204" t="s">
        <v>16</v>
      </c>
      <c r="O204" s="4">
        <v>4725</v>
      </c>
      <c r="P204" s="5">
        <v>174</v>
      </c>
    </row>
    <row r="205" spans="12:16" x14ac:dyDescent="0.35">
      <c r="L205" t="s">
        <v>41</v>
      </c>
      <c r="M205" t="s">
        <v>36</v>
      </c>
      <c r="N205" t="s">
        <v>32</v>
      </c>
      <c r="O205" s="4">
        <v>10304</v>
      </c>
      <c r="P205" s="5">
        <v>84</v>
      </c>
    </row>
    <row r="206" spans="12:16" x14ac:dyDescent="0.35">
      <c r="L206" t="s">
        <v>41</v>
      </c>
      <c r="M206" t="s">
        <v>34</v>
      </c>
      <c r="N206" t="s">
        <v>16</v>
      </c>
      <c r="O206" s="4">
        <v>1274</v>
      </c>
      <c r="P206" s="5">
        <v>225</v>
      </c>
    </row>
    <row r="207" spans="12:16" x14ac:dyDescent="0.35">
      <c r="L207" t="s">
        <v>5</v>
      </c>
      <c r="M207" t="s">
        <v>36</v>
      </c>
      <c r="N207" t="s">
        <v>30</v>
      </c>
      <c r="O207" s="4">
        <v>1526</v>
      </c>
      <c r="P207" s="5">
        <v>105</v>
      </c>
    </row>
    <row r="208" spans="12:16" x14ac:dyDescent="0.35">
      <c r="L208" t="s">
        <v>40</v>
      </c>
      <c r="M208" t="s">
        <v>39</v>
      </c>
      <c r="N208" t="s">
        <v>28</v>
      </c>
      <c r="O208" s="4">
        <v>3101</v>
      </c>
      <c r="P208" s="5">
        <v>225</v>
      </c>
    </row>
    <row r="209" spans="12:16" x14ac:dyDescent="0.35">
      <c r="L209" t="s">
        <v>2</v>
      </c>
      <c r="M209" t="s">
        <v>37</v>
      </c>
      <c r="N209" t="s">
        <v>14</v>
      </c>
      <c r="O209" s="4">
        <v>1057</v>
      </c>
      <c r="P209" s="5">
        <v>54</v>
      </c>
    </row>
    <row r="210" spans="12:16" x14ac:dyDescent="0.35">
      <c r="L210" t="s">
        <v>7</v>
      </c>
      <c r="M210" t="s">
        <v>37</v>
      </c>
      <c r="N210" t="s">
        <v>26</v>
      </c>
      <c r="O210" s="4">
        <v>5306</v>
      </c>
      <c r="P210" s="5">
        <v>0</v>
      </c>
    </row>
    <row r="211" spans="12:16" x14ac:dyDescent="0.35">
      <c r="L211" t="s">
        <v>5</v>
      </c>
      <c r="M211" t="s">
        <v>39</v>
      </c>
      <c r="N211" t="s">
        <v>24</v>
      </c>
      <c r="O211" s="4">
        <v>4018</v>
      </c>
      <c r="P211" s="5">
        <v>171</v>
      </c>
    </row>
    <row r="212" spans="12:16" x14ac:dyDescent="0.35">
      <c r="L212" t="s">
        <v>9</v>
      </c>
      <c r="M212" t="s">
        <v>34</v>
      </c>
      <c r="N212" t="s">
        <v>16</v>
      </c>
      <c r="O212" s="4">
        <v>938</v>
      </c>
      <c r="P212" s="5">
        <v>189</v>
      </c>
    </row>
    <row r="213" spans="12:16" x14ac:dyDescent="0.35">
      <c r="L213" t="s">
        <v>7</v>
      </c>
      <c r="M213" t="s">
        <v>38</v>
      </c>
      <c r="N213" t="s">
        <v>18</v>
      </c>
      <c r="O213" s="4">
        <v>1778</v>
      </c>
      <c r="P213" s="5">
        <v>270</v>
      </c>
    </row>
    <row r="214" spans="12:16" x14ac:dyDescent="0.35">
      <c r="L214" t="s">
        <v>6</v>
      </c>
      <c r="M214" t="s">
        <v>39</v>
      </c>
      <c r="N214" t="s">
        <v>30</v>
      </c>
      <c r="O214" s="4">
        <v>1638</v>
      </c>
      <c r="P214" s="5">
        <v>63</v>
      </c>
    </row>
    <row r="215" spans="12:16" x14ac:dyDescent="0.35">
      <c r="L215" t="s">
        <v>41</v>
      </c>
      <c r="M215" t="s">
        <v>38</v>
      </c>
      <c r="N215" t="s">
        <v>25</v>
      </c>
      <c r="O215" s="4">
        <v>154</v>
      </c>
      <c r="P215" s="5">
        <v>21</v>
      </c>
    </row>
    <row r="216" spans="12:16" x14ac:dyDescent="0.35">
      <c r="L216" t="s">
        <v>7</v>
      </c>
      <c r="M216" t="s">
        <v>37</v>
      </c>
      <c r="N216" t="s">
        <v>22</v>
      </c>
      <c r="O216" s="4">
        <v>9835</v>
      </c>
      <c r="P216" s="5">
        <v>207</v>
      </c>
    </row>
    <row r="217" spans="12:16" x14ac:dyDescent="0.35">
      <c r="L217" t="s">
        <v>9</v>
      </c>
      <c r="M217" t="s">
        <v>37</v>
      </c>
      <c r="N217" t="s">
        <v>20</v>
      </c>
      <c r="O217" s="4">
        <v>7273</v>
      </c>
      <c r="P217" s="5">
        <v>96</v>
      </c>
    </row>
    <row r="218" spans="12:16" x14ac:dyDescent="0.35">
      <c r="L218" t="s">
        <v>5</v>
      </c>
      <c r="M218" t="s">
        <v>39</v>
      </c>
      <c r="N218" t="s">
        <v>22</v>
      </c>
      <c r="O218" s="4">
        <v>6909</v>
      </c>
      <c r="P218" s="5">
        <v>81</v>
      </c>
    </row>
    <row r="219" spans="12:16" x14ac:dyDescent="0.35">
      <c r="L219" t="s">
        <v>9</v>
      </c>
      <c r="M219" t="s">
        <v>39</v>
      </c>
      <c r="N219" t="s">
        <v>24</v>
      </c>
      <c r="O219" s="4">
        <v>3920</v>
      </c>
      <c r="P219" s="5">
        <v>306</v>
      </c>
    </row>
    <row r="220" spans="12:16" x14ac:dyDescent="0.35">
      <c r="L220" t="s">
        <v>10</v>
      </c>
      <c r="M220" t="s">
        <v>39</v>
      </c>
      <c r="N220" t="s">
        <v>21</v>
      </c>
      <c r="O220" s="4">
        <v>4858</v>
      </c>
      <c r="P220" s="5">
        <v>279</v>
      </c>
    </row>
    <row r="221" spans="12:16" x14ac:dyDescent="0.35">
      <c r="L221" t="s">
        <v>2</v>
      </c>
      <c r="M221" t="s">
        <v>38</v>
      </c>
      <c r="N221" t="s">
        <v>4</v>
      </c>
      <c r="O221" s="4">
        <v>3549</v>
      </c>
      <c r="P221" s="5">
        <v>3</v>
      </c>
    </row>
    <row r="222" spans="12:16" x14ac:dyDescent="0.35">
      <c r="L222" t="s">
        <v>7</v>
      </c>
      <c r="M222" t="s">
        <v>39</v>
      </c>
      <c r="N222" t="s">
        <v>27</v>
      </c>
      <c r="O222" s="4">
        <v>966</v>
      </c>
      <c r="P222" s="5">
        <v>198</v>
      </c>
    </row>
    <row r="223" spans="12:16" x14ac:dyDescent="0.35">
      <c r="L223" t="s">
        <v>5</v>
      </c>
      <c r="M223" t="s">
        <v>39</v>
      </c>
      <c r="N223" t="s">
        <v>18</v>
      </c>
      <c r="O223" s="4">
        <v>385</v>
      </c>
      <c r="P223" s="5">
        <v>249</v>
      </c>
    </row>
    <row r="224" spans="12:16" x14ac:dyDescent="0.35">
      <c r="L224" t="s">
        <v>6</v>
      </c>
      <c r="M224" t="s">
        <v>34</v>
      </c>
      <c r="N224" t="s">
        <v>16</v>
      </c>
      <c r="O224" s="4">
        <v>2219</v>
      </c>
      <c r="P224" s="5">
        <v>75</v>
      </c>
    </row>
    <row r="225" spans="12:16" x14ac:dyDescent="0.35">
      <c r="L225" t="s">
        <v>9</v>
      </c>
      <c r="M225" t="s">
        <v>36</v>
      </c>
      <c r="N225" t="s">
        <v>32</v>
      </c>
      <c r="O225" s="4">
        <v>2954</v>
      </c>
      <c r="P225" s="5">
        <v>189</v>
      </c>
    </row>
    <row r="226" spans="12:16" x14ac:dyDescent="0.35">
      <c r="L226" t="s">
        <v>7</v>
      </c>
      <c r="M226" t="s">
        <v>36</v>
      </c>
      <c r="N226" t="s">
        <v>32</v>
      </c>
      <c r="O226" s="4">
        <v>280</v>
      </c>
      <c r="P226" s="5">
        <v>87</v>
      </c>
    </row>
    <row r="227" spans="12:16" x14ac:dyDescent="0.35">
      <c r="L227" t="s">
        <v>41</v>
      </c>
      <c r="M227" t="s">
        <v>36</v>
      </c>
      <c r="N227" t="s">
        <v>30</v>
      </c>
      <c r="O227" s="4">
        <v>6118</v>
      </c>
      <c r="P227" s="5">
        <v>174</v>
      </c>
    </row>
    <row r="228" spans="12:16" x14ac:dyDescent="0.35">
      <c r="L228" t="s">
        <v>2</v>
      </c>
      <c r="M228" t="s">
        <v>39</v>
      </c>
      <c r="N228" t="s">
        <v>15</v>
      </c>
      <c r="O228" s="4">
        <v>4802</v>
      </c>
      <c r="P228" s="5">
        <v>36</v>
      </c>
    </row>
    <row r="229" spans="12:16" x14ac:dyDescent="0.35">
      <c r="L229" t="s">
        <v>9</v>
      </c>
      <c r="M229" t="s">
        <v>38</v>
      </c>
      <c r="N229" t="s">
        <v>24</v>
      </c>
      <c r="O229" s="4">
        <v>4137</v>
      </c>
      <c r="P229" s="5">
        <v>60</v>
      </c>
    </row>
    <row r="230" spans="12:16" x14ac:dyDescent="0.35">
      <c r="L230" t="s">
        <v>3</v>
      </c>
      <c r="M230" t="s">
        <v>35</v>
      </c>
      <c r="N230" t="s">
        <v>23</v>
      </c>
      <c r="O230" s="4">
        <v>2023</v>
      </c>
      <c r="P230" s="5">
        <v>78</v>
      </c>
    </row>
    <row r="231" spans="12:16" x14ac:dyDescent="0.35">
      <c r="L231" t="s">
        <v>9</v>
      </c>
      <c r="M231" t="s">
        <v>36</v>
      </c>
      <c r="N231" t="s">
        <v>30</v>
      </c>
      <c r="O231" s="4">
        <v>9051</v>
      </c>
      <c r="P231" s="5">
        <v>57</v>
      </c>
    </row>
    <row r="232" spans="12:16" x14ac:dyDescent="0.35">
      <c r="L232" t="s">
        <v>9</v>
      </c>
      <c r="M232" t="s">
        <v>37</v>
      </c>
      <c r="N232" t="s">
        <v>28</v>
      </c>
      <c r="O232" s="4">
        <v>2919</v>
      </c>
      <c r="P232" s="5">
        <v>45</v>
      </c>
    </row>
    <row r="233" spans="12:16" x14ac:dyDescent="0.35">
      <c r="L233" t="s">
        <v>41</v>
      </c>
      <c r="M233" t="s">
        <v>38</v>
      </c>
      <c r="N233" t="s">
        <v>22</v>
      </c>
      <c r="O233" s="4">
        <v>5915</v>
      </c>
      <c r="P233" s="5">
        <v>3</v>
      </c>
    </row>
    <row r="234" spans="12:16" x14ac:dyDescent="0.35">
      <c r="L234" t="s">
        <v>10</v>
      </c>
      <c r="M234" t="s">
        <v>35</v>
      </c>
      <c r="N234" t="s">
        <v>15</v>
      </c>
      <c r="O234" s="4">
        <v>2562</v>
      </c>
      <c r="P234" s="5">
        <v>6</v>
      </c>
    </row>
    <row r="235" spans="12:16" x14ac:dyDescent="0.35">
      <c r="L235" t="s">
        <v>5</v>
      </c>
      <c r="M235" t="s">
        <v>37</v>
      </c>
      <c r="N235" t="s">
        <v>25</v>
      </c>
      <c r="O235" s="4">
        <v>8813</v>
      </c>
      <c r="P235" s="5">
        <v>21</v>
      </c>
    </row>
    <row r="236" spans="12:16" x14ac:dyDescent="0.35">
      <c r="L236" t="s">
        <v>5</v>
      </c>
      <c r="M236" t="s">
        <v>36</v>
      </c>
      <c r="N236" t="s">
        <v>18</v>
      </c>
      <c r="O236" s="4">
        <v>6111</v>
      </c>
      <c r="P236" s="5">
        <v>3</v>
      </c>
    </row>
    <row r="237" spans="12:16" x14ac:dyDescent="0.35">
      <c r="L237" t="s">
        <v>8</v>
      </c>
      <c r="M237" t="s">
        <v>34</v>
      </c>
      <c r="N237" t="s">
        <v>31</v>
      </c>
      <c r="O237" s="4">
        <v>3507</v>
      </c>
      <c r="P237" s="5">
        <v>288</v>
      </c>
    </row>
    <row r="238" spans="12:16" x14ac:dyDescent="0.35">
      <c r="L238" t="s">
        <v>6</v>
      </c>
      <c r="M238" t="s">
        <v>36</v>
      </c>
      <c r="N238" t="s">
        <v>13</v>
      </c>
      <c r="O238" s="4">
        <v>4319</v>
      </c>
      <c r="P238" s="5">
        <v>30</v>
      </c>
    </row>
    <row r="239" spans="12:16" x14ac:dyDescent="0.35">
      <c r="L239" t="s">
        <v>40</v>
      </c>
      <c r="M239" t="s">
        <v>38</v>
      </c>
      <c r="N239" t="s">
        <v>26</v>
      </c>
      <c r="O239" s="4">
        <v>609</v>
      </c>
      <c r="P239" s="5">
        <v>87</v>
      </c>
    </row>
    <row r="240" spans="12:16" x14ac:dyDescent="0.35">
      <c r="L240" t="s">
        <v>40</v>
      </c>
      <c r="M240" t="s">
        <v>39</v>
      </c>
      <c r="N240" t="s">
        <v>27</v>
      </c>
      <c r="O240" s="4">
        <v>6370</v>
      </c>
      <c r="P240" s="5">
        <v>30</v>
      </c>
    </row>
    <row r="241" spans="12:16" x14ac:dyDescent="0.35">
      <c r="L241" t="s">
        <v>5</v>
      </c>
      <c r="M241" t="s">
        <v>38</v>
      </c>
      <c r="N241" t="s">
        <v>19</v>
      </c>
      <c r="O241" s="4">
        <v>5474</v>
      </c>
      <c r="P241" s="5">
        <v>168</v>
      </c>
    </row>
    <row r="242" spans="12:16" x14ac:dyDescent="0.35">
      <c r="L242" t="s">
        <v>40</v>
      </c>
      <c r="M242" t="s">
        <v>36</v>
      </c>
      <c r="N242" t="s">
        <v>27</v>
      </c>
      <c r="O242" s="4">
        <v>3164</v>
      </c>
      <c r="P242" s="5">
        <v>306</v>
      </c>
    </row>
    <row r="243" spans="12:16" x14ac:dyDescent="0.35">
      <c r="L243" t="s">
        <v>6</v>
      </c>
      <c r="M243" t="s">
        <v>35</v>
      </c>
      <c r="N243" t="s">
        <v>4</v>
      </c>
      <c r="O243" s="4">
        <v>1302</v>
      </c>
      <c r="P243" s="5">
        <v>402</v>
      </c>
    </row>
    <row r="244" spans="12:16" x14ac:dyDescent="0.35">
      <c r="L244" t="s">
        <v>3</v>
      </c>
      <c r="M244" t="s">
        <v>37</v>
      </c>
      <c r="N244" t="s">
        <v>28</v>
      </c>
      <c r="O244" s="4">
        <v>7308</v>
      </c>
      <c r="P244" s="5">
        <v>327</v>
      </c>
    </row>
    <row r="245" spans="12:16" x14ac:dyDescent="0.35">
      <c r="L245" t="s">
        <v>40</v>
      </c>
      <c r="M245" t="s">
        <v>37</v>
      </c>
      <c r="N245" t="s">
        <v>27</v>
      </c>
      <c r="O245" s="4">
        <v>6132</v>
      </c>
      <c r="P245" s="5">
        <v>93</v>
      </c>
    </row>
    <row r="246" spans="12:16" x14ac:dyDescent="0.35">
      <c r="L246" t="s">
        <v>10</v>
      </c>
      <c r="M246" t="s">
        <v>35</v>
      </c>
      <c r="N246" t="s">
        <v>14</v>
      </c>
      <c r="O246" s="4">
        <v>3472</v>
      </c>
      <c r="P246" s="5">
        <v>96</v>
      </c>
    </row>
    <row r="247" spans="12:16" x14ac:dyDescent="0.35">
      <c r="L247" t="s">
        <v>8</v>
      </c>
      <c r="M247" t="s">
        <v>39</v>
      </c>
      <c r="N247" t="s">
        <v>18</v>
      </c>
      <c r="O247" s="4">
        <v>9660</v>
      </c>
      <c r="P247" s="5">
        <v>27</v>
      </c>
    </row>
    <row r="248" spans="12:16" x14ac:dyDescent="0.35">
      <c r="L248" t="s">
        <v>9</v>
      </c>
      <c r="M248" t="s">
        <v>38</v>
      </c>
      <c r="N248" t="s">
        <v>26</v>
      </c>
      <c r="O248" s="4">
        <v>2436</v>
      </c>
      <c r="P248" s="5">
        <v>99</v>
      </c>
    </row>
    <row r="249" spans="12:16" x14ac:dyDescent="0.35">
      <c r="L249" t="s">
        <v>9</v>
      </c>
      <c r="M249" t="s">
        <v>38</v>
      </c>
      <c r="N249" t="s">
        <v>33</v>
      </c>
      <c r="O249" s="4">
        <v>9506</v>
      </c>
      <c r="P249" s="5">
        <v>87</v>
      </c>
    </row>
    <row r="250" spans="12:16" x14ac:dyDescent="0.35">
      <c r="L250" t="s">
        <v>10</v>
      </c>
      <c r="M250" t="s">
        <v>37</v>
      </c>
      <c r="N250" t="s">
        <v>21</v>
      </c>
      <c r="O250" s="4">
        <v>245</v>
      </c>
      <c r="P250" s="5">
        <v>288</v>
      </c>
    </row>
    <row r="251" spans="12:16" x14ac:dyDescent="0.35">
      <c r="L251" t="s">
        <v>8</v>
      </c>
      <c r="M251" t="s">
        <v>35</v>
      </c>
      <c r="N251" t="s">
        <v>20</v>
      </c>
      <c r="O251" s="4">
        <v>2702</v>
      </c>
      <c r="P251" s="5">
        <v>363</v>
      </c>
    </row>
    <row r="252" spans="12:16" x14ac:dyDescent="0.35">
      <c r="L252" t="s">
        <v>10</v>
      </c>
      <c r="M252" t="s">
        <v>34</v>
      </c>
      <c r="N252" t="s">
        <v>17</v>
      </c>
      <c r="O252" s="4">
        <v>700</v>
      </c>
      <c r="P252" s="5">
        <v>87</v>
      </c>
    </row>
    <row r="253" spans="12:16" x14ac:dyDescent="0.35">
      <c r="L253" t="s">
        <v>6</v>
      </c>
      <c r="M253" t="s">
        <v>34</v>
      </c>
      <c r="N253" t="s">
        <v>17</v>
      </c>
      <c r="O253" s="4">
        <v>3759</v>
      </c>
      <c r="P253" s="5">
        <v>150</v>
      </c>
    </row>
    <row r="254" spans="12:16" x14ac:dyDescent="0.35">
      <c r="L254" t="s">
        <v>2</v>
      </c>
      <c r="M254" t="s">
        <v>35</v>
      </c>
      <c r="N254" t="s">
        <v>17</v>
      </c>
      <c r="O254" s="4">
        <v>1589</v>
      </c>
      <c r="P254" s="5">
        <v>303</v>
      </c>
    </row>
    <row r="255" spans="12:16" x14ac:dyDescent="0.35">
      <c r="L255" t="s">
        <v>7</v>
      </c>
      <c r="M255" t="s">
        <v>35</v>
      </c>
      <c r="N255" t="s">
        <v>28</v>
      </c>
      <c r="O255" s="4">
        <v>5194</v>
      </c>
      <c r="P255" s="5">
        <v>288</v>
      </c>
    </row>
    <row r="256" spans="12:16" x14ac:dyDescent="0.35">
      <c r="L256" t="s">
        <v>10</v>
      </c>
      <c r="M256" t="s">
        <v>36</v>
      </c>
      <c r="N256" t="s">
        <v>13</v>
      </c>
      <c r="O256" s="4">
        <v>945</v>
      </c>
      <c r="P256" s="5">
        <v>75</v>
      </c>
    </row>
    <row r="257" spans="12:16" x14ac:dyDescent="0.35">
      <c r="L257" t="s">
        <v>40</v>
      </c>
      <c r="M257" t="s">
        <v>38</v>
      </c>
      <c r="N257" t="s">
        <v>31</v>
      </c>
      <c r="O257" s="4">
        <v>1988</v>
      </c>
      <c r="P257" s="5">
        <v>39</v>
      </c>
    </row>
    <row r="258" spans="12:16" x14ac:dyDescent="0.35">
      <c r="L258" t="s">
        <v>6</v>
      </c>
      <c r="M258" t="s">
        <v>34</v>
      </c>
      <c r="N258" t="s">
        <v>32</v>
      </c>
      <c r="O258" s="4">
        <v>6734</v>
      </c>
      <c r="P258" s="5">
        <v>123</v>
      </c>
    </row>
    <row r="259" spans="12:16" x14ac:dyDescent="0.35">
      <c r="L259" t="s">
        <v>40</v>
      </c>
      <c r="M259" t="s">
        <v>36</v>
      </c>
      <c r="N259" t="s">
        <v>4</v>
      </c>
      <c r="O259" s="4">
        <v>217</v>
      </c>
      <c r="P259" s="5">
        <v>36</v>
      </c>
    </row>
    <row r="260" spans="12:16" x14ac:dyDescent="0.35">
      <c r="L260" t="s">
        <v>5</v>
      </c>
      <c r="M260" t="s">
        <v>34</v>
      </c>
      <c r="N260" t="s">
        <v>22</v>
      </c>
      <c r="O260" s="4">
        <v>6279</v>
      </c>
      <c r="P260" s="5">
        <v>237</v>
      </c>
    </row>
    <row r="261" spans="12:16" x14ac:dyDescent="0.35">
      <c r="L261" t="s">
        <v>40</v>
      </c>
      <c r="M261" t="s">
        <v>36</v>
      </c>
      <c r="N261" t="s">
        <v>13</v>
      </c>
      <c r="O261" s="4">
        <v>4424</v>
      </c>
      <c r="P261" s="5">
        <v>201</v>
      </c>
    </row>
    <row r="262" spans="12:16" x14ac:dyDescent="0.35">
      <c r="L262" t="s">
        <v>2</v>
      </c>
      <c r="M262" t="s">
        <v>36</v>
      </c>
      <c r="N262" t="s">
        <v>17</v>
      </c>
      <c r="O262" s="4">
        <v>189</v>
      </c>
      <c r="P262" s="5">
        <v>48</v>
      </c>
    </row>
    <row r="263" spans="12:16" x14ac:dyDescent="0.35">
      <c r="L263" t="s">
        <v>5</v>
      </c>
      <c r="M263" t="s">
        <v>35</v>
      </c>
      <c r="N263" t="s">
        <v>22</v>
      </c>
      <c r="O263" s="4">
        <v>490</v>
      </c>
      <c r="P263" s="5">
        <v>84</v>
      </c>
    </row>
    <row r="264" spans="12:16" x14ac:dyDescent="0.35">
      <c r="L264" t="s">
        <v>8</v>
      </c>
      <c r="M264" t="s">
        <v>37</v>
      </c>
      <c r="N264" t="s">
        <v>21</v>
      </c>
      <c r="O264" s="4">
        <v>434</v>
      </c>
      <c r="P264" s="5">
        <v>87</v>
      </c>
    </row>
    <row r="265" spans="12:16" x14ac:dyDescent="0.35">
      <c r="L265" t="s">
        <v>7</v>
      </c>
      <c r="M265" t="s">
        <v>38</v>
      </c>
      <c r="N265" t="s">
        <v>30</v>
      </c>
      <c r="O265" s="4">
        <v>10129</v>
      </c>
      <c r="P265" s="5">
        <v>312</v>
      </c>
    </row>
    <row r="266" spans="12:16" x14ac:dyDescent="0.35">
      <c r="L266" t="s">
        <v>3</v>
      </c>
      <c r="M266" t="s">
        <v>39</v>
      </c>
      <c r="N266" t="s">
        <v>28</v>
      </c>
      <c r="O266" s="4">
        <v>1652</v>
      </c>
      <c r="P266" s="5">
        <v>102</v>
      </c>
    </row>
    <row r="267" spans="12:16" x14ac:dyDescent="0.35">
      <c r="L267" t="s">
        <v>8</v>
      </c>
      <c r="M267" t="s">
        <v>38</v>
      </c>
      <c r="N267" t="s">
        <v>21</v>
      </c>
      <c r="O267" s="4">
        <v>6433</v>
      </c>
      <c r="P267" s="5">
        <v>78</v>
      </c>
    </row>
    <row r="268" spans="12:16" x14ac:dyDescent="0.35">
      <c r="L268" t="s">
        <v>3</v>
      </c>
      <c r="M268" t="s">
        <v>34</v>
      </c>
      <c r="N268" t="s">
        <v>23</v>
      </c>
      <c r="O268" s="4">
        <v>2212</v>
      </c>
      <c r="P268" s="5">
        <v>117</v>
      </c>
    </row>
    <row r="269" spans="12:16" x14ac:dyDescent="0.35">
      <c r="L269" t="s">
        <v>41</v>
      </c>
      <c r="M269" t="s">
        <v>35</v>
      </c>
      <c r="N269" t="s">
        <v>19</v>
      </c>
      <c r="O269" s="4">
        <v>609</v>
      </c>
      <c r="P269" s="5">
        <v>99</v>
      </c>
    </row>
    <row r="270" spans="12:16" x14ac:dyDescent="0.35">
      <c r="L270" t="s">
        <v>40</v>
      </c>
      <c r="M270" t="s">
        <v>35</v>
      </c>
      <c r="N270" t="s">
        <v>24</v>
      </c>
      <c r="O270" s="4">
        <v>1638</v>
      </c>
      <c r="P270" s="5">
        <v>48</v>
      </c>
    </row>
    <row r="271" spans="12:16" x14ac:dyDescent="0.35">
      <c r="L271" t="s">
        <v>7</v>
      </c>
      <c r="M271" t="s">
        <v>34</v>
      </c>
      <c r="N271" t="s">
        <v>15</v>
      </c>
      <c r="O271" s="4">
        <v>3829</v>
      </c>
      <c r="P271" s="5">
        <v>24</v>
      </c>
    </row>
    <row r="272" spans="12:16" x14ac:dyDescent="0.35">
      <c r="L272" t="s">
        <v>40</v>
      </c>
      <c r="M272" t="s">
        <v>39</v>
      </c>
      <c r="N272" t="s">
        <v>15</v>
      </c>
      <c r="O272" s="4">
        <v>5775</v>
      </c>
      <c r="P272" s="5">
        <v>42</v>
      </c>
    </row>
    <row r="273" spans="12:16" x14ac:dyDescent="0.35">
      <c r="L273" t="s">
        <v>6</v>
      </c>
      <c r="M273" t="s">
        <v>35</v>
      </c>
      <c r="N273" t="s">
        <v>20</v>
      </c>
      <c r="O273" s="4">
        <v>1071</v>
      </c>
      <c r="P273" s="5">
        <v>270</v>
      </c>
    </row>
    <row r="274" spans="12:16" x14ac:dyDescent="0.35">
      <c r="L274" t="s">
        <v>8</v>
      </c>
      <c r="M274" t="s">
        <v>36</v>
      </c>
      <c r="N274" t="s">
        <v>23</v>
      </c>
      <c r="O274" s="4">
        <v>5019</v>
      </c>
      <c r="P274" s="5">
        <v>150</v>
      </c>
    </row>
    <row r="275" spans="12:16" x14ac:dyDescent="0.35">
      <c r="L275" t="s">
        <v>2</v>
      </c>
      <c r="M275" t="s">
        <v>37</v>
      </c>
      <c r="N275" t="s">
        <v>15</v>
      </c>
      <c r="O275" s="4">
        <v>2863</v>
      </c>
      <c r="P275" s="5">
        <v>42</v>
      </c>
    </row>
    <row r="276" spans="12:16" x14ac:dyDescent="0.35">
      <c r="L276" t="s">
        <v>40</v>
      </c>
      <c r="M276" t="s">
        <v>35</v>
      </c>
      <c r="N276" t="s">
        <v>29</v>
      </c>
      <c r="O276" s="4">
        <v>1617</v>
      </c>
      <c r="P276" s="5">
        <v>126</v>
      </c>
    </row>
    <row r="277" spans="12:16" x14ac:dyDescent="0.35">
      <c r="L277" t="s">
        <v>6</v>
      </c>
      <c r="M277" t="s">
        <v>37</v>
      </c>
      <c r="N277" t="s">
        <v>26</v>
      </c>
      <c r="O277" s="4">
        <v>6818</v>
      </c>
      <c r="P277" s="5">
        <v>6</v>
      </c>
    </row>
    <row r="278" spans="12:16" x14ac:dyDescent="0.35">
      <c r="L278" t="s">
        <v>3</v>
      </c>
      <c r="M278" t="s">
        <v>35</v>
      </c>
      <c r="N278" t="s">
        <v>15</v>
      </c>
      <c r="O278" s="4">
        <v>6657</v>
      </c>
      <c r="P278" s="5">
        <v>276</v>
      </c>
    </row>
    <row r="279" spans="12:16" x14ac:dyDescent="0.35">
      <c r="L279" t="s">
        <v>3</v>
      </c>
      <c r="M279" t="s">
        <v>34</v>
      </c>
      <c r="N279" t="s">
        <v>17</v>
      </c>
      <c r="O279" s="4">
        <v>2919</v>
      </c>
      <c r="P279" s="5">
        <v>93</v>
      </c>
    </row>
    <row r="280" spans="12:16" x14ac:dyDescent="0.35">
      <c r="L280" t="s">
        <v>2</v>
      </c>
      <c r="M280" t="s">
        <v>36</v>
      </c>
      <c r="N280" t="s">
        <v>31</v>
      </c>
      <c r="O280" s="4">
        <v>3094</v>
      </c>
      <c r="P280" s="5">
        <v>246</v>
      </c>
    </row>
    <row r="281" spans="12:16" x14ac:dyDescent="0.35">
      <c r="L281" t="s">
        <v>6</v>
      </c>
      <c r="M281" t="s">
        <v>39</v>
      </c>
      <c r="N281" t="s">
        <v>24</v>
      </c>
      <c r="O281" s="4">
        <v>2989</v>
      </c>
      <c r="P281" s="5">
        <v>3</v>
      </c>
    </row>
    <row r="282" spans="12:16" x14ac:dyDescent="0.35">
      <c r="L282" t="s">
        <v>8</v>
      </c>
      <c r="M282" t="s">
        <v>38</v>
      </c>
      <c r="N282" t="s">
        <v>27</v>
      </c>
      <c r="O282" s="4">
        <v>2268</v>
      </c>
      <c r="P282" s="5">
        <v>63</v>
      </c>
    </row>
    <row r="283" spans="12:16" x14ac:dyDescent="0.35">
      <c r="L283" t="s">
        <v>5</v>
      </c>
      <c r="M283" t="s">
        <v>35</v>
      </c>
      <c r="N283" t="s">
        <v>31</v>
      </c>
      <c r="O283" s="4">
        <v>4753</v>
      </c>
      <c r="P283" s="5">
        <v>246</v>
      </c>
    </row>
    <row r="284" spans="12:16" x14ac:dyDescent="0.35">
      <c r="L284" t="s">
        <v>2</v>
      </c>
      <c r="M284" t="s">
        <v>34</v>
      </c>
      <c r="N284" t="s">
        <v>19</v>
      </c>
      <c r="O284" s="4">
        <v>7511</v>
      </c>
      <c r="P284" s="5">
        <v>120</v>
      </c>
    </row>
    <row r="285" spans="12:16" x14ac:dyDescent="0.35">
      <c r="L285" t="s">
        <v>2</v>
      </c>
      <c r="M285" t="s">
        <v>38</v>
      </c>
      <c r="N285" t="s">
        <v>31</v>
      </c>
      <c r="O285" s="4">
        <v>4326</v>
      </c>
      <c r="P285" s="5">
        <v>348</v>
      </c>
    </row>
    <row r="286" spans="12:16" x14ac:dyDescent="0.35">
      <c r="L286" t="s">
        <v>41</v>
      </c>
      <c r="M286" t="s">
        <v>34</v>
      </c>
      <c r="N286" t="s">
        <v>23</v>
      </c>
      <c r="O286" s="4">
        <v>4935</v>
      </c>
      <c r="P286" s="5">
        <v>126</v>
      </c>
    </row>
    <row r="287" spans="12:16" x14ac:dyDescent="0.35">
      <c r="L287" t="s">
        <v>6</v>
      </c>
      <c r="M287" t="s">
        <v>35</v>
      </c>
      <c r="N287" t="s">
        <v>30</v>
      </c>
      <c r="O287" s="4">
        <v>4781</v>
      </c>
      <c r="P287" s="5">
        <v>123</v>
      </c>
    </row>
    <row r="288" spans="12:16" x14ac:dyDescent="0.35">
      <c r="L288" t="s">
        <v>5</v>
      </c>
      <c r="M288" t="s">
        <v>38</v>
      </c>
      <c r="N288" t="s">
        <v>25</v>
      </c>
      <c r="O288" s="4">
        <v>7483</v>
      </c>
      <c r="P288" s="5">
        <v>45</v>
      </c>
    </row>
    <row r="289" spans="12:16" x14ac:dyDescent="0.35">
      <c r="L289" t="s">
        <v>10</v>
      </c>
      <c r="M289" t="s">
        <v>38</v>
      </c>
      <c r="N289" t="s">
        <v>4</v>
      </c>
      <c r="O289" s="4">
        <v>6860</v>
      </c>
      <c r="P289" s="5">
        <v>126</v>
      </c>
    </row>
    <row r="290" spans="12:16" x14ac:dyDescent="0.35">
      <c r="L290" t="s">
        <v>40</v>
      </c>
      <c r="M290" t="s">
        <v>37</v>
      </c>
      <c r="N290" t="s">
        <v>29</v>
      </c>
      <c r="O290" s="4">
        <v>9002</v>
      </c>
      <c r="P290" s="5">
        <v>72</v>
      </c>
    </row>
    <row r="291" spans="12:16" x14ac:dyDescent="0.35">
      <c r="L291" t="s">
        <v>6</v>
      </c>
      <c r="M291" t="s">
        <v>36</v>
      </c>
      <c r="N291" t="s">
        <v>29</v>
      </c>
      <c r="O291" s="4">
        <v>1400</v>
      </c>
      <c r="P291" s="5">
        <v>135</v>
      </c>
    </row>
    <row r="292" spans="12:16" x14ac:dyDescent="0.35">
      <c r="L292" t="s">
        <v>10</v>
      </c>
      <c r="M292" t="s">
        <v>34</v>
      </c>
      <c r="N292" t="s">
        <v>22</v>
      </c>
      <c r="O292" s="4">
        <v>4053</v>
      </c>
      <c r="P292" s="5">
        <v>24</v>
      </c>
    </row>
    <row r="293" spans="12:16" x14ac:dyDescent="0.35">
      <c r="L293" t="s">
        <v>7</v>
      </c>
      <c r="M293" t="s">
        <v>36</v>
      </c>
      <c r="N293" t="s">
        <v>31</v>
      </c>
      <c r="O293" s="4">
        <v>2149</v>
      </c>
      <c r="P293" s="5">
        <v>117</v>
      </c>
    </row>
    <row r="294" spans="12:16" x14ac:dyDescent="0.35">
      <c r="L294" t="s">
        <v>3</v>
      </c>
      <c r="M294" t="s">
        <v>39</v>
      </c>
      <c r="N294" t="s">
        <v>29</v>
      </c>
      <c r="O294" s="4">
        <v>3640</v>
      </c>
      <c r="P294" s="5">
        <v>51</v>
      </c>
    </row>
    <row r="295" spans="12:16" x14ac:dyDescent="0.35">
      <c r="L295" t="s">
        <v>2</v>
      </c>
      <c r="M295" t="s">
        <v>39</v>
      </c>
      <c r="N295" t="s">
        <v>23</v>
      </c>
      <c r="O295" s="4">
        <v>630</v>
      </c>
      <c r="P295" s="5">
        <v>36</v>
      </c>
    </row>
    <row r="296" spans="12:16" x14ac:dyDescent="0.35">
      <c r="L296" t="s">
        <v>9</v>
      </c>
      <c r="M296" t="s">
        <v>35</v>
      </c>
      <c r="N296" t="s">
        <v>27</v>
      </c>
      <c r="O296" s="4">
        <v>2429</v>
      </c>
      <c r="P296" s="5">
        <v>144</v>
      </c>
    </row>
    <row r="297" spans="12:16" x14ac:dyDescent="0.35">
      <c r="L297" t="s">
        <v>9</v>
      </c>
      <c r="M297" t="s">
        <v>36</v>
      </c>
      <c r="N297" t="s">
        <v>25</v>
      </c>
      <c r="O297" s="4">
        <v>2142</v>
      </c>
      <c r="P297" s="5">
        <v>114</v>
      </c>
    </row>
    <row r="298" spans="12:16" x14ac:dyDescent="0.35">
      <c r="L298" t="s">
        <v>7</v>
      </c>
      <c r="M298" t="s">
        <v>37</v>
      </c>
      <c r="N298" t="s">
        <v>30</v>
      </c>
      <c r="O298" s="4">
        <v>6454</v>
      </c>
      <c r="P298" s="5">
        <v>54</v>
      </c>
    </row>
    <row r="299" spans="12:16" x14ac:dyDescent="0.35">
      <c r="L299" t="s">
        <v>7</v>
      </c>
      <c r="M299" t="s">
        <v>37</v>
      </c>
      <c r="N299" t="s">
        <v>16</v>
      </c>
      <c r="O299" s="4">
        <v>4487</v>
      </c>
      <c r="P299" s="5">
        <v>333</v>
      </c>
    </row>
    <row r="300" spans="12:16" x14ac:dyDescent="0.35">
      <c r="L300" t="s">
        <v>3</v>
      </c>
      <c r="M300" t="s">
        <v>37</v>
      </c>
      <c r="N300" t="s">
        <v>4</v>
      </c>
      <c r="O300" s="4">
        <v>938</v>
      </c>
      <c r="P300" s="5">
        <v>366</v>
      </c>
    </row>
    <row r="301" spans="12:16" x14ac:dyDescent="0.35">
      <c r="L301" t="s">
        <v>3</v>
      </c>
      <c r="M301" t="s">
        <v>38</v>
      </c>
      <c r="N301" t="s">
        <v>26</v>
      </c>
      <c r="O301" s="4">
        <v>8841</v>
      </c>
      <c r="P301" s="5">
        <v>303</v>
      </c>
    </row>
    <row r="302" spans="12:16" x14ac:dyDescent="0.35">
      <c r="L302" t="s">
        <v>2</v>
      </c>
      <c r="M302" t="s">
        <v>39</v>
      </c>
      <c r="N302" t="s">
        <v>33</v>
      </c>
      <c r="O302" s="4">
        <v>4018</v>
      </c>
      <c r="P302" s="5">
        <v>126</v>
      </c>
    </row>
    <row r="303" spans="12:16" x14ac:dyDescent="0.35">
      <c r="L303" t="s">
        <v>41</v>
      </c>
      <c r="M303" t="s">
        <v>37</v>
      </c>
      <c r="N303" t="s">
        <v>15</v>
      </c>
      <c r="O303" s="4">
        <v>714</v>
      </c>
      <c r="P303" s="5">
        <v>231</v>
      </c>
    </row>
    <row r="304" spans="12:16" x14ac:dyDescent="0.35">
      <c r="L304" t="s">
        <v>9</v>
      </c>
      <c r="M304" t="s">
        <v>38</v>
      </c>
      <c r="N304" t="s">
        <v>25</v>
      </c>
      <c r="O304" s="4">
        <v>3850</v>
      </c>
      <c r="P304" s="5">
        <v>102</v>
      </c>
    </row>
  </sheetData>
  <mergeCells count="1">
    <mergeCell ref="A1:XFD1"/>
  </mergeCells>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0CF2E-3133-470E-99CC-D1A62A4F3834}">
  <dimension ref="A1:F17"/>
  <sheetViews>
    <sheetView workbookViewId="0">
      <selection activeCell="F4" sqref="F4"/>
    </sheetView>
  </sheetViews>
  <sheetFormatPr defaultRowHeight="14.5" x14ac:dyDescent="0.35"/>
  <cols>
    <col min="2" max="2" width="15.7265625" bestFit="1" customWidth="1"/>
    <col min="3" max="3" width="14" bestFit="1" customWidth="1"/>
    <col min="5" max="5" width="15.7265625" bestFit="1" customWidth="1"/>
    <col min="6" max="6" width="14" bestFit="1" customWidth="1"/>
  </cols>
  <sheetData>
    <row r="1" spans="1:6" s="41" customFormat="1" x14ac:dyDescent="0.35">
      <c r="A1" s="41" t="s">
        <v>78</v>
      </c>
    </row>
    <row r="4" spans="1:6" x14ac:dyDescent="0.35">
      <c r="B4" s="25" t="s">
        <v>69</v>
      </c>
      <c r="C4" t="s">
        <v>71</v>
      </c>
      <c r="E4" s="25" t="s">
        <v>69</v>
      </c>
      <c r="F4" t="s">
        <v>71</v>
      </c>
    </row>
    <row r="5" spans="1:6" x14ac:dyDescent="0.35">
      <c r="B5" s="14" t="s">
        <v>36</v>
      </c>
      <c r="C5">
        <v>39620</v>
      </c>
      <c r="E5" s="14" t="s">
        <v>38</v>
      </c>
      <c r="F5">
        <v>6069</v>
      </c>
    </row>
    <row r="6" spans="1:6" x14ac:dyDescent="0.35">
      <c r="B6" s="30" t="s">
        <v>5</v>
      </c>
      <c r="C6">
        <v>39620</v>
      </c>
      <c r="E6" s="30" t="s">
        <v>41</v>
      </c>
      <c r="F6">
        <v>6069</v>
      </c>
    </row>
    <row r="7" spans="1:6" x14ac:dyDescent="0.35">
      <c r="B7" s="14" t="s">
        <v>34</v>
      </c>
      <c r="C7">
        <v>41559</v>
      </c>
      <c r="E7" s="14" t="s">
        <v>36</v>
      </c>
      <c r="F7">
        <v>5019</v>
      </c>
    </row>
    <row r="8" spans="1:6" x14ac:dyDescent="0.35">
      <c r="B8" s="30" t="s">
        <v>5</v>
      </c>
      <c r="C8">
        <v>41559</v>
      </c>
      <c r="E8" s="30" t="s">
        <v>8</v>
      </c>
      <c r="F8">
        <v>5019</v>
      </c>
    </row>
    <row r="9" spans="1:6" x14ac:dyDescent="0.35">
      <c r="B9" s="14" t="s">
        <v>37</v>
      </c>
      <c r="C9">
        <v>43568</v>
      </c>
      <c r="E9" s="14" t="s">
        <v>34</v>
      </c>
      <c r="F9">
        <v>5516</v>
      </c>
    </row>
    <row r="10" spans="1:6" x14ac:dyDescent="0.35">
      <c r="B10" s="30" t="s">
        <v>7</v>
      </c>
      <c r="C10">
        <v>43568</v>
      </c>
      <c r="E10" s="30" t="s">
        <v>8</v>
      </c>
      <c r="F10">
        <v>5516</v>
      </c>
    </row>
    <row r="11" spans="1:6" x14ac:dyDescent="0.35">
      <c r="B11" s="14" t="s">
        <v>39</v>
      </c>
      <c r="C11">
        <v>45752</v>
      </c>
      <c r="E11" s="14" t="s">
        <v>37</v>
      </c>
      <c r="F11">
        <v>7987</v>
      </c>
    </row>
    <row r="12" spans="1:6" x14ac:dyDescent="0.35">
      <c r="B12" s="30" t="s">
        <v>2</v>
      </c>
      <c r="C12">
        <v>45752</v>
      </c>
      <c r="E12" s="30" t="s">
        <v>10</v>
      </c>
      <c r="F12">
        <v>7987</v>
      </c>
    </row>
    <row r="13" spans="1:6" x14ac:dyDescent="0.35">
      <c r="B13" s="14" t="s">
        <v>35</v>
      </c>
      <c r="C13">
        <v>38325</v>
      </c>
      <c r="E13" s="14" t="s">
        <v>39</v>
      </c>
      <c r="F13">
        <v>3976</v>
      </c>
    </row>
    <row r="14" spans="1:6" x14ac:dyDescent="0.35">
      <c r="B14" s="30" t="s">
        <v>40</v>
      </c>
      <c r="C14">
        <v>38325</v>
      </c>
      <c r="E14" s="30" t="s">
        <v>41</v>
      </c>
      <c r="F14">
        <v>3976</v>
      </c>
    </row>
    <row r="15" spans="1:6" x14ac:dyDescent="0.35">
      <c r="B15" s="14" t="s">
        <v>70</v>
      </c>
      <c r="C15">
        <v>208824</v>
      </c>
      <c r="E15" s="14" t="s">
        <v>35</v>
      </c>
      <c r="F15">
        <v>2142</v>
      </c>
    </row>
    <row r="16" spans="1:6" x14ac:dyDescent="0.35">
      <c r="E16" s="30" t="s">
        <v>2</v>
      </c>
      <c r="F16">
        <v>2142</v>
      </c>
    </row>
    <row r="17" spans="5:6" x14ac:dyDescent="0.35">
      <c r="E17" s="14" t="s">
        <v>70</v>
      </c>
      <c r="F17">
        <v>30709</v>
      </c>
    </row>
  </sheetData>
  <mergeCells count="1">
    <mergeCell ref="A1:XFD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94EF0-8491-4DDA-BE7B-1879C81E18E8}">
  <dimension ref="A1:C11"/>
  <sheetViews>
    <sheetView workbookViewId="0">
      <selection activeCell="B8" sqref="B8"/>
    </sheetView>
  </sheetViews>
  <sheetFormatPr defaultRowHeight="14.5" x14ac:dyDescent="0.35"/>
  <cols>
    <col min="2" max="2" width="17.6328125" bestFit="1" customWidth="1"/>
    <col min="3" max="5" width="11.08984375" bestFit="1" customWidth="1"/>
  </cols>
  <sheetData>
    <row r="1" spans="1:3" s="41" customFormat="1" x14ac:dyDescent="0.35">
      <c r="A1" s="41" t="s">
        <v>79</v>
      </c>
    </row>
    <row r="5" spans="1:3" x14ac:dyDescent="0.35">
      <c r="B5" s="25" t="s">
        <v>69</v>
      </c>
      <c r="C5" t="s">
        <v>83</v>
      </c>
    </row>
    <row r="6" spans="1:3" x14ac:dyDescent="0.35">
      <c r="B6" s="14" t="s">
        <v>23</v>
      </c>
      <c r="C6" s="28">
        <v>10344.119999999999</v>
      </c>
    </row>
    <row r="7" spans="1:3" x14ac:dyDescent="0.35">
      <c r="B7" s="14" t="s">
        <v>18</v>
      </c>
      <c r="C7" s="28">
        <v>11523.2</v>
      </c>
    </row>
    <row r="8" spans="1:3" x14ac:dyDescent="0.35">
      <c r="B8" s="14" t="s">
        <v>26</v>
      </c>
      <c r="C8" s="28">
        <v>20928.599999999999</v>
      </c>
    </row>
    <row r="9" spans="1:3" x14ac:dyDescent="0.35">
      <c r="B9" s="14" t="s">
        <v>17</v>
      </c>
      <c r="C9" s="28">
        <v>16977.84</v>
      </c>
    </row>
    <row r="10" spans="1:3" x14ac:dyDescent="0.35">
      <c r="B10" s="14" t="s">
        <v>25</v>
      </c>
      <c r="C10" s="28">
        <v>10790.45</v>
      </c>
    </row>
    <row r="11" spans="1:3" x14ac:dyDescent="0.35">
      <c r="B11" s="14" t="s">
        <v>70</v>
      </c>
      <c r="C11" s="28">
        <v>70564.210000000006</v>
      </c>
    </row>
  </sheetData>
  <mergeCells count="1">
    <mergeCell ref="A1:XFD1"/>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191E2-8D39-4EC9-A7E2-D931D8E2CD19}">
  <dimension ref="A1:M19"/>
  <sheetViews>
    <sheetView tabSelected="1" zoomScaleNormal="100" workbookViewId="0">
      <selection activeCell="F21" sqref="F21"/>
    </sheetView>
  </sheetViews>
  <sheetFormatPr defaultRowHeight="14.5" x14ac:dyDescent="0.35"/>
  <cols>
    <col min="3" max="3" width="21.08984375" bestFit="1" customWidth="1"/>
    <col min="4" max="4" width="12.08984375" bestFit="1" customWidth="1"/>
    <col min="5" max="5" width="10.08984375" bestFit="1" customWidth="1"/>
    <col min="8" max="8" width="15.1796875" bestFit="1" customWidth="1"/>
    <col min="9" max="9" width="18" customWidth="1"/>
    <col min="11" max="11" width="12.54296875" bestFit="1" customWidth="1"/>
    <col min="13" max="13" width="11.54296875" bestFit="1" customWidth="1"/>
  </cols>
  <sheetData>
    <row r="1" spans="1:13" s="41" customFormat="1" x14ac:dyDescent="0.35">
      <c r="A1" s="41" t="s">
        <v>46</v>
      </c>
    </row>
    <row r="4" spans="1:13" x14ac:dyDescent="0.35">
      <c r="C4" s="46" t="s">
        <v>84</v>
      </c>
      <c r="D4" s="31" t="s">
        <v>37</v>
      </c>
    </row>
    <row r="5" spans="1:13" x14ac:dyDescent="0.35">
      <c r="M5" s="46" t="s">
        <v>85</v>
      </c>
    </row>
    <row r="6" spans="1:13" x14ac:dyDescent="0.35">
      <c r="M6" t="str" cm="1">
        <f t="array" ref="M6:M11">_xlfn.UNIQUE(Data[Geography])</f>
        <v>Australia</v>
      </c>
    </row>
    <row r="7" spans="1:13" ht="15.5" x14ac:dyDescent="0.35">
      <c r="C7" s="42" t="s">
        <v>86</v>
      </c>
      <c r="D7" s="42"/>
      <c r="E7" s="42"/>
      <c r="H7" s="42" t="s">
        <v>87</v>
      </c>
      <c r="I7" s="42"/>
      <c r="J7" s="42"/>
      <c r="K7" s="42"/>
      <c r="M7" t="str">
        <v>New Zealand</v>
      </c>
    </row>
    <row r="8" spans="1:13" ht="15.5" x14ac:dyDescent="0.35">
      <c r="H8" s="37"/>
      <c r="I8" s="38" t="s">
        <v>1</v>
      </c>
      <c r="J8" s="38" t="s">
        <v>49</v>
      </c>
      <c r="K8" s="37" t="s">
        <v>92</v>
      </c>
      <c r="M8" t="str">
        <v>UK</v>
      </c>
    </row>
    <row r="9" spans="1:13" x14ac:dyDescent="0.35">
      <c r="C9" t="s">
        <v>88</v>
      </c>
      <c r="E9">
        <f>COUNTIFS(Data[Geography],D4)</f>
        <v>53</v>
      </c>
      <c r="H9" s="12" t="s">
        <v>7</v>
      </c>
      <c r="I9" s="35" cm="1">
        <f t="array" ref="I9:I19">SUMIFS(Data[Amount], Data[Sales Person],H9:H19, Data[Geography],$D4)</f>
        <v>43568</v>
      </c>
      <c r="J9" s="5" cm="1">
        <f t="array" ref="J9:J19">SUMIFS(Data[Units], Data[Sales Person],H9:H19, Data[Geography], D4)</f>
        <v>978</v>
      </c>
      <c r="K9" s="36">
        <f>IF(I9&gt;12000, 1, -1)</f>
        <v>1</v>
      </c>
      <c r="M9" t="str">
        <v>USA</v>
      </c>
    </row>
    <row r="10" spans="1:13" x14ac:dyDescent="0.35">
      <c r="H10" s="13" t="s">
        <v>5</v>
      </c>
      <c r="I10" s="35">
        <v>14504</v>
      </c>
      <c r="J10" s="5">
        <v>156</v>
      </c>
      <c r="K10" s="36">
        <f t="shared" ref="K10:K19" si="0">IF(I10&gt;12000, 1, -1)</f>
        <v>1</v>
      </c>
      <c r="M10" t="str">
        <v>India</v>
      </c>
    </row>
    <row r="11" spans="1:13" ht="15.5" x14ac:dyDescent="0.35">
      <c r="C11" s="37"/>
      <c r="D11" s="38" t="s">
        <v>63</v>
      </c>
      <c r="E11" s="38" t="s">
        <v>56</v>
      </c>
      <c r="H11" s="12" t="s">
        <v>41</v>
      </c>
      <c r="I11" s="35">
        <v>17283</v>
      </c>
      <c r="J11" s="5">
        <v>882</v>
      </c>
      <c r="K11" s="36">
        <f t="shared" si="0"/>
        <v>1</v>
      </c>
      <c r="M11" t="str">
        <v>Canada</v>
      </c>
    </row>
    <row r="12" spans="1:13" x14ac:dyDescent="0.35">
      <c r="C12" t="s">
        <v>89</v>
      </c>
      <c r="D12" s="33">
        <f>SUMIFS(Data[Amount], Data[Geography],D$4)</f>
        <v>218813</v>
      </c>
      <c r="E12" s="32">
        <f>AVERAGEIFS(Data[Amount],Data[Geography],D4)</f>
        <v>4128.5471698113206</v>
      </c>
      <c r="H12" s="13" t="s">
        <v>3</v>
      </c>
      <c r="I12" s="35">
        <v>16821</v>
      </c>
      <c r="J12" s="5">
        <v>1161</v>
      </c>
      <c r="K12" s="36">
        <f t="shared" si="0"/>
        <v>1</v>
      </c>
    </row>
    <row r="13" spans="1:13" x14ac:dyDescent="0.35">
      <c r="C13" t="s">
        <v>81</v>
      </c>
      <c r="D13" s="35">
        <f>SUMIFS(Data[Cost], Data[Geography], D4)</f>
        <v>68922.959999999992</v>
      </c>
      <c r="E13" s="34">
        <f>AVERAGEIFS(Data[Cost], Data[Geography],D4)</f>
        <v>1300.4332075471696</v>
      </c>
      <c r="H13" s="12" t="s">
        <v>10</v>
      </c>
      <c r="I13" s="35">
        <v>7987</v>
      </c>
      <c r="J13" s="5">
        <v>345</v>
      </c>
      <c r="K13" s="36">
        <f t="shared" si="0"/>
        <v>-1</v>
      </c>
    </row>
    <row r="14" spans="1:13" x14ac:dyDescent="0.35">
      <c r="C14" t="s">
        <v>90</v>
      </c>
      <c r="D14" s="35">
        <f>SUMIFS(Data[Total Profit], Data[Geography],D4)</f>
        <v>50727.47</v>
      </c>
      <c r="E14" s="35">
        <f>AVERAGEIFS(Data[Total Profit],Data[Geography],D4)</f>
        <v>7246.7814285714285</v>
      </c>
      <c r="H14" s="13" t="s">
        <v>7</v>
      </c>
      <c r="I14" s="35">
        <v>43568</v>
      </c>
      <c r="J14" s="5">
        <v>978</v>
      </c>
      <c r="K14" s="36">
        <f t="shared" si="0"/>
        <v>1</v>
      </c>
    </row>
    <row r="15" spans="1:13" x14ac:dyDescent="0.35">
      <c r="C15" t="s">
        <v>91</v>
      </c>
      <c r="D15">
        <f>SUMIFS(Data[Units], Data[Geography],D4)</f>
        <v>7431</v>
      </c>
      <c r="E15" s="27">
        <f>AVERAGEIFS(Data[Units], Data[Geography],D4)</f>
        <v>140.20754716981133</v>
      </c>
      <c r="H15" s="13" t="s">
        <v>2</v>
      </c>
      <c r="I15" s="35">
        <v>25655</v>
      </c>
      <c r="J15" s="5">
        <v>453</v>
      </c>
      <c r="K15" s="36">
        <f t="shared" si="0"/>
        <v>1</v>
      </c>
    </row>
    <row r="16" spans="1:13" x14ac:dyDescent="0.35">
      <c r="H16" s="13" t="s">
        <v>40</v>
      </c>
      <c r="I16" s="35">
        <v>24451</v>
      </c>
      <c r="J16" s="5">
        <v>300</v>
      </c>
      <c r="K16" s="36">
        <f t="shared" si="0"/>
        <v>1</v>
      </c>
    </row>
    <row r="17" spans="8:11" x14ac:dyDescent="0.35">
      <c r="H17" s="12" t="s">
        <v>8</v>
      </c>
      <c r="I17" s="35">
        <v>20125</v>
      </c>
      <c r="J17" s="5">
        <v>711</v>
      </c>
      <c r="K17" s="36">
        <f t="shared" si="0"/>
        <v>1</v>
      </c>
    </row>
    <row r="18" spans="8:11" x14ac:dyDescent="0.35">
      <c r="H18" s="12" t="s">
        <v>6</v>
      </c>
      <c r="I18" s="35">
        <v>26985</v>
      </c>
      <c r="J18" s="5">
        <v>1329</v>
      </c>
      <c r="K18" s="36">
        <f t="shared" si="0"/>
        <v>1</v>
      </c>
    </row>
    <row r="19" spans="8:11" x14ac:dyDescent="0.35">
      <c r="H19" s="13" t="s">
        <v>9</v>
      </c>
      <c r="I19" s="35">
        <v>21434</v>
      </c>
      <c r="J19" s="5">
        <v>1116</v>
      </c>
      <c r="K19" s="36">
        <f t="shared" si="0"/>
        <v>1</v>
      </c>
    </row>
  </sheetData>
  <mergeCells count="3">
    <mergeCell ref="A1:XFD1"/>
    <mergeCell ref="C7:E7"/>
    <mergeCell ref="H7:K7"/>
  </mergeCells>
  <conditionalFormatting sqref="I9">
    <cfRule type="dataBar" priority="6">
      <dataBar>
        <cfvo type="min"/>
        <cfvo type="max"/>
        <color rgb="FFFFB628"/>
      </dataBar>
      <extLst>
        <ext xmlns:x14="http://schemas.microsoft.com/office/spreadsheetml/2009/9/main" uri="{B025F937-C7B1-47D3-B67F-A62EFF666E3E}">
          <x14:id>{379CAF22-8054-4C2D-80D0-A7FA74AE3ADA}</x14:id>
        </ext>
      </extLst>
    </cfRule>
  </conditionalFormatting>
  <conditionalFormatting sqref="I9:I19">
    <cfRule type="dataBar" priority="5">
      <dataBar>
        <cfvo type="min"/>
        <cfvo type="max"/>
        <color rgb="FF00B050"/>
      </dataBar>
      <extLst>
        <ext xmlns:x14="http://schemas.microsoft.com/office/spreadsheetml/2009/9/main" uri="{B025F937-C7B1-47D3-B67F-A62EFF666E3E}">
          <x14:id>{4AFFA4D9-797F-4848-AFEC-C72CDED95D1C}</x14:id>
        </ext>
      </extLst>
    </cfRule>
  </conditionalFormatting>
  <dataValidations count="1">
    <dataValidation type="list" allowBlank="1" showInputMessage="1" showErrorMessage="1" sqref="D4" xr:uid="{85EC998E-0101-48D7-A956-D883B104F811}">
      <formula1>$M$6:$M$11</formula1>
    </dataValidation>
  </dataValidation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379CAF22-8054-4C2D-80D0-A7FA74AE3ADA}">
            <x14:dataBar minLength="0" maxLength="100" border="1" negativeBarBorderColorSameAsPositive="0">
              <x14:cfvo type="autoMin"/>
              <x14:cfvo type="autoMax"/>
              <x14:borderColor rgb="FFFFB628"/>
              <x14:negativeFillColor rgb="FFFF0000"/>
              <x14:negativeBorderColor rgb="FFFF0000"/>
              <x14:axisColor rgb="FF000000"/>
            </x14:dataBar>
          </x14:cfRule>
          <xm:sqref>I9</xm:sqref>
        </x14:conditionalFormatting>
        <x14:conditionalFormatting xmlns:xm="http://schemas.microsoft.com/office/excel/2006/main">
          <x14:cfRule type="dataBar" id="{4AFFA4D9-797F-4848-AFEC-C72CDED95D1C}">
            <x14:dataBar minLength="0" maxLength="100" border="1" negativeBarBorderColorSameAsPositive="0">
              <x14:cfvo type="autoMin"/>
              <x14:cfvo type="autoMax"/>
              <x14:borderColor rgb="FFFF0000"/>
              <x14:negativeFillColor rgb="FFFF0000"/>
              <x14:negativeBorderColor rgb="FFFF0000"/>
              <x14:axisColor rgb="FF000000"/>
            </x14:dataBar>
          </x14:cfRule>
          <xm:sqref>I9:I19</xm:sqref>
        </x14:conditionalFormatting>
        <x14:conditionalFormatting xmlns:xm="http://schemas.microsoft.com/office/excel/2006/main">
          <x14:cfRule type="iconSet" priority="1" id="{6BDFB04C-FC2B-4964-9900-094B166E3F6A}">
            <x14:iconSet iconSet="3Symbols" showValue="0" custom="1">
              <x14:cfvo type="percent">
                <xm:f>0</xm:f>
              </x14:cfvo>
              <x14:cfvo type="num">
                <xm:f>0</xm:f>
              </x14:cfvo>
              <x14:cfvo type="num">
                <xm:f>1</xm:f>
              </x14:cfvo>
              <x14:cfIcon iconSet="3Symbols" iconId="0"/>
              <x14:cfIcon iconSet="NoIcons" iconId="0"/>
              <x14:cfIcon iconSet="3Symbols" iconId="2"/>
            </x14:iconSet>
          </x14:cfRule>
          <xm:sqref>K9:K19</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35EA2-4500-4584-9270-963587701CD5}">
  <dimension ref="A1:G27"/>
  <sheetViews>
    <sheetView workbookViewId="0">
      <selection activeCell="D15" sqref="D15"/>
    </sheetView>
  </sheetViews>
  <sheetFormatPr defaultRowHeight="14.5" x14ac:dyDescent="0.35"/>
  <cols>
    <col min="2" max="2" width="20.36328125" bestFit="1" customWidth="1"/>
    <col min="3" max="3" width="14" bestFit="1" customWidth="1"/>
    <col min="4" max="4" width="11.453125" bestFit="1" customWidth="1"/>
    <col min="5" max="5" width="11.08984375" bestFit="1" customWidth="1"/>
    <col min="6" max="6" width="12.453125" bestFit="1" customWidth="1"/>
    <col min="7" max="7" width="11.08984375" bestFit="1" customWidth="1"/>
  </cols>
  <sheetData>
    <row r="1" spans="1:7" s="41" customFormat="1" x14ac:dyDescent="0.35">
      <c r="A1" s="41" t="s">
        <v>93</v>
      </c>
    </row>
    <row r="4" spans="1:7" x14ac:dyDescent="0.35">
      <c r="B4" s="25" t="s">
        <v>69</v>
      </c>
      <c r="C4" t="s">
        <v>71</v>
      </c>
      <c r="D4" t="s">
        <v>72</v>
      </c>
      <c r="E4" t="s">
        <v>83</v>
      </c>
      <c r="F4" t="s">
        <v>94</v>
      </c>
      <c r="G4" s="39"/>
    </row>
    <row r="5" spans="1:7" x14ac:dyDescent="0.35">
      <c r="B5" s="14" t="s">
        <v>26</v>
      </c>
      <c r="C5">
        <v>98</v>
      </c>
      <c r="D5">
        <v>159</v>
      </c>
      <c r="E5" s="28">
        <v>-792.4</v>
      </c>
      <c r="F5" s="40">
        <v>-8.0857142857142854</v>
      </c>
      <c r="G5" s="39"/>
    </row>
    <row r="6" spans="1:7" x14ac:dyDescent="0.35">
      <c r="B6" s="14" t="s">
        <v>21</v>
      </c>
      <c r="C6">
        <v>567</v>
      </c>
      <c r="D6">
        <v>228</v>
      </c>
      <c r="E6" s="28">
        <v>-1485</v>
      </c>
      <c r="F6" s="40">
        <v>-2.6190476190476191</v>
      </c>
    </row>
    <row r="7" spans="1:7" x14ac:dyDescent="0.35">
      <c r="B7" s="14" t="s">
        <v>17</v>
      </c>
      <c r="C7">
        <v>1589</v>
      </c>
      <c r="D7">
        <v>303</v>
      </c>
      <c r="E7" s="28">
        <v>646.67000000000007</v>
      </c>
      <c r="F7" s="40">
        <v>0.40696664568911267</v>
      </c>
    </row>
    <row r="8" spans="1:7" x14ac:dyDescent="0.35">
      <c r="B8" s="14" t="s">
        <v>23</v>
      </c>
      <c r="C8">
        <v>2023</v>
      </c>
      <c r="D8">
        <v>78</v>
      </c>
      <c r="E8" s="28">
        <v>1516.78</v>
      </c>
      <c r="F8" s="40">
        <v>0.74976767177459214</v>
      </c>
    </row>
    <row r="9" spans="1:7" x14ac:dyDescent="0.35">
      <c r="B9" s="14" t="s">
        <v>25</v>
      </c>
      <c r="C9">
        <v>2464</v>
      </c>
      <c r="D9">
        <v>234</v>
      </c>
      <c r="E9" s="28">
        <v>-613.09999999999991</v>
      </c>
      <c r="F9" s="40">
        <v>-0.2488230519480519</v>
      </c>
    </row>
    <row r="10" spans="1:7" x14ac:dyDescent="0.35">
      <c r="B10" s="14" t="s">
        <v>24</v>
      </c>
      <c r="C10">
        <v>4431</v>
      </c>
      <c r="D10">
        <v>162</v>
      </c>
      <c r="E10" s="28">
        <v>3625.86</v>
      </c>
      <c r="F10" s="40">
        <v>0.81829383886255924</v>
      </c>
    </row>
    <row r="11" spans="1:7" x14ac:dyDescent="0.35">
      <c r="B11" s="14" t="s">
        <v>31</v>
      </c>
      <c r="C11">
        <v>4753</v>
      </c>
      <c r="D11">
        <v>246</v>
      </c>
      <c r="E11" s="28">
        <v>3328.66</v>
      </c>
      <c r="F11" s="40">
        <v>0.70032821375973064</v>
      </c>
    </row>
    <row r="12" spans="1:7" x14ac:dyDescent="0.35">
      <c r="B12" s="14" t="s">
        <v>13</v>
      </c>
      <c r="C12">
        <v>4760</v>
      </c>
      <c r="D12">
        <v>69</v>
      </c>
      <c r="E12" s="28">
        <v>4116.2299999999996</v>
      </c>
      <c r="F12" s="40">
        <v>0.86475420168067219</v>
      </c>
    </row>
    <row r="13" spans="1:7" x14ac:dyDescent="0.35">
      <c r="B13" s="14" t="s">
        <v>4</v>
      </c>
      <c r="C13">
        <v>5005</v>
      </c>
      <c r="D13">
        <v>558</v>
      </c>
      <c r="E13" s="28">
        <v>-1624.0400000000009</v>
      </c>
      <c r="F13" s="40">
        <v>-0.32448351648351664</v>
      </c>
    </row>
    <row r="14" spans="1:7" x14ac:dyDescent="0.35">
      <c r="B14" s="14" t="s">
        <v>20</v>
      </c>
      <c r="C14">
        <v>5747</v>
      </c>
      <c r="D14">
        <v>828</v>
      </c>
      <c r="E14" s="28">
        <v>-3046.3599999999988</v>
      </c>
      <c r="F14" s="40">
        <v>-0.5300783017226377</v>
      </c>
    </row>
    <row r="15" spans="1:7" x14ac:dyDescent="0.35">
      <c r="B15" s="14" t="s">
        <v>19</v>
      </c>
      <c r="C15">
        <v>5747</v>
      </c>
      <c r="D15">
        <v>354</v>
      </c>
      <c r="E15" s="28">
        <v>3042.44</v>
      </c>
      <c r="F15" s="40">
        <v>0.52939620671654775</v>
      </c>
    </row>
    <row r="16" spans="1:7" x14ac:dyDescent="0.35">
      <c r="B16" s="14" t="s">
        <v>18</v>
      </c>
      <c r="C16">
        <v>6223</v>
      </c>
      <c r="D16">
        <v>294</v>
      </c>
      <c r="E16" s="28">
        <v>4320.82</v>
      </c>
      <c r="F16" s="40">
        <v>0.69433070866141733</v>
      </c>
    </row>
    <row r="17" spans="2:6" x14ac:dyDescent="0.35">
      <c r="B17" s="14" t="s">
        <v>16</v>
      </c>
      <c r="C17">
        <v>6860</v>
      </c>
      <c r="D17">
        <v>201</v>
      </c>
      <c r="E17" s="28">
        <v>5093.21</v>
      </c>
      <c r="F17" s="40">
        <v>0.74245043731778426</v>
      </c>
    </row>
    <row r="18" spans="2:6" x14ac:dyDescent="0.35">
      <c r="B18" s="14" t="s">
        <v>33</v>
      </c>
      <c r="C18">
        <v>10045</v>
      </c>
      <c r="D18">
        <v>864</v>
      </c>
      <c r="E18" s="28">
        <v>-642.67999999999847</v>
      </c>
      <c r="F18" s="40">
        <v>-6.3980089596814185E-2</v>
      </c>
    </row>
    <row r="19" spans="2:6" x14ac:dyDescent="0.35">
      <c r="B19" s="14" t="s">
        <v>29</v>
      </c>
      <c r="C19">
        <v>10234</v>
      </c>
      <c r="D19">
        <v>717</v>
      </c>
      <c r="E19" s="28">
        <v>5100.2800000000007</v>
      </c>
      <c r="F19" s="40">
        <v>0.49836623021301552</v>
      </c>
    </row>
    <row r="20" spans="2:6" x14ac:dyDescent="0.35">
      <c r="B20" s="14" t="s">
        <v>14</v>
      </c>
      <c r="C20">
        <v>10493</v>
      </c>
      <c r="D20">
        <v>414</v>
      </c>
      <c r="E20" s="28">
        <v>5649.2000000000007</v>
      </c>
      <c r="F20" s="40">
        <v>0.53837796626322321</v>
      </c>
    </row>
    <row r="21" spans="2:6" x14ac:dyDescent="0.35">
      <c r="B21" s="14" t="s">
        <v>22</v>
      </c>
      <c r="C21">
        <v>12355</v>
      </c>
      <c r="D21">
        <v>666</v>
      </c>
      <c r="E21" s="28">
        <v>5848.18</v>
      </c>
      <c r="F21" s="40">
        <v>0.47334520437070016</v>
      </c>
    </row>
    <row r="22" spans="2:6" x14ac:dyDescent="0.35">
      <c r="B22" s="14" t="s">
        <v>28</v>
      </c>
      <c r="C22">
        <v>12649</v>
      </c>
      <c r="D22">
        <v>504</v>
      </c>
      <c r="E22" s="28">
        <v>7417.48</v>
      </c>
      <c r="F22" s="40">
        <v>0.58640841173215275</v>
      </c>
    </row>
    <row r="23" spans="2:6" x14ac:dyDescent="0.35">
      <c r="B23" s="14" t="s">
        <v>27</v>
      </c>
      <c r="C23">
        <v>14371</v>
      </c>
      <c r="D23">
        <v>771</v>
      </c>
      <c r="E23" s="28">
        <v>1472.1700000000019</v>
      </c>
      <c r="F23" s="40">
        <v>0.1024403312226012</v>
      </c>
    </row>
    <row r="24" spans="2:6" x14ac:dyDescent="0.35">
      <c r="B24" s="14" t="s">
        <v>30</v>
      </c>
      <c r="C24">
        <v>17409</v>
      </c>
      <c r="D24">
        <v>903</v>
      </c>
      <c r="E24" s="28">
        <v>4324.5299999999988</v>
      </c>
      <c r="F24" s="40">
        <v>0.24840772014475265</v>
      </c>
    </row>
    <row r="25" spans="2:6" x14ac:dyDescent="0.35">
      <c r="B25" s="14" t="s">
        <v>32</v>
      </c>
      <c r="C25">
        <v>19054</v>
      </c>
      <c r="D25">
        <v>693</v>
      </c>
      <c r="E25" s="28">
        <v>13059.55</v>
      </c>
      <c r="F25" s="40">
        <v>0.6853967670830271</v>
      </c>
    </row>
    <row r="26" spans="2:6" x14ac:dyDescent="0.35">
      <c r="B26" s="14" t="s">
        <v>15</v>
      </c>
      <c r="C26">
        <v>32557</v>
      </c>
      <c r="D26">
        <v>912</v>
      </c>
      <c r="E26" s="28">
        <v>21859.239999999998</v>
      </c>
      <c r="F26" s="40">
        <v>0.67141444236262549</v>
      </c>
    </row>
    <row r="27" spans="2:6" x14ac:dyDescent="0.35">
      <c r="B27" s="14" t="s">
        <v>70</v>
      </c>
      <c r="C27">
        <v>189434</v>
      </c>
      <c r="D27">
        <v>10158</v>
      </c>
      <c r="E27" s="28">
        <v>82217.720000000016</v>
      </c>
      <c r="F27" s="40">
        <v>0.43401775816379329</v>
      </c>
    </row>
  </sheetData>
  <mergeCells count="1">
    <mergeCell ref="A1:XFD1"/>
  </mergeCells>
  <conditionalFormatting pivot="1" sqref="F5:F27">
    <cfRule type="colorScale" priority="1">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Quick Stat</vt:lpstr>
      <vt:lpstr>Exploration</vt:lpstr>
      <vt:lpstr>Sales by country Formulas</vt:lpstr>
      <vt:lpstr>Sales by Country Pivot</vt:lpstr>
      <vt:lpstr>Top 5</vt:lpstr>
      <vt:lpstr>Anomalies</vt:lpstr>
      <vt:lpstr>Best Sale Country</vt:lpstr>
      <vt:lpstr>Profit Analysis</vt:lpstr>
      <vt:lpstr>Dashboard</vt:lpstr>
      <vt:lpstr>Decision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joshua asante</cp:lastModifiedBy>
  <dcterms:created xsi:type="dcterms:W3CDTF">2021-03-14T20:21:32Z</dcterms:created>
  <dcterms:modified xsi:type="dcterms:W3CDTF">2023-05-19T23:24:45Z</dcterms:modified>
</cp:coreProperties>
</file>