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josh/Documents/photogrammetry-characterization/"/>
    </mc:Choice>
  </mc:AlternateContent>
  <xr:revisionPtr revIDLastSave="0" documentId="13_ncr:1_{1D0C192E-AA47-814C-91FB-063E0ECD49DE}" xr6:coauthVersionLast="47" xr6:coauthVersionMax="47" xr10:uidLastSave="{00000000-0000-0000-0000-000000000000}"/>
  <bookViews>
    <workbookView xWindow="0" yWindow="500" windowWidth="28800" windowHeight="15800" activeTab="4" xr2:uid="{00000000-000D-0000-FFFF-FFFF00000000}"/>
  </bookViews>
  <sheets>
    <sheet name="Summary" sheetId="1" r:id="rId1"/>
    <sheet name="Scaniverse-ise" sheetId="2" r:id="rId2"/>
    <sheet name="Scaniverse-i12" sheetId="3" r:id="rId3"/>
    <sheet name="Scaniverse-i14" sheetId="4" r:id="rId4"/>
    <sheet name="ObjCap-i14" sheetId="5" r:id="rId5"/>
    <sheet name="Statistical tests" sheetId="6" r:id="rId6"/>
  </sheets>
  <definedNames>
    <definedName name="_xlchart.v2.0" hidden="1">'Statistical tests'!$J$6:$J$9</definedName>
    <definedName name="_xlchart.v2.1" hidden="1">'Statistical tests'!$K$5</definedName>
    <definedName name="_xlchart.v2.2" hidden="1">'Statistical tests'!$K$6:$K$9</definedName>
    <definedName name="_xlchart.v2.3" hidden="1">'Statistical tests'!$L$5</definedName>
    <definedName name="_xlchart.v2.4" hidden="1">'Statistical tests'!$L$6:$L$9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25" i="2" s="1"/>
  <c r="D19" i="2"/>
  <c r="D20" i="2"/>
  <c r="C30" i="6" s="1"/>
  <c r="L6" i="6"/>
  <c r="L7" i="6"/>
  <c r="L8" i="6"/>
  <c r="L9" i="6"/>
  <c r="K6" i="6"/>
  <c r="K7" i="6"/>
  <c r="K8" i="6"/>
  <c r="K9" i="6"/>
  <c r="C31" i="6"/>
  <c r="C19" i="6"/>
  <c r="C18" i="6"/>
  <c r="C15" i="6"/>
  <c r="C7" i="6"/>
  <c r="C6" i="6"/>
  <c r="C3" i="6"/>
  <c r="H19" i="2"/>
  <c r="H23" i="2" s="1"/>
  <c r="H24" i="2" s="1"/>
  <c r="H22" i="3"/>
  <c r="H19" i="3"/>
  <c r="H23" i="3" s="1"/>
  <c r="H24" i="3" s="1"/>
  <c r="H22" i="4"/>
  <c r="H19" i="4"/>
  <c r="H23" i="4" s="1"/>
  <c r="H24" i="4" s="1"/>
  <c r="H19" i="5"/>
  <c r="H23" i="5" s="1"/>
  <c r="H24" i="5" s="1"/>
  <c r="E26" i="4"/>
  <c r="D26" i="4"/>
  <c r="E25" i="4"/>
  <c r="D25" i="4"/>
  <c r="E26" i="3"/>
  <c r="D26" i="3"/>
  <c r="E25" i="3"/>
  <c r="D25" i="3"/>
  <c r="E26" i="2"/>
  <c r="E25" i="2"/>
  <c r="E23" i="5"/>
  <c r="D23" i="5"/>
  <c r="D26" i="5" s="1"/>
  <c r="E22" i="5"/>
  <c r="D22" i="5"/>
  <c r="E20" i="5"/>
  <c r="E26" i="5" s="1"/>
  <c r="D20" i="5"/>
  <c r="E19" i="5"/>
  <c r="E25" i="5" s="1"/>
  <c r="D19" i="5"/>
  <c r="H22" i="5" s="1"/>
  <c r="E23" i="4"/>
  <c r="D23" i="4"/>
  <c r="E22" i="4"/>
  <c r="D22" i="4"/>
  <c r="E20" i="4"/>
  <c r="D20" i="4"/>
  <c r="E19" i="4"/>
  <c r="D19" i="4"/>
  <c r="E23" i="3"/>
  <c r="D23" i="3"/>
  <c r="E22" i="3"/>
  <c r="D22" i="3"/>
  <c r="E20" i="3"/>
  <c r="D20" i="3"/>
  <c r="E19" i="3"/>
  <c r="D19" i="3"/>
  <c r="E23" i="2"/>
  <c r="D23" i="2"/>
  <c r="E22" i="2"/>
  <c r="E20" i="2"/>
  <c r="E19" i="2"/>
  <c r="H22" i="2" l="1"/>
  <c r="H25" i="2" s="1"/>
  <c r="D26" i="2"/>
  <c r="C32" i="6"/>
  <c r="C33" i="6" s="1"/>
  <c r="C20" i="6"/>
  <c r="C21" i="6" s="1"/>
  <c r="C8" i="6"/>
  <c r="C9" i="6" s="1"/>
  <c r="H25" i="3"/>
  <c r="H25" i="4"/>
  <c r="H25" i="5"/>
  <c r="D25" i="5"/>
</calcChain>
</file>

<file path=xl/sharedStrings.xml><?xml version="1.0" encoding="utf-8"?>
<sst xmlns="http://schemas.openxmlformats.org/spreadsheetml/2006/main" count="338" uniqueCount="156">
  <si>
    <t>Scan</t>
  </si>
  <si>
    <t>File Name</t>
  </si>
  <si>
    <t>Path</t>
  </si>
  <si>
    <t>Normalized Hausdorff</t>
  </si>
  <si>
    <t>Measured Hausdorff (mm)</t>
  </si>
  <si>
    <t>Mean Absolute Error (mm)</t>
  </si>
  <si>
    <t>Root Mean Squared Error (mm)</t>
  </si>
  <si>
    <t>RM1</t>
  </si>
  <si>
    <t>ObjCap-i14-RM-01</t>
  </si>
  <si>
    <t>objects/object-capture-i14/room/ObjCap-i14-RM-01.obj</t>
  </si>
  <si>
    <t>RM2</t>
  </si>
  <si>
    <t>ObjCap-i14-RM-02</t>
  </si>
  <si>
    <t>objects/object-capture-i14/room/ObjCap-i14-RM-02.obj</t>
  </si>
  <si>
    <t>RM3</t>
  </si>
  <si>
    <t>ObjCap-i14-RM-03</t>
  </si>
  <si>
    <t>objects/object-capture-i14/room/ObjCap-i14-RM-03.obj</t>
  </si>
  <si>
    <t>RM4</t>
  </si>
  <si>
    <t>ObjCap-i14-RM-04</t>
  </si>
  <si>
    <t>objects/object-capture-i14/room/ObjCap-i14-RM-04.obj</t>
  </si>
  <si>
    <t>RM5</t>
  </si>
  <si>
    <t>ObjCap-i14-RM-05</t>
  </si>
  <si>
    <t>objects/object-capture-i14/room/ObjCap-i14-RM-05.obj</t>
  </si>
  <si>
    <t>SL1</t>
  </si>
  <si>
    <t>ObjCap-i14-SL-01</t>
  </si>
  <si>
    <t>objects/object-capture-i14/shadowless/ObjCap-i14-SL-01.obj</t>
  </si>
  <si>
    <t>SL2</t>
  </si>
  <si>
    <t>ObjCap-i14-SL-02</t>
  </si>
  <si>
    <t>objects/object-capture-i14/shadowless/ObjCap-i14-SL-02.obj</t>
  </si>
  <si>
    <t>SL3</t>
  </si>
  <si>
    <t>ObjCap-i14-SL-03</t>
  </si>
  <si>
    <t>objects/object-capture-i14/shadowless/ObjCap-i14-SL-03.obj</t>
  </si>
  <si>
    <t>SL4</t>
  </si>
  <si>
    <t>ObjCap-i14-SL-04</t>
  </si>
  <si>
    <t>objects/object-capture-i14/shadowless/ObjCap-i14-SL-04.obj</t>
  </si>
  <si>
    <t>SL5</t>
  </si>
  <si>
    <t>ObjCap-i14-SL-05</t>
  </si>
  <si>
    <t>objects/object-capture-i14/shadowless/ObjCap-i14-SL-05.obj</t>
  </si>
  <si>
    <t>Mean</t>
  </si>
  <si>
    <t>Stddev</t>
  </si>
  <si>
    <t>Shadowless Mean Hausdorff</t>
  </si>
  <si>
    <t>Shadowless Mean Error</t>
  </si>
  <si>
    <t>Room Mean Hausdorff</t>
  </si>
  <si>
    <t>Room Mean Error</t>
  </si>
  <si>
    <t>Scaniverse-i14-RM-01</t>
  </si>
  <si>
    <t>objects/scaniverse-i14/room/Scaniverse-i14-RM-01.obj</t>
  </si>
  <si>
    <t>Scaniverse-i14-RM-02</t>
  </si>
  <si>
    <t>objects/scaniverse-i14/room/Scaniverse-i14-RM-02.obj</t>
  </si>
  <si>
    <t>Scaniverse-i14-RM-03</t>
  </si>
  <si>
    <t>objects/scaniverse-i14/room/Scaniverse-i14-RM-03.obj</t>
  </si>
  <si>
    <t>Scaniverse-i14-RM-04</t>
  </si>
  <si>
    <t>objects/scaniverse-i14/room/Scaniverse-i14-RM-04.obj</t>
  </si>
  <si>
    <t>Scaniverse-i14-RM-05</t>
  </si>
  <si>
    <t>objects/scaniverse-i14/room/Scaniverse-i14-RM-05.obj</t>
  </si>
  <si>
    <t>Scaniverse-i14-SL-01</t>
  </si>
  <si>
    <t>objects/scaniverse-i14/shadowless/Scaniverse-i14-SL-01.obj</t>
  </si>
  <si>
    <t>Scaniverse-i14-SL-02</t>
  </si>
  <si>
    <t>objects/scaniverse-i14/shadowless/Scaniverse-i14-SL-02.obj</t>
  </si>
  <si>
    <t>Scaniverse-i14-SL-03</t>
  </si>
  <si>
    <t>objects/scaniverse-i14/shadowless/Scaniverse-i14-SL-03.obj</t>
  </si>
  <si>
    <t>Scaniverse-i14-SL-04</t>
  </si>
  <si>
    <t>objects/scaniverse-i14/shadowless/Scaniverse-i14-SL-04.obj</t>
  </si>
  <si>
    <t>Scaniverse-i14-SL-05</t>
  </si>
  <si>
    <t>objects/scaniverse-i14/shadowless/Scaniverse-i14-SL-05.obj</t>
  </si>
  <si>
    <t>Scaniverse-i12-RM-01</t>
  </si>
  <si>
    <t>objects/scaniverse-i12/room/Scaniverse-i12-RM-01.obj</t>
  </si>
  <si>
    <t>Scaniverse-i12-RM-02</t>
  </si>
  <si>
    <t>objects/scaniverse-i12/room/Scaniverse-i12-RM-02.obj</t>
  </si>
  <si>
    <t>Scaniverse-i12-RM-03</t>
  </si>
  <si>
    <t>objects/scaniverse-i12/room/Scaniverse-i12-RM-03.obj</t>
  </si>
  <si>
    <t>Scaniverse-i12-RM-04</t>
  </si>
  <si>
    <t>objects/scaniverse-i12/room/Scaniverse-i12-RM-04.obj</t>
  </si>
  <si>
    <t>Scaniverse-i12-RM-05</t>
  </si>
  <si>
    <t>objects/scaniverse-i12/room/Scaniverse-i12-RM-05.obj</t>
  </si>
  <si>
    <t>Scaniverse-i12-SL-01</t>
  </si>
  <si>
    <t>objects/scaniverse-i12/shadowless/Scaniverse-i12-SL-01.obj</t>
  </si>
  <si>
    <t>Scaniverse-i12-SL-02</t>
  </si>
  <si>
    <t>objects/scaniverse-i12/shadowless/Scaniverse-i12-SL-02.obj</t>
  </si>
  <si>
    <t>Scaniverse-i12-SL-03</t>
  </si>
  <si>
    <t>objects/scaniverse-i12/shadowless/Scaniverse-i12-SL-03.obj</t>
  </si>
  <si>
    <t>Scaniverse-i12-SL-04</t>
  </si>
  <si>
    <t>objects/scaniverse-i12/shadowless/Scaniverse-i12-SL-04.obj</t>
  </si>
  <si>
    <t>Scaniverse-i12-SL-05</t>
  </si>
  <si>
    <t>objects/scaniverse-i12/shadowless/Scaniverse-i12-SL-05.obj</t>
  </si>
  <si>
    <t>Scaniverse-ise-RM-01</t>
  </si>
  <si>
    <t>Scaniverse-ise-RM-02</t>
  </si>
  <si>
    <t>Scaniverse-ise-RM-03</t>
  </si>
  <si>
    <t>Scaniverse-ise-RM-04</t>
  </si>
  <si>
    <t>Scaniverse-ise-RM-05</t>
  </si>
  <si>
    <t>Scaniverse-ise-SL-01</t>
  </si>
  <si>
    <t>Scaniverse-ise-SL-02</t>
  </si>
  <si>
    <t>Scaniverse-ise-SL-03</t>
  </si>
  <si>
    <t>Shorthand</t>
  </si>
  <si>
    <t>Method</t>
  </si>
  <si>
    <t>Device</t>
  </si>
  <si>
    <t>Camera System</t>
  </si>
  <si>
    <t>Vision</t>
  </si>
  <si>
    <t>Environment Condition</t>
  </si>
  <si>
    <t>Model (Ground Truth)</t>
  </si>
  <si>
    <t>Scans Completed</t>
  </si>
  <si>
    <t>Scaniverse-ise-RM</t>
  </si>
  <si>
    <t>Scaniverse (Industry Standard)</t>
  </si>
  <si>
    <t>Apple iPhone 11</t>
  </si>
  <si>
    <t>Single 12MP Wide camera</t>
  </si>
  <si>
    <t>Monoscopic Non-LiDAR</t>
  </si>
  <si>
    <t>Household Room</t>
  </si>
  <si>
    <t>Human Right US W7</t>
  </si>
  <si>
    <t>Scanivers- i12-RM</t>
  </si>
  <si>
    <t>Apple iPhone 12</t>
  </si>
  <si>
    <t>Dual 12MP camera system</t>
  </si>
  <si>
    <t>Stereoscopic Non-LiDAR</t>
  </si>
  <si>
    <t>Scaniverse-i14-RM</t>
  </si>
  <si>
    <t>Apple iPhone 14 Pro</t>
  </si>
  <si>
    <t>Tri Camera 48MP Main system</t>
  </si>
  <si>
    <t>Stereoscopic LiDAR Fusion</t>
  </si>
  <si>
    <t>Scaniverse-ise-SL</t>
  </si>
  <si>
    <t>Shadowless</t>
  </si>
  <si>
    <t>Scanivers- i12-SL</t>
  </si>
  <si>
    <t>Scaniverse-i14-SL</t>
  </si>
  <si>
    <t>ObjCap-i14-RM</t>
  </si>
  <si>
    <t>Apple Object Capture (Best Available)</t>
  </si>
  <si>
    <t>ObjCap-i14-SL</t>
  </si>
  <si>
    <t>objects/scaniverse-ise/room/Scaniverse-ise-RM-01.obj</t>
  </si>
  <si>
    <t>objects/scaniverse-ise/room/Scaniverse-ise-RM-02.obj</t>
  </si>
  <si>
    <t>objects/scaniverse-ise/room/Scaniverse-ise-RM-03.obj</t>
  </si>
  <si>
    <t>objects/scaniverse-ise/room/Scaniverse-ise-RM-04.obj</t>
  </si>
  <si>
    <t>objects/scaniverse-ise/room/Scaniverse-ise-RM-05.obj</t>
  </si>
  <si>
    <t>objects/scaniverse-ise/shadowless/Scaniverse-ise-SL-01.obj</t>
  </si>
  <si>
    <t>objects/scaniverse-ise/shadowless/Scaniverse-ise-SL-02.obj</t>
  </si>
  <si>
    <t>objects/scaniverse-ise/shadowless/Scaniverse-ise-SL-03.obj</t>
  </si>
  <si>
    <t>Scaniverse-ise-SL-04</t>
  </si>
  <si>
    <t>objects/scaniverse-ise/shadowless/Scaniverse-ise-SL-04.obj</t>
  </si>
  <si>
    <t>Scaniverse-ise-SL-05</t>
  </si>
  <si>
    <t>objects/scaniverse-ise/shadowless/Scaniverse-ise-SL-05.obj</t>
  </si>
  <si>
    <t>Total Mean Error</t>
  </si>
  <si>
    <t>Hausdorff Mean Error</t>
  </si>
  <si>
    <t>Degrees of Freedom</t>
  </si>
  <si>
    <t>Null Hypothesis: Ho:μ1=μ2</t>
  </si>
  <si>
    <t>Alternative hypothesis: Ho:μ1≠μ2</t>
  </si>
  <si>
    <t>Statistical Tests - Mean Error</t>
  </si>
  <si>
    <t>Test statistic</t>
  </si>
  <si>
    <t>Pooled Variance</t>
  </si>
  <si>
    <t>Pooled Stddev</t>
  </si>
  <si>
    <t>Difference of Mean</t>
  </si>
  <si>
    <t>alpha</t>
  </si>
  <si>
    <t>crit val</t>
  </si>
  <si>
    <t>Null Hypothesis</t>
  </si>
  <si>
    <t>Alternative Hypothesis</t>
  </si>
  <si>
    <t>ise vs i12</t>
  </si>
  <si>
    <t>ise vs i14</t>
  </si>
  <si>
    <t>ise vs objcap</t>
  </si>
  <si>
    <t xml:space="preserve">Mean Error </t>
  </si>
  <si>
    <t>ObjCap-i14</t>
  </si>
  <si>
    <t>Room</t>
  </si>
  <si>
    <t>Scaniverse-i14</t>
  </si>
  <si>
    <t>Scaniverse-i12</t>
  </si>
  <si>
    <t>Scaniverse-ise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</si>
</sst>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 applyAlignment="1">
      <alignment horizontal="right"/>
    </xf>
    <xf numFmtId="4" fontId="0" fillId="0" borderId="0" xfId="0" applyNumberFormat="1"/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Absolute Error in Reconstructed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tests'!$K$5</c:f>
              <c:strCache>
                <c:ptCount val="1"/>
                <c:pt idx="0">
                  <c:v>Room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tests'!$J$6:$J$9</c:f>
              <c:strCache>
                <c:ptCount val="4"/>
                <c:pt idx="0">
                  <c:v>Scaniverse-ise</c:v>
                </c:pt>
                <c:pt idx="1">
                  <c:v>Scaniverse-i12</c:v>
                </c:pt>
                <c:pt idx="2">
                  <c:v>Scaniverse-i14</c:v>
                </c:pt>
                <c:pt idx="3">
                  <c:v>ObjCap-i14</c:v>
                </c:pt>
              </c:strCache>
            </c:strRef>
          </c:cat>
          <c:val>
            <c:numRef>
              <c:f>'Statistical tests'!$K$6:$K$9</c:f>
              <c:numCache>
                <c:formatCode>#,##0.00</c:formatCode>
                <c:ptCount val="4"/>
                <c:pt idx="0">
                  <c:v>7.1964403868350004</c:v>
                </c:pt>
                <c:pt idx="1">
                  <c:v>6.3531363984889522</c:v>
                </c:pt>
                <c:pt idx="2">
                  <c:v>6.4639834710303941</c:v>
                </c:pt>
                <c:pt idx="3">
                  <c:v>4.9183915794788913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2-6641-8C6C-B7958992F70E}"/>
            </c:ext>
          </c:extLst>
        </c:ser>
        <c:ser>
          <c:idx val="1"/>
          <c:order val="1"/>
          <c:tx>
            <c:strRef>
              <c:f>'Statistical tests'!$L$5</c:f>
              <c:strCache>
                <c:ptCount val="1"/>
                <c:pt idx="0">
                  <c:v>Shadowless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tests'!$J$6:$J$9</c:f>
              <c:strCache>
                <c:ptCount val="4"/>
                <c:pt idx="0">
                  <c:v>Scaniverse-ise</c:v>
                </c:pt>
                <c:pt idx="1">
                  <c:v>Scaniverse-i12</c:v>
                </c:pt>
                <c:pt idx="2">
                  <c:v>Scaniverse-i14</c:v>
                </c:pt>
                <c:pt idx="3">
                  <c:v>ObjCap-i14</c:v>
                </c:pt>
              </c:strCache>
            </c:strRef>
          </c:cat>
          <c:val>
            <c:numRef>
              <c:f>'Statistical tests'!$L$6:$L$9</c:f>
              <c:numCache>
                <c:formatCode>#,##0.00</c:formatCode>
                <c:ptCount val="4"/>
                <c:pt idx="0">
                  <c:v>6.5375499436748381</c:v>
                </c:pt>
                <c:pt idx="1">
                  <c:v>5.6726243343258158</c:v>
                </c:pt>
                <c:pt idx="2">
                  <c:v>4.7122692867718774</c:v>
                </c:pt>
                <c:pt idx="3">
                  <c:v>5.1677480592060796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2-6641-8C6C-B7958992F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930336"/>
        <c:axId val="1212113199"/>
      </c:barChart>
      <c:catAx>
        <c:axId val="50193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13199"/>
        <c:crosses val="autoZero"/>
        <c:auto val="1"/>
        <c:lblAlgn val="ctr"/>
        <c:lblOffset val="100"/>
        <c:noMultiLvlLbl val="0"/>
      </c:catAx>
      <c:valAx>
        <c:axId val="121211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3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704850</xdr:colOff>
      <xdr:row>14</xdr:row>
      <xdr:rowOff>44450</xdr:rowOff>
    </xdr:from>
    <xdr:to>
      <xdr:col>13</xdr:col>
      <xdr:colOff>323850</xdr:colOff>
      <xdr:row>28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5A2C24-9DA0-5B90-1C6B-BAA8C2FF7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1.6640625" bestFit="1" customWidth="1"/>
    <col min="2" max="2" width="32.5" bestFit="1" customWidth="1"/>
    <col min="3" max="3" width="21.6640625" bestFit="1" customWidth="1"/>
    <col min="4" max="5" width="32.5" bestFit="1" customWidth="1"/>
    <col min="6" max="7" width="21.6640625" bestFit="1" customWidth="1"/>
    <col min="8" max="8" width="21.6640625" style="6" bestFit="1" customWidth="1"/>
  </cols>
  <sheetData>
    <row r="1" spans="1:8" ht="17.25" customHeight="1" x14ac:dyDescent="0.2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s="4" t="s">
        <v>98</v>
      </c>
    </row>
    <row r="2" spans="1:8" ht="17.25" customHeight="1" x14ac:dyDescent="0.2">
      <c r="A2" t="s">
        <v>99</v>
      </c>
      <c r="B2" t="s">
        <v>100</v>
      </c>
      <c r="C2" t="s">
        <v>101</v>
      </c>
      <c r="D2" t="s">
        <v>102</v>
      </c>
      <c r="E2" t="s">
        <v>103</v>
      </c>
      <c r="F2" t="s">
        <v>104</v>
      </c>
      <c r="G2" t="s">
        <v>105</v>
      </c>
      <c r="H2" s="5">
        <v>5</v>
      </c>
    </row>
    <row r="3" spans="1:8" ht="17.25" customHeight="1" x14ac:dyDescent="0.2">
      <c r="A3" t="s">
        <v>106</v>
      </c>
      <c r="B3" t="s">
        <v>100</v>
      </c>
      <c r="C3" t="s">
        <v>107</v>
      </c>
      <c r="D3" t="s">
        <v>108</v>
      </c>
      <c r="E3" t="s">
        <v>109</v>
      </c>
      <c r="F3" t="s">
        <v>104</v>
      </c>
      <c r="G3" t="s">
        <v>105</v>
      </c>
      <c r="H3" s="5">
        <v>5</v>
      </c>
    </row>
    <row r="4" spans="1:8" ht="17.25" customHeight="1" x14ac:dyDescent="0.2">
      <c r="A4" t="s">
        <v>110</v>
      </c>
      <c r="B4" t="s">
        <v>100</v>
      </c>
      <c r="C4" t="s">
        <v>111</v>
      </c>
      <c r="D4" t="s">
        <v>112</v>
      </c>
      <c r="E4" t="s">
        <v>113</v>
      </c>
      <c r="F4" t="s">
        <v>104</v>
      </c>
      <c r="G4" t="s">
        <v>105</v>
      </c>
      <c r="H4" s="5">
        <v>5</v>
      </c>
    </row>
    <row r="5" spans="1:8" ht="17.25" customHeight="1" x14ac:dyDescent="0.2"/>
    <row r="6" spans="1:8" ht="17.25" customHeight="1" x14ac:dyDescent="0.2">
      <c r="A6" t="s">
        <v>114</v>
      </c>
      <c r="B6" t="s">
        <v>100</v>
      </c>
      <c r="C6" t="s">
        <v>101</v>
      </c>
      <c r="D6" t="s">
        <v>102</v>
      </c>
      <c r="E6" t="s">
        <v>103</v>
      </c>
      <c r="F6" t="s">
        <v>115</v>
      </c>
      <c r="G6" t="s">
        <v>105</v>
      </c>
      <c r="H6" s="5">
        <v>5</v>
      </c>
    </row>
    <row r="7" spans="1:8" ht="17.25" customHeight="1" x14ac:dyDescent="0.2">
      <c r="A7" t="s">
        <v>116</v>
      </c>
      <c r="B7" t="s">
        <v>100</v>
      </c>
      <c r="C7" t="s">
        <v>107</v>
      </c>
      <c r="D7" t="s">
        <v>108</v>
      </c>
      <c r="E7" t="s">
        <v>109</v>
      </c>
      <c r="F7" t="s">
        <v>115</v>
      </c>
      <c r="G7" t="s">
        <v>105</v>
      </c>
      <c r="H7" s="5">
        <v>5</v>
      </c>
    </row>
    <row r="8" spans="1:8" ht="17.25" customHeight="1" x14ac:dyDescent="0.2">
      <c r="A8" t="s">
        <v>117</v>
      </c>
      <c r="B8" t="s">
        <v>100</v>
      </c>
      <c r="C8" t="s">
        <v>111</v>
      </c>
      <c r="D8" t="s">
        <v>112</v>
      </c>
      <c r="E8" t="s">
        <v>113</v>
      </c>
      <c r="F8" t="s">
        <v>115</v>
      </c>
      <c r="G8" t="s">
        <v>105</v>
      </c>
      <c r="H8" s="5">
        <v>5</v>
      </c>
    </row>
    <row r="9" spans="1:8" ht="17.25" customHeight="1" x14ac:dyDescent="0.2"/>
    <row r="10" spans="1:8" ht="17.25" customHeight="1" x14ac:dyDescent="0.2">
      <c r="A10" t="s">
        <v>118</v>
      </c>
      <c r="B10" t="s">
        <v>119</v>
      </c>
      <c r="C10" t="s">
        <v>111</v>
      </c>
      <c r="D10" t="s">
        <v>112</v>
      </c>
      <c r="E10" t="s">
        <v>113</v>
      </c>
      <c r="F10" t="s">
        <v>104</v>
      </c>
      <c r="G10" t="s">
        <v>105</v>
      </c>
      <c r="H10" s="5">
        <v>5</v>
      </c>
    </row>
    <row r="11" spans="1:8" ht="17.25" customHeight="1" x14ac:dyDescent="0.2">
      <c r="A11" t="s">
        <v>120</v>
      </c>
      <c r="B11" t="s">
        <v>119</v>
      </c>
      <c r="C11" t="s">
        <v>111</v>
      </c>
      <c r="D11" t="s">
        <v>112</v>
      </c>
      <c r="E11" t="s">
        <v>113</v>
      </c>
      <c r="F11" t="s">
        <v>115</v>
      </c>
      <c r="G11" t="s">
        <v>105</v>
      </c>
      <c r="H11" s="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28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12.5" bestFit="1" customWidth="1"/>
    <col min="2" max="2" width="21.6640625" bestFit="1" customWidth="1"/>
    <col min="3" max="3" width="54.1640625" bestFit="1" customWidth="1"/>
    <col min="4" max="5" width="21.6640625" style="1" bestFit="1" customWidth="1"/>
    <col min="6" max="6" width="21.6640625" style="2" bestFit="1" customWidth="1"/>
    <col min="7" max="7" width="32.5" style="2" bestFit="1" customWidth="1"/>
  </cols>
  <sheetData>
    <row r="1" spans="1:7" ht="17.25" customHeight="1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ht="17.25" customHeight="1" x14ac:dyDescent="0.2">
      <c r="A2" t="s">
        <v>7</v>
      </c>
      <c r="B2" t="s">
        <v>83</v>
      </c>
      <c r="C2" t="s">
        <v>121</v>
      </c>
      <c r="D2" s="3">
        <v>0.22916856547589501</v>
      </c>
      <c r="E2" s="3">
        <v>19.007240820570701</v>
      </c>
      <c r="F2" s="3">
        <v>6.9555966648371799</v>
      </c>
      <c r="G2" s="3">
        <v>7.85613054380081</v>
      </c>
    </row>
    <row r="3" spans="1:7" ht="17.25" customHeight="1" x14ac:dyDescent="0.2">
      <c r="A3" t="s">
        <v>10</v>
      </c>
      <c r="B3" t="s">
        <v>84</v>
      </c>
      <c r="C3" t="s">
        <v>122</v>
      </c>
      <c r="D3" s="3">
        <v>0.39672724696417699</v>
      </c>
      <c r="E3" s="3">
        <v>32.9045578632089</v>
      </c>
      <c r="F3" s="3">
        <v>8.1214570057903099</v>
      </c>
      <c r="G3" s="3">
        <v>11.320123948677301</v>
      </c>
    </row>
    <row r="4" spans="1:7" ht="17.25" customHeight="1" x14ac:dyDescent="0.2">
      <c r="A4" t="s">
        <v>13</v>
      </c>
      <c r="B4" t="s">
        <v>85</v>
      </c>
      <c r="C4" t="s">
        <v>123</v>
      </c>
      <c r="D4" s="3">
        <v>0.45222524399581299</v>
      </c>
      <c r="E4" s="3">
        <v>37.5075617370128</v>
      </c>
      <c r="F4" s="3">
        <v>10.0271614409768</v>
      </c>
      <c r="G4" s="3">
        <v>13.333474906878999</v>
      </c>
    </row>
    <row r="5" spans="1:7" ht="17.25" customHeight="1" x14ac:dyDescent="0.2">
      <c r="A5" t="s">
        <v>16</v>
      </c>
      <c r="B5" t="s">
        <v>86</v>
      </c>
      <c r="C5" t="s">
        <v>124</v>
      </c>
      <c r="D5" s="3">
        <v>0.28431845414699097</v>
      </c>
      <c r="E5" s="3">
        <v>23.581372586951399</v>
      </c>
      <c r="F5" s="3">
        <v>7.6013476974703504</v>
      </c>
      <c r="G5" s="3">
        <v>9.2330859563704699</v>
      </c>
    </row>
    <row r="6" spans="1:7" ht="17.25" customHeight="1" x14ac:dyDescent="0.2">
      <c r="A6" t="s">
        <v>19</v>
      </c>
      <c r="B6" t="s">
        <v>87</v>
      </c>
      <c r="C6" t="s">
        <v>125</v>
      </c>
      <c r="D6" s="3">
        <v>0.27066748345659097</v>
      </c>
      <c r="E6" s="3">
        <v>22.449161077889698</v>
      </c>
      <c r="F6" s="3">
        <v>3.2766391251003602</v>
      </c>
      <c r="G6" s="3">
        <v>4.2551278055439798</v>
      </c>
    </row>
    <row r="7" spans="1:7" ht="17.25" customHeight="1" x14ac:dyDescent="0.2"/>
    <row r="8" spans="1:7" ht="17.25" customHeight="1" x14ac:dyDescent="0.2">
      <c r="A8" t="s">
        <v>22</v>
      </c>
      <c r="B8" t="s">
        <v>88</v>
      </c>
      <c r="C8" t="s">
        <v>126</v>
      </c>
      <c r="D8" s="3">
        <v>0.21399375238537899</v>
      </c>
      <c r="E8" s="3">
        <v>17.7486418228433</v>
      </c>
      <c r="F8" s="3">
        <v>3.5537413421821298</v>
      </c>
      <c r="G8" s="3">
        <v>4.2251845798396399</v>
      </c>
    </row>
    <row r="9" spans="1:7" ht="17.25" customHeight="1" x14ac:dyDescent="0.2">
      <c r="A9" t="s">
        <v>25</v>
      </c>
      <c r="B9" t="s">
        <v>89</v>
      </c>
      <c r="C9" t="s">
        <v>127</v>
      </c>
      <c r="D9" s="3">
        <v>0.35266255316363898</v>
      </c>
      <c r="E9" s="3">
        <v>29.249832159392199</v>
      </c>
      <c r="F9" s="3">
        <v>9.0225419064278007</v>
      </c>
      <c r="G9" s="3">
        <v>11.158437761687001</v>
      </c>
    </row>
    <row r="10" spans="1:7" ht="17.25" customHeight="1" x14ac:dyDescent="0.2">
      <c r="A10" t="s">
        <v>28</v>
      </c>
      <c r="B10" t="s">
        <v>90</v>
      </c>
      <c r="C10" t="s">
        <v>128</v>
      </c>
      <c r="D10" s="3">
        <v>0.35658085178918503</v>
      </c>
      <c r="E10" s="3">
        <v>29.574815847395001</v>
      </c>
      <c r="F10" s="3">
        <v>8.46146041099332</v>
      </c>
      <c r="G10" s="3">
        <v>10.592976602556501</v>
      </c>
    </row>
    <row r="11" spans="1:7" ht="17.25" customHeight="1" x14ac:dyDescent="0.2">
      <c r="A11" t="s">
        <v>31</v>
      </c>
      <c r="B11" t="s">
        <v>129</v>
      </c>
      <c r="C11" t="s">
        <v>130</v>
      </c>
      <c r="D11" s="3">
        <v>0.36984791668247902</v>
      </c>
      <c r="E11" s="3">
        <v>30.675186209644799</v>
      </c>
      <c r="F11" s="3">
        <v>8.2265144260781593</v>
      </c>
      <c r="G11" s="3">
        <v>10.6248687250814</v>
      </c>
    </row>
    <row r="12" spans="1:7" ht="17.25" customHeight="1" x14ac:dyDescent="0.2">
      <c r="A12" t="s">
        <v>34</v>
      </c>
      <c r="B12" t="s">
        <v>131</v>
      </c>
      <c r="C12" t="s">
        <v>132</v>
      </c>
      <c r="D12" s="3">
        <v>0.27011499802718902</v>
      </c>
      <c r="E12" s="3">
        <v>22.403337936375099</v>
      </c>
      <c r="F12" s="3">
        <v>3.4234916326927798</v>
      </c>
      <c r="G12" s="3">
        <v>4.3566192769327499</v>
      </c>
    </row>
    <row r="13" spans="1:7" ht="17.25" customHeight="1" x14ac:dyDescent="0.2"/>
    <row r="14" spans="1:7" ht="17.25" customHeight="1" x14ac:dyDescent="0.2"/>
    <row r="15" spans="1:7" ht="17.25" customHeight="1" x14ac:dyDescent="0.2"/>
    <row r="16" spans="1:7" ht="17.25" customHeight="1" x14ac:dyDescent="0.2"/>
    <row r="17" spans="3:11" ht="17.25" customHeight="1" x14ac:dyDescent="0.2"/>
    <row r="18" spans="3:11" ht="17.25" customHeight="1" x14ac:dyDescent="0.2">
      <c r="D18" s="1" t="s">
        <v>37</v>
      </c>
      <c r="E18" s="1" t="s">
        <v>38</v>
      </c>
      <c r="G18" s="2" t="s">
        <v>138</v>
      </c>
    </row>
    <row r="19" spans="3:11" ht="17.25" customHeight="1" x14ac:dyDescent="0.2">
      <c r="C19" t="s">
        <v>41</v>
      </c>
      <c r="D19" s="3">
        <f>AVERAGE(E2:E6)</f>
        <v>27.089978817126699</v>
      </c>
      <c r="E19" s="3">
        <f>STDEV(E2:E6)</f>
        <v>7.7703526925110085</v>
      </c>
      <c r="G19" s="2" t="s">
        <v>135</v>
      </c>
      <c r="H19">
        <f>5+5-2</f>
        <v>8</v>
      </c>
      <c r="J19" t="s">
        <v>143</v>
      </c>
      <c r="K19">
        <v>0.05</v>
      </c>
    </row>
    <row r="20" spans="3:11" ht="17.25" customHeight="1" x14ac:dyDescent="0.2">
      <c r="C20" t="s">
        <v>42</v>
      </c>
      <c r="D20" s="3">
        <f>AVERAGE(F2:F6)</f>
        <v>7.1964403868350004</v>
      </c>
      <c r="E20" s="3">
        <f>STDEV(F2:F6)</f>
        <v>2.4726218368279342</v>
      </c>
      <c r="G20" s="2" t="s">
        <v>136</v>
      </c>
      <c r="J20" t="s">
        <v>144</v>
      </c>
      <c r="K20">
        <v>2.306</v>
      </c>
    </row>
    <row r="21" spans="3:11" ht="17.25" customHeight="1" x14ac:dyDescent="0.2">
      <c r="G21" s="2" t="s">
        <v>137</v>
      </c>
    </row>
    <row r="22" spans="3:11" ht="17.25" customHeight="1" x14ac:dyDescent="0.2">
      <c r="C22" t="s">
        <v>39</v>
      </c>
      <c r="D22" s="3">
        <f>AVERAGE(E8:E12)</f>
        <v>25.930362795130076</v>
      </c>
      <c r="E22" s="3">
        <f>STDEV(E8:E12)</f>
        <v>5.6168213112043688</v>
      </c>
      <c r="G22" s="2" t="s">
        <v>142</v>
      </c>
      <c r="H22" s="2">
        <f>D19-D22</f>
        <v>1.1596160219966229</v>
      </c>
    </row>
    <row r="23" spans="3:11" ht="17.25" customHeight="1" x14ac:dyDescent="0.2">
      <c r="C23" t="s">
        <v>40</v>
      </c>
      <c r="D23" s="3">
        <f>AVERAGE(F8:F12)</f>
        <v>6.5375499436748381</v>
      </c>
      <c r="E23" s="3">
        <f>STDEV(F8:F12)</f>
        <v>2.7986465701550567</v>
      </c>
      <c r="G23" s="2" t="s">
        <v>140</v>
      </c>
      <c r="H23">
        <f>(((H19/2-1)*E20^2)+((H19/2-1)*E23^2))/H19</f>
        <v>5.2298555147246288</v>
      </c>
    </row>
    <row r="24" spans="3:11" x14ac:dyDescent="0.2">
      <c r="G24" s="2" t="s">
        <v>141</v>
      </c>
      <c r="H24">
        <f>SQRT(H23)</f>
        <v>2.2868877354878241</v>
      </c>
    </row>
    <row r="25" spans="3:11" x14ac:dyDescent="0.2">
      <c r="C25" t="s">
        <v>134</v>
      </c>
      <c r="D25" s="1">
        <f>AVERAGE(D19,D22)</f>
        <v>26.510170806128386</v>
      </c>
      <c r="E25" s="1">
        <f>AVERAGE(E19,E22)</f>
        <v>6.6935870018576882</v>
      </c>
      <c r="G25" s="2" t="s">
        <v>139</v>
      </c>
      <c r="H25">
        <f>H22/(H24*SQRT(1/4+1/4))</f>
        <v>0.71710765684041722</v>
      </c>
    </row>
    <row r="26" spans="3:11" x14ac:dyDescent="0.2">
      <c r="C26" t="s">
        <v>133</v>
      </c>
      <c r="D26" s="1">
        <f>AVERAGE(D20,D23)</f>
        <v>6.8669951652549193</v>
      </c>
      <c r="E26" s="1">
        <f>AVERAGE(E20,E23)</f>
        <v>2.6356342034914952</v>
      </c>
    </row>
    <row r="27" spans="3:11" x14ac:dyDescent="0.2">
      <c r="G27" s="7" t="s">
        <v>145</v>
      </c>
    </row>
    <row r="28" spans="3:11" x14ac:dyDescent="0.2">
      <c r="G28" s="2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K28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12.5" bestFit="1" customWidth="1"/>
    <col min="2" max="2" width="21.6640625" bestFit="1" customWidth="1"/>
    <col min="3" max="3" width="54.1640625" bestFit="1" customWidth="1"/>
    <col min="4" max="5" width="21.6640625" style="1" bestFit="1" customWidth="1"/>
    <col min="6" max="6" width="21.6640625" style="2" bestFit="1" customWidth="1"/>
    <col min="7" max="7" width="32.5" style="2" bestFit="1" customWidth="1"/>
  </cols>
  <sheetData>
    <row r="1" spans="1:7" ht="17.25" customHeight="1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ht="17.25" customHeight="1" x14ac:dyDescent="0.2">
      <c r="A2" t="s">
        <v>7</v>
      </c>
      <c r="B2" t="s">
        <v>63</v>
      </c>
      <c r="C2" t="s">
        <v>64</v>
      </c>
      <c r="D2" s="3">
        <v>0.240165826233049</v>
      </c>
      <c r="E2" s="3">
        <v>19.919353627768999</v>
      </c>
      <c r="F2" s="3">
        <v>5.9891190956257896</v>
      </c>
      <c r="G2" s="3">
        <v>7.1455521331119698</v>
      </c>
    </row>
    <row r="3" spans="1:7" ht="17.25" customHeight="1" x14ac:dyDescent="0.2">
      <c r="A3" t="s">
        <v>10</v>
      </c>
      <c r="B3" t="s">
        <v>65</v>
      </c>
      <c r="C3" t="s">
        <v>66</v>
      </c>
      <c r="D3" s="3">
        <v>0.24427284293680401</v>
      </c>
      <c r="E3" s="3">
        <v>20.259989593178499</v>
      </c>
      <c r="F3" s="3">
        <v>8.5591482492843607</v>
      </c>
      <c r="G3" s="3">
        <v>9.8232393231340396</v>
      </c>
    </row>
    <row r="4" spans="1:7" ht="17.25" customHeight="1" x14ac:dyDescent="0.2">
      <c r="A4" t="s">
        <v>13</v>
      </c>
      <c r="B4" t="s">
        <v>67</v>
      </c>
      <c r="C4" t="s">
        <v>68</v>
      </c>
      <c r="D4" s="3">
        <v>0.239847210682954</v>
      </c>
      <c r="E4" s="3">
        <v>19.8929276540442</v>
      </c>
      <c r="F4" s="3">
        <v>3.3682945480698399</v>
      </c>
      <c r="G4" s="3">
        <v>4.2321742733220802</v>
      </c>
    </row>
    <row r="5" spans="1:7" ht="17.25" customHeight="1" x14ac:dyDescent="0.2">
      <c r="A5" t="s">
        <v>16</v>
      </c>
      <c r="B5" t="s">
        <v>69</v>
      </c>
      <c r="C5" t="s">
        <v>70</v>
      </c>
      <c r="D5" s="3">
        <v>0.23690910961054401</v>
      </c>
      <c r="E5" s="3">
        <v>19.649241551098498</v>
      </c>
      <c r="F5" s="3">
        <v>7.0773229970011897</v>
      </c>
      <c r="G5" s="3">
        <v>7.7553530500658203</v>
      </c>
    </row>
    <row r="6" spans="1:7" ht="17.25" customHeight="1" x14ac:dyDescent="0.2">
      <c r="A6" t="s">
        <v>19</v>
      </c>
      <c r="B6" t="s">
        <v>71</v>
      </c>
      <c r="C6" t="s">
        <v>72</v>
      </c>
      <c r="D6" s="3">
        <v>0.27807035107236699</v>
      </c>
      <c r="E6" s="3">
        <v>23.0631549179421</v>
      </c>
      <c r="F6" s="3">
        <v>6.7717971024635801</v>
      </c>
      <c r="G6" s="3">
        <v>7.5225689081480702</v>
      </c>
    </row>
    <row r="7" spans="1:7" ht="17.25" customHeight="1" x14ac:dyDescent="0.2"/>
    <row r="8" spans="1:7" ht="17.25" customHeight="1" x14ac:dyDescent="0.2">
      <c r="A8" t="s">
        <v>22</v>
      </c>
      <c r="B8" t="s">
        <v>73</v>
      </c>
      <c r="C8" t="s">
        <v>74</v>
      </c>
      <c r="D8" s="3">
        <v>0.34799592336661</v>
      </c>
      <c r="E8" s="3">
        <v>28.862781884026599</v>
      </c>
      <c r="F8" s="3">
        <v>7.3010851322574002</v>
      </c>
      <c r="G8" s="3">
        <v>9.9424868294079598</v>
      </c>
    </row>
    <row r="9" spans="1:7" ht="17.25" customHeight="1" x14ac:dyDescent="0.2">
      <c r="A9" t="s">
        <v>25</v>
      </c>
      <c r="B9" t="s">
        <v>75</v>
      </c>
      <c r="C9" t="s">
        <v>76</v>
      </c>
      <c r="D9" s="3">
        <v>0.32937158009982298</v>
      </c>
      <c r="E9" s="3">
        <v>27.3180788534793</v>
      </c>
      <c r="F9" s="3">
        <v>7.6505420135470503</v>
      </c>
      <c r="G9" s="3">
        <v>9.5420037560017406</v>
      </c>
    </row>
    <row r="10" spans="1:7" ht="17.25" customHeight="1" x14ac:dyDescent="0.2">
      <c r="A10" t="s">
        <v>28</v>
      </c>
      <c r="B10" t="s">
        <v>77</v>
      </c>
      <c r="C10" t="s">
        <v>78</v>
      </c>
      <c r="D10" s="3">
        <v>0.27379927781726199</v>
      </c>
      <c r="E10" s="3">
        <v>22.708912102163701</v>
      </c>
      <c r="F10" s="3">
        <v>6.1048660142949798</v>
      </c>
      <c r="G10" s="3">
        <v>8.14933511308592</v>
      </c>
    </row>
    <row r="11" spans="1:7" ht="17.25" customHeight="1" x14ac:dyDescent="0.2">
      <c r="A11" t="s">
        <v>31</v>
      </c>
      <c r="B11" t="s">
        <v>79</v>
      </c>
      <c r="C11" t="s">
        <v>80</v>
      </c>
      <c r="D11" s="3">
        <v>0.24712326337638199</v>
      </c>
      <c r="E11" s="3">
        <v>20.496403464437101</v>
      </c>
      <c r="F11" s="3">
        <v>3.79620129370565</v>
      </c>
      <c r="G11" s="3">
        <v>4.6329898766648698</v>
      </c>
    </row>
    <row r="12" spans="1:7" ht="17.25" customHeight="1" x14ac:dyDescent="0.2">
      <c r="A12" t="s">
        <v>34</v>
      </c>
      <c r="B12" t="s">
        <v>81</v>
      </c>
      <c r="C12" t="s">
        <v>82</v>
      </c>
      <c r="D12" s="3">
        <v>0.27238608077129001</v>
      </c>
      <c r="E12" s="3">
        <v>22.591701539170799</v>
      </c>
      <c r="F12" s="3">
        <v>3.5104272178240001</v>
      </c>
      <c r="G12" s="3">
        <v>4.4725332167808798</v>
      </c>
    </row>
    <row r="13" spans="1:7" ht="17.25" customHeight="1" x14ac:dyDescent="0.2"/>
    <row r="14" spans="1:7" ht="17.25" customHeight="1" x14ac:dyDescent="0.2"/>
    <row r="15" spans="1:7" ht="17.25" customHeight="1" x14ac:dyDescent="0.2"/>
    <row r="16" spans="1:7" ht="17.25" customHeight="1" x14ac:dyDescent="0.2"/>
    <row r="17" spans="3:11" ht="17.25" customHeight="1" x14ac:dyDescent="0.2"/>
    <row r="18" spans="3:11" ht="17.25" customHeight="1" x14ac:dyDescent="0.2">
      <c r="D18" s="1" t="s">
        <v>37</v>
      </c>
      <c r="E18" s="1" t="s">
        <v>38</v>
      </c>
      <c r="G18" s="2" t="s">
        <v>138</v>
      </c>
    </row>
    <row r="19" spans="3:11" ht="17.25" customHeight="1" x14ac:dyDescent="0.2">
      <c r="C19" t="s">
        <v>41</v>
      </c>
      <c r="D19" s="3">
        <f>AVERAGE(E2:E6)</f>
        <v>20.556933468806459</v>
      </c>
      <c r="E19" s="3">
        <f>STDEV(E2:E6)</f>
        <v>1.4178009390062754</v>
      </c>
      <c r="G19" s="2" t="s">
        <v>135</v>
      </c>
      <c r="H19">
        <f>5+5-2</f>
        <v>8</v>
      </c>
      <c r="J19" t="s">
        <v>143</v>
      </c>
      <c r="K19">
        <v>0.05</v>
      </c>
    </row>
    <row r="20" spans="3:11" ht="17.25" customHeight="1" x14ac:dyDescent="0.2">
      <c r="C20" t="s">
        <v>42</v>
      </c>
      <c r="D20" s="3">
        <f>AVERAGE(F2:F6)</f>
        <v>6.3531363984889522</v>
      </c>
      <c r="E20" s="3">
        <f>STDEV(F2:F6)</f>
        <v>1.9110207200056835</v>
      </c>
      <c r="G20" s="2" t="s">
        <v>136</v>
      </c>
      <c r="J20" t="s">
        <v>144</v>
      </c>
      <c r="K20">
        <v>2.306</v>
      </c>
    </row>
    <row r="21" spans="3:11" ht="17.25" customHeight="1" x14ac:dyDescent="0.2">
      <c r="G21" s="2" t="s">
        <v>137</v>
      </c>
    </row>
    <row r="22" spans="3:11" ht="17.25" customHeight="1" x14ac:dyDescent="0.2">
      <c r="C22" t="s">
        <v>39</v>
      </c>
      <c r="D22" s="3">
        <f>AVERAGE(E8:E12)</f>
        <v>24.395575568655499</v>
      </c>
      <c r="E22" s="3">
        <f>STDEV(E8:E12)</f>
        <v>3.5284308118361993</v>
      </c>
      <c r="G22" s="2" t="s">
        <v>142</v>
      </c>
      <c r="H22" s="2">
        <f>D19-D22</f>
        <v>-3.8386420998490394</v>
      </c>
    </row>
    <row r="23" spans="3:11" ht="17.25" customHeight="1" x14ac:dyDescent="0.2">
      <c r="C23" t="s">
        <v>40</v>
      </c>
      <c r="D23" s="3">
        <f>AVERAGE(F8:F12)</f>
        <v>5.6726243343258158</v>
      </c>
      <c r="E23" s="3">
        <f>STDEV(F8:F12)</f>
        <v>1.9330633450599466</v>
      </c>
      <c r="G23" s="2" t="s">
        <v>140</v>
      </c>
      <c r="H23">
        <f>(((H19/2-1)*E20^2)+((H19/2-1)*E23^2))/H19</f>
        <v>2.7707752831145216</v>
      </c>
    </row>
    <row r="24" spans="3:11" x14ac:dyDescent="0.2">
      <c r="G24" s="2" t="s">
        <v>141</v>
      </c>
      <c r="H24">
        <f>SQRT(H23)</f>
        <v>1.6645645926531423</v>
      </c>
    </row>
    <row r="25" spans="3:11" x14ac:dyDescent="0.2">
      <c r="C25" t="s">
        <v>134</v>
      </c>
      <c r="D25" s="1">
        <f>AVERAGE(D19,D22)</f>
        <v>22.476254518730979</v>
      </c>
      <c r="E25" s="1">
        <f>AVERAGE(E19,E22)</f>
        <v>2.4731158754212372</v>
      </c>
      <c r="G25" s="2" t="s">
        <v>139</v>
      </c>
      <c r="H25">
        <f>H22/(H24*SQRT(1/4+1/4))</f>
        <v>-3.2613091391365776</v>
      </c>
    </row>
    <row r="26" spans="3:11" x14ac:dyDescent="0.2">
      <c r="C26" t="s">
        <v>133</v>
      </c>
      <c r="D26" s="1">
        <f>AVERAGE(D20,D23)</f>
        <v>6.0128803664073835</v>
      </c>
      <c r="E26" s="1">
        <f>AVERAGE(E20,E23)</f>
        <v>1.9220420325328149</v>
      </c>
    </row>
    <row r="27" spans="3:11" x14ac:dyDescent="0.2">
      <c r="G27" s="2" t="s">
        <v>145</v>
      </c>
    </row>
    <row r="28" spans="3:11" x14ac:dyDescent="0.2">
      <c r="G28" s="7" t="s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K28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12.5" bestFit="1" customWidth="1"/>
    <col min="2" max="2" width="21.6640625" bestFit="1" customWidth="1"/>
    <col min="3" max="3" width="54.1640625" bestFit="1" customWidth="1"/>
    <col min="4" max="5" width="21.6640625" style="1" bestFit="1" customWidth="1"/>
    <col min="6" max="6" width="21.6640625" style="2" bestFit="1" customWidth="1"/>
    <col min="7" max="7" width="32.5" style="2" bestFit="1" customWidth="1"/>
  </cols>
  <sheetData>
    <row r="1" spans="1:7" ht="17.25" customHeight="1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ht="17.25" customHeight="1" x14ac:dyDescent="0.2">
      <c r="A2" t="s">
        <v>7</v>
      </c>
      <c r="B2" t="s">
        <v>43</v>
      </c>
      <c r="C2" t="s">
        <v>44</v>
      </c>
      <c r="D2" s="3">
        <v>0.233737755299184</v>
      </c>
      <c r="E2" s="3">
        <v>19.386209424514298</v>
      </c>
      <c r="F2" s="3">
        <v>5.3246194467143102</v>
      </c>
      <c r="G2" s="3">
        <v>6.5307480657509203</v>
      </c>
    </row>
    <row r="3" spans="1:7" ht="17.25" customHeight="1" x14ac:dyDescent="0.2">
      <c r="A3" t="s">
        <v>10</v>
      </c>
      <c r="B3" t="s">
        <v>45</v>
      </c>
      <c r="C3" t="s">
        <v>46</v>
      </c>
      <c r="D3" s="3">
        <v>0.33674989697836399</v>
      </c>
      <c r="E3" s="3">
        <v>27.930036455385501</v>
      </c>
      <c r="F3" s="3">
        <v>7.67845240465895</v>
      </c>
      <c r="G3" s="3">
        <v>9.9216942884881707</v>
      </c>
    </row>
    <row r="4" spans="1:7" ht="17.25" customHeight="1" x14ac:dyDescent="0.2">
      <c r="A4" t="s">
        <v>13</v>
      </c>
      <c r="B4" t="s">
        <v>47</v>
      </c>
      <c r="C4" t="s">
        <v>48</v>
      </c>
      <c r="D4" s="3">
        <v>0.24253881070073199</v>
      </c>
      <c r="E4" s="3">
        <v>20.116168959518699</v>
      </c>
      <c r="F4" s="3">
        <v>6.6042814984617104</v>
      </c>
      <c r="G4" s="3">
        <v>7.9636761703646002</v>
      </c>
    </row>
    <row r="5" spans="1:7" ht="17.25" customHeight="1" x14ac:dyDescent="0.2">
      <c r="A5" t="s">
        <v>16</v>
      </c>
      <c r="B5" t="s">
        <v>49</v>
      </c>
      <c r="C5" t="s">
        <v>50</v>
      </c>
      <c r="D5" s="3">
        <v>0.33476135111101601</v>
      </c>
      <c r="E5" s="3">
        <v>27.7651064611476</v>
      </c>
      <c r="F5" s="3">
        <v>5.7927241293399803</v>
      </c>
      <c r="G5" s="3">
        <v>5.7927241293399803</v>
      </c>
    </row>
    <row r="6" spans="1:7" ht="17.25" customHeight="1" x14ac:dyDescent="0.2">
      <c r="A6" t="s">
        <v>19</v>
      </c>
      <c r="B6" t="s">
        <v>51</v>
      </c>
      <c r="C6" t="s">
        <v>52</v>
      </c>
      <c r="D6" s="3">
        <v>0.236598313514671</v>
      </c>
      <c r="E6" s="3">
        <v>19.6234641229068</v>
      </c>
      <c r="F6" s="3">
        <v>6.9198398759770203</v>
      </c>
      <c r="G6" s="3">
        <v>7.8041143288030304</v>
      </c>
    </row>
    <row r="7" spans="1:7" ht="17.25" customHeight="1" x14ac:dyDescent="0.2"/>
    <row r="8" spans="1:7" ht="17.25" customHeight="1" x14ac:dyDescent="0.2">
      <c r="A8" t="s">
        <v>22</v>
      </c>
      <c r="B8" t="s">
        <v>53</v>
      </c>
      <c r="C8" t="s">
        <v>54</v>
      </c>
      <c r="D8" s="3">
        <v>0.26713093389285297</v>
      </c>
      <c r="E8" s="3">
        <v>22.155839657073201</v>
      </c>
      <c r="F8" s="3">
        <v>3.1214919958383698</v>
      </c>
      <c r="G8" s="3">
        <v>3.9760622407700299</v>
      </c>
    </row>
    <row r="9" spans="1:7" ht="17.25" customHeight="1" x14ac:dyDescent="0.2">
      <c r="A9" t="s">
        <v>25</v>
      </c>
      <c r="B9" t="s">
        <v>55</v>
      </c>
      <c r="C9" t="s">
        <v>56</v>
      </c>
      <c r="D9" s="3">
        <v>0.26438856521996501</v>
      </c>
      <c r="E9" s="3">
        <v>21.9283875993438</v>
      </c>
      <c r="F9" s="3">
        <v>5.6299138610644404</v>
      </c>
      <c r="G9" s="3">
        <v>7.5938579417381602</v>
      </c>
    </row>
    <row r="10" spans="1:7" ht="17.25" customHeight="1" x14ac:dyDescent="0.2">
      <c r="A10" t="s">
        <v>28</v>
      </c>
      <c r="B10" t="s">
        <v>57</v>
      </c>
      <c r="C10" t="s">
        <v>58</v>
      </c>
      <c r="D10" s="3">
        <v>0.258490066248656</v>
      </c>
      <c r="E10" s="3">
        <v>21.439166094663499</v>
      </c>
      <c r="F10" s="3">
        <v>4.1738053708782097</v>
      </c>
      <c r="G10" s="3">
        <v>5.1578143251180597</v>
      </c>
    </row>
    <row r="11" spans="1:7" ht="17.25" customHeight="1" x14ac:dyDescent="0.2">
      <c r="A11" t="s">
        <v>31</v>
      </c>
      <c r="B11" t="s">
        <v>59</v>
      </c>
      <c r="C11" t="s">
        <v>60</v>
      </c>
      <c r="D11" s="3">
        <v>0.24048149894444901</v>
      </c>
      <c r="E11" s="3">
        <v>19.945535522452602</v>
      </c>
      <c r="F11" s="3">
        <v>4.0229025685223201</v>
      </c>
      <c r="G11" s="3">
        <v>5.0699932011372599</v>
      </c>
    </row>
    <row r="12" spans="1:7" ht="17.25" customHeight="1" x14ac:dyDescent="0.2">
      <c r="A12" t="s">
        <v>34</v>
      </c>
      <c r="B12" t="s">
        <v>61</v>
      </c>
      <c r="C12" t="s">
        <v>62</v>
      </c>
      <c r="D12" s="3">
        <v>0.30105548576263602</v>
      </c>
      <c r="E12" s="3">
        <v>24.969541989153001</v>
      </c>
      <c r="F12" s="3">
        <v>6.6132326375560497</v>
      </c>
      <c r="G12" s="3">
        <v>8.3352634824478997</v>
      </c>
    </row>
    <row r="13" spans="1:7" ht="17.25" customHeight="1" x14ac:dyDescent="0.2"/>
    <row r="14" spans="1:7" ht="17.25" customHeight="1" x14ac:dyDescent="0.2"/>
    <row r="15" spans="1:7" ht="17.25" customHeight="1" x14ac:dyDescent="0.2"/>
    <row r="16" spans="1:7" ht="17.25" customHeight="1" x14ac:dyDescent="0.2"/>
    <row r="17" spans="3:11" ht="17.25" customHeight="1" x14ac:dyDescent="0.2"/>
    <row r="18" spans="3:11" ht="17.25" customHeight="1" x14ac:dyDescent="0.2">
      <c r="D18" s="1" t="s">
        <v>37</v>
      </c>
      <c r="E18" s="1" t="s">
        <v>38</v>
      </c>
      <c r="G18" s="2" t="s">
        <v>138</v>
      </c>
    </row>
    <row r="19" spans="3:11" ht="17.25" customHeight="1" x14ac:dyDescent="0.2">
      <c r="C19" t="s">
        <v>41</v>
      </c>
      <c r="D19" s="3">
        <f>AVERAGE(E2:E6)</f>
        <v>22.964197084694579</v>
      </c>
      <c r="E19" s="3">
        <f>STDEV(E2:E6)</f>
        <v>4.4660398597804054</v>
      </c>
      <c r="G19" s="2" t="s">
        <v>135</v>
      </c>
      <c r="H19">
        <f>5+5-2</f>
        <v>8</v>
      </c>
      <c r="J19" t="s">
        <v>143</v>
      </c>
      <c r="K19">
        <v>0.05</v>
      </c>
    </row>
    <row r="20" spans="3:11" ht="17.25" customHeight="1" x14ac:dyDescent="0.2">
      <c r="C20" t="s">
        <v>42</v>
      </c>
      <c r="D20" s="3">
        <f>AVERAGE(F2:F6)</f>
        <v>6.4639834710303941</v>
      </c>
      <c r="E20" s="3">
        <f>STDEV(F2:F6)</f>
        <v>0.92886528529346046</v>
      </c>
      <c r="G20" s="2" t="s">
        <v>136</v>
      </c>
      <c r="J20" t="s">
        <v>144</v>
      </c>
      <c r="K20">
        <v>2.306</v>
      </c>
    </row>
    <row r="21" spans="3:11" ht="17.25" customHeight="1" x14ac:dyDescent="0.2">
      <c r="G21" s="2" t="s">
        <v>137</v>
      </c>
    </row>
    <row r="22" spans="3:11" ht="17.25" customHeight="1" x14ac:dyDescent="0.2">
      <c r="C22" t="s">
        <v>39</v>
      </c>
      <c r="D22" s="3">
        <f>AVERAGE(E8:E12)</f>
        <v>22.087694172537219</v>
      </c>
      <c r="E22" s="3">
        <f>STDEV(E8:E12)</f>
        <v>1.8265063358349838</v>
      </c>
      <c r="G22" s="2" t="s">
        <v>142</v>
      </c>
      <c r="H22" s="2">
        <f>D19-D22</f>
        <v>0.87650291215735976</v>
      </c>
    </row>
    <row r="23" spans="3:11" ht="17.25" customHeight="1" x14ac:dyDescent="0.2">
      <c r="C23" t="s">
        <v>40</v>
      </c>
      <c r="D23" s="3">
        <f>AVERAGE(F8:F12)</f>
        <v>4.7122692867718774</v>
      </c>
      <c r="E23" s="3">
        <f>STDEV(F8:F12)</f>
        <v>1.392073586062591</v>
      </c>
      <c r="G23" s="2" t="s">
        <v>140</v>
      </c>
      <c r="H23">
        <f>(((H19/2-1)*E20^2)+((H19/2-1)*E23^2))/H19</f>
        <v>1.0502473452136738</v>
      </c>
    </row>
    <row r="24" spans="3:11" x14ac:dyDescent="0.2">
      <c r="G24" s="2" t="s">
        <v>141</v>
      </c>
      <c r="H24">
        <f>SQRT(H23)</f>
        <v>1.0248157615950653</v>
      </c>
    </row>
    <row r="25" spans="3:11" x14ac:dyDescent="0.2">
      <c r="C25" t="s">
        <v>134</v>
      </c>
      <c r="D25" s="1">
        <f>AVERAGE(D19,D22)</f>
        <v>22.525945628615901</v>
      </c>
      <c r="E25" s="1">
        <f>AVERAGE(E19,E22)</f>
        <v>3.1462730978076947</v>
      </c>
      <c r="G25" s="2" t="s">
        <v>139</v>
      </c>
      <c r="H25">
        <f>H22/(H24*SQRT(1/4+1/4))</f>
        <v>1.2095464885348233</v>
      </c>
    </row>
    <row r="26" spans="3:11" x14ac:dyDescent="0.2">
      <c r="C26" t="s">
        <v>133</v>
      </c>
      <c r="D26" s="1">
        <f>AVERAGE(D20,D23)</f>
        <v>5.5881263789011353</v>
      </c>
      <c r="E26" s="1">
        <f>AVERAGE(E20,E23)</f>
        <v>1.1604694356780256</v>
      </c>
    </row>
    <row r="27" spans="3:11" x14ac:dyDescent="0.2">
      <c r="G27" s="7" t="s">
        <v>145</v>
      </c>
    </row>
    <row r="28" spans="3:11" x14ac:dyDescent="0.2">
      <c r="G28" s="2" t="s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K28"/>
  <sheetViews>
    <sheetView tabSelected="1" workbookViewId="0">
      <selection activeCell="D19" sqref="D19"/>
    </sheetView>
  </sheetViews>
  <sheetFormatPr baseColWidth="10" defaultColWidth="8.83203125" defaultRowHeight="15" x14ac:dyDescent="0.2"/>
  <cols>
    <col min="1" max="1" width="12.5" bestFit="1" customWidth="1"/>
    <col min="2" max="2" width="21.6640625" bestFit="1" customWidth="1"/>
    <col min="3" max="3" width="54.1640625" bestFit="1" customWidth="1"/>
    <col min="4" max="5" width="21.6640625" style="1" bestFit="1" customWidth="1"/>
    <col min="6" max="6" width="21.6640625" style="2" bestFit="1" customWidth="1"/>
    <col min="7" max="7" width="32.5" style="2" bestFit="1" customWidth="1"/>
  </cols>
  <sheetData>
    <row r="1" spans="1:7" ht="17.25" customHeight="1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ht="17.25" customHeight="1" x14ac:dyDescent="0.2">
      <c r="A2" t="s">
        <v>7</v>
      </c>
      <c r="B2" t="s">
        <v>8</v>
      </c>
      <c r="C2" t="s">
        <v>9</v>
      </c>
      <c r="D2" s="3">
        <v>0.22368845681421801</v>
      </c>
      <c r="E2" s="3">
        <v>18.552720608171299</v>
      </c>
      <c r="F2" s="3">
        <v>4.8738043804994504</v>
      </c>
      <c r="G2" s="3">
        <v>5.8611565062645399</v>
      </c>
    </row>
    <row r="3" spans="1:7" ht="17.25" customHeight="1" x14ac:dyDescent="0.2">
      <c r="A3" t="s">
        <v>10</v>
      </c>
      <c r="B3" t="s">
        <v>11</v>
      </c>
      <c r="C3" t="s">
        <v>12</v>
      </c>
      <c r="D3" s="3">
        <v>0.21128553512985099</v>
      </c>
      <c r="E3" s="3">
        <v>17.524022283669801</v>
      </c>
      <c r="F3" s="3">
        <v>4.4090535150830101</v>
      </c>
      <c r="G3" s="3">
        <v>5.4189152604902997</v>
      </c>
    </row>
    <row r="4" spans="1:7" ht="17.25" customHeight="1" x14ac:dyDescent="0.2">
      <c r="A4" t="s">
        <v>13</v>
      </c>
      <c r="B4" t="s">
        <v>14</v>
      </c>
      <c r="C4" t="s">
        <v>15</v>
      </c>
      <c r="D4" s="3">
        <v>0.22175285093476099</v>
      </c>
      <c r="E4" s="3">
        <v>18.392181456529102</v>
      </c>
      <c r="F4" s="3">
        <v>4.2317528354089404</v>
      </c>
      <c r="G4" s="3">
        <v>5.09783826128574</v>
      </c>
    </row>
    <row r="5" spans="1:7" ht="17.25" customHeight="1" x14ac:dyDescent="0.2">
      <c r="A5" t="s">
        <v>16</v>
      </c>
      <c r="B5" t="s">
        <v>17</v>
      </c>
      <c r="C5" t="s">
        <v>18</v>
      </c>
      <c r="D5" s="3">
        <v>0.26666337744776097</v>
      </c>
      <c r="E5" s="3">
        <v>22.117060525517299</v>
      </c>
      <c r="F5" s="3">
        <v>5.6986613311022598</v>
      </c>
      <c r="G5" s="3">
        <v>7.2946090511605499</v>
      </c>
    </row>
    <row r="6" spans="1:7" ht="17.25" customHeight="1" x14ac:dyDescent="0.2">
      <c r="A6" t="s">
        <v>19</v>
      </c>
      <c r="B6" t="s">
        <v>20</v>
      </c>
      <c r="C6" t="s">
        <v>21</v>
      </c>
      <c r="D6" s="3">
        <v>0.21097013384042099</v>
      </c>
      <c r="E6" s="3">
        <v>17.497862900724499</v>
      </c>
      <c r="F6" s="3">
        <v>5.3786858353008</v>
      </c>
      <c r="G6" s="3">
        <v>6.3992110682692704</v>
      </c>
    </row>
    <row r="7" spans="1:7" ht="17.25" customHeight="1" x14ac:dyDescent="0.2"/>
    <row r="8" spans="1:7" ht="17.25" customHeight="1" x14ac:dyDescent="0.2">
      <c r="A8" t="s">
        <v>22</v>
      </c>
      <c r="B8" t="s">
        <v>23</v>
      </c>
      <c r="C8" t="s">
        <v>24</v>
      </c>
      <c r="D8" s="3">
        <v>0.20215516503941899</v>
      </c>
      <c r="E8" s="3">
        <v>16.766749388369401</v>
      </c>
      <c r="F8" s="3">
        <v>4.5663307784832696</v>
      </c>
      <c r="G8" s="3">
        <v>5.6892809071955099</v>
      </c>
    </row>
    <row r="9" spans="1:7" ht="17.25" customHeight="1" x14ac:dyDescent="0.2">
      <c r="A9" t="s">
        <v>25</v>
      </c>
      <c r="B9" t="s">
        <v>26</v>
      </c>
      <c r="C9" t="s">
        <v>27</v>
      </c>
      <c r="D9" s="3">
        <v>0.22085905564990099</v>
      </c>
      <c r="E9" s="3">
        <v>18.318050075602699</v>
      </c>
      <c r="F9" s="3">
        <v>5.2717162588150304</v>
      </c>
      <c r="G9" s="3">
        <v>6.4371051682731402</v>
      </c>
    </row>
    <row r="10" spans="1:7" ht="17.25" customHeight="1" x14ac:dyDescent="0.2">
      <c r="A10" t="s">
        <v>28</v>
      </c>
      <c r="B10" t="s">
        <v>29</v>
      </c>
      <c r="C10" t="s">
        <v>30</v>
      </c>
      <c r="D10" s="3">
        <v>0.26947134896746999</v>
      </c>
      <c r="E10" s="3">
        <v>22.3499536833619</v>
      </c>
      <c r="F10" s="3">
        <v>5.4894104559586099</v>
      </c>
      <c r="G10" s="3">
        <v>7.2121691950342397</v>
      </c>
    </row>
    <row r="11" spans="1:7" ht="17.25" customHeight="1" x14ac:dyDescent="0.2">
      <c r="A11" t="s">
        <v>31</v>
      </c>
      <c r="B11" t="s">
        <v>32</v>
      </c>
      <c r="C11" t="s">
        <v>33</v>
      </c>
      <c r="D11" s="3">
        <v>0.20840429105942401</v>
      </c>
      <c r="E11" s="3">
        <v>17.285051900468599</v>
      </c>
      <c r="F11" s="3">
        <v>5.0065539992610697</v>
      </c>
      <c r="G11" s="3">
        <v>6.0474716205225398</v>
      </c>
    </row>
    <row r="12" spans="1:7" ht="17.25" customHeight="1" x14ac:dyDescent="0.2">
      <c r="A12" t="s">
        <v>34</v>
      </c>
      <c r="B12" t="s">
        <v>35</v>
      </c>
      <c r="C12" t="s">
        <v>36</v>
      </c>
      <c r="D12" s="3">
        <v>0.22620073952623801</v>
      </c>
      <c r="E12" s="3">
        <v>18.761089336306199</v>
      </c>
      <c r="F12" s="3">
        <v>5.5047288035124202</v>
      </c>
      <c r="G12" s="3">
        <v>6.8354728051071296</v>
      </c>
    </row>
    <row r="13" spans="1:7" ht="17.25" customHeight="1" x14ac:dyDescent="0.2"/>
    <row r="14" spans="1:7" ht="17.25" customHeight="1" x14ac:dyDescent="0.2"/>
    <row r="15" spans="1:7" ht="17.25" customHeight="1" x14ac:dyDescent="0.2"/>
    <row r="16" spans="1:7" ht="17.25" customHeight="1" x14ac:dyDescent="0.2"/>
    <row r="17" spans="3:11" ht="17.25" customHeight="1" x14ac:dyDescent="0.2"/>
    <row r="18" spans="3:11" ht="17.25" customHeight="1" x14ac:dyDescent="0.2">
      <c r="D18" s="1" t="s">
        <v>37</v>
      </c>
      <c r="E18" s="1" t="s">
        <v>38</v>
      </c>
      <c r="G18" s="2" t="s">
        <v>138</v>
      </c>
    </row>
    <row r="19" spans="3:11" ht="17.25" customHeight="1" x14ac:dyDescent="0.2">
      <c r="C19" t="s">
        <v>41</v>
      </c>
      <c r="D19" s="3">
        <f>AVERAGE(E2:E6)</f>
        <v>18.816769554922399</v>
      </c>
      <c r="E19" s="3">
        <f>STDEV(E2:E6)</f>
        <v>1.9073953221596702</v>
      </c>
      <c r="G19" s="2" t="s">
        <v>135</v>
      </c>
      <c r="H19">
        <f>5+5-2</f>
        <v>8</v>
      </c>
      <c r="J19" t="s">
        <v>143</v>
      </c>
      <c r="K19">
        <v>0.05</v>
      </c>
    </row>
    <row r="20" spans="3:11" ht="17.25" customHeight="1" x14ac:dyDescent="0.2">
      <c r="C20" t="s">
        <v>42</v>
      </c>
      <c r="D20" s="3">
        <f>AVERAGE(F2:F6)</f>
        <v>4.9183915794788913</v>
      </c>
      <c r="E20" s="3">
        <f>STDEV(F2:F6)</f>
        <v>0.62321299213318793</v>
      </c>
      <c r="G20" s="2" t="s">
        <v>136</v>
      </c>
      <c r="J20" t="s">
        <v>144</v>
      </c>
      <c r="K20">
        <v>2.306</v>
      </c>
    </row>
    <row r="21" spans="3:11" ht="17.25" customHeight="1" x14ac:dyDescent="0.2">
      <c r="G21" s="2" t="s">
        <v>137</v>
      </c>
    </row>
    <row r="22" spans="3:11" ht="17.25" customHeight="1" x14ac:dyDescent="0.2">
      <c r="C22" t="s">
        <v>39</v>
      </c>
      <c r="D22" s="3">
        <f>AVERAGE(E8:E12)</f>
        <v>18.696178876821762</v>
      </c>
      <c r="E22" s="3">
        <f>STDEV(E8:E12)</f>
        <v>2.191531575706239</v>
      </c>
      <c r="G22" s="2" t="s">
        <v>142</v>
      </c>
      <c r="H22" s="2">
        <f>D19-D22</f>
        <v>0.12059067810063695</v>
      </c>
    </row>
    <row r="23" spans="3:11" ht="17.25" customHeight="1" x14ac:dyDescent="0.2">
      <c r="C23" t="s">
        <v>40</v>
      </c>
      <c r="D23" s="3">
        <f>AVERAGE(F8:F12)</f>
        <v>5.1677480592060796</v>
      </c>
      <c r="E23" s="3">
        <f>STDEV(F8:F12)</f>
        <v>0.39227489613832633</v>
      </c>
      <c r="G23" s="2" t="s">
        <v>140</v>
      </c>
      <c r="H23">
        <f>(((H19/2-1)*E20^2)+((H19/2-1)*E23^2))/H19</f>
        <v>0.2033527603889759</v>
      </c>
    </row>
    <row r="24" spans="3:11" x14ac:dyDescent="0.2">
      <c r="G24" s="2" t="s">
        <v>141</v>
      </c>
      <c r="H24">
        <f>SQRT(H23)</f>
        <v>0.45094651610692804</v>
      </c>
    </row>
    <row r="25" spans="3:11" x14ac:dyDescent="0.2">
      <c r="C25" t="s">
        <v>134</v>
      </c>
      <c r="D25" s="1">
        <f>AVERAGE(D19,D22)</f>
        <v>18.756474215872082</v>
      </c>
      <c r="E25" s="1">
        <f>AVERAGE(E19,E22)</f>
        <v>2.0494634489329546</v>
      </c>
      <c r="G25" s="2" t="s">
        <v>139</v>
      </c>
      <c r="H25">
        <f>H22/(H24*SQRT(1/4+1/4))</f>
        <v>0.3781844772590513</v>
      </c>
    </row>
    <row r="26" spans="3:11" x14ac:dyDescent="0.2">
      <c r="C26" t="s">
        <v>133</v>
      </c>
      <c r="D26" s="1">
        <f>AVERAGE(D20,D23)</f>
        <v>5.0430698193424854</v>
      </c>
      <c r="E26" s="1">
        <f>AVERAGE(E20,E23)</f>
        <v>0.50774394413575719</v>
      </c>
    </row>
    <row r="27" spans="3:11" x14ac:dyDescent="0.2">
      <c r="G27" s="7" t="s">
        <v>145</v>
      </c>
    </row>
    <row r="28" spans="3:11" x14ac:dyDescent="0.2">
      <c r="G28" s="2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2585-1AF8-A747-96DC-C90E6BCC0739}">
  <dimension ref="B2:L36"/>
  <sheetViews>
    <sheetView topLeftCell="A8" zoomScale="150" workbookViewId="0">
      <selection activeCell="N12" sqref="N12"/>
    </sheetView>
  </sheetViews>
  <sheetFormatPr baseColWidth="10" defaultRowHeight="15" x14ac:dyDescent="0.2"/>
  <cols>
    <col min="2" max="2" width="26.6640625" customWidth="1"/>
    <col min="10" max="10" width="21.6640625" customWidth="1"/>
  </cols>
  <sheetData>
    <row r="2" spans="2:12" x14ac:dyDescent="0.2">
      <c r="B2" s="2" t="s">
        <v>138</v>
      </c>
      <c r="C2" t="s">
        <v>149</v>
      </c>
    </row>
    <row r="3" spans="2:12" x14ac:dyDescent="0.2">
      <c r="B3" s="2" t="s">
        <v>135</v>
      </c>
      <c r="C3">
        <f>10+10-2</f>
        <v>18</v>
      </c>
      <c r="E3" t="s">
        <v>143</v>
      </c>
      <c r="F3">
        <v>0.05</v>
      </c>
    </row>
    <row r="4" spans="2:12" x14ac:dyDescent="0.2">
      <c r="B4" s="2" t="s">
        <v>136</v>
      </c>
      <c r="E4" t="s">
        <v>144</v>
      </c>
      <c r="F4">
        <v>2.306</v>
      </c>
    </row>
    <row r="5" spans="2:12" x14ac:dyDescent="0.2">
      <c r="B5" s="2" t="s">
        <v>137</v>
      </c>
      <c r="J5" t="s">
        <v>150</v>
      </c>
      <c r="K5" t="s">
        <v>152</v>
      </c>
      <c r="L5" t="s">
        <v>115</v>
      </c>
    </row>
    <row r="6" spans="2:12" x14ac:dyDescent="0.2">
      <c r="B6" s="2" t="s">
        <v>142</v>
      </c>
      <c r="C6" s="2">
        <f>'Scaniverse-ise'!D$20-'ObjCap-i14'!D$20</f>
        <v>2.2780488073561092</v>
      </c>
      <c r="J6" t="s">
        <v>155</v>
      </c>
      <c r="K6" s="2">
        <f>'Scaniverse-ise'!D20</f>
        <v>7.1964403868350004</v>
      </c>
      <c r="L6" s="2">
        <f>'Scaniverse-ise'!D23</f>
        <v>6.5375499436748381</v>
      </c>
    </row>
    <row r="7" spans="2:12" x14ac:dyDescent="0.2">
      <c r="B7" s="2" t="s">
        <v>140</v>
      </c>
      <c r="C7">
        <f>(((C3/2-1)*'Scaniverse-ise'!E$20^2)+((C3/2-1)*'ObjCap-i14'!E$20^2))/C3</f>
        <v>2.8898903028986438</v>
      </c>
      <c r="J7" t="s">
        <v>154</v>
      </c>
      <c r="K7" s="2">
        <f>'Scaniverse-i12'!D20</f>
        <v>6.3531363984889522</v>
      </c>
      <c r="L7" s="2">
        <f>'Scaniverse-i12'!D23</f>
        <v>5.6726243343258158</v>
      </c>
    </row>
    <row r="8" spans="2:12" x14ac:dyDescent="0.2">
      <c r="B8" s="2" t="s">
        <v>141</v>
      </c>
      <c r="C8">
        <f>SQRT(C7)</f>
        <v>1.6999677358404905</v>
      </c>
      <c r="J8" t="s">
        <v>153</v>
      </c>
      <c r="K8" s="2">
        <f>'Scaniverse-i14'!D20</f>
        <v>6.4639834710303941</v>
      </c>
      <c r="L8" s="2">
        <f>'Scaniverse-i14'!D23</f>
        <v>4.7122692867718774</v>
      </c>
    </row>
    <row r="9" spans="2:12" x14ac:dyDescent="0.2">
      <c r="B9" s="2" t="s">
        <v>139</v>
      </c>
      <c r="C9">
        <f>C6/(C8*SQRT(1/9+1/9))</f>
        <v>2.8426841149882449</v>
      </c>
      <c r="J9" t="s">
        <v>151</v>
      </c>
      <c r="K9" s="2">
        <f>'ObjCap-i14'!D20</f>
        <v>4.9183915794788913</v>
      </c>
      <c r="L9" s="2">
        <f>'ObjCap-i14'!D23</f>
        <v>5.1677480592060796</v>
      </c>
    </row>
    <row r="10" spans="2:12" x14ac:dyDescent="0.2">
      <c r="B10" s="2"/>
    </row>
    <row r="11" spans="2:12" x14ac:dyDescent="0.2">
      <c r="B11" s="2" t="s">
        <v>145</v>
      </c>
    </row>
    <row r="12" spans="2:12" x14ac:dyDescent="0.2">
      <c r="B12" s="7" t="s">
        <v>146</v>
      </c>
    </row>
    <row r="14" spans="2:12" x14ac:dyDescent="0.2">
      <c r="B14" s="2" t="s">
        <v>138</v>
      </c>
      <c r="C14" t="s">
        <v>148</v>
      </c>
    </row>
    <row r="15" spans="2:12" x14ac:dyDescent="0.2">
      <c r="B15" s="2" t="s">
        <v>135</v>
      </c>
      <c r="C15">
        <f>10+10-2</f>
        <v>18</v>
      </c>
      <c r="E15" t="s">
        <v>143</v>
      </c>
      <c r="F15">
        <v>0.05</v>
      </c>
    </row>
    <row r="16" spans="2:12" x14ac:dyDescent="0.2">
      <c r="B16" s="2" t="s">
        <v>136</v>
      </c>
      <c r="E16" t="s">
        <v>144</v>
      </c>
      <c r="F16">
        <v>2.306</v>
      </c>
    </row>
    <row r="17" spans="2:6" x14ac:dyDescent="0.2">
      <c r="B17" s="2" t="s">
        <v>137</v>
      </c>
    </row>
    <row r="18" spans="2:6" x14ac:dyDescent="0.2">
      <c r="B18" s="2" t="s">
        <v>142</v>
      </c>
      <c r="C18" s="2">
        <f>'Scaniverse-ise'!D$20-'Scaniverse-i14'!D$20</f>
        <v>0.73245691580460637</v>
      </c>
    </row>
    <row r="19" spans="2:6" x14ac:dyDescent="0.2">
      <c r="B19" s="2" t="s">
        <v>140</v>
      </c>
      <c r="C19">
        <f>(((C15/2-1)*'Scaniverse-ise'!E$20^2)+((C15/2-1)*'Scaniverse-i14'!E$20^2))/C15</f>
        <v>3.1007330960807327</v>
      </c>
    </row>
    <row r="20" spans="2:6" x14ac:dyDescent="0.2">
      <c r="B20" s="2" t="s">
        <v>141</v>
      </c>
      <c r="C20">
        <f>SQRT(C19)</f>
        <v>1.7608898591566517</v>
      </c>
    </row>
    <row r="21" spans="2:6" x14ac:dyDescent="0.2">
      <c r="B21" s="2" t="s">
        <v>139</v>
      </c>
      <c r="C21">
        <f>C18/(C20*SQRT(1/9+1/9))</f>
        <v>0.88238100083182847</v>
      </c>
    </row>
    <row r="22" spans="2:6" x14ac:dyDescent="0.2">
      <c r="B22" s="2"/>
    </row>
    <row r="23" spans="2:6" x14ac:dyDescent="0.2">
      <c r="B23" s="7" t="s">
        <v>145</v>
      </c>
    </row>
    <row r="24" spans="2:6" x14ac:dyDescent="0.2">
      <c r="B24" s="2" t="s">
        <v>146</v>
      </c>
    </row>
    <row r="26" spans="2:6" x14ac:dyDescent="0.2">
      <c r="B26" s="2" t="s">
        <v>138</v>
      </c>
      <c r="C26" t="s">
        <v>147</v>
      </c>
    </row>
    <row r="27" spans="2:6" x14ac:dyDescent="0.2">
      <c r="B27" s="2" t="s">
        <v>135</v>
      </c>
      <c r="C27">
        <v>18</v>
      </c>
      <c r="E27" t="s">
        <v>143</v>
      </c>
      <c r="F27">
        <v>0.05</v>
      </c>
    </row>
    <row r="28" spans="2:6" x14ac:dyDescent="0.2">
      <c r="B28" s="2" t="s">
        <v>136</v>
      </c>
      <c r="E28" t="s">
        <v>144</v>
      </c>
      <c r="F28">
        <v>2.306</v>
      </c>
    </row>
    <row r="29" spans="2:6" x14ac:dyDescent="0.2">
      <c r="B29" s="2" t="s">
        <v>137</v>
      </c>
    </row>
    <row r="30" spans="2:6" x14ac:dyDescent="0.2">
      <c r="B30" s="2" t="s">
        <v>142</v>
      </c>
      <c r="C30" s="2">
        <f>'Scaniverse-ise'!D$20-'Scaniverse-i12'!D$20</f>
        <v>0.84330398834604825</v>
      </c>
    </row>
    <row r="31" spans="2:6" x14ac:dyDescent="0.2">
      <c r="B31" s="2" t="s">
        <v>140</v>
      </c>
      <c r="C31">
        <f>(((C27/2-1)*'Scaniverse-ise'!E$20^2)+((C27/2-1)*'Scaniverse-i12'!E$20^2))/C27</f>
        <v>4.3403817512219502</v>
      </c>
    </row>
    <row r="32" spans="2:6" x14ac:dyDescent="0.2">
      <c r="B32" s="2" t="s">
        <v>141</v>
      </c>
      <c r="C32">
        <f>SQRT(C31)</f>
        <v>2.0833582868104923</v>
      </c>
    </row>
    <row r="33" spans="2:3" x14ac:dyDescent="0.2">
      <c r="B33" s="2" t="s">
        <v>139</v>
      </c>
      <c r="C33">
        <f>C30/(C32*SQRT(1/9+1/9))</f>
        <v>0.85867031014727258</v>
      </c>
    </row>
    <row r="34" spans="2:3" x14ac:dyDescent="0.2">
      <c r="B34" s="2"/>
    </row>
    <row r="35" spans="2:3" x14ac:dyDescent="0.2">
      <c r="B35" s="7" t="s">
        <v>145</v>
      </c>
    </row>
    <row r="36" spans="2:3" x14ac:dyDescent="0.2">
      <c r="B36" s="2" t="s">
        <v>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Scaniverse-ise</vt:lpstr>
      <vt:lpstr>Scaniverse-i12</vt:lpstr>
      <vt:lpstr>Scaniverse-i14</vt:lpstr>
      <vt:lpstr>ObjCap-i14</vt:lpstr>
      <vt:lpstr>Statistical tests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 C</cp:lastModifiedBy>
  <dcterms:created xsi:type="dcterms:W3CDTF">2024-04-01T01:42:26Z</dcterms:created>
  <dcterms:modified xsi:type="dcterms:W3CDTF">2024-04-07T06:56:50Z</dcterms:modified>
</cp:coreProperties>
</file>