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Prediction by State" sheetId="1" r:id="rId4"/>
    <sheet state="hidden" name="Prediction by Country" sheetId="2" r:id="rId5"/>
    <sheet state="hidden" name="Draft" sheetId="3" r:id="rId6"/>
    <sheet state="visible" name="Report" sheetId="4" r:id="rId7"/>
  </sheets>
  <definedNames>
    <definedName hidden="1" localSheetId="0" name="_xlnm._FilterDatabase">'Prediction by State'!$A$1:$K$49</definedName>
    <definedName hidden="1" localSheetId="1" name="_xlnm._FilterDatabase">'Prediction by Country'!$A$1:$K$96</definedName>
  </definedNames>
  <calcPr/>
  <pivotCaches>
    <pivotCache cacheId="0" r:id="rId8"/>
    <pivotCache cacheId="1" r:id="rId9"/>
  </pivotCaches>
</workbook>
</file>

<file path=xl/sharedStrings.xml><?xml version="1.0" encoding="utf-8"?>
<sst xmlns="http://schemas.openxmlformats.org/spreadsheetml/2006/main" count="338" uniqueCount="171">
  <si>
    <t>index</t>
  </si>
  <si>
    <t>2015</t>
  </si>
  <si>
    <t>2016</t>
  </si>
  <si>
    <t>2017</t>
  </si>
  <si>
    <t>2018</t>
  </si>
  <si>
    <t>2019</t>
  </si>
  <si>
    <t>2020</t>
  </si>
  <si>
    <t>2021</t>
  </si>
  <si>
    <t>2022</t>
  </si>
  <si>
    <t>2023</t>
  </si>
  <si>
    <t>Abia</t>
  </si>
  <si>
    <t>Adamawa</t>
  </si>
  <si>
    <t>Akwa Ibom</t>
  </si>
  <si>
    <t>Anambra</t>
  </si>
  <si>
    <t>Bauchi</t>
  </si>
  <si>
    <t>Bayelsa</t>
  </si>
  <si>
    <t>Benue</t>
  </si>
  <si>
    <t>Borno</t>
  </si>
  <si>
    <t>Brong Ahafo Region</t>
  </si>
  <si>
    <t>Cross River</t>
  </si>
  <si>
    <t>Delta</t>
  </si>
  <si>
    <t>Eastern Cape</t>
  </si>
  <si>
    <t>Ebonyi</t>
  </si>
  <si>
    <t>Edo</t>
  </si>
  <si>
    <t>Ekiti</t>
  </si>
  <si>
    <t>Enugu</t>
  </si>
  <si>
    <t>Eswatini</t>
  </si>
  <si>
    <t>FCT(Abuja)</t>
  </si>
  <si>
    <t>Gauteng</t>
  </si>
  <si>
    <t>Gombe</t>
  </si>
  <si>
    <t>Greater Accra Region</t>
  </si>
  <si>
    <t>ICT</t>
  </si>
  <si>
    <t>Imo</t>
  </si>
  <si>
    <t>Jigawa</t>
  </si>
  <si>
    <t>Kaduna</t>
  </si>
  <si>
    <t>Kano</t>
  </si>
  <si>
    <t>Katsina</t>
  </si>
  <si>
    <t>Kebbi</t>
  </si>
  <si>
    <t>Kogi</t>
  </si>
  <si>
    <t>KwaZulu-Natal</t>
  </si>
  <si>
    <t>Kwara</t>
  </si>
  <si>
    <t>Lagos</t>
  </si>
  <si>
    <t>Nasarawa</t>
  </si>
  <si>
    <t>Niger</t>
  </si>
  <si>
    <t>Not Based In Nigeria</t>
  </si>
  <si>
    <t>Ogun</t>
  </si>
  <si>
    <t>Ondo</t>
  </si>
  <si>
    <t>Osun</t>
  </si>
  <si>
    <t>Oyo</t>
  </si>
  <si>
    <t>Plateau</t>
  </si>
  <si>
    <t>Rivers</t>
  </si>
  <si>
    <t>Sokoto</t>
  </si>
  <si>
    <t>Taraba</t>
  </si>
  <si>
    <t>Western Cape</t>
  </si>
  <si>
    <t>Western Region</t>
  </si>
  <si>
    <t>Yobe</t>
  </si>
  <si>
    <t>Zamfara</t>
  </si>
  <si>
    <t>Afghanistan</t>
  </si>
  <si>
    <t>Aland Islands</t>
  </si>
  <si>
    <t>Albania</t>
  </si>
  <si>
    <t>Algeria</t>
  </si>
  <si>
    <t>American Samoa</t>
  </si>
  <si>
    <t>Andorra</t>
  </si>
  <si>
    <t>Armenia</t>
  </si>
  <si>
    <t>Australia</t>
  </si>
  <si>
    <t>Bahamas</t>
  </si>
  <si>
    <t>Bangladesh</t>
  </si>
  <si>
    <t>Belgium</t>
  </si>
  <si>
    <t>Belize</t>
  </si>
  <si>
    <t>Benin</t>
  </si>
  <si>
    <t>Bermuda</t>
  </si>
  <si>
    <t>Bolivia</t>
  </si>
  <si>
    <t>Botswana</t>
  </si>
  <si>
    <t>Brazil</t>
  </si>
  <si>
    <t>British Indian Ocean Territory</t>
  </si>
  <si>
    <t>Brunei Darussalam</t>
  </si>
  <si>
    <t>Bulgaria</t>
  </si>
  <si>
    <t>Burkina Faso</t>
  </si>
  <si>
    <t>Burundi</t>
  </si>
  <si>
    <t>Cambodia</t>
  </si>
  <si>
    <t>Cameroon</t>
  </si>
  <si>
    <t>Canada</t>
  </si>
  <si>
    <t>Central African Republic</t>
  </si>
  <si>
    <t>Chad</t>
  </si>
  <si>
    <t>China</t>
  </si>
  <si>
    <t>Christmas Island</t>
  </si>
  <si>
    <t>Congo, (Kinshasa)</t>
  </si>
  <si>
    <t>Cote dIvoire (Ivory Coast)</t>
  </si>
  <si>
    <t>Czech Republic</t>
  </si>
  <si>
    <t>Ethiopia</t>
  </si>
  <si>
    <t>Finland</t>
  </si>
  <si>
    <t>France</t>
  </si>
  <si>
    <t>Gambia</t>
  </si>
  <si>
    <t>Georgia</t>
  </si>
  <si>
    <t>Germany</t>
  </si>
  <si>
    <t>Ghana</t>
  </si>
  <si>
    <t>Grenada</t>
  </si>
  <si>
    <t>Guinee</t>
  </si>
  <si>
    <t>Guyana</t>
  </si>
  <si>
    <t>Hungary</t>
  </si>
  <si>
    <t>India</t>
  </si>
  <si>
    <t>Ireland</t>
  </si>
  <si>
    <t>Israel</t>
  </si>
  <si>
    <t>Italy</t>
  </si>
  <si>
    <t>Japan</t>
  </si>
  <si>
    <t>Jordan</t>
  </si>
  <si>
    <t>Kenya</t>
  </si>
  <si>
    <t>Latvia</t>
  </si>
  <si>
    <t>Lebanon</t>
  </si>
  <si>
    <t>Lesotho</t>
  </si>
  <si>
    <t>Liberia</t>
  </si>
  <si>
    <t>Libya</t>
  </si>
  <si>
    <t>Luxembourg</t>
  </si>
  <si>
    <t>Malawi</t>
  </si>
  <si>
    <t>Malaysia</t>
  </si>
  <si>
    <t>Mali</t>
  </si>
  <si>
    <t>Mexico</t>
  </si>
  <si>
    <t>Mozambique</t>
  </si>
  <si>
    <t>Namibia</t>
  </si>
  <si>
    <t>Netherlands</t>
  </si>
  <si>
    <t>New Zealand</t>
  </si>
  <si>
    <t>Nicaragua</t>
  </si>
  <si>
    <t>Nigeria</t>
  </si>
  <si>
    <t>Niue</t>
  </si>
  <si>
    <t>Norfolk Island</t>
  </si>
  <si>
    <t>Oman</t>
  </si>
  <si>
    <t>Pakistan</t>
  </si>
  <si>
    <t>Palestinian Territory</t>
  </si>
  <si>
    <t>Portugal</t>
  </si>
  <si>
    <t>Qatar</t>
  </si>
  <si>
    <t>Russian Federation</t>
  </si>
  <si>
    <t>Rwanda</t>
  </si>
  <si>
    <t>Saudi Arabia</t>
  </si>
  <si>
    <t>Sierra Leone</t>
  </si>
  <si>
    <t>Slovakia</t>
  </si>
  <si>
    <t>South Africa</t>
  </si>
  <si>
    <t>South Sudan</t>
  </si>
  <si>
    <t>Suriname</t>
  </si>
  <si>
    <t>Sweden</t>
  </si>
  <si>
    <t>Tanzania, United Republic of</t>
  </si>
  <si>
    <t>Togo</t>
  </si>
  <si>
    <t>Trinidad and Tobago</t>
  </si>
  <si>
    <t>Turkey</t>
  </si>
  <si>
    <t>Uganda</t>
  </si>
  <si>
    <t>United Arab Emirates</t>
  </si>
  <si>
    <t>United Kingdom</t>
  </si>
  <si>
    <t>United States of America</t>
  </si>
  <si>
    <t>Zambia</t>
  </si>
  <si>
    <t>Zimbabwe</t>
  </si>
  <si>
    <t>Map of country</t>
  </si>
  <si>
    <t>Tree chart of Region</t>
  </si>
  <si>
    <t>Country/region comparison with last year</t>
  </si>
  <si>
    <t>yearly growth in Nigeria</t>
  </si>
  <si>
    <t>SUM of 2024</t>
  </si>
  <si>
    <t>Grand Total</t>
  </si>
  <si>
    <t>Region</t>
  </si>
  <si>
    <t>2024 Prediction</t>
  </si>
  <si>
    <t>SUM of 2023</t>
  </si>
  <si>
    <t>2024</t>
  </si>
  <si>
    <t>MLR 2024 Attendance Prediction based on Registered Participation of Previous Years 2015-2023</t>
  </si>
  <si>
    <t>Total Number of Predicted Attendees</t>
  </si>
  <si>
    <t>Country-Wise Predicted Attendance for 2024</t>
  </si>
  <si>
    <t>Inferences</t>
  </si>
  <si>
    <t xml:space="preserve">1. Using Machine learning modelling approach data of previous MLR registration for the past 9 years was used to predict the attendance rate for 2024 MLR program by region and by country. </t>
  </si>
  <si>
    <r>
      <rPr>
        <rFont val="Nunito"/>
        <color theme="1"/>
        <sz val="11.0"/>
      </rPr>
      <t xml:space="preserve">2. An approximate number of </t>
    </r>
    <r>
      <rPr>
        <rFont val="Nunito"/>
        <b/>
        <i/>
        <color theme="1"/>
        <sz val="11.0"/>
      </rPr>
      <t>103,790</t>
    </r>
    <r>
      <rPr>
        <rFont val="Nunito"/>
        <color theme="1"/>
        <sz val="11.0"/>
      </rPr>
      <t xml:space="preserve"> participants is predicted to register for MLR in 2024 with Benue region projected to have the highest attendance of about </t>
    </r>
    <r>
      <rPr>
        <rFont val="Nunito"/>
        <b/>
        <i/>
        <color theme="1"/>
        <sz val="11.0"/>
      </rPr>
      <t xml:space="preserve">16,355 </t>
    </r>
    <r>
      <rPr>
        <rFont val="Nunito"/>
        <color theme="1"/>
        <sz val="11.0"/>
      </rPr>
      <t xml:space="preserve">and Sokoto region being the least attended with about </t>
    </r>
    <r>
      <rPr>
        <rFont val="Nunito"/>
        <b/>
        <i/>
        <color theme="1"/>
        <sz val="11.0"/>
      </rPr>
      <t xml:space="preserve">125 </t>
    </r>
    <r>
      <rPr>
        <rFont val="Nunito"/>
        <i/>
        <color theme="1"/>
        <sz val="11.0"/>
      </rPr>
      <t xml:space="preserve">Participants. </t>
    </r>
  </si>
  <si>
    <r>
      <rPr>
        <rFont val="Nunito"/>
        <color theme="1"/>
        <sz val="11.0"/>
      </rPr>
      <t xml:space="preserve">3. In comparision to last year's data, there a significant projected in growth of </t>
    </r>
    <r>
      <rPr>
        <rFont val="Nunito"/>
        <b/>
        <i/>
        <color theme="1"/>
        <sz val="11.0"/>
      </rPr>
      <t>14.28%</t>
    </r>
    <r>
      <rPr>
        <rFont val="Nunito"/>
        <color theme="1"/>
        <sz val="11.0"/>
      </rPr>
      <t xml:space="preserve"> in registered attendees. </t>
    </r>
  </si>
  <si>
    <r>
      <rPr>
        <rFont val="Nunito"/>
        <color theme="1"/>
        <sz val="11.0"/>
      </rPr>
      <t xml:space="preserve">4. Nigeria has the highest projected attendance rate of </t>
    </r>
    <r>
      <rPr>
        <rFont val="Nunito"/>
        <b/>
        <i/>
        <color theme="1"/>
        <sz val="11.0"/>
      </rPr>
      <t xml:space="preserve">95.44%, </t>
    </r>
    <r>
      <rPr>
        <rFont val="Nunito"/>
        <color theme="1"/>
        <sz val="11.0"/>
      </rPr>
      <t>indicating that more strategic campaign is needed to boost the participation outside the country.</t>
    </r>
  </si>
  <si>
    <r>
      <rPr>
        <rFont val="Nunito"/>
        <b/>
        <color theme="1"/>
        <sz val="11.0"/>
      </rPr>
      <t xml:space="preserve">N.B: </t>
    </r>
    <r>
      <rPr>
        <rFont val="Nunito"/>
        <color theme="1"/>
        <sz val="11.0"/>
      </rPr>
      <t>It is important to note that other factors aside the past years registered count that may influence the attendance of the program was not considered.</t>
    </r>
  </si>
  <si>
    <t>Peace House YouTube Channel Engagement Pattern Analysis</t>
  </si>
  <si>
    <t>1. Public data of engagement of Peace House Youtube Channel was collected through the YouTube API which include information like title, views, comment count, upload date and time of all the videos uploaded on the channel.</t>
  </si>
  <si>
    <r>
      <rPr>
        <rFont val="Nunito"/>
        <color theme="1"/>
        <sz val="11.0"/>
      </rPr>
      <t xml:space="preserve">2. Analysis revealed that videos uploaded between </t>
    </r>
    <r>
      <rPr>
        <rFont val="Nunito"/>
        <b/>
        <i/>
        <color theme="1"/>
        <sz val="11.0"/>
      </rPr>
      <t xml:space="preserve">03:00 </t>
    </r>
    <r>
      <rPr>
        <rFont val="Nunito"/>
        <color theme="1"/>
        <sz val="11.0"/>
      </rPr>
      <t>and</t>
    </r>
    <r>
      <rPr>
        <rFont val="Nunito"/>
        <b/>
        <i/>
        <color theme="1"/>
        <sz val="11.0"/>
      </rPr>
      <t xml:space="preserve"> 04:00</t>
    </r>
    <r>
      <rPr>
        <rFont val="Nunito"/>
        <color theme="1"/>
        <sz val="11.0"/>
      </rPr>
      <t xml:space="preserve"> had higher engagement. While this may suggest an optimal user engagement window, the total view count is cumulative and could also be influenced by the nature of the content. To accurately identify the best engagement time, detailed data on the timing of individual views is needed; however, such information is not publicly accessible.</t>
    </r>
  </si>
</sst>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theme="1"/>
      <name val="Arial"/>
      <scheme val="minor"/>
    </font>
    <font>
      <color theme="1"/>
      <name val="Arial"/>
      <scheme val="minor"/>
    </font>
    <font>
      <sz val="14.0"/>
      <color theme="1"/>
      <name val="Arial"/>
      <scheme val="minor"/>
    </font>
    <font>
      <b/>
      <color rgb="FFFFFFFF"/>
      <name val="Montserrat"/>
    </font>
    <font/>
    <font>
      <b/>
      <color theme="1"/>
      <name val="Montserrat"/>
    </font>
    <font>
      <b/>
      <sz val="9.0"/>
      <color rgb="FF783F04"/>
      <name val="&quot;Google Sans Mono&quot;"/>
    </font>
    <font>
      <b/>
      <color rgb="FF783F04"/>
      <name val="Arial"/>
      <scheme val="minor"/>
    </font>
    <font>
      <b/>
      <color rgb="FF783F04"/>
      <name val="Google Sans Mono"/>
    </font>
    <font>
      <sz val="11.0"/>
      <color theme="1"/>
      <name val="Arial"/>
      <scheme val="minor"/>
    </font>
    <font>
      <b/>
      <sz val="12.0"/>
      <color rgb="FFFFFFFF"/>
      <name val="Montserrat"/>
    </font>
    <font>
      <sz val="11.0"/>
      <color theme="1"/>
      <name val="Nunito"/>
    </font>
    <font>
      <b/>
      <sz val="11.0"/>
      <color rgb="FFFFFFFF"/>
      <name val="Montserrat"/>
    </font>
  </fonts>
  <fills count="5">
    <fill>
      <patternFill patternType="none"/>
    </fill>
    <fill>
      <patternFill patternType="lightGray"/>
    </fill>
    <fill>
      <patternFill patternType="solid">
        <fgColor rgb="FF434343"/>
        <bgColor rgb="FF434343"/>
      </patternFill>
    </fill>
    <fill>
      <patternFill patternType="solid">
        <fgColor rgb="FFFFFFFF"/>
        <bgColor rgb="FFFFFFFF"/>
      </patternFill>
    </fill>
    <fill>
      <patternFill patternType="solid">
        <fgColor rgb="FF000000"/>
        <bgColor rgb="FF000000"/>
      </patternFill>
    </fill>
  </fills>
  <borders count="13">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readingOrder="0"/>
    </xf>
    <xf quotePrefix="1" borderId="0" fillId="0" fontId="1" numFmtId="0" xfId="0" applyAlignment="1" applyFont="1">
      <alignment readingOrder="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2" numFmtId="0" xfId="0" applyAlignment="1" applyFont="1">
      <alignment readingOrder="0"/>
    </xf>
    <xf borderId="0" fillId="0" fontId="2" numFmtId="0" xfId="0" applyFont="1"/>
    <xf borderId="0" fillId="0" fontId="2" numFmtId="10" xfId="0" applyFont="1" applyNumberFormat="1"/>
    <xf quotePrefix="1" borderId="0" fillId="0" fontId="2" numFmtId="0" xfId="0" applyAlignment="1" applyFont="1">
      <alignment readingOrder="0"/>
    </xf>
    <xf borderId="0" fillId="0" fontId="3" numFmtId="0" xfId="0" applyFont="1"/>
    <xf borderId="1" fillId="2" fontId="4" numFmtId="0" xfId="0" applyAlignment="1" applyBorder="1" applyFill="1" applyFont="1">
      <alignment horizontal="center" readingOrder="0" vertical="center"/>
    </xf>
    <xf borderId="2" fillId="0" fontId="5" numFmtId="0" xfId="0" applyBorder="1" applyFont="1"/>
    <xf borderId="3" fillId="0" fontId="5" numFmtId="0" xfId="0" applyBorder="1" applyFont="1"/>
    <xf borderId="4" fillId="0" fontId="5" numFmtId="0" xfId="0" applyBorder="1" applyFont="1"/>
    <xf borderId="5" fillId="0" fontId="5" numFmtId="0" xfId="0" applyBorder="1" applyFont="1"/>
    <xf borderId="6" fillId="0" fontId="5" numFmtId="0" xfId="0" applyBorder="1" applyFont="1"/>
    <xf borderId="7" fillId="0" fontId="6" numFmtId="3" xfId="0" applyAlignment="1" applyBorder="1" applyFont="1" applyNumberFormat="1">
      <alignment horizontal="center" readingOrder="0" shrinkToFit="0" vertical="center" wrapText="1"/>
    </xf>
    <xf borderId="7" fillId="3" fontId="7" numFmtId="3" xfId="0" applyAlignment="1" applyBorder="1" applyFill="1" applyFont="1" applyNumberFormat="1">
      <alignment horizontal="center" vertical="center"/>
    </xf>
    <xf borderId="8" fillId="0" fontId="6" numFmtId="0" xfId="0" applyAlignment="1" applyBorder="1" applyFont="1">
      <alignment horizontal="center" readingOrder="0"/>
    </xf>
    <xf borderId="9" fillId="0" fontId="5" numFmtId="0" xfId="0" applyBorder="1" applyFont="1"/>
    <xf borderId="10" fillId="0" fontId="5" numFmtId="0" xfId="0" applyBorder="1" applyFont="1"/>
    <xf borderId="11" fillId="0" fontId="5" numFmtId="0" xfId="0" applyBorder="1" applyFont="1"/>
    <xf borderId="12" fillId="0" fontId="5" numFmtId="0" xfId="0" applyBorder="1" applyFont="1"/>
    <xf borderId="0" fillId="0" fontId="6" numFmtId="0" xfId="0" applyFont="1"/>
    <xf borderId="0" fillId="0" fontId="8" numFmtId="0" xfId="0" applyFont="1"/>
    <xf borderId="7" fillId="0" fontId="6" numFmtId="0" xfId="0" applyAlignment="1" applyBorder="1" applyFont="1">
      <alignment horizontal="center" vertical="center"/>
    </xf>
    <xf borderId="7" fillId="3" fontId="7" numFmtId="3" xfId="0" applyAlignment="1" applyBorder="1" applyFont="1" applyNumberFormat="1">
      <alignment horizontal="center" readingOrder="0" vertical="center"/>
    </xf>
    <xf borderId="7" fillId="0" fontId="9" numFmtId="3" xfId="0" applyAlignment="1" applyBorder="1" applyFont="1" applyNumberFormat="1">
      <alignment horizontal="center" vertical="center"/>
    </xf>
    <xf borderId="0" fillId="0" fontId="10" numFmtId="0" xfId="0" applyFont="1"/>
    <xf borderId="8" fillId="4" fontId="11" numFmtId="0" xfId="0" applyAlignment="1" applyBorder="1" applyFill="1" applyFont="1">
      <alignment horizontal="center" readingOrder="0" vertical="center"/>
    </xf>
    <xf borderId="8" fillId="0" fontId="12" numFmtId="0" xfId="0" applyAlignment="1" applyBorder="1" applyFont="1">
      <alignment horizontal="left" readingOrder="0" shrinkToFit="0" wrapText="1"/>
    </xf>
    <xf borderId="8" fillId="4" fontId="13" numFmtId="0" xfId="0" applyAlignment="1" applyBorder="1" applyFont="1">
      <alignment horizontal="lef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2023 and 2024</a:t>
            </a:r>
          </a:p>
        </c:rich>
      </c:tx>
      <c:overlay val="0"/>
    </c:title>
    <c:plotArea>
      <c:layout/>
      <c:barChart>
        <c:barDir val="col"/>
        <c:ser>
          <c:idx val="0"/>
          <c:order val="0"/>
          <c:tx>
            <c:strRef>
              <c:f>Draft!$C$166</c:f>
            </c:strRef>
          </c:tx>
          <c:spPr>
            <a:solidFill>
              <a:schemeClr val="accent1"/>
            </a:solidFill>
            <a:ln cmpd="sng">
              <a:solidFill>
                <a:srgbClr val="000000"/>
              </a:solidFill>
            </a:ln>
          </c:spPr>
          <c:cat>
            <c:strRef>
              <c:f>Draft!$B$167:$B$176</c:f>
            </c:strRef>
          </c:cat>
          <c:val>
            <c:numRef>
              <c:f>Draft!$C$167:$C$176</c:f>
              <c:numCache/>
            </c:numRef>
          </c:val>
        </c:ser>
        <c:ser>
          <c:idx val="1"/>
          <c:order val="1"/>
          <c:tx>
            <c:strRef>
              <c:f>Draft!$D$166</c:f>
            </c:strRef>
          </c:tx>
          <c:spPr>
            <a:solidFill>
              <a:schemeClr val="accent2"/>
            </a:solidFill>
            <a:ln cmpd="sng">
              <a:solidFill>
                <a:srgbClr val="000000"/>
              </a:solidFill>
            </a:ln>
          </c:spPr>
          <c:cat>
            <c:strRef>
              <c:f>Draft!$B$167:$B$176</c:f>
            </c:strRef>
          </c:cat>
          <c:val>
            <c:numRef>
              <c:f>Draft!$D$167:$D$176</c:f>
              <c:numCache/>
            </c:numRef>
          </c:val>
        </c:ser>
        <c:axId val="1959850848"/>
        <c:axId val="1347751429"/>
      </c:barChart>
      <c:catAx>
        <c:axId val="19598508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index</a:t>
                </a:r>
              </a:p>
            </c:rich>
          </c:tx>
          <c:overlay val="0"/>
        </c:title>
        <c:numFmt formatCode="General" sourceLinked="1"/>
        <c:majorTickMark val="none"/>
        <c:minorTickMark val="none"/>
        <c:spPr/>
        <c:txPr>
          <a:bodyPr/>
          <a:lstStyle/>
          <a:p>
            <a:pPr lvl="0">
              <a:defRPr b="0">
                <a:solidFill>
                  <a:srgbClr val="000000"/>
                </a:solidFill>
                <a:latin typeface="+mn-lt"/>
              </a:defRPr>
            </a:pPr>
          </a:p>
        </c:txPr>
        <c:crossAx val="1347751429"/>
      </c:catAx>
      <c:valAx>
        <c:axId val="13477514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985084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Nigeria vs. index</a:t>
            </a:r>
          </a:p>
        </c:rich>
      </c:tx>
      <c:overlay val="0"/>
    </c:title>
    <c:plotArea>
      <c:layout/>
      <c:lineChart>
        <c:varyColors val="0"/>
        <c:ser>
          <c:idx val="0"/>
          <c:order val="0"/>
          <c:tx>
            <c:strRef>
              <c:f>Draft!$B$190</c:f>
            </c:strRef>
          </c:tx>
          <c:spPr>
            <a:ln cmpd="sng">
              <a:solidFill>
                <a:srgbClr val="4285F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Draft!$C$189:$L$189</c:f>
            </c:strRef>
          </c:cat>
          <c:val>
            <c:numRef>
              <c:f>Draft!$C$190:$L$190</c:f>
              <c:numCache/>
            </c:numRef>
          </c:val>
          <c:smooth val="0"/>
        </c:ser>
        <c:axId val="472152483"/>
        <c:axId val="784659130"/>
      </c:lineChart>
      <c:catAx>
        <c:axId val="4721524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index</a:t>
                </a:r>
              </a:p>
            </c:rich>
          </c:tx>
          <c:overlay val="0"/>
        </c:title>
        <c:numFmt formatCode="General" sourceLinked="1"/>
        <c:majorTickMark val="none"/>
        <c:minorTickMark val="none"/>
        <c:spPr/>
        <c:txPr>
          <a:bodyPr/>
          <a:lstStyle/>
          <a:p>
            <a:pPr lvl="0">
              <a:defRPr b="0">
                <a:solidFill>
                  <a:srgbClr val="000000"/>
                </a:solidFill>
                <a:latin typeface="+mn-lt"/>
              </a:defRPr>
            </a:pPr>
          </a:p>
        </c:txPr>
        <c:crossAx val="784659130"/>
      </c:catAx>
      <c:valAx>
        <c:axId val="7846591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Nigeria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7215248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Garamond"/>
              </a:defRPr>
            </a:pPr>
            <a:r>
              <a:rPr b="1">
                <a:solidFill>
                  <a:srgbClr val="000000"/>
                </a:solidFill>
                <a:latin typeface="Garamond"/>
              </a:rPr>
              <a:t>Top Attended Regions: 2023 vs. Predicted 2024</a:t>
            </a:r>
          </a:p>
        </c:rich>
      </c:tx>
      <c:overlay val="0"/>
    </c:title>
    <c:plotArea>
      <c:layout/>
      <c:barChart>
        <c:barDir val="col"/>
        <c:ser>
          <c:idx val="0"/>
          <c:order val="0"/>
          <c:tx>
            <c:strRef>
              <c:f>Draft!$C$166</c:f>
            </c:strRef>
          </c:tx>
          <c:spPr>
            <a:solidFill>
              <a:schemeClr val="accent1"/>
            </a:solidFill>
            <a:ln cmpd="sng">
              <a:solidFill>
                <a:srgbClr val="000000"/>
              </a:solidFill>
            </a:ln>
          </c:spPr>
          <c:cat>
            <c:strRef>
              <c:f>Draft!$B$167:$B$176</c:f>
            </c:strRef>
          </c:cat>
          <c:val>
            <c:numRef>
              <c:f>Draft!$C$167:$C$176</c:f>
              <c:numCache/>
            </c:numRef>
          </c:val>
        </c:ser>
        <c:ser>
          <c:idx val="1"/>
          <c:order val="1"/>
          <c:tx>
            <c:strRef>
              <c:f>Draft!$D$166</c:f>
            </c:strRef>
          </c:tx>
          <c:spPr>
            <a:solidFill>
              <a:schemeClr val="accent2"/>
            </a:solidFill>
            <a:ln cmpd="sng">
              <a:solidFill>
                <a:srgbClr val="000000"/>
              </a:solidFill>
            </a:ln>
          </c:spPr>
          <c:cat>
            <c:strRef>
              <c:f>Draft!$B$167:$B$176</c:f>
            </c:strRef>
          </c:cat>
          <c:val>
            <c:numRef>
              <c:f>Draft!$D$167:$D$176</c:f>
              <c:numCache/>
            </c:numRef>
          </c:val>
        </c:ser>
        <c:axId val="1867444400"/>
        <c:axId val="1089912772"/>
      </c:barChart>
      <c:catAx>
        <c:axId val="18674444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index</a:t>
                </a:r>
              </a:p>
            </c:rich>
          </c:tx>
          <c:overlay val="0"/>
        </c:title>
        <c:numFmt formatCode="General" sourceLinked="1"/>
        <c:majorTickMark val="none"/>
        <c:minorTickMark val="none"/>
        <c:spPr/>
        <c:txPr>
          <a:bodyPr/>
          <a:lstStyle/>
          <a:p>
            <a:pPr lvl="0">
              <a:defRPr b="0">
                <a:solidFill>
                  <a:srgbClr val="000000"/>
                </a:solidFill>
                <a:latin typeface="+mn-lt"/>
              </a:defRPr>
            </a:pPr>
          </a:p>
        </c:txPr>
        <c:crossAx val="1089912772"/>
      </c:catAx>
      <c:valAx>
        <c:axId val="10899127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67444400"/>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Garamond"/>
              </a:defRPr>
            </a:pPr>
            <a:r>
              <a:rPr b="1">
                <a:solidFill>
                  <a:srgbClr val="000000"/>
                </a:solidFill>
                <a:latin typeface="Garamond"/>
              </a:rPr>
              <a:t>Attendance Trends in Nigeria from 2015-2023 and Predicted 2024</a:t>
            </a:r>
          </a:p>
        </c:rich>
      </c:tx>
      <c:overlay val="0"/>
    </c:title>
    <c:plotArea>
      <c:layout/>
      <c:lineChart>
        <c:varyColors val="0"/>
        <c:ser>
          <c:idx val="0"/>
          <c:order val="0"/>
          <c:tx>
            <c:strRef>
              <c:f>Draft!$B$190</c:f>
            </c:strRef>
          </c:tx>
          <c:spPr>
            <a:ln cmpd="sng">
              <a:solidFill>
                <a:srgbClr val="4285F4"/>
              </a:solidFill>
            </a:ln>
          </c:spPr>
          <c:marker>
            <c:symbol val="circle"/>
            <c:size val="10"/>
            <c:spPr>
              <a:solidFill>
                <a:srgbClr val="4285F4"/>
              </a:solidFill>
              <a:ln cmpd="sng">
                <a:solidFill>
                  <a:srgbClr val="4285F4"/>
                </a:solidFill>
              </a:ln>
            </c:spPr>
          </c:marker>
          <c:dPt>
            <c:idx val="5"/>
            <c:marker>
              <c:symbol val="none"/>
            </c:marker>
          </c:dPt>
          <c:dPt>
            <c:idx val="6"/>
            <c:marker>
              <c:symbol val="none"/>
            </c:marker>
          </c:dPt>
          <c:dLbls>
            <c:numFmt formatCode="General" sourceLinked="1"/>
            <c:txPr>
              <a:bodyPr/>
              <a:lstStyle/>
              <a:p>
                <a:pPr lvl="0">
                  <a:defRPr>
                    <a:solidFill>
                      <a:srgbClr val="000000"/>
                    </a:solidFill>
                  </a:defRPr>
                </a:pPr>
              </a:p>
            </c:txPr>
            <c:showLegendKey val="0"/>
            <c:showVal val="1"/>
            <c:showCatName val="0"/>
            <c:showSerName val="0"/>
            <c:showPercent val="0"/>
            <c:showBubbleSize val="0"/>
          </c:dLbls>
          <c:trendline>
            <c:name/>
            <c:spPr>
              <a:ln w="19050">
                <a:solidFill>
                  <a:srgbClr val="990000">
                    <a:alpha val="50196"/>
                  </a:srgbClr>
                </a:solidFill>
              </a:ln>
            </c:spPr>
            <c:trendlineType val="exp"/>
            <c:dispRSqr val="0"/>
            <c:dispEq val="0"/>
          </c:trendline>
          <c:cat>
            <c:strRef>
              <c:f>Draft!$C$189:$L$189</c:f>
            </c:strRef>
          </c:cat>
          <c:val>
            <c:numRef>
              <c:f>Draft!$C$190:$L$190</c:f>
              <c:numCache/>
            </c:numRef>
          </c:val>
          <c:smooth val="0"/>
        </c:ser>
        <c:axId val="546163908"/>
        <c:axId val="1593221681"/>
      </c:lineChart>
      <c:catAx>
        <c:axId val="546163908"/>
        <c:scaling>
          <c:orientation val="minMax"/>
        </c:scaling>
        <c:delete val="0"/>
        <c:axPos val="b"/>
        <c:title>
          <c:tx>
            <c:rich>
              <a:bodyPr/>
              <a:lstStyle/>
              <a:p>
                <a:pPr lvl="0">
                  <a:defRPr b="1">
                    <a:solidFill>
                      <a:srgbClr val="000000"/>
                    </a:solidFill>
                    <a:latin typeface="+mn-lt"/>
                  </a:defRPr>
                </a:pPr>
                <a:r>
                  <a:rPr b="1">
                    <a:solidFill>
                      <a:srgbClr val="000000"/>
                    </a:solidFill>
                    <a:latin typeface="+mn-lt"/>
                  </a:rPr>
                  <a:t>Years</a:t>
                </a:r>
              </a:p>
            </c:rich>
          </c:tx>
          <c:overlay val="0"/>
        </c:title>
        <c:numFmt formatCode="General" sourceLinked="1"/>
        <c:majorTickMark val="none"/>
        <c:minorTickMark val="none"/>
        <c:spPr/>
        <c:txPr>
          <a:bodyPr/>
          <a:lstStyle/>
          <a:p>
            <a:pPr lvl="0">
              <a:defRPr b="0">
                <a:solidFill>
                  <a:srgbClr val="000000"/>
                </a:solidFill>
                <a:latin typeface="+mn-lt"/>
              </a:defRPr>
            </a:pPr>
          </a:p>
        </c:txPr>
        <c:crossAx val="1593221681"/>
      </c:catAx>
      <c:valAx>
        <c:axId val="15932216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46163908"/>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image" Target="../media/Chart5.png"/><Relationship Id="rId4" Type="http://schemas.openxmlformats.org/officeDocument/2006/relationships/image" Target="../media/Chart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514350</xdr:colOff>
      <xdr:row>163</xdr:row>
      <xdr:rowOff>142875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790575</xdr:colOff>
      <xdr:row>192</xdr:row>
      <xdr:rowOff>123825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409575</xdr:colOff>
      <xdr:row>19</xdr:row>
      <xdr:rowOff>19050</xdr:rowOff>
    </xdr:from>
    <xdr:ext cx="5305425"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76200</xdr:colOff>
      <xdr:row>38</xdr:row>
      <xdr:rowOff>28575</xdr:rowOff>
    </xdr:from>
    <xdr:ext cx="9505950" cy="397192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28575</xdr:colOff>
      <xdr:row>73</xdr:row>
      <xdr:rowOff>38100</xdr:rowOff>
    </xdr:from>
    <xdr:ext cx="9753600" cy="3533775"/>
    <xdr:pic>
      <xdr:nvPicPr>
        <xdr:cNvPr id="2054768085" name="Chart5" title="Chart">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28575</xdr:colOff>
      <xdr:row>91</xdr:row>
      <xdr:rowOff>161925</xdr:rowOff>
    </xdr:from>
    <xdr:ext cx="9839325" cy="3076575"/>
    <xdr:pic>
      <xdr:nvPicPr>
        <xdr:cNvPr id="1119317618" name="Chart6" title="Chart">
          <a:extLst>
            <a:ext uri="GoogleSheetsCustomDataVersion1">
              <go:sheetsCustomData xmlns:go="http://customooxmlschemas.google.com/" pictureOfChart="1"/>
            </a:ext>
          </a:extLst>
        </xdr:cNvPr>
        <xdr:cNvPicPr preferRelativeResize="0"/>
      </xdr:nvPicPr>
      <xdr:blipFill>
        <a:blip cstate="print" r:embed="rId4"/>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95" sheet="Prediction by Country"/>
  </cacheSource>
  <cacheFields>
    <cacheField name="index" numFmtId="0">
      <sharedItems>
        <s v="Afghanistan"/>
        <s v="Aland Islands"/>
        <s v="Albania"/>
        <s v="Algeria"/>
        <s v="American Samoa"/>
        <s v="Andorra"/>
        <s v="Armenia"/>
        <s v="Australia"/>
        <s v="Bahamas"/>
        <s v="Bangladesh"/>
        <s v="Belgium"/>
        <s v="Belize"/>
        <s v="Benin"/>
        <s v="Bermuda"/>
        <s v="Bolivia"/>
        <s v="Botswana"/>
        <s v="Brazil"/>
        <s v="British Indian Ocean Territory"/>
        <s v="Brunei Darussalam"/>
        <s v="Bulgaria"/>
        <s v="Burkina Faso"/>
        <s v="Burundi"/>
        <s v="Cambodia"/>
        <s v="Cameroon"/>
        <s v="Canada"/>
        <s v="Central African Republic"/>
        <s v="Chad"/>
        <s v="China"/>
        <s v="Christmas Island"/>
        <s v="Congo, (Kinshasa)"/>
        <s v="Cote dIvoire (Ivory Coast)"/>
        <s v="Czech Republic"/>
        <s v="Eswatini"/>
        <s v="Ethiopia"/>
        <s v="Finland"/>
        <s v="France"/>
        <s v="Gambia"/>
        <s v="Georgia"/>
        <s v="Germany"/>
        <s v="Ghana"/>
        <s v="Grenada"/>
        <s v="Guinee"/>
        <s v="Guyana"/>
        <s v="Hungary"/>
        <s v="India"/>
        <s v="Ireland"/>
        <s v="Israel"/>
        <s v="Italy"/>
        <s v="Japan"/>
        <s v="Jordan"/>
        <s v="Kenya"/>
        <s v="Latvia"/>
        <s v="Lebanon"/>
        <s v="Lesotho"/>
        <s v="Liberia"/>
        <s v="Libya"/>
        <s v="Luxembourg"/>
        <s v="Malawi"/>
        <s v="Malaysia"/>
        <s v="Mali"/>
        <s v="Mexico"/>
        <s v="Mozambique"/>
        <s v="Namibia"/>
        <s v="Netherlands"/>
        <s v="New Zealand"/>
        <s v="Nicaragua"/>
        <s v="Niger"/>
        <s v="Nigeria"/>
        <s v="Niue"/>
        <s v="Norfolk Island"/>
        <s v="Oman"/>
        <s v="Pakistan"/>
        <s v="Palestinian Territory"/>
        <s v="Portugal"/>
        <s v="Qatar"/>
        <s v="Russian Federation"/>
        <s v="Rwanda"/>
        <s v="Saudi Arabia"/>
        <s v="Sierra Leone"/>
        <s v="Slovakia"/>
        <s v="South Africa"/>
        <s v="South Sudan"/>
        <s v="Suriname"/>
        <s v="Sweden"/>
        <s v="Tanzania, United Republic of"/>
        <s v="Togo"/>
        <s v="Trinidad and Tobago"/>
        <s v="Turkey"/>
        <s v="Uganda"/>
        <s v="United Arab Emirates"/>
        <s v="United Kingdom"/>
        <s v="United States of America"/>
        <s v="Zambia"/>
        <s v="Zimbabwe"/>
      </sharedItems>
    </cacheField>
    <cacheField name="2015" numFmtId="0">
      <sharedItems containsSemiMixedTypes="0" containsString="0" containsNumber="1" containsInteger="1">
        <n v="0.0"/>
        <n v="1.0"/>
        <n v="6.0"/>
        <n v="3.0"/>
        <n v="10.0"/>
        <n v="2.0"/>
        <n v="23418.0"/>
        <n v="7.0"/>
        <n v="5.0"/>
      </sharedItems>
    </cacheField>
    <cacheField name="2016" numFmtId="0">
      <sharedItems containsSemiMixedTypes="0" containsString="0" containsNumber="1" containsInteger="1">
        <n v="0.0"/>
        <n v="2.0"/>
        <n v="1.0"/>
        <n v="10.0"/>
        <n v="9.0"/>
        <n v="8.0"/>
        <n v="20.0"/>
        <n v="4.0"/>
        <n v="30921.0"/>
        <n v="3.0"/>
        <n v="7.0"/>
      </sharedItems>
    </cacheField>
    <cacheField name="2017" numFmtId="0">
      <sharedItems containsSemiMixedTypes="0" containsString="0" containsNumber="1" containsInteger="1">
        <n v="0.0"/>
        <n v="1.0"/>
        <n v="8.0"/>
        <n v="14.0"/>
        <n v="13.0"/>
        <n v="2.0"/>
        <n v="23.0"/>
        <n v="3.0"/>
        <n v="38031.0"/>
        <n v="10.0"/>
        <n v="6.0"/>
      </sharedItems>
    </cacheField>
    <cacheField name="2018" numFmtId="0">
      <sharedItems containsSemiMixedTypes="0" containsString="0" containsNumber="1" containsInteger="1">
        <n v="0.0"/>
        <n v="1.0"/>
        <n v="2.0"/>
        <n v="19.0"/>
        <n v="10.0"/>
        <n v="8.0"/>
        <n v="26.0"/>
        <n v="3.0"/>
        <n v="31791.0"/>
        <n v="7.0"/>
        <n v="11.0"/>
        <n v="5.0"/>
      </sharedItems>
    </cacheField>
    <cacheField name="2019" numFmtId="0">
      <sharedItems containsSemiMixedTypes="0" containsString="0" containsNumber="1" containsInteger="1">
        <n v="0.0"/>
        <n v="1.0"/>
        <n v="3.0"/>
        <n v="24.0"/>
        <n v="10.0"/>
        <n v="11.0"/>
        <n v="2.0"/>
        <n v="40.0"/>
        <n v="4.0"/>
        <n v="5.0"/>
        <n v="33195.0"/>
        <n v="12.0"/>
        <n v="8.0"/>
      </sharedItems>
    </cacheField>
    <cacheField name="2020" numFmtId="0">
      <sharedItems containsSemiMixedTypes="0" containsString="0" containsNumber="1" containsInteger="1">
        <n v="0.0"/>
        <n v="3.0"/>
        <n v="5.0"/>
        <n v="1.0"/>
        <n v="55.0"/>
        <n v="39.0"/>
        <n v="2.0"/>
        <n v="4.0"/>
        <n v="116.0"/>
        <n v="27.0"/>
        <n v="16.0"/>
        <n v="181969.0"/>
        <n v="12.0"/>
        <n v="87.0"/>
        <n v="20.0"/>
        <n v="17.0"/>
      </sharedItems>
    </cacheField>
    <cacheField name="2021" numFmtId="0">
      <sharedItems containsSemiMixedTypes="0" containsString="0" containsNumber="1" containsInteger="1">
        <n v="2.0"/>
        <n v="1.0"/>
        <n v="3.0"/>
        <n v="0.0"/>
        <n v="146.0"/>
        <n v="10.0"/>
        <n v="79.0"/>
        <n v="353.0"/>
        <n v="727.0"/>
        <n v="178.0"/>
        <n v="59.0"/>
        <n v="478.0"/>
        <n v="8.0"/>
        <n v="7.0"/>
        <n v="1835.0"/>
        <n v="4.0"/>
        <n v="5.0"/>
        <n v="1337.0"/>
        <n v="283.0"/>
        <n v="38.0"/>
        <n v="16.0"/>
        <n v="111671.0"/>
        <n v="40.0"/>
        <n v="162.0"/>
        <n v="512.0"/>
        <n v="187.0"/>
        <n v="50.0"/>
        <n v="103.0"/>
      </sharedItems>
    </cacheField>
    <cacheField name="2022" numFmtId="0">
      <sharedItems containsSemiMixedTypes="0" containsString="0" containsNumber="1" containsInteger="1">
        <n v="2.0"/>
        <n v="0.0"/>
        <n v="1.0"/>
        <n v="4.0"/>
        <n v="14.0"/>
        <n v="44.0"/>
        <n v="15.0"/>
        <n v="76.0"/>
        <n v="108.0"/>
        <n v="512.0"/>
        <n v="137.0"/>
        <n v="6.0"/>
        <n v="35.0"/>
        <n v="3.0"/>
        <n v="50.0"/>
        <n v="832.0"/>
        <n v="20.0"/>
        <n v="2279.0"/>
        <n v="183.0"/>
        <n v="24.0"/>
        <n v="8.0"/>
        <n v="91052.0"/>
        <n v="58.0"/>
        <n v="65.0"/>
        <n v="757.0"/>
        <n v="131.0"/>
        <n v="37.0"/>
        <n v="49.0"/>
        <n v="18.0"/>
      </sharedItems>
    </cacheField>
    <cacheField name="2023" numFmtId="0">
      <sharedItems containsSemiMixedTypes="0" containsString="0" containsNumber="1" containsInteger="1">
        <n v="2.0"/>
        <n v="0.0"/>
        <n v="9.0"/>
        <n v="7.0"/>
        <n v="39.0"/>
        <n v="56.0"/>
        <n v="1.0"/>
        <n v="250.0"/>
        <n v="795.0"/>
        <n v="171.0"/>
        <n v="3.0"/>
        <n v="108.0"/>
        <n v="500.0"/>
        <n v="20.0"/>
        <n v="6.0"/>
        <n v="4.0"/>
        <n v="5.0"/>
        <n v="1314.0"/>
        <n v="161.0"/>
        <n v="34.0"/>
        <n v="85805.0"/>
        <n v="60.0"/>
        <n v="55.0"/>
        <n v="693.0"/>
        <n v="77.0"/>
        <n v="41.0"/>
        <n v="38.0"/>
      </sharedItems>
    </cacheField>
    <cacheField name="2024" numFmtId="0">
      <sharedItems containsSemiMixedTypes="0" containsString="0" containsNumber="1" containsInteger="1">
        <n v="2.0"/>
        <n v="0.0"/>
        <n v="7.0"/>
        <n v="1.0"/>
        <n v="4.0"/>
        <n v="65.0"/>
        <n v="57.0"/>
        <n v="252.0"/>
        <n v="687.0"/>
        <n v="162.0"/>
        <n v="19.0"/>
        <n v="110.0"/>
        <n v="74.0"/>
        <n v="748.0"/>
        <n v="11.0"/>
        <n v="5.0"/>
        <n v="3.0"/>
        <n v="1294.0"/>
        <n v="183.0"/>
        <n v="37.0"/>
        <n v="27.0"/>
        <n v="99053.0"/>
        <n v="48.0"/>
        <n v="69.0"/>
        <n v="597.0"/>
        <n v="101.0"/>
        <n v="42.0"/>
        <n v="51.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48" sheet="Prediction by State"/>
  </cacheSource>
  <cacheFields>
    <cacheField name="index" numFmtId="0">
      <sharedItems>
        <s v="Abia"/>
        <s v="Adamawa"/>
        <s v="Akwa Ibom"/>
        <s v="Anambra"/>
        <s v="Bauchi"/>
        <s v="Bayelsa"/>
        <s v="Benue"/>
        <s v="Borno"/>
        <s v="Brong Ahafo Region"/>
        <s v="Cross River"/>
        <s v="Delta"/>
        <s v="Eastern Cape"/>
        <s v="Ebonyi"/>
        <s v="Edo"/>
        <s v="Ekiti"/>
        <s v="Enugu"/>
        <s v="Eswatini"/>
        <s v="FCT(Abuja)"/>
        <s v="Gauteng"/>
        <s v="Gombe"/>
        <s v="Greater Accra Region"/>
        <s v="ICT"/>
        <s v="Imo"/>
        <s v="Jigawa"/>
        <s v="Kaduna"/>
        <s v="Kano"/>
        <s v="Katsina"/>
        <s v="Kebbi"/>
        <s v="Kogi"/>
        <s v="KwaZulu-Natal"/>
        <s v="Kwara"/>
        <s v="Lagos"/>
        <s v="Nasarawa"/>
        <s v="Niger"/>
        <s v="Not Based In Nigeria"/>
        <s v="Ogun"/>
        <s v="Ondo"/>
        <s v="Osun"/>
        <s v="Oyo"/>
        <s v="Plateau"/>
        <s v="Rivers"/>
        <s v="Sokoto"/>
        <s v="Taraba"/>
        <s v="Western Cape"/>
        <s v="Western Region"/>
        <s v="Yobe"/>
        <s v="Zamfara"/>
      </sharedItems>
    </cacheField>
    <cacheField name="2015" numFmtId="0">
      <sharedItems containsSemiMixedTypes="0" containsString="0" containsNumber="1" containsInteger="1">
        <n v="307.0"/>
        <n v="662.0"/>
        <n v="394.0"/>
        <n v="780.0"/>
        <n v="102.0"/>
        <n v="135.0"/>
        <n v="8170.0"/>
        <n v="79.0"/>
        <n v="0.0"/>
        <n v="572.0"/>
        <n v="374.0"/>
        <n v="288.0"/>
        <n v="268.0"/>
        <n v="108.0"/>
        <n v="982.0"/>
        <n v="912.0"/>
        <n v="131.0"/>
        <n v="337.0"/>
        <n v="20.0"/>
        <n v="335.0"/>
        <n v="116.0"/>
        <n v="26.0"/>
        <n v="21.0"/>
        <n v="682.0"/>
        <n v="251.0"/>
        <n v="753.0"/>
        <n v="1930.0"/>
        <n v="354.0"/>
        <n v="446.0"/>
        <n v="407.0"/>
        <n v="227.0"/>
        <n v="115.0"/>
        <n v="436.0"/>
        <n v="837.0"/>
        <n v="522.0"/>
        <n v="6.0"/>
        <n v="1222.0"/>
        <n v="11.0"/>
        <n v="161.0"/>
      </sharedItems>
    </cacheField>
    <cacheField name="2016" numFmtId="0">
      <sharedItems containsSemiMixedTypes="0" containsString="0" containsNumber="1" containsInteger="1">
        <n v="375.0"/>
        <n v="874.0"/>
        <n v="535.0"/>
        <n v="1193.0"/>
        <n v="87.0"/>
        <n v="174.0"/>
        <n v="10934.0"/>
        <n v="89.0"/>
        <n v="0.0"/>
        <n v="918.0"/>
        <n v="473.0"/>
        <n v="457.0"/>
        <n v="307.0"/>
        <n v="147.0"/>
        <n v="1359.0"/>
        <n v="1491.0"/>
        <n v="165.0"/>
        <n v="322.0"/>
        <n v="19.0"/>
        <n v="409.0"/>
        <n v="25.0"/>
        <n v="44.0"/>
        <n v="824.0"/>
        <n v="279.0"/>
        <n v="919.0"/>
        <n v="2716.0"/>
        <n v="416.0"/>
        <n v="523.0"/>
        <n v="518.0"/>
        <n v="222.0"/>
        <n v="154.0"/>
        <n v="454.0"/>
        <n v="1095.0"/>
        <n v="612.0"/>
        <n v="38.0"/>
        <n v="1466.0"/>
        <n v="17.0"/>
        <n v="194.0"/>
      </sharedItems>
    </cacheField>
    <cacheField name="2017" numFmtId="0">
      <sharedItems containsSemiMixedTypes="0" containsString="0" containsNumber="1" containsInteger="1">
        <n v="492.0"/>
        <n v="1122.0"/>
        <n v="865.0"/>
        <n v="1310.0"/>
        <n v="189.0"/>
        <n v="229.0"/>
        <n v="12183.0"/>
        <n v="114.0"/>
        <n v="0.0"/>
        <n v="1425.0"/>
        <n v="670.0"/>
        <n v="611.0"/>
        <n v="433.0"/>
        <n v="168.0"/>
        <n v="1440.0"/>
        <n v="2089.0"/>
        <n v="218.0"/>
        <n v="497.0"/>
        <n v="23.0"/>
        <n v="523.0"/>
        <n v="216.0"/>
        <n v="40.0"/>
        <n v="56.0"/>
        <n v="1034.0"/>
        <n v="377.0"/>
        <n v="1464.0"/>
        <n v="3281.0"/>
        <n v="427.0"/>
        <n v="663.0"/>
        <n v="635.0"/>
        <n v="247.0"/>
        <n v="201.0"/>
        <n v="742.0"/>
        <n v="1395.0"/>
        <n v="870.0"/>
        <n v="34.0"/>
        <n v="1636.0"/>
        <n v="21.0"/>
        <n v="200.0"/>
      </sharedItems>
    </cacheField>
    <cacheField name="2018" numFmtId="0">
      <sharedItems containsSemiMixedTypes="0" containsString="0" containsNumber="1" containsInteger="1">
        <n v="375.0"/>
        <n v="1053.0"/>
        <n v="582.0"/>
        <n v="1023.0"/>
        <n v="165.0"/>
        <n v="195.0"/>
        <n v="10199.0"/>
        <n v="93.0"/>
        <n v="0.0"/>
        <n v="1139.0"/>
        <n v="436.0"/>
        <n v="569.0"/>
        <n v="343.0"/>
        <n v="156.0"/>
        <n v="1276.0"/>
        <n v="1897.0"/>
        <n v="201.0"/>
        <n v="421.0"/>
        <n v="24.0"/>
        <n v="439.0"/>
        <n v="174.0"/>
        <n v="43.0"/>
        <n v="58.0"/>
        <n v="762.0"/>
        <n v="223.0"/>
        <n v="920.0"/>
        <n v="3178.0"/>
        <n v="373.0"/>
        <n v="663.0"/>
        <n v="467.0"/>
        <n v="209.0"/>
        <n v="170.0"/>
        <n v="651.0"/>
        <n v="1084.0"/>
        <n v="585.0"/>
        <n v="1600.0"/>
        <n v="22.0"/>
        <n v="115.0"/>
      </sharedItems>
    </cacheField>
    <cacheField name="2019" numFmtId="0">
      <sharedItems containsSemiMixedTypes="0" containsString="0" containsNumber="1" containsInteger="1">
        <n v="415.0"/>
        <n v="1122.0"/>
        <n v="537.0"/>
        <n v="1030.0"/>
        <n v="207.0"/>
        <n v="193.0"/>
        <n v="11669.0"/>
        <n v="124.0"/>
        <n v="0.0"/>
        <n v="1062.0"/>
        <n v="491.0"/>
        <n v="685.0"/>
        <n v="356.0"/>
        <n v="153.0"/>
        <n v="1313.0"/>
        <n v="2113.0"/>
        <n v="170.0"/>
        <n v="376.0"/>
        <n v="22.0"/>
        <n v="479.0"/>
        <n v="194.0"/>
        <n v="61.0"/>
        <n v="47.0"/>
        <n v="783.0"/>
        <n v="200.0"/>
        <n v="1139.0"/>
        <n v="3053.0"/>
        <n v="389.0"/>
        <n v="699.0"/>
        <n v="439.0"/>
        <n v="205.0"/>
        <n v="167.0"/>
        <n v="605.0"/>
        <n v="1102.0"/>
        <n v="711.0"/>
        <n v="13.0"/>
        <n v="918.0"/>
        <n v="9.0"/>
        <n v="99.0"/>
      </sharedItems>
    </cacheField>
    <cacheField name="2020" numFmtId="0">
      <sharedItems containsSemiMixedTypes="0" containsString="0" containsNumber="1" containsInteger="1">
        <n v="1115.0"/>
        <n v="8849.0"/>
        <n v="2730.0"/>
        <n v="2805.0"/>
        <n v="2391.0"/>
        <n v="948.0"/>
        <n v="31139.0"/>
        <n v="1765.0"/>
        <n v="1.0"/>
        <n v="3543.0"/>
        <n v="2523.0"/>
        <n v="0.0"/>
        <n v="2316.0"/>
        <n v="1101.0"/>
        <n v="958.0"/>
        <n v="3640.0"/>
        <n v="6739.0"/>
        <n v="684.0"/>
        <n v="2.0"/>
        <n v="1832.0"/>
        <n v="192.0"/>
        <n v="6950.0"/>
        <n v="1842.0"/>
        <n v="568.0"/>
        <n v="423.0"/>
        <n v="4502.0"/>
        <n v="1512.0"/>
        <n v="6998.0"/>
        <n v="23937.0"/>
        <n v="2752.0"/>
        <n v="21466.0"/>
        <n v="3865.0"/>
        <n v="913.0"/>
        <n v="1847.0"/>
        <n v="5369.0"/>
        <n v="15864.0"/>
        <n v="3364.0"/>
        <n v="182.0"/>
        <n v="4526.0"/>
        <n v="232.0"/>
        <n v="30.0"/>
      </sharedItems>
    </cacheField>
    <cacheField name="2021" numFmtId="0">
      <sharedItems containsSemiMixedTypes="0" containsString="0" containsNumber="1" containsInteger="1">
        <n v="673.0"/>
        <n v="5521.0"/>
        <n v="1672.0"/>
        <n v="2167.0"/>
        <n v="1437.0"/>
        <n v="777.0"/>
        <n v="20668.0"/>
        <n v="1028.0"/>
        <n v="0.0"/>
        <n v="1986.0"/>
        <n v="1499.0"/>
        <n v="725.0"/>
        <n v="898.0"/>
        <n v="887.0"/>
        <n v="2209.0"/>
        <n v="4170.0"/>
        <n v="241.0"/>
        <n v="1.0"/>
        <n v="975.0"/>
        <n v="140.0"/>
        <n v="3512.0"/>
        <n v="949.0"/>
        <n v="219.0"/>
        <n v="169.0"/>
        <n v="2496.0"/>
        <n v="1091.0"/>
        <n v="8343.0"/>
        <n v="18043.0"/>
        <n v="1542.0"/>
        <n v="9723.0"/>
        <n v="4542.0"/>
        <n v="1370.0"/>
        <n v="1532.0"/>
        <n v="3287.0"/>
        <n v="9307.0"/>
        <n v="1933.0"/>
        <n v="162.0"/>
        <n v="2030.0"/>
        <n v="216.0"/>
        <n v="233.0"/>
      </sharedItems>
    </cacheField>
    <cacheField name="2022" numFmtId="0">
      <sharedItems containsSemiMixedTypes="0" containsString="0" containsNumber="1" containsInteger="1">
        <n v="737.0"/>
        <n v="4140.0"/>
        <n v="1179.0"/>
        <n v="1517.0"/>
        <n v="755.0"/>
        <n v="412.0"/>
        <n v="14985.0"/>
        <n v="961.0"/>
        <n v="0.0"/>
        <n v="1614.0"/>
        <n v="1170.0"/>
        <n v="947.0"/>
        <n v="513.0"/>
        <n v="891.0"/>
        <n v="1867.0"/>
        <n v="4075.0"/>
        <n v="192.0"/>
        <n v="1.0"/>
        <n v="1189.0"/>
        <n v="101.0"/>
        <n v="3173.0"/>
        <n v="533.0"/>
        <n v="161.0"/>
        <n v="191.0"/>
        <n v="1812.0"/>
        <n v="774.0"/>
        <n v="9176.0"/>
        <n v="14327.0"/>
        <n v="1299.0"/>
        <n v="7973.0"/>
        <n v="3526.0"/>
        <n v="1882.0"/>
        <n v="1361.0"/>
        <n v="2964.0"/>
        <n v="5818.0"/>
        <n v="1435.0"/>
        <n v="147.0"/>
        <n v="2360.0"/>
        <n v="244.0"/>
        <n v="149.0"/>
      </sharedItems>
    </cacheField>
    <cacheField name="2023" numFmtId="0">
      <sharedItems containsSemiMixedTypes="0" containsString="0" containsNumber="1" containsInteger="1">
        <n v="790.0"/>
        <n v="2901.0"/>
        <n v="1435.0"/>
        <n v="2514.0"/>
        <n v="502.0"/>
        <n v="101.0"/>
        <n v="13494.0"/>
        <n v="917.0"/>
        <n v="0.0"/>
        <n v="1515.0"/>
        <n v="1197.0"/>
        <n v="727.0"/>
        <n v="690.0"/>
        <n v="1068.0"/>
        <n v="2541.0"/>
        <n v="3879.0"/>
        <n v="245.0"/>
        <n v="1170.0"/>
        <n v="125.0"/>
        <n v="3002.0"/>
        <n v="500.0"/>
        <n v="115.0"/>
        <n v="94.0"/>
        <n v="1661.0"/>
        <n v="1067.0"/>
        <n v="11176.0"/>
        <n v="8366.0"/>
        <n v="1147.0"/>
        <n v="6875.0"/>
        <n v="4736.0"/>
        <n v="1606.0"/>
        <n v="1061.0"/>
        <n v="3154.0"/>
        <n v="6337.0"/>
        <n v="1530.0"/>
        <n v="114.0"/>
        <n v="1731.0"/>
        <n v="142.0"/>
        <n v="150.0"/>
      </sharedItems>
    </cacheField>
    <cacheField name="2024" numFmtId="0">
      <sharedItems containsSemiMixedTypes="0" containsString="0" containsNumber="1" containsInteger="1">
        <n v="777.0"/>
        <n v="4250.0"/>
        <n v="1561.0"/>
        <n v="2365.0"/>
        <n v="875.0"/>
        <n v="277.0"/>
        <n v="16355.0"/>
        <n v="1022.0"/>
        <n v="0.0"/>
        <n v="1817.0"/>
        <n v="1392.0"/>
        <n v="853.0"/>
        <n v="779.0"/>
        <n v="993.0"/>
        <n v="2563.0"/>
        <n v="4227.0"/>
        <n v="282.0"/>
        <n v="1171.0"/>
        <n v="136.0"/>
        <n v="3157.0"/>
        <n v="716.0"/>
        <n v="174.0"/>
        <n v="140.0"/>
        <n v="2100.0"/>
        <n v="1121.0"/>
        <n v="10283.0"/>
        <n v="11664.0"/>
        <n v="1351.0"/>
        <n v="8384.0"/>
        <n v="4519.0"/>
        <n v="1471.0"/>
        <n v="1208.0"/>
        <n v="3432.0"/>
        <n v="7501.0"/>
        <n v="1722.0"/>
        <n v="125.0"/>
        <n v="2184.0"/>
        <n v="164.0"/>
        <n v="166.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raft" cacheId="0" dataCaption="" compact="0" compactData="0">
  <location ref="B9:C104" firstHeaderRow="0" firstDataRow="1" firstDataCol="0"/>
  <pivotFields>
    <pivotField name="index"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2015" compact="0" outline="0" multipleItemSelectionAllowed="1" showAll="0">
      <items>
        <item x="0"/>
        <item x="1"/>
        <item x="2"/>
        <item x="3"/>
        <item x="4"/>
        <item x="5"/>
        <item x="6"/>
        <item x="7"/>
        <item x="8"/>
        <item t="default"/>
      </items>
    </pivotField>
    <pivotField name="2016" compact="0" outline="0" multipleItemSelectionAllowed="1" showAll="0">
      <items>
        <item x="0"/>
        <item x="1"/>
        <item x="2"/>
        <item x="3"/>
        <item x="4"/>
        <item x="5"/>
        <item x="6"/>
        <item x="7"/>
        <item x="8"/>
        <item x="9"/>
        <item x="10"/>
        <item t="default"/>
      </items>
    </pivotField>
    <pivotField name="2017" compact="0" outline="0" multipleItemSelectionAllowed="1" showAll="0">
      <items>
        <item x="0"/>
        <item x="1"/>
        <item x="2"/>
        <item x="3"/>
        <item x="4"/>
        <item x="5"/>
        <item x="6"/>
        <item x="7"/>
        <item x="8"/>
        <item x="9"/>
        <item x="10"/>
        <item t="default"/>
      </items>
    </pivotField>
    <pivotField name="2018" compact="0" outline="0" multipleItemSelectionAllowed="1" showAll="0">
      <items>
        <item x="0"/>
        <item x="1"/>
        <item x="2"/>
        <item x="3"/>
        <item x="4"/>
        <item x="5"/>
        <item x="6"/>
        <item x="7"/>
        <item x="8"/>
        <item x="9"/>
        <item x="10"/>
        <item x="11"/>
        <item t="default"/>
      </items>
    </pivotField>
    <pivotField name="2019" compact="0" outline="0" multipleItemSelectionAllowed="1" showAll="0">
      <items>
        <item x="0"/>
        <item x="1"/>
        <item x="2"/>
        <item x="3"/>
        <item x="4"/>
        <item x="5"/>
        <item x="6"/>
        <item x="7"/>
        <item x="8"/>
        <item x="9"/>
        <item x="10"/>
        <item x="11"/>
        <item x="12"/>
        <item t="default"/>
      </items>
    </pivotField>
    <pivotField name="2020" compact="0" outline="0" multipleItemSelectionAllowed="1" showAll="0">
      <items>
        <item x="0"/>
        <item x="1"/>
        <item x="2"/>
        <item x="3"/>
        <item x="4"/>
        <item x="5"/>
        <item x="6"/>
        <item x="7"/>
        <item x="8"/>
        <item x="9"/>
        <item x="10"/>
        <item x="11"/>
        <item x="12"/>
        <item x="13"/>
        <item x="14"/>
        <item x="15"/>
        <item t="default"/>
      </items>
    </pivotField>
    <pivotField name="202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202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202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2024"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s>
  <rowFields>
    <field x="0"/>
  </rowFields>
  <dataFields>
    <dataField name="SUM of 2024" fld="10" baseField="0"/>
  </dataFields>
</pivotTableDefinition>
</file>

<file path=xl/pivotTables/pivotTable2.xml><?xml version="1.0" encoding="utf-8"?>
<pivotTableDefinition xmlns="http://schemas.openxmlformats.org/spreadsheetml/2006/main" name="Draft 2" cacheId="1" dataCaption="" compact="0" compactData="0">
  <location ref="B110:D158" firstHeaderRow="0" firstDataRow="2" firstDataCol="0"/>
  <pivotFields>
    <pivotField name="Region"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30"/>
        <item x="29"/>
        <item x="31"/>
        <item x="32"/>
        <item x="33"/>
        <item x="34"/>
        <item x="35"/>
        <item x="36"/>
        <item x="37"/>
        <item x="38"/>
        <item x="39"/>
        <item x="40"/>
        <item x="41"/>
        <item x="42"/>
        <item x="43"/>
        <item x="44"/>
        <item x="45"/>
        <item x="46"/>
        <item t="default"/>
      </items>
    </pivotField>
    <pivotField name="201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2016"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2017"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2018"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2019"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202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202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202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2023"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2024"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s>
  <rowFields>
    <field x="0"/>
  </rowFields>
  <colFields>
    <field x="-2"/>
  </colFields>
  <dataFields>
    <dataField name="2024 Prediction" fld="10" baseField="0"/>
    <dataField name="SUM of 2023" fld="9" baseField="0"/>
  </dataFields>
</pivotTableDefinition>
</file>

<file path=xl/pivotTables/pivotTable3.xml><?xml version="1.0" encoding="utf-8"?>
<pivotTableDefinition xmlns="http://schemas.openxmlformats.org/spreadsheetml/2006/main" name="Draft 3" cacheId="0" dataCaption="" rowGrandTotals="0" compact="0" compactData="0">
  <location ref="B189:L190" firstHeaderRow="0" firstDataRow="2" firstDataCol="0"/>
  <pivotFields>
    <pivotField name="index" axis="axisRow" compact="0" outline="0" multipleItemSelectionAllowed="1" showAll="0" sortType="ascending">
      <items>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t="default"/>
      </items>
    </pivotField>
    <pivotField name="2015" dataField="1" compact="0" outline="0" multipleItemSelectionAllowed="1" showAll="0">
      <items>
        <item x="0"/>
        <item x="1"/>
        <item x="2"/>
        <item x="3"/>
        <item x="4"/>
        <item x="5"/>
        <item x="6"/>
        <item x="7"/>
        <item x="8"/>
        <item t="default"/>
      </items>
    </pivotField>
    <pivotField name="2016" dataField="1" compact="0" outline="0" multipleItemSelectionAllowed="1" showAll="0">
      <items>
        <item x="0"/>
        <item x="1"/>
        <item x="2"/>
        <item x="3"/>
        <item x="4"/>
        <item x="5"/>
        <item x="6"/>
        <item x="7"/>
        <item x="8"/>
        <item x="9"/>
        <item x="10"/>
        <item t="default"/>
      </items>
    </pivotField>
    <pivotField name="2017" dataField="1" compact="0" outline="0" multipleItemSelectionAllowed="1" showAll="0">
      <items>
        <item x="0"/>
        <item x="1"/>
        <item x="2"/>
        <item x="3"/>
        <item x="4"/>
        <item x="5"/>
        <item x="6"/>
        <item x="7"/>
        <item x="8"/>
        <item x="9"/>
        <item x="10"/>
        <item t="default"/>
      </items>
    </pivotField>
    <pivotField name="2018" dataField="1" compact="0" outline="0" multipleItemSelectionAllowed="1" showAll="0">
      <items>
        <item x="0"/>
        <item x="1"/>
        <item x="2"/>
        <item x="3"/>
        <item x="4"/>
        <item x="5"/>
        <item x="6"/>
        <item x="7"/>
        <item x="8"/>
        <item x="9"/>
        <item x="10"/>
        <item x="11"/>
        <item t="default"/>
      </items>
    </pivotField>
    <pivotField name="2019" dataField="1" compact="0" outline="0" multipleItemSelectionAllowed="1" showAll="0">
      <items>
        <item x="0"/>
        <item x="1"/>
        <item x="2"/>
        <item x="3"/>
        <item x="4"/>
        <item x="5"/>
        <item x="6"/>
        <item x="7"/>
        <item x="8"/>
        <item x="9"/>
        <item x="10"/>
        <item x="11"/>
        <item x="12"/>
        <item t="default"/>
      </items>
    </pivotField>
    <pivotField name="2020" dataField="1" compact="0" outline="0" multipleItemSelectionAllowed="1" showAll="0">
      <items>
        <item x="0"/>
        <item x="1"/>
        <item x="2"/>
        <item x="3"/>
        <item x="4"/>
        <item x="5"/>
        <item x="6"/>
        <item x="7"/>
        <item x="8"/>
        <item x="9"/>
        <item x="10"/>
        <item x="11"/>
        <item x="12"/>
        <item x="13"/>
        <item x="14"/>
        <item x="15"/>
        <item t="default"/>
      </items>
    </pivotField>
    <pivotField name="2021"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2022"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2023"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2024"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s>
  <rowFields>
    <field x="0"/>
  </rowFields>
  <colFields>
    <field x="-2"/>
  </colFields>
  <dataFields>
    <dataField name="2015" fld="1" baseField="0"/>
    <dataField name="2016" fld="2" baseField="0"/>
    <dataField name="2017" fld="3" baseField="0"/>
    <dataField name="2018" fld="4" baseField="0"/>
    <dataField name="2019" fld="5" baseField="0"/>
    <dataField name="2020" fld="6" baseField="0"/>
    <dataField name="2021" fld="7" baseField="0"/>
    <dataField name="2022" fld="8" baseField="0"/>
    <dataField name="2023" fld="9" baseField="0"/>
    <dataField name="2024" fld="10"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2</v>
      </c>
      <c r="D1" s="2" t="s">
        <v>3</v>
      </c>
      <c r="E1" s="2" t="s">
        <v>4</v>
      </c>
      <c r="F1" s="2" t="s">
        <v>5</v>
      </c>
      <c r="G1" s="2" t="s">
        <v>6</v>
      </c>
      <c r="H1" s="2" t="s">
        <v>7</v>
      </c>
      <c r="I1" s="2" t="s">
        <v>8</v>
      </c>
      <c r="J1" s="2" t="s">
        <v>9</v>
      </c>
      <c r="K1" s="3">
        <v>2024.0</v>
      </c>
      <c r="L1" s="4"/>
      <c r="M1" s="4"/>
      <c r="N1" s="4"/>
      <c r="O1" s="4"/>
      <c r="P1" s="4"/>
      <c r="Q1" s="4"/>
      <c r="R1" s="4"/>
      <c r="S1" s="4"/>
      <c r="T1" s="4"/>
      <c r="U1" s="4"/>
      <c r="V1" s="4"/>
      <c r="W1" s="4"/>
      <c r="X1" s="4"/>
      <c r="Y1" s="4"/>
      <c r="Z1" s="4"/>
    </row>
    <row r="2">
      <c r="A2" s="5" t="s">
        <v>10</v>
      </c>
      <c r="B2" s="6">
        <v>307.0</v>
      </c>
      <c r="C2" s="6">
        <v>375.0</v>
      </c>
      <c r="D2" s="6">
        <v>492.0</v>
      </c>
      <c r="E2" s="6">
        <v>375.0</v>
      </c>
      <c r="F2" s="6">
        <v>415.0</v>
      </c>
      <c r="G2" s="6">
        <v>1115.0</v>
      </c>
      <c r="H2" s="6">
        <v>673.0</v>
      </c>
      <c r="I2" s="6">
        <v>737.0</v>
      </c>
      <c r="J2" s="6">
        <v>790.0</v>
      </c>
      <c r="K2" s="6">
        <v>777.0</v>
      </c>
    </row>
    <row r="3">
      <c r="A3" s="5" t="s">
        <v>11</v>
      </c>
      <c r="B3" s="6">
        <v>662.0</v>
      </c>
      <c r="C3" s="6">
        <v>874.0</v>
      </c>
      <c r="D3" s="6">
        <v>1122.0</v>
      </c>
      <c r="E3" s="6">
        <v>1053.0</v>
      </c>
      <c r="F3" s="6">
        <v>1122.0</v>
      </c>
      <c r="G3" s="6">
        <v>8849.0</v>
      </c>
      <c r="H3" s="6">
        <v>5521.0</v>
      </c>
      <c r="I3" s="6">
        <v>4140.0</v>
      </c>
      <c r="J3" s="6">
        <v>2901.0</v>
      </c>
      <c r="K3" s="6">
        <v>4250.0</v>
      </c>
    </row>
    <row r="4">
      <c r="A4" s="5" t="s">
        <v>12</v>
      </c>
      <c r="B4" s="6">
        <v>394.0</v>
      </c>
      <c r="C4" s="6">
        <v>535.0</v>
      </c>
      <c r="D4" s="6">
        <v>865.0</v>
      </c>
      <c r="E4" s="6">
        <v>582.0</v>
      </c>
      <c r="F4" s="6">
        <v>537.0</v>
      </c>
      <c r="G4" s="6">
        <v>2730.0</v>
      </c>
      <c r="H4" s="6">
        <v>1672.0</v>
      </c>
      <c r="I4" s="6">
        <v>1179.0</v>
      </c>
      <c r="J4" s="6">
        <v>1435.0</v>
      </c>
      <c r="K4" s="6">
        <v>1561.0</v>
      </c>
    </row>
    <row r="5">
      <c r="A5" s="5" t="s">
        <v>13</v>
      </c>
      <c r="B5" s="6">
        <v>780.0</v>
      </c>
      <c r="C5" s="6">
        <v>1193.0</v>
      </c>
      <c r="D5" s="6">
        <v>1310.0</v>
      </c>
      <c r="E5" s="6">
        <v>1023.0</v>
      </c>
      <c r="F5" s="6">
        <v>1030.0</v>
      </c>
      <c r="G5" s="6">
        <v>2805.0</v>
      </c>
      <c r="H5" s="6">
        <v>2167.0</v>
      </c>
      <c r="I5" s="6">
        <v>1517.0</v>
      </c>
      <c r="J5" s="6">
        <v>2514.0</v>
      </c>
      <c r="K5" s="6">
        <v>2365.0</v>
      </c>
    </row>
    <row r="6">
      <c r="A6" s="5" t="s">
        <v>14</v>
      </c>
      <c r="B6" s="6">
        <v>102.0</v>
      </c>
      <c r="C6" s="6">
        <v>87.0</v>
      </c>
      <c r="D6" s="6">
        <v>189.0</v>
      </c>
      <c r="E6" s="6">
        <v>165.0</v>
      </c>
      <c r="F6" s="6">
        <v>207.0</v>
      </c>
      <c r="G6" s="6">
        <v>2391.0</v>
      </c>
      <c r="H6" s="6">
        <v>1437.0</v>
      </c>
      <c r="I6" s="6">
        <v>755.0</v>
      </c>
      <c r="J6" s="6">
        <v>502.0</v>
      </c>
      <c r="K6" s="6">
        <v>875.0</v>
      </c>
    </row>
    <row r="7">
      <c r="A7" s="5" t="s">
        <v>15</v>
      </c>
      <c r="B7" s="6">
        <v>135.0</v>
      </c>
      <c r="C7" s="6">
        <v>174.0</v>
      </c>
      <c r="D7" s="6">
        <v>229.0</v>
      </c>
      <c r="E7" s="6">
        <v>195.0</v>
      </c>
      <c r="F7" s="6">
        <v>193.0</v>
      </c>
      <c r="G7" s="6">
        <v>948.0</v>
      </c>
      <c r="H7" s="6">
        <v>777.0</v>
      </c>
      <c r="I7" s="6">
        <v>412.0</v>
      </c>
      <c r="J7" s="6">
        <v>101.0</v>
      </c>
      <c r="K7" s="6">
        <v>277.0</v>
      </c>
    </row>
    <row r="8">
      <c r="A8" s="5" t="s">
        <v>16</v>
      </c>
      <c r="B8" s="6">
        <v>8170.0</v>
      </c>
      <c r="C8" s="6">
        <v>10934.0</v>
      </c>
      <c r="D8" s="6">
        <v>12183.0</v>
      </c>
      <c r="E8" s="6">
        <v>10199.0</v>
      </c>
      <c r="F8" s="6">
        <v>11669.0</v>
      </c>
      <c r="G8" s="6">
        <v>31139.0</v>
      </c>
      <c r="H8" s="6">
        <v>20668.0</v>
      </c>
      <c r="I8" s="6">
        <v>14985.0</v>
      </c>
      <c r="J8" s="6">
        <v>13494.0</v>
      </c>
      <c r="K8" s="6">
        <v>16355.0</v>
      </c>
    </row>
    <row r="9">
      <c r="A9" s="5" t="s">
        <v>17</v>
      </c>
      <c r="B9" s="6">
        <v>79.0</v>
      </c>
      <c r="C9" s="6">
        <v>89.0</v>
      </c>
      <c r="D9" s="6">
        <v>114.0</v>
      </c>
      <c r="E9" s="6">
        <v>93.0</v>
      </c>
      <c r="F9" s="6">
        <v>124.0</v>
      </c>
      <c r="G9" s="6">
        <v>1765.0</v>
      </c>
      <c r="H9" s="6">
        <v>1028.0</v>
      </c>
      <c r="I9" s="6">
        <v>961.0</v>
      </c>
      <c r="J9" s="6">
        <v>917.0</v>
      </c>
      <c r="K9" s="6">
        <v>1022.0</v>
      </c>
    </row>
    <row r="10">
      <c r="A10" s="5" t="s">
        <v>18</v>
      </c>
      <c r="B10" s="6">
        <v>0.0</v>
      </c>
      <c r="C10" s="6">
        <v>0.0</v>
      </c>
      <c r="D10" s="6">
        <v>0.0</v>
      </c>
      <c r="E10" s="6">
        <v>0.0</v>
      </c>
      <c r="F10" s="6">
        <v>0.0</v>
      </c>
      <c r="G10" s="6">
        <v>1.0</v>
      </c>
      <c r="H10" s="6">
        <v>0.0</v>
      </c>
      <c r="I10" s="6">
        <v>0.0</v>
      </c>
      <c r="J10" s="6">
        <v>0.0</v>
      </c>
      <c r="K10" s="6">
        <v>0.0</v>
      </c>
    </row>
    <row r="11">
      <c r="A11" s="5" t="s">
        <v>19</v>
      </c>
      <c r="B11" s="6">
        <v>572.0</v>
      </c>
      <c r="C11" s="6">
        <v>918.0</v>
      </c>
      <c r="D11" s="6">
        <v>1425.0</v>
      </c>
      <c r="E11" s="6">
        <v>1139.0</v>
      </c>
      <c r="F11" s="6">
        <v>1062.0</v>
      </c>
      <c r="G11" s="6">
        <v>3543.0</v>
      </c>
      <c r="H11" s="6">
        <v>1986.0</v>
      </c>
      <c r="I11" s="6">
        <v>1614.0</v>
      </c>
      <c r="J11" s="6">
        <v>1515.0</v>
      </c>
      <c r="K11" s="6">
        <v>1817.0</v>
      </c>
    </row>
    <row r="12">
      <c r="A12" s="5" t="s">
        <v>20</v>
      </c>
      <c r="B12" s="6">
        <v>374.0</v>
      </c>
      <c r="C12" s="6">
        <v>473.0</v>
      </c>
      <c r="D12" s="6">
        <v>670.0</v>
      </c>
      <c r="E12" s="6">
        <v>436.0</v>
      </c>
      <c r="F12" s="6">
        <v>491.0</v>
      </c>
      <c r="G12" s="6">
        <v>2523.0</v>
      </c>
      <c r="H12" s="6">
        <v>1499.0</v>
      </c>
      <c r="I12" s="6">
        <v>1170.0</v>
      </c>
      <c r="J12" s="6">
        <v>1197.0</v>
      </c>
      <c r="K12" s="6">
        <v>1392.0</v>
      </c>
    </row>
    <row r="13">
      <c r="A13" s="5" t="s">
        <v>21</v>
      </c>
      <c r="B13" s="6">
        <v>0.0</v>
      </c>
      <c r="C13" s="6">
        <v>0.0</v>
      </c>
      <c r="D13" s="6">
        <v>0.0</v>
      </c>
      <c r="E13" s="6">
        <v>0.0</v>
      </c>
      <c r="F13" s="6">
        <v>0.0</v>
      </c>
      <c r="G13" s="6">
        <v>0.0</v>
      </c>
      <c r="H13" s="6">
        <v>0.0</v>
      </c>
      <c r="I13" s="6">
        <v>0.0</v>
      </c>
      <c r="J13" s="6">
        <v>0.0</v>
      </c>
      <c r="K13" s="6">
        <v>0.0</v>
      </c>
    </row>
    <row r="14">
      <c r="A14" s="5" t="s">
        <v>22</v>
      </c>
      <c r="B14" s="6">
        <v>288.0</v>
      </c>
      <c r="C14" s="6">
        <v>457.0</v>
      </c>
      <c r="D14" s="6">
        <v>611.0</v>
      </c>
      <c r="E14" s="6">
        <v>569.0</v>
      </c>
      <c r="F14" s="6">
        <v>685.0</v>
      </c>
      <c r="G14" s="6">
        <v>2316.0</v>
      </c>
      <c r="H14" s="6">
        <v>725.0</v>
      </c>
      <c r="I14" s="6">
        <v>947.0</v>
      </c>
      <c r="J14" s="6">
        <v>727.0</v>
      </c>
      <c r="K14" s="6">
        <v>853.0</v>
      </c>
    </row>
    <row r="15">
      <c r="A15" s="5" t="s">
        <v>23</v>
      </c>
      <c r="B15" s="6">
        <v>268.0</v>
      </c>
      <c r="C15" s="6">
        <v>307.0</v>
      </c>
      <c r="D15" s="6">
        <v>433.0</v>
      </c>
      <c r="E15" s="6">
        <v>343.0</v>
      </c>
      <c r="F15" s="6">
        <v>356.0</v>
      </c>
      <c r="G15" s="6">
        <v>1101.0</v>
      </c>
      <c r="H15" s="6">
        <v>898.0</v>
      </c>
      <c r="I15" s="6">
        <v>513.0</v>
      </c>
      <c r="J15" s="6">
        <v>690.0</v>
      </c>
      <c r="K15" s="6">
        <v>779.0</v>
      </c>
    </row>
    <row r="16">
      <c r="A16" s="5" t="s">
        <v>24</v>
      </c>
      <c r="B16" s="6">
        <v>108.0</v>
      </c>
      <c r="C16" s="6">
        <v>147.0</v>
      </c>
      <c r="D16" s="6">
        <v>168.0</v>
      </c>
      <c r="E16" s="6">
        <v>156.0</v>
      </c>
      <c r="F16" s="6">
        <v>153.0</v>
      </c>
      <c r="G16" s="6">
        <v>958.0</v>
      </c>
      <c r="H16" s="6">
        <v>887.0</v>
      </c>
      <c r="I16" s="6">
        <v>891.0</v>
      </c>
      <c r="J16" s="6">
        <v>1068.0</v>
      </c>
      <c r="K16" s="6">
        <v>993.0</v>
      </c>
    </row>
    <row r="17">
      <c r="A17" s="5" t="s">
        <v>25</v>
      </c>
      <c r="B17" s="6">
        <v>982.0</v>
      </c>
      <c r="C17" s="6">
        <v>1359.0</v>
      </c>
      <c r="D17" s="6">
        <v>1440.0</v>
      </c>
      <c r="E17" s="6">
        <v>1276.0</v>
      </c>
      <c r="F17" s="6">
        <v>1313.0</v>
      </c>
      <c r="G17" s="6">
        <v>3640.0</v>
      </c>
      <c r="H17" s="6">
        <v>2209.0</v>
      </c>
      <c r="I17" s="6">
        <v>1867.0</v>
      </c>
      <c r="J17" s="6">
        <v>2541.0</v>
      </c>
      <c r="K17" s="6">
        <v>2563.0</v>
      </c>
    </row>
    <row r="18">
      <c r="A18" s="5" t="s">
        <v>26</v>
      </c>
      <c r="B18" s="6">
        <v>0.0</v>
      </c>
      <c r="C18" s="6">
        <v>0.0</v>
      </c>
      <c r="D18" s="6">
        <v>0.0</v>
      </c>
      <c r="E18" s="6">
        <v>0.0</v>
      </c>
      <c r="F18" s="6">
        <v>0.0</v>
      </c>
      <c r="G18" s="6">
        <v>0.0</v>
      </c>
      <c r="H18" s="6">
        <v>0.0</v>
      </c>
      <c r="I18" s="6">
        <v>0.0</v>
      </c>
      <c r="J18" s="6">
        <v>0.0</v>
      </c>
      <c r="K18" s="6">
        <v>0.0</v>
      </c>
    </row>
    <row r="19">
      <c r="A19" s="5" t="s">
        <v>27</v>
      </c>
      <c r="B19" s="6">
        <v>912.0</v>
      </c>
      <c r="C19" s="6">
        <v>1491.0</v>
      </c>
      <c r="D19" s="6">
        <v>2089.0</v>
      </c>
      <c r="E19" s="6">
        <v>1897.0</v>
      </c>
      <c r="F19" s="6">
        <v>2113.0</v>
      </c>
      <c r="G19" s="6">
        <v>6739.0</v>
      </c>
      <c r="H19" s="6">
        <v>4170.0</v>
      </c>
      <c r="I19" s="6">
        <v>4075.0</v>
      </c>
      <c r="J19" s="6">
        <v>3879.0</v>
      </c>
      <c r="K19" s="6">
        <v>4227.0</v>
      </c>
    </row>
    <row r="20">
      <c r="A20" s="5" t="s">
        <v>28</v>
      </c>
      <c r="B20" s="6">
        <v>0.0</v>
      </c>
      <c r="C20" s="6">
        <v>0.0</v>
      </c>
      <c r="D20" s="6">
        <v>0.0</v>
      </c>
      <c r="E20" s="6">
        <v>0.0</v>
      </c>
      <c r="F20" s="6">
        <v>0.0</v>
      </c>
      <c r="G20" s="6">
        <v>1.0</v>
      </c>
      <c r="H20" s="6">
        <v>0.0</v>
      </c>
      <c r="I20" s="6">
        <v>0.0</v>
      </c>
      <c r="J20" s="6">
        <v>0.0</v>
      </c>
      <c r="K20" s="6">
        <v>0.0</v>
      </c>
    </row>
    <row r="21">
      <c r="A21" s="5" t="s">
        <v>29</v>
      </c>
      <c r="B21" s="6">
        <v>131.0</v>
      </c>
      <c r="C21" s="6">
        <v>165.0</v>
      </c>
      <c r="D21" s="6">
        <v>218.0</v>
      </c>
      <c r="E21" s="6">
        <v>201.0</v>
      </c>
      <c r="F21" s="6">
        <v>170.0</v>
      </c>
      <c r="G21" s="6">
        <v>684.0</v>
      </c>
      <c r="H21" s="6">
        <v>241.0</v>
      </c>
      <c r="I21" s="6">
        <v>192.0</v>
      </c>
      <c r="J21" s="6">
        <v>245.0</v>
      </c>
      <c r="K21" s="6">
        <v>282.0</v>
      </c>
    </row>
    <row r="22">
      <c r="A22" s="5" t="s">
        <v>30</v>
      </c>
      <c r="B22" s="6">
        <v>0.0</v>
      </c>
      <c r="C22" s="6">
        <v>0.0</v>
      </c>
      <c r="D22" s="6">
        <v>0.0</v>
      </c>
      <c r="E22" s="6">
        <v>0.0</v>
      </c>
      <c r="F22" s="6">
        <v>0.0</v>
      </c>
      <c r="G22" s="6">
        <v>2.0</v>
      </c>
      <c r="H22" s="6">
        <v>1.0</v>
      </c>
      <c r="I22" s="6">
        <v>1.0</v>
      </c>
      <c r="J22" s="6">
        <v>0.0</v>
      </c>
      <c r="K22" s="6">
        <v>0.0</v>
      </c>
    </row>
    <row r="23">
      <c r="A23" s="5" t="s">
        <v>31</v>
      </c>
      <c r="B23" s="6">
        <v>0.0</v>
      </c>
      <c r="C23" s="6">
        <v>0.0</v>
      </c>
      <c r="D23" s="6">
        <v>0.0</v>
      </c>
      <c r="E23" s="6">
        <v>0.0</v>
      </c>
      <c r="F23" s="6">
        <v>0.0</v>
      </c>
      <c r="G23" s="6">
        <v>0.0</v>
      </c>
      <c r="H23" s="6">
        <v>0.0</v>
      </c>
      <c r="I23" s="6">
        <v>0.0</v>
      </c>
      <c r="J23" s="6">
        <v>0.0</v>
      </c>
      <c r="K23" s="6">
        <v>0.0</v>
      </c>
    </row>
    <row r="24">
      <c r="A24" s="5" t="s">
        <v>32</v>
      </c>
      <c r="B24" s="6">
        <v>337.0</v>
      </c>
      <c r="C24" s="6">
        <v>322.0</v>
      </c>
      <c r="D24" s="6">
        <v>497.0</v>
      </c>
      <c r="E24" s="6">
        <v>421.0</v>
      </c>
      <c r="F24" s="6">
        <v>376.0</v>
      </c>
      <c r="G24" s="6">
        <v>1832.0</v>
      </c>
      <c r="H24" s="6">
        <v>975.0</v>
      </c>
      <c r="I24" s="6">
        <v>1189.0</v>
      </c>
      <c r="J24" s="6">
        <v>1170.0</v>
      </c>
      <c r="K24" s="6">
        <v>1171.0</v>
      </c>
    </row>
    <row r="25">
      <c r="A25" s="5" t="s">
        <v>33</v>
      </c>
      <c r="B25" s="6">
        <v>20.0</v>
      </c>
      <c r="C25" s="6">
        <v>19.0</v>
      </c>
      <c r="D25" s="6">
        <v>23.0</v>
      </c>
      <c r="E25" s="6">
        <v>24.0</v>
      </c>
      <c r="F25" s="6">
        <v>22.0</v>
      </c>
      <c r="G25" s="6">
        <v>192.0</v>
      </c>
      <c r="H25" s="6">
        <v>140.0</v>
      </c>
      <c r="I25" s="6">
        <v>101.0</v>
      </c>
      <c r="J25" s="6">
        <v>125.0</v>
      </c>
      <c r="K25" s="6">
        <v>136.0</v>
      </c>
    </row>
    <row r="26">
      <c r="A26" s="5" t="s">
        <v>34</v>
      </c>
      <c r="B26" s="6">
        <v>335.0</v>
      </c>
      <c r="C26" s="6">
        <v>409.0</v>
      </c>
      <c r="D26" s="6">
        <v>523.0</v>
      </c>
      <c r="E26" s="6">
        <v>439.0</v>
      </c>
      <c r="F26" s="6">
        <v>479.0</v>
      </c>
      <c r="G26" s="6">
        <v>6950.0</v>
      </c>
      <c r="H26" s="6">
        <v>3512.0</v>
      </c>
      <c r="I26" s="6">
        <v>3173.0</v>
      </c>
      <c r="J26" s="6">
        <v>3002.0</v>
      </c>
      <c r="K26" s="6">
        <v>3157.0</v>
      </c>
    </row>
    <row r="27">
      <c r="A27" s="5" t="s">
        <v>35</v>
      </c>
      <c r="B27" s="6">
        <v>116.0</v>
      </c>
      <c r="C27" s="6">
        <v>174.0</v>
      </c>
      <c r="D27" s="6">
        <v>216.0</v>
      </c>
      <c r="E27" s="6">
        <v>174.0</v>
      </c>
      <c r="F27" s="6">
        <v>194.0</v>
      </c>
      <c r="G27" s="6">
        <v>1842.0</v>
      </c>
      <c r="H27" s="6">
        <v>949.0</v>
      </c>
      <c r="I27" s="6">
        <v>533.0</v>
      </c>
      <c r="J27" s="6">
        <v>500.0</v>
      </c>
      <c r="K27" s="6">
        <v>716.0</v>
      </c>
    </row>
    <row r="28">
      <c r="A28" s="5" t="s">
        <v>36</v>
      </c>
      <c r="B28" s="6">
        <v>26.0</v>
      </c>
      <c r="C28" s="6">
        <v>25.0</v>
      </c>
      <c r="D28" s="6">
        <v>40.0</v>
      </c>
      <c r="E28" s="6">
        <v>43.0</v>
      </c>
      <c r="F28" s="6">
        <v>61.0</v>
      </c>
      <c r="G28" s="6">
        <v>568.0</v>
      </c>
      <c r="H28" s="6">
        <v>219.0</v>
      </c>
      <c r="I28" s="6">
        <v>161.0</v>
      </c>
      <c r="J28" s="6">
        <v>115.0</v>
      </c>
      <c r="K28" s="6">
        <v>174.0</v>
      </c>
    </row>
    <row r="29">
      <c r="A29" s="5" t="s">
        <v>37</v>
      </c>
      <c r="B29" s="6">
        <v>21.0</v>
      </c>
      <c r="C29" s="6">
        <v>44.0</v>
      </c>
      <c r="D29" s="6">
        <v>56.0</v>
      </c>
      <c r="E29" s="6">
        <v>58.0</v>
      </c>
      <c r="F29" s="6">
        <v>47.0</v>
      </c>
      <c r="G29" s="6">
        <v>423.0</v>
      </c>
      <c r="H29" s="6">
        <v>169.0</v>
      </c>
      <c r="I29" s="6">
        <v>191.0</v>
      </c>
      <c r="J29" s="6">
        <v>94.0</v>
      </c>
      <c r="K29" s="6">
        <v>140.0</v>
      </c>
    </row>
    <row r="30">
      <c r="A30" s="5" t="s">
        <v>38</v>
      </c>
      <c r="B30" s="6">
        <v>682.0</v>
      </c>
      <c r="C30" s="6">
        <v>824.0</v>
      </c>
      <c r="D30" s="6">
        <v>1034.0</v>
      </c>
      <c r="E30" s="6">
        <v>762.0</v>
      </c>
      <c r="F30" s="6">
        <v>783.0</v>
      </c>
      <c r="G30" s="6">
        <v>4502.0</v>
      </c>
      <c r="H30" s="6">
        <v>2496.0</v>
      </c>
      <c r="I30" s="6">
        <v>1812.0</v>
      </c>
      <c r="J30" s="6">
        <v>1661.0</v>
      </c>
      <c r="K30" s="6">
        <v>2100.0</v>
      </c>
    </row>
    <row r="31">
      <c r="A31" s="5" t="s">
        <v>39</v>
      </c>
      <c r="B31" s="6">
        <v>0.0</v>
      </c>
      <c r="C31" s="6">
        <v>0.0</v>
      </c>
      <c r="D31" s="6">
        <v>0.0</v>
      </c>
      <c r="E31" s="6">
        <v>0.0</v>
      </c>
      <c r="F31" s="6">
        <v>0.0</v>
      </c>
      <c r="G31" s="6">
        <v>0.0</v>
      </c>
      <c r="H31" s="6">
        <v>0.0</v>
      </c>
      <c r="I31" s="6">
        <v>0.0</v>
      </c>
      <c r="J31" s="6">
        <v>0.0</v>
      </c>
      <c r="K31" s="6">
        <v>0.0</v>
      </c>
    </row>
    <row r="32">
      <c r="A32" s="5" t="s">
        <v>40</v>
      </c>
      <c r="B32" s="6">
        <v>251.0</v>
      </c>
      <c r="C32" s="6">
        <v>279.0</v>
      </c>
      <c r="D32" s="6">
        <v>377.0</v>
      </c>
      <c r="E32" s="6">
        <v>223.0</v>
      </c>
      <c r="F32" s="6">
        <v>200.0</v>
      </c>
      <c r="G32" s="6">
        <v>1512.0</v>
      </c>
      <c r="H32" s="6">
        <v>1091.0</v>
      </c>
      <c r="I32" s="6">
        <v>774.0</v>
      </c>
      <c r="J32" s="6">
        <v>1067.0</v>
      </c>
      <c r="K32" s="6">
        <v>1121.0</v>
      </c>
    </row>
    <row r="33">
      <c r="A33" s="5" t="s">
        <v>41</v>
      </c>
      <c r="B33" s="6">
        <v>753.0</v>
      </c>
      <c r="C33" s="6">
        <v>919.0</v>
      </c>
      <c r="D33" s="6">
        <v>1464.0</v>
      </c>
      <c r="E33" s="6">
        <v>920.0</v>
      </c>
      <c r="F33" s="6">
        <v>1139.0</v>
      </c>
      <c r="G33" s="6">
        <v>6998.0</v>
      </c>
      <c r="H33" s="6">
        <v>8343.0</v>
      </c>
      <c r="I33" s="6">
        <v>9176.0</v>
      </c>
      <c r="J33" s="6">
        <v>11176.0</v>
      </c>
      <c r="K33" s="6">
        <v>10283.0</v>
      </c>
    </row>
    <row r="34">
      <c r="A34" s="5" t="s">
        <v>42</v>
      </c>
      <c r="B34" s="6">
        <v>1930.0</v>
      </c>
      <c r="C34" s="6">
        <v>2716.0</v>
      </c>
      <c r="D34" s="6">
        <v>3281.0</v>
      </c>
      <c r="E34" s="6">
        <v>3178.0</v>
      </c>
      <c r="F34" s="6">
        <v>3053.0</v>
      </c>
      <c r="G34" s="6">
        <v>23937.0</v>
      </c>
      <c r="H34" s="6">
        <v>18043.0</v>
      </c>
      <c r="I34" s="6">
        <v>14327.0</v>
      </c>
      <c r="J34" s="6">
        <v>8366.0</v>
      </c>
      <c r="K34" s="6">
        <v>11664.0</v>
      </c>
    </row>
    <row r="35">
      <c r="A35" s="5" t="s">
        <v>43</v>
      </c>
      <c r="B35" s="6">
        <v>354.0</v>
      </c>
      <c r="C35" s="6">
        <v>416.0</v>
      </c>
      <c r="D35" s="6">
        <v>427.0</v>
      </c>
      <c r="E35" s="6">
        <v>373.0</v>
      </c>
      <c r="F35" s="6">
        <v>389.0</v>
      </c>
      <c r="G35" s="6">
        <v>2752.0</v>
      </c>
      <c r="H35" s="6">
        <v>1542.0</v>
      </c>
      <c r="I35" s="6">
        <v>1299.0</v>
      </c>
      <c r="J35" s="6">
        <v>1147.0</v>
      </c>
      <c r="K35" s="6">
        <v>1351.0</v>
      </c>
    </row>
    <row r="36">
      <c r="A36" s="5" t="s">
        <v>44</v>
      </c>
      <c r="B36" s="6">
        <v>446.0</v>
      </c>
      <c r="C36" s="6">
        <v>523.0</v>
      </c>
      <c r="D36" s="6">
        <v>663.0</v>
      </c>
      <c r="E36" s="6">
        <v>663.0</v>
      </c>
      <c r="F36" s="6">
        <v>699.0</v>
      </c>
      <c r="G36" s="6">
        <v>21466.0</v>
      </c>
      <c r="H36" s="6">
        <v>9723.0</v>
      </c>
      <c r="I36" s="6">
        <v>7973.0</v>
      </c>
      <c r="J36" s="6">
        <v>6875.0</v>
      </c>
      <c r="K36" s="6">
        <v>8384.0</v>
      </c>
    </row>
    <row r="37">
      <c r="A37" s="5" t="s">
        <v>45</v>
      </c>
      <c r="B37" s="6">
        <v>407.0</v>
      </c>
      <c r="C37" s="6">
        <v>518.0</v>
      </c>
      <c r="D37" s="6">
        <v>635.0</v>
      </c>
      <c r="E37" s="6">
        <v>467.0</v>
      </c>
      <c r="F37" s="6">
        <v>439.0</v>
      </c>
      <c r="G37" s="6">
        <v>3865.0</v>
      </c>
      <c r="H37" s="6">
        <v>4542.0</v>
      </c>
      <c r="I37" s="6">
        <v>3526.0</v>
      </c>
      <c r="J37" s="6">
        <v>4736.0</v>
      </c>
      <c r="K37" s="6">
        <v>4519.0</v>
      </c>
    </row>
    <row r="38">
      <c r="A38" s="5" t="s">
        <v>46</v>
      </c>
      <c r="B38" s="6">
        <v>227.0</v>
      </c>
      <c r="C38" s="6">
        <v>222.0</v>
      </c>
      <c r="D38" s="6">
        <v>247.0</v>
      </c>
      <c r="E38" s="6">
        <v>209.0</v>
      </c>
      <c r="F38" s="6">
        <v>205.0</v>
      </c>
      <c r="G38" s="6">
        <v>913.0</v>
      </c>
      <c r="H38" s="6">
        <v>1370.0</v>
      </c>
      <c r="I38" s="6">
        <v>1882.0</v>
      </c>
      <c r="J38" s="6">
        <v>1606.0</v>
      </c>
      <c r="K38" s="6">
        <v>1471.0</v>
      </c>
    </row>
    <row r="39">
      <c r="A39" s="5" t="s">
        <v>47</v>
      </c>
      <c r="B39" s="6">
        <v>115.0</v>
      </c>
      <c r="C39" s="6">
        <v>154.0</v>
      </c>
      <c r="D39" s="6">
        <v>201.0</v>
      </c>
      <c r="E39" s="6">
        <v>170.0</v>
      </c>
      <c r="F39" s="6">
        <v>167.0</v>
      </c>
      <c r="G39" s="6">
        <v>1847.0</v>
      </c>
      <c r="H39" s="6">
        <v>1532.0</v>
      </c>
      <c r="I39" s="6">
        <v>1361.0</v>
      </c>
      <c r="J39" s="6">
        <v>1061.0</v>
      </c>
      <c r="K39" s="6">
        <v>1208.0</v>
      </c>
    </row>
    <row r="40">
      <c r="A40" s="5" t="s">
        <v>48</v>
      </c>
      <c r="B40" s="6">
        <v>436.0</v>
      </c>
      <c r="C40" s="6">
        <v>454.0</v>
      </c>
      <c r="D40" s="6">
        <v>742.0</v>
      </c>
      <c r="E40" s="6">
        <v>651.0</v>
      </c>
      <c r="F40" s="6">
        <v>605.0</v>
      </c>
      <c r="G40" s="6">
        <v>5369.0</v>
      </c>
      <c r="H40" s="6">
        <v>3287.0</v>
      </c>
      <c r="I40" s="6">
        <v>2964.0</v>
      </c>
      <c r="J40" s="6">
        <v>3154.0</v>
      </c>
      <c r="K40" s="6">
        <v>3432.0</v>
      </c>
    </row>
    <row r="41">
      <c r="A41" s="5" t="s">
        <v>49</v>
      </c>
      <c r="B41" s="6">
        <v>837.0</v>
      </c>
      <c r="C41" s="6">
        <v>1095.0</v>
      </c>
      <c r="D41" s="6">
        <v>1395.0</v>
      </c>
      <c r="E41" s="6">
        <v>1084.0</v>
      </c>
      <c r="F41" s="6">
        <v>1102.0</v>
      </c>
      <c r="G41" s="6">
        <v>15864.0</v>
      </c>
      <c r="H41" s="6">
        <v>9307.0</v>
      </c>
      <c r="I41" s="6">
        <v>5818.0</v>
      </c>
      <c r="J41" s="6">
        <v>6337.0</v>
      </c>
      <c r="K41" s="6">
        <v>7501.0</v>
      </c>
    </row>
    <row r="42">
      <c r="A42" s="5" t="s">
        <v>50</v>
      </c>
      <c r="B42" s="6">
        <v>522.0</v>
      </c>
      <c r="C42" s="6">
        <v>612.0</v>
      </c>
      <c r="D42" s="6">
        <v>870.0</v>
      </c>
      <c r="E42" s="6">
        <v>585.0</v>
      </c>
      <c r="F42" s="6">
        <v>711.0</v>
      </c>
      <c r="G42" s="6">
        <v>3364.0</v>
      </c>
      <c r="H42" s="6">
        <v>1933.0</v>
      </c>
      <c r="I42" s="6">
        <v>1435.0</v>
      </c>
      <c r="J42" s="6">
        <v>1530.0</v>
      </c>
      <c r="K42" s="6">
        <v>1722.0</v>
      </c>
    </row>
    <row r="43">
      <c r="A43" s="5" t="s">
        <v>51</v>
      </c>
      <c r="B43" s="6">
        <v>6.0</v>
      </c>
      <c r="C43" s="6">
        <v>38.0</v>
      </c>
      <c r="D43" s="6">
        <v>34.0</v>
      </c>
      <c r="E43" s="6">
        <v>24.0</v>
      </c>
      <c r="F43" s="6">
        <v>13.0</v>
      </c>
      <c r="G43" s="6">
        <v>182.0</v>
      </c>
      <c r="H43" s="6">
        <v>162.0</v>
      </c>
      <c r="I43" s="6">
        <v>147.0</v>
      </c>
      <c r="J43" s="6">
        <v>114.0</v>
      </c>
      <c r="K43" s="6">
        <v>125.0</v>
      </c>
    </row>
    <row r="44">
      <c r="A44" s="5" t="s">
        <v>52</v>
      </c>
      <c r="B44" s="6">
        <v>1222.0</v>
      </c>
      <c r="C44" s="6">
        <v>1466.0</v>
      </c>
      <c r="D44" s="6">
        <v>1636.0</v>
      </c>
      <c r="E44" s="6">
        <v>1600.0</v>
      </c>
      <c r="F44" s="6">
        <v>918.0</v>
      </c>
      <c r="G44" s="6">
        <v>4526.0</v>
      </c>
      <c r="H44" s="6">
        <v>2030.0</v>
      </c>
      <c r="I44" s="6">
        <v>2360.0</v>
      </c>
      <c r="J44" s="6">
        <v>1731.0</v>
      </c>
      <c r="K44" s="6">
        <v>2184.0</v>
      </c>
    </row>
    <row r="45">
      <c r="A45" s="5" t="s">
        <v>53</v>
      </c>
      <c r="B45" s="6">
        <v>0.0</v>
      </c>
      <c r="C45" s="6">
        <v>0.0</v>
      </c>
      <c r="D45" s="6">
        <v>0.0</v>
      </c>
      <c r="E45" s="6">
        <v>0.0</v>
      </c>
      <c r="F45" s="6">
        <v>0.0</v>
      </c>
      <c r="G45" s="6">
        <v>1.0</v>
      </c>
      <c r="H45" s="6">
        <v>0.0</v>
      </c>
      <c r="I45" s="6">
        <v>0.0</v>
      </c>
      <c r="J45" s="6">
        <v>0.0</v>
      </c>
      <c r="K45" s="6">
        <v>0.0</v>
      </c>
    </row>
    <row r="46">
      <c r="A46" s="5" t="s">
        <v>54</v>
      </c>
      <c r="B46" s="6">
        <v>0.0</v>
      </c>
      <c r="C46" s="6">
        <v>0.0</v>
      </c>
      <c r="D46" s="6">
        <v>0.0</v>
      </c>
      <c r="E46" s="6">
        <v>0.0</v>
      </c>
      <c r="F46" s="6">
        <v>0.0</v>
      </c>
      <c r="G46" s="6">
        <v>0.0</v>
      </c>
      <c r="H46" s="6">
        <v>0.0</v>
      </c>
      <c r="I46" s="6">
        <v>0.0</v>
      </c>
      <c r="J46" s="6">
        <v>0.0</v>
      </c>
      <c r="K46" s="6">
        <v>0.0</v>
      </c>
    </row>
    <row r="47">
      <c r="A47" s="5" t="s">
        <v>55</v>
      </c>
      <c r="B47" s="6">
        <v>11.0</v>
      </c>
      <c r="C47" s="6">
        <v>17.0</v>
      </c>
      <c r="D47" s="6">
        <v>21.0</v>
      </c>
      <c r="E47" s="6">
        <v>22.0</v>
      </c>
      <c r="F47" s="6">
        <v>9.0</v>
      </c>
      <c r="G47" s="6">
        <v>232.0</v>
      </c>
      <c r="H47" s="6">
        <v>216.0</v>
      </c>
      <c r="I47" s="6">
        <v>244.0</v>
      </c>
      <c r="J47" s="6">
        <v>142.0</v>
      </c>
      <c r="K47" s="6">
        <v>164.0</v>
      </c>
    </row>
    <row r="48">
      <c r="A48" s="5" t="s">
        <v>56</v>
      </c>
      <c r="B48" s="6">
        <v>161.0</v>
      </c>
      <c r="C48" s="6">
        <v>194.0</v>
      </c>
      <c r="D48" s="6">
        <v>200.0</v>
      </c>
      <c r="E48" s="6">
        <v>115.0</v>
      </c>
      <c r="F48" s="6">
        <v>99.0</v>
      </c>
      <c r="G48" s="6">
        <v>30.0</v>
      </c>
      <c r="H48" s="6">
        <v>233.0</v>
      </c>
      <c r="I48" s="6">
        <v>149.0</v>
      </c>
      <c r="J48" s="6">
        <v>150.0</v>
      </c>
      <c r="K48" s="6">
        <v>166.0</v>
      </c>
    </row>
    <row r="49">
      <c r="J49" s="7">
        <f t="shared" ref="J49:L49" si="1">SUM(J2:J48)</f>
        <v>90375</v>
      </c>
      <c r="K49" s="7">
        <f t="shared" si="1"/>
        <v>103277</v>
      </c>
      <c r="L49" s="7">
        <f t="shared" si="1"/>
        <v>0</v>
      </c>
    </row>
    <row r="53">
      <c r="J53" s="8">
        <f>(K49-J49)/J49</f>
        <v>0.1427607192</v>
      </c>
    </row>
  </sheetData>
  <autoFilter ref="$A$1:$K$49"/>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0</v>
      </c>
      <c r="B1" s="9" t="s">
        <v>1</v>
      </c>
      <c r="C1" s="9" t="s">
        <v>2</v>
      </c>
      <c r="D1" s="9" t="s">
        <v>3</v>
      </c>
      <c r="E1" s="9" t="s">
        <v>4</v>
      </c>
      <c r="F1" s="9" t="s">
        <v>5</v>
      </c>
      <c r="G1" s="9" t="s">
        <v>6</v>
      </c>
      <c r="H1" s="9" t="s">
        <v>7</v>
      </c>
      <c r="I1" s="9" t="s">
        <v>8</v>
      </c>
      <c r="J1" s="9" t="s">
        <v>9</v>
      </c>
      <c r="K1" s="6">
        <v>2024.0</v>
      </c>
    </row>
    <row r="2">
      <c r="A2" s="5" t="s">
        <v>57</v>
      </c>
      <c r="B2" s="6">
        <v>0.0</v>
      </c>
      <c r="C2" s="6">
        <v>0.0</v>
      </c>
      <c r="D2" s="6">
        <v>0.0</v>
      </c>
      <c r="E2" s="6">
        <v>0.0</v>
      </c>
      <c r="F2" s="6">
        <v>0.0</v>
      </c>
      <c r="G2" s="6">
        <v>0.0</v>
      </c>
      <c r="H2" s="6">
        <v>2.0</v>
      </c>
      <c r="I2" s="6">
        <v>2.0</v>
      </c>
      <c r="J2" s="6">
        <v>2.0</v>
      </c>
      <c r="K2" s="6">
        <v>2.0</v>
      </c>
    </row>
    <row r="3">
      <c r="A3" s="5" t="s">
        <v>58</v>
      </c>
      <c r="B3" s="6">
        <v>0.0</v>
      </c>
      <c r="C3" s="6">
        <v>0.0</v>
      </c>
      <c r="D3" s="6">
        <v>0.0</v>
      </c>
      <c r="E3" s="6">
        <v>0.0</v>
      </c>
      <c r="F3" s="6">
        <v>0.0</v>
      </c>
      <c r="G3" s="6">
        <v>0.0</v>
      </c>
      <c r="H3" s="6">
        <v>1.0</v>
      </c>
      <c r="I3" s="6">
        <v>0.0</v>
      </c>
      <c r="J3" s="6">
        <v>0.0</v>
      </c>
      <c r="K3" s="6">
        <v>0.0</v>
      </c>
    </row>
    <row r="4">
      <c r="A4" s="5" t="s">
        <v>59</v>
      </c>
      <c r="B4" s="6">
        <v>0.0</v>
      </c>
      <c r="C4" s="6">
        <v>0.0</v>
      </c>
      <c r="D4" s="6">
        <v>0.0</v>
      </c>
      <c r="E4" s="6">
        <v>0.0</v>
      </c>
      <c r="F4" s="6">
        <v>0.0</v>
      </c>
      <c r="G4" s="6">
        <v>0.0</v>
      </c>
      <c r="H4" s="6">
        <v>1.0</v>
      </c>
      <c r="I4" s="6">
        <v>1.0</v>
      </c>
      <c r="J4" s="6">
        <v>0.0</v>
      </c>
      <c r="K4" s="6">
        <v>0.0</v>
      </c>
    </row>
    <row r="5">
      <c r="A5" s="5" t="s">
        <v>60</v>
      </c>
      <c r="B5" s="6">
        <v>0.0</v>
      </c>
      <c r="C5" s="6">
        <v>0.0</v>
      </c>
      <c r="D5" s="6">
        <v>0.0</v>
      </c>
      <c r="E5" s="6">
        <v>0.0</v>
      </c>
      <c r="F5" s="6">
        <v>0.0</v>
      </c>
      <c r="G5" s="6">
        <v>0.0</v>
      </c>
      <c r="H5" s="6">
        <v>3.0</v>
      </c>
      <c r="I5" s="6">
        <v>4.0</v>
      </c>
      <c r="J5" s="6">
        <v>9.0</v>
      </c>
      <c r="K5" s="6">
        <v>7.0</v>
      </c>
    </row>
    <row r="6">
      <c r="A6" s="5" t="s">
        <v>61</v>
      </c>
      <c r="B6" s="6">
        <v>0.0</v>
      </c>
      <c r="C6" s="6">
        <v>0.0</v>
      </c>
      <c r="D6" s="6">
        <v>0.0</v>
      </c>
      <c r="E6" s="6">
        <v>0.0</v>
      </c>
      <c r="F6" s="6">
        <v>0.0</v>
      </c>
      <c r="G6" s="6">
        <v>0.0</v>
      </c>
      <c r="H6" s="6">
        <v>1.0</v>
      </c>
      <c r="I6" s="6">
        <v>0.0</v>
      </c>
      <c r="J6" s="6">
        <v>0.0</v>
      </c>
      <c r="K6" s="6">
        <v>0.0</v>
      </c>
    </row>
    <row r="7">
      <c r="A7" s="5" t="s">
        <v>62</v>
      </c>
      <c r="B7" s="6">
        <v>0.0</v>
      </c>
      <c r="C7" s="6">
        <v>0.0</v>
      </c>
      <c r="D7" s="6">
        <v>0.0</v>
      </c>
      <c r="E7" s="6">
        <v>0.0</v>
      </c>
      <c r="F7" s="6">
        <v>0.0</v>
      </c>
      <c r="G7" s="6">
        <v>0.0</v>
      </c>
      <c r="H7" s="6">
        <v>1.0</v>
      </c>
      <c r="I7" s="6">
        <v>0.0</v>
      </c>
      <c r="J7" s="6">
        <v>0.0</v>
      </c>
      <c r="K7" s="6">
        <v>0.0</v>
      </c>
    </row>
    <row r="8">
      <c r="A8" s="5" t="s">
        <v>63</v>
      </c>
      <c r="B8" s="6">
        <v>0.0</v>
      </c>
      <c r="C8" s="6">
        <v>0.0</v>
      </c>
      <c r="D8" s="6">
        <v>0.0</v>
      </c>
      <c r="E8" s="6">
        <v>0.0</v>
      </c>
      <c r="F8" s="6">
        <v>0.0</v>
      </c>
      <c r="G8" s="6">
        <v>0.0</v>
      </c>
      <c r="H8" s="6">
        <v>1.0</v>
      </c>
      <c r="I8" s="6">
        <v>0.0</v>
      </c>
      <c r="J8" s="6">
        <v>0.0</v>
      </c>
      <c r="K8" s="6">
        <v>0.0</v>
      </c>
    </row>
    <row r="9">
      <c r="A9" s="5" t="s">
        <v>64</v>
      </c>
      <c r="B9" s="6">
        <v>0.0</v>
      </c>
      <c r="C9" s="6">
        <v>2.0</v>
      </c>
      <c r="D9" s="6">
        <v>0.0</v>
      </c>
      <c r="E9" s="6">
        <v>0.0</v>
      </c>
      <c r="F9" s="6">
        <v>1.0</v>
      </c>
      <c r="G9" s="6">
        <v>3.0</v>
      </c>
      <c r="H9" s="6">
        <v>3.0</v>
      </c>
      <c r="I9" s="6">
        <v>1.0</v>
      </c>
      <c r="J9" s="6">
        <v>0.0</v>
      </c>
      <c r="K9" s="6">
        <v>1.0</v>
      </c>
    </row>
    <row r="10">
      <c r="A10" s="5" t="s">
        <v>65</v>
      </c>
      <c r="B10" s="6">
        <v>0.0</v>
      </c>
      <c r="C10" s="6">
        <v>0.0</v>
      </c>
      <c r="D10" s="6">
        <v>0.0</v>
      </c>
      <c r="E10" s="6">
        <v>0.0</v>
      </c>
      <c r="F10" s="6">
        <v>0.0</v>
      </c>
      <c r="G10" s="6">
        <v>0.0</v>
      </c>
      <c r="H10" s="6">
        <v>0.0</v>
      </c>
      <c r="I10" s="6">
        <v>14.0</v>
      </c>
      <c r="J10" s="6">
        <v>7.0</v>
      </c>
      <c r="K10" s="6">
        <v>4.0</v>
      </c>
    </row>
    <row r="11">
      <c r="A11" s="5" t="s">
        <v>66</v>
      </c>
      <c r="B11" s="6">
        <v>0.0</v>
      </c>
      <c r="C11" s="6">
        <v>0.0</v>
      </c>
      <c r="D11" s="6">
        <v>0.0</v>
      </c>
      <c r="E11" s="6">
        <v>0.0</v>
      </c>
      <c r="F11" s="6">
        <v>0.0</v>
      </c>
      <c r="G11" s="6">
        <v>0.0</v>
      </c>
      <c r="H11" s="6">
        <v>0.0</v>
      </c>
      <c r="I11" s="6">
        <v>1.0</v>
      </c>
      <c r="J11" s="6">
        <v>0.0</v>
      </c>
      <c r="K11" s="6">
        <v>0.0</v>
      </c>
    </row>
    <row r="12">
      <c r="A12" s="5" t="s">
        <v>67</v>
      </c>
      <c r="B12" s="6">
        <v>0.0</v>
      </c>
      <c r="C12" s="6">
        <v>0.0</v>
      </c>
      <c r="D12" s="6">
        <v>0.0</v>
      </c>
      <c r="E12" s="6">
        <v>0.0</v>
      </c>
      <c r="F12" s="6">
        <v>0.0</v>
      </c>
      <c r="G12" s="6">
        <v>0.0</v>
      </c>
      <c r="H12" s="6">
        <v>1.0</v>
      </c>
      <c r="I12" s="6">
        <v>0.0</v>
      </c>
      <c r="J12" s="6">
        <v>0.0</v>
      </c>
      <c r="K12" s="6">
        <v>0.0</v>
      </c>
    </row>
    <row r="13">
      <c r="A13" s="5" t="s">
        <v>68</v>
      </c>
      <c r="B13" s="6">
        <v>1.0</v>
      </c>
      <c r="C13" s="6">
        <v>1.0</v>
      </c>
      <c r="D13" s="6">
        <v>0.0</v>
      </c>
      <c r="E13" s="6">
        <v>0.0</v>
      </c>
      <c r="F13" s="6">
        <v>0.0</v>
      </c>
      <c r="G13" s="6">
        <v>5.0</v>
      </c>
      <c r="H13" s="6">
        <v>146.0</v>
      </c>
      <c r="I13" s="6">
        <v>44.0</v>
      </c>
      <c r="J13" s="6">
        <v>39.0</v>
      </c>
      <c r="K13" s="6">
        <v>65.0</v>
      </c>
    </row>
    <row r="14">
      <c r="A14" s="5" t="s">
        <v>69</v>
      </c>
      <c r="B14" s="6">
        <v>0.0</v>
      </c>
      <c r="C14" s="6">
        <v>2.0</v>
      </c>
      <c r="D14" s="6">
        <v>0.0</v>
      </c>
      <c r="E14" s="6">
        <v>0.0</v>
      </c>
      <c r="F14" s="6">
        <v>1.0</v>
      </c>
      <c r="G14" s="6">
        <v>1.0</v>
      </c>
      <c r="H14" s="6">
        <v>10.0</v>
      </c>
      <c r="I14" s="6">
        <v>15.0</v>
      </c>
      <c r="J14" s="6">
        <v>2.0</v>
      </c>
      <c r="K14" s="6">
        <v>4.0</v>
      </c>
    </row>
    <row r="15">
      <c r="A15" s="5" t="s">
        <v>70</v>
      </c>
      <c r="B15" s="6">
        <v>0.0</v>
      </c>
      <c r="C15" s="6">
        <v>0.0</v>
      </c>
      <c r="D15" s="6">
        <v>0.0</v>
      </c>
      <c r="E15" s="6">
        <v>0.0</v>
      </c>
      <c r="F15" s="6">
        <v>0.0</v>
      </c>
      <c r="G15" s="6">
        <v>0.0</v>
      </c>
      <c r="H15" s="6">
        <v>1.0</v>
      </c>
      <c r="I15" s="6">
        <v>0.0</v>
      </c>
      <c r="J15" s="6">
        <v>0.0</v>
      </c>
      <c r="K15" s="6">
        <v>0.0</v>
      </c>
    </row>
    <row r="16">
      <c r="A16" s="5" t="s">
        <v>71</v>
      </c>
      <c r="B16" s="6">
        <v>0.0</v>
      </c>
      <c r="C16" s="6">
        <v>0.0</v>
      </c>
      <c r="D16" s="6">
        <v>0.0</v>
      </c>
      <c r="E16" s="6">
        <v>0.0</v>
      </c>
      <c r="F16" s="6">
        <v>0.0</v>
      </c>
      <c r="G16" s="6">
        <v>0.0</v>
      </c>
      <c r="H16" s="6">
        <v>2.0</v>
      </c>
      <c r="I16" s="6">
        <v>0.0</v>
      </c>
      <c r="J16" s="6">
        <v>0.0</v>
      </c>
      <c r="K16" s="6">
        <v>0.0</v>
      </c>
    </row>
    <row r="17">
      <c r="A17" s="5" t="s">
        <v>72</v>
      </c>
      <c r="B17" s="6">
        <v>1.0</v>
      </c>
      <c r="C17" s="6">
        <v>1.0</v>
      </c>
      <c r="D17" s="6">
        <v>1.0</v>
      </c>
      <c r="E17" s="6">
        <v>1.0</v>
      </c>
      <c r="F17" s="6">
        <v>1.0</v>
      </c>
      <c r="G17" s="6">
        <v>3.0</v>
      </c>
      <c r="H17" s="6">
        <v>79.0</v>
      </c>
      <c r="I17" s="6">
        <v>76.0</v>
      </c>
      <c r="J17" s="6">
        <v>56.0</v>
      </c>
      <c r="K17" s="6">
        <v>57.0</v>
      </c>
    </row>
    <row r="18">
      <c r="A18" s="5" t="s">
        <v>73</v>
      </c>
      <c r="B18" s="6">
        <v>0.0</v>
      </c>
      <c r="C18" s="6">
        <v>0.0</v>
      </c>
      <c r="D18" s="6">
        <v>0.0</v>
      </c>
      <c r="E18" s="6">
        <v>0.0</v>
      </c>
      <c r="F18" s="6">
        <v>0.0</v>
      </c>
      <c r="G18" s="6">
        <v>0.0</v>
      </c>
      <c r="H18" s="6">
        <v>1.0</v>
      </c>
      <c r="I18" s="6">
        <v>0.0</v>
      </c>
      <c r="J18" s="6">
        <v>1.0</v>
      </c>
      <c r="K18" s="6">
        <v>1.0</v>
      </c>
    </row>
    <row r="19">
      <c r="A19" s="5" t="s">
        <v>74</v>
      </c>
      <c r="B19" s="6">
        <v>0.0</v>
      </c>
      <c r="C19" s="6">
        <v>0.0</v>
      </c>
      <c r="D19" s="6">
        <v>0.0</v>
      </c>
      <c r="E19" s="6">
        <v>0.0</v>
      </c>
      <c r="F19" s="6">
        <v>0.0</v>
      </c>
      <c r="G19" s="6">
        <v>0.0</v>
      </c>
      <c r="H19" s="6">
        <v>1.0</v>
      </c>
      <c r="I19" s="6">
        <v>0.0</v>
      </c>
      <c r="J19" s="6">
        <v>0.0</v>
      </c>
      <c r="K19" s="6">
        <v>0.0</v>
      </c>
    </row>
    <row r="20">
      <c r="A20" s="5" t="s">
        <v>75</v>
      </c>
      <c r="B20" s="6">
        <v>0.0</v>
      </c>
      <c r="C20" s="6">
        <v>0.0</v>
      </c>
      <c r="D20" s="6">
        <v>0.0</v>
      </c>
      <c r="E20" s="6">
        <v>0.0</v>
      </c>
      <c r="F20" s="6">
        <v>0.0</v>
      </c>
      <c r="G20" s="6">
        <v>0.0</v>
      </c>
      <c r="H20" s="6">
        <v>3.0</v>
      </c>
      <c r="I20" s="6">
        <v>0.0</v>
      </c>
      <c r="J20" s="6">
        <v>0.0</v>
      </c>
      <c r="K20" s="6">
        <v>1.0</v>
      </c>
    </row>
    <row r="21">
      <c r="A21" s="5" t="s">
        <v>76</v>
      </c>
      <c r="B21" s="6">
        <v>0.0</v>
      </c>
      <c r="C21" s="6">
        <v>0.0</v>
      </c>
      <c r="D21" s="6">
        <v>0.0</v>
      </c>
      <c r="E21" s="6">
        <v>0.0</v>
      </c>
      <c r="F21" s="6">
        <v>0.0</v>
      </c>
      <c r="G21" s="6">
        <v>0.0</v>
      </c>
      <c r="H21" s="6">
        <v>1.0</v>
      </c>
      <c r="I21" s="6">
        <v>0.0</v>
      </c>
      <c r="J21" s="6">
        <v>0.0</v>
      </c>
      <c r="K21" s="6">
        <v>0.0</v>
      </c>
    </row>
    <row r="22">
      <c r="A22" s="5" t="s">
        <v>77</v>
      </c>
      <c r="B22" s="6">
        <v>1.0</v>
      </c>
      <c r="C22" s="6">
        <v>1.0</v>
      </c>
      <c r="D22" s="6">
        <v>1.0</v>
      </c>
      <c r="E22" s="6">
        <v>2.0</v>
      </c>
      <c r="F22" s="6">
        <v>3.0</v>
      </c>
      <c r="G22" s="6">
        <v>3.0</v>
      </c>
      <c r="H22" s="6">
        <v>353.0</v>
      </c>
      <c r="I22" s="6">
        <v>108.0</v>
      </c>
      <c r="J22" s="6">
        <v>250.0</v>
      </c>
      <c r="K22" s="6">
        <v>252.0</v>
      </c>
    </row>
    <row r="23">
      <c r="A23" s="5" t="s">
        <v>78</v>
      </c>
      <c r="B23" s="6">
        <v>0.0</v>
      </c>
      <c r="C23" s="6">
        <v>0.0</v>
      </c>
      <c r="D23" s="6">
        <v>0.0</v>
      </c>
      <c r="E23" s="6">
        <v>0.0</v>
      </c>
      <c r="F23" s="6">
        <v>0.0</v>
      </c>
      <c r="G23" s="6">
        <v>0.0</v>
      </c>
      <c r="H23" s="6">
        <v>3.0</v>
      </c>
      <c r="I23" s="6">
        <v>1.0</v>
      </c>
      <c r="J23" s="6">
        <v>0.0</v>
      </c>
      <c r="K23" s="6">
        <v>1.0</v>
      </c>
    </row>
    <row r="24">
      <c r="A24" s="5" t="s">
        <v>79</v>
      </c>
      <c r="B24" s="6">
        <v>0.0</v>
      </c>
      <c r="C24" s="6">
        <v>0.0</v>
      </c>
      <c r="D24" s="6">
        <v>0.0</v>
      </c>
      <c r="E24" s="6">
        <v>0.0</v>
      </c>
      <c r="F24" s="6">
        <v>0.0</v>
      </c>
      <c r="G24" s="6">
        <v>0.0</v>
      </c>
      <c r="H24" s="6">
        <v>1.0</v>
      </c>
      <c r="I24" s="6">
        <v>0.0</v>
      </c>
      <c r="J24" s="6">
        <v>0.0</v>
      </c>
      <c r="K24" s="6">
        <v>0.0</v>
      </c>
    </row>
    <row r="25">
      <c r="A25" s="5" t="s">
        <v>80</v>
      </c>
      <c r="B25" s="6">
        <v>6.0</v>
      </c>
      <c r="C25" s="6">
        <v>10.0</v>
      </c>
      <c r="D25" s="6">
        <v>8.0</v>
      </c>
      <c r="E25" s="6">
        <v>19.0</v>
      </c>
      <c r="F25" s="6">
        <v>24.0</v>
      </c>
      <c r="G25" s="6">
        <v>55.0</v>
      </c>
      <c r="H25" s="6">
        <v>727.0</v>
      </c>
      <c r="I25" s="6">
        <v>512.0</v>
      </c>
      <c r="J25" s="6">
        <v>795.0</v>
      </c>
      <c r="K25" s="6">
        <v>687.0</v>
      </c>
    </row>
    <row r="26">
      <c r="A26" s="5" t="s">
        <v>81</v>
      </c>
      <c r="B26" s="6">
        <v>6.0</v>
      </c>
      <c r="C26" s="6">
        <v>9.0</v>
      </c>
      <c r="D26" s="6">
        <v>14.0</v>
      </c>
      <c r="E26" s="6">
        <v>10.0</v>
      </c>
      <c r="F26" s="6">
        <v>10.0</v>
      </c>
      <c r="G26" s="6">
        <v>39.0</v>
      </c>
      <c r="H26" s="6">
        <v>178.0</v>
      </c>
      <c r="I26" s="6">
        <v>137.0</v>
      </c>
      <c r="J26" s="6">
        <v>171.0</v>
      </c>
      <c r="K26" s="6">
        <v>162.0</v>
      </c>
    </row>
    <row r="27">
      <c r="A27" s="5" t="s">
        <v>82</v>
      </c>
      <c r="B27" s="6">
        <v>0.0</v>
      </c>
      <c r="C27" s="6">
        <v>0.0</v>
      </c>
      <c r="D27" s="6">
        <v>0.0</v>
      </c>
      <c r="E27" s="6">
        <v>0.0</v>
      </c>
      <c r="F27" s="6">
        <v>0.0</v>
      </c>
      <c r="G27" s="6">
        <v>0.0</v>
      </c>
      <c r="H27" s="6">
        <v>1.0</v>
      </c>
      <c r="I27" s="6">
        <v>6.0</v>
      </c>
      <c r="J27" s="6">
        <v>2.0</v>
      </c>
      <c r="K27" s="6">
        <v>2.0</v>
      </c>
    </row>
    <row r="28">
      <c r="A28" s="5" t="s">
        <v>83</v>
      </c>
      <c r="B28" s="6">
        <v>0.0</v>
      </c>
      <c r="C28" s="6">
        <v>1.0</v>
      </c>
      <c r="D28" s="6">
        <v>0.0</v>
      </c>
      <c r="E28" s="6">
        <v>0.0</v>
      </c>
      <c r="F28" s="6">
        <v>0.0</v>
      </c>
      <c r="G28" s="6">
        <v>2.0</v>
      </c>
      <c r="H28" s="6">
        <v>59.0</v>
      </c>
      <c r="I28" s="6">
        <v>35.0</v>
      </c>
      <c r="J28" s="6">
        <v>3.0</v>
      </c>
      <c r="K28" s="6">
        <v>19.0</v>
      </c>
    </row>
    <row r="29">
      <c r="A29" s="5" t="s">
        <v>84</v>
      </c>
      <c r="B29" s="6">
        <v>0.0</v>
      </c>
      <c r="C29" s="6">
        <v>0.0</v>
      </c>
      <c r="D29" s="6">
        <v>0.0</v>
      </c>
      <c r="E29" s="6">
        <v>0.0</v>
      </c>
      <c r="F29" s="6">
        <v>0.0</v>
      </c>
      <c r="G29" s="6">
        <v>0.0</v>
      </c>
      <c r="H29" s="6">
        <v>1.0</v>
      </c>
      <c r="I29" s="6">
        <v>0.0</v>
      </c>
      <c r="J29" s="6">
        <v>0.0</v>
      </c>
      <c r="K29" s="6">
        <v>0.0</v>
      </c>
    </row>
    <row r="30">
      <c r="A30" s="5" t="s">
        <v>85</v>
      </c>
      <c r="B30" s="6">
        <v>0.0</v>
      </c>
      <c r="C30" s="6">
        <v>0.0</v>
      </c>
      <c r="D30" s="6">
        <v>0.0</v>
      </c>
      <c r="E30" s="6">
        <v>0.0</v>
      </c>
      <c r="F30" s="6">
        <v>0.0</v>
      </c>
      <c r="G30" s="6">
        <v>0.0</v>
      </c>
      <c r="H30" s="6">
        <v>0.0</v>
      </c>
      <c r="I30" s="6">
        <v>1.0</v>
      </c>
      <c r="J30" s="6">
        <v>0.0</v>
      </c>
      <c r="K30" s="6">
        <v>0.0</v>
      </c>
    </row>
    <row r="31">
      <c r="A31" s="5" t="s">
        <v>86</v>
      </c>
      <c r="B31" s="6">
        <v>0.0</v>
      </c>
      <c r="C31" s="6">
        <v>0.0</v>
      </c>
      <c r="D31" s="6">
        <v>0.0</v>
      </c>
      <c r="E31" s="6">
        <v>0.0</v>
      </c>
      <c r="F31" s="6">
        <v>0.0</v>
      </c>
      <c r="G31" s="6">
        <v>0.0</v>
      </c>
      <c r="H31" s="6">
        <v>3.0</v>
      </c>
      <c r="I31" s="6">
        <v>0.0</v>
      </c>
      <c r="J31" s="6">
        <v>0.0</v>
      </c>
      <c r="K31" s="6">
        <v>1.0</v>
      </c>
    </row>
    <row r="32">
      <c r="A32" s="5" t="s">
        <v>87</v>
      </c>
      <c r="B32" s="6">
        <v>3.0</v>
      </c>
      <c r="C32" s="6">
        <v>8.0</v>
      </c>
      <c r="D32" s="6">
        <v>13.0</v>
      </c>
      <c r="E32" s="6">
        <v>8.0</v>
      </c>
      <c r="F32" s="6">
        <v>11.0</v>
      </c>
      <c r="G32" s="6">
        <v>0.0</v>
      </c>
      <c r="H32" s="6">
        <v>478.0</v>
      </c>
      <c r="I32" s="6">
        <v>3.0</v>
      </c>
      <c r="J32" s="6">
        <v>7.0</v>
      </c>
      <c r="K32" s="6">
        <v>110.0</v>
      </c>
    </row>
    <row r="33">
      <c r="A33" s="5" t="s">
        <v>88</v>
      </c>
      <c r="B33" s="6">
        <v>0.0</v>
      </c>
      <c r="C33" s="6">
        <v>0.0</v>
      </c>
      <c r="D33" s="6">
        <v>0.0</v>
      </c>
      <c r="E33" s="6">
        <v>0.0</v>
      </c>
      <c r="F33" s="6">
        <v>0.0</v>
      </c>
      <c r="G33" s="6">
        <v>0.0</v>
      </c>
      <c r="H33" s="6">
        <v>0.0</v>
      </c>
      <c r="I33" s="6">
        <v>1.0</v>
      </c>
      <c r="J33" s="6">
        <v>0.0</v>
      </c>
      <c r="K33" s="6">
        <v>0.0</v>
      </c>
    </row>
    <row r="34">
      <c r="A34" s="5" t="s">
        <v>26</v>
      </c>
      <c r="B34" s="6">
        <v>0.0</v>
      </c>
      <c r="C34" s="6">
        <v>0.0</v>
      </c>
      <c r="D34" s="6">
        <v>0.0</v>
      </c>
      <c r="E34" s="6">
        <v>1.0</v>
      </c>
      <c r="F34" s="6">
        <v>0.0</v>
      </c>
      <c r="G34" s="6">
        <v>4.0</v>
      </c>
      <c r="H34" s="6">
        <v>8.0</v>
      </c>
      <c r="I34" s="6">
        <v>50.0</v>
      </c>
      <c r="J34" s="6">
        <v>108.0</v>
      </c>
      <c r="K34" s="6">
        <v>74.0</v>
      </c>
    </row>
    <row r="35">
      <c r="A35" s="5" t="s">
        <v>89</v>
      </c>
      <c r="B35" s="6">
        <v>0.0</v>
      </c>
      <c r="C35" s="6">
        <v>0.0</v>
      </c>
      <c r="D35" s="6">
        <v>0.0</v>
      </c>
      <c r="E35" s="6">
        <v>0.0</v>
      </c>
      <c r="F35" s="6">
        <v>0.0</v>
      </c>
      <c r="G35" s="6">
        <v>0.0</v>
      </c>
      <c r="H35" s="6">
        <v>0.0</v>
      </c>
      <c r="I35" s="6">
        <v>1.0</v>
      </c>
      <c r="J35" s="6">
        <v>0.0</v>
      </c>
      <c r="K35" s="6">
        <v>0.0</v>
      </c>
    </row>
    <row r="36">
      <c r="A36" s="5" t="s">
        <v>90</v>
      </c>
      <c r="B36" s="6">
        <v>0.0</v>
      </c>
      <c r="C36" s="6">
        <v>0.0</v>
      </c>
      <c r="D36" s="6">
        <v>0.0</v>
      </c>
      <c r="E36" s="6">
        <v>0.0</v>
      </c>
      <c r="F36" s="6">
        <v>0.0</v>
      </c>
      <c r="G36" s="6">
        <v>0.0</v>
      </c>
      <c r="H36" s="6">
        <v>2.0</v>
      </c>
      <c r="I36" s="6">
        <v>1.0</v>
      </c>
      <c r="J36" s="6">
        <v>0.0</v>
      </c>
      <c r="K36" s="6">
        <v>0.0</v>
      </c>
    </row>
    <row r="37">
      <c r="A37" s="5" t="s">
        <v>91</v>
      </c>
      <c r="B37" s="6">
        <v>1.0</v>
      </c>
      <c r="C37" s="6">
        <v>2.0</v>
      </c>
      <c r="D37" s="6">
        <v>1.0</v>
      </c>
      <c r="E37" s="6">
        <v>2.0</v>
      </c>
      <c r="F37" s="6">
        <v>2.0</v>
      </c>
      <c r="G37" s="6">
        <v>0.0</v>
      </c>
      <c r="H37" s="6">
        <v>0.0</v>
      </c>
      <c r="I37" s="6">
        <v>1.0</v>
      </c>
      <c r="J37" s="6">
        <v>0.0</v>
      </c>
      <c r="K37" s="6">
        <v>0.0</v>
      </c>
    </row>
    <row r="38">
      <c r="A38" s="5" t="s">
        <v>92</v>
      </c>
      <c r="B38" s="6">
        <v>0.0</v>
      </c>
      <c r="C38" s="6">
        <v>0.0</v>
      </c>
      <c r="D38" s="6">
        <v>0.0</v>
      </c>
      <c r="E38" s="6">
        <v>0.0</v>
      </c>
      <c r="F38" s="6">
        <v>0.0</v>
      </c>
      <c r="G38" s="6">
        <v>0.0</v>
      </c>
      <c r="H38" s="6">
        <v>2.0</v>
      </c>
      <c r="I38" s="6">
        <v>1.0</v>
      </c>
      <c r="J38" s="6">
        <v>0.0</v>
      </c>
      <c r="K38" s="6">
        <v>1.0</v>
      </c>
    </row>
    <row r="39">
      <c r="A39" s="5" t="s">
        <v>93</v>
      </c>
      <c r="B39" s="6">
        <v>0.0</v>
      </c>
      <c r="C39" s="6">
        <v>0.0</v>
      </c>
      <c r="D39" s="6">
        <v>0.0</v>
      </c>
      <c r="E39" s="6">
        <v>0.0</v>
      </c>
      <c r="F39" s="6">
        <v>0.0</v>
      </c>
      <c r="G39" s="6">
        <v>0.0</v>
      </c>
      <c r="H39" s="6">
        <v>3.0</v>
      </c>
      <c r="I39" s="6">
        <v>0.0</v>
      </c>
      <c r="J39" s="6">
        <v>0.0</v>
      </c>
      <c r="K39" s="6">
        <v>1.0</v>
      </c>
    </row>
    <row r="40">
      <c r="A40" s="5" t="s">
        <v>94</v>
      </c>
      <c r="B40" s="6">
        <v>1.0</v>
      </c>
      <c r="C40" s="6">
        <v>2.0</v>
      </c>
      <c r="D40" s="6">
        <v>2.0</v>
      </c>
      <c r="E40" s="6">
        <v>2.0</v>
      </c>
      <c r="F40" s="6">
        <v>1.0</v>
      </c>
      <c r="G40" s="6">
        <v>2.0</v>
      </c>
      <c r="H40" s="6">
        <v>7.0</v>
      </c>
      <c r="I40" s="6">
        <v>0.0</v>
      </c>
      <c r="J40" s="6">
        <v>0.0</v>
      </c>
      <c r="K40" s="6">
        <v>2.0</v>
      </c>
    </row>
    <row r="41">
      <c r="A41" s="5" t="s">
        <v>95</v>
      </c>
      <c r="B41" s="6">
        <v>10.0</v>
      </c>
      <c r="C41" s="6">
        <v>20.0</v>
      </c>
      <c r="D41" s="6">
        <v>23.0</v>
      </c>
      <c r="E41" s="6">
        <v>26.0</v>
      </c>
      <c r="F41" s="6">
        <v>40.0</v>
      </c>
      <c r="G41" s="6">
        <v>116.0</v>
      </c>
      <c r="H41" s="6">
        <v>1835.0</v>
      </c>
      <c r="I41" s="6">
        <v>832.0</v>
      </c>
      <c r="J41" s="6">
        <v>500.0</v>
      </c>
      <c r="K41" s="6">
        <v>748.0</v>
      </c>
    </row>
    <row r="42">
      <c r="A42" s="5" t="s">
        <v>96</v>
      </c>
      <c r="B42" s="6">
        <v>0.0</v>
      </c>
      <c r="C42" s="6">
        <v>0.0</v>
      </c>
      <c r="D42" s="6">
        <v>0.0</v>
      </c>
      <c r="E42" s="6">
        <v>0.0</v>
      </c>
      <c r="F42" s="6">
        <v>0.0</v>
      </c>
      <c r="G42" s="6">
        <v>0.0</v>
      </c>
      <c r="H42" s="6">
        <v>0.0</v>
      </c>
      <c r="I42" s="6">
        <v>0.0</v>
      </c>
      <c r="J42" s="6">
        <v>20.0</v>
      </c>
      <c r="K42" s="6">
        <v>11.0</v>
      </c>
    </row>
    <row r="43">
      <c r="A43" s="5" t="s">
        <v>97</v>
      </c>
      <c r="B43" s="6">
        <v>0.0</v>
      </c>
      <c r="C43" s="6">
        <v>0.0</v>
      </c>
      <c r="D43" s="6">
        <v>0.0</v>
      </c>
      <c r="E43" s="6">
        <v>0.0</v>
      </c>
      <c r="F43" s="6">
        <v>0.0</v>
      </c>
      <c r="G43" s="6">
        <v>0.0</v>
      </c>
      <c r="H43" s="6">
        <v>4.0</v>
      </c>
      <c r="I43" s="6">
        <v>20.0</v>
      </c>
      <c r="J43" s="6">
        <v>6.0</v>
      </c>
      <c r="K43" s="6">
        <v>5.0</v>
      </c>
    </row>
    <row r="44">
      <c r="A44" s="5" t="s">
        <v>98</v>
      </c>
      <c r="B44" s="6">
        <v>2.0</v>
      </c>
      <c r="C44" s="6">
        <v>1.0</v>
      </c>
      <c r="D44" s="6">
        <v>2.0</v>
      </c>
      <c r="E44" s="6">
        <v>3.0</v>
      </c>
      <c r="F44" s="6">
        <v>1.0</v>
      </c>
      <c r="G44" s="6">
        <v>1.0</v>
      </c>
      <c r="H44" s="6">
        <v>2.0</v>
      </c>
      <c r="I44" s="6">
        <v>1.0</v>
      </c>
      <c r="J44" s="6">
        <v>1.0</v>
      </c>
      <c r="K44" s="6">
        <v>1.0</v>
      </c>
    </row>
    <row r="45">
      <c r="A45" s="5" t="s">
        <v>99</v>
      </c>
      <c r="B45" s="6">
        <v>0.0</v>
      </c>
      <c r="C45" s="6">
        <v>0.0</v>
      </c>
      <c r="D45" s="6">
        <v>0.0</v>
      </c>
      <c r="E45" s="6">
        <v>1.0</v>
      </c>
      <c r="F45" s="6">
        <v>0.0</v>
      </c>
      <c r="G45" s="6">
        <v>0.0</v>
      </c>
      <c r="H45" s="6">
        <v>0.0</v>
      </c>
      <c r="I45" s="6">
        <v>0.0</v>
      </c>
      <c r="J45" s="6">
        <v>0.0</v>
      </c>
      <c r="K45" s="6">
        <v>0.0</v>
      </c>
    </row>
    <row r="46">
      <c r="A46" s="5" t="s">
        <v>100</v>
      </c>
      <c r="B46" s="6">
        <v>0.0</v>
      </c>
      <c r="C46" s="6">
        <v>0.0</v>
      </c>
      <c r="D46" s="6">
        <v>0.0</v>
      </c>
      <c r="E46" s="6">
        <v>0.0</v>
      </c>
      <c r="F46" s="6">
        <v>1.0</v>
      </c>
      <c r="G46" s="6">
        <v>4.0</v>
      </c>
      <c r="H46" s="6">
        <v>5.0</v>
      </c>
      <c r="I46" s="6">
        <v>1.0</v>
      </c>
      <c r="J46" s="6">
        <v>2.0</v>
      </c>
      <c r="K46" s="6">
        <v>3.0</v>
      </c>
    </row>
    <row r="47">
      <c r="A47" s="5" t="s">
        <v>101</v>
      </c>
      <c r="B47" s="6">
        <v>0.0</v>
      </c>
      <c r="C47" s="6">
        <v>0.0</v>
      </c>
      <c r="D47" s="6">
        <v>0.0</v>
      </c>
      <c r="E47" s="6">
        <v>0.0</v>
      </c>
      <c r="F47" s="6">
        <v>0.0</v>
      </c>
      <c r="G47" s="6">
        <v>1.0</v>
      </c>
      <c r="H47" s="6">
        <v>1.0</v>
      </c>
      <c r="I47" s="6">
        <v>2.0</v>
      </c>
      <c r="J47" s="6">
        <v>1.0</v>
      </c>
      <c r="K47" s="6">
        <v>1.0</v>
      </c>
    </row>
    <row r="48">
      <c r="A48" s="5" t="s">
        <v>102</v>
      </c>
      <c r="B48" s="6">
        <v>0.0</v>
      </c>
      <c r="C48" s="6">
        <v>0.0</v>
      </c>
      <c r="D48" s="6">
        <v>0.0</v>
      </c>
      <c r="E48" s="6">
        <v>0.0</v>
      </c>
      <c r="F48" s="6">
        <v>0.0</v>
      </c>
      <c r="G48" s="6">
        <v>0.0</v>
      </c>
      <c r="H48" s="6">
        <v>2.0</v>
      </c>
      <c r="I48" s="6">
        <v>0.0</v>
      </c>
      <c r="J48" s="6">
        <v>1.0</v>
      </c>
      <c r="K48" s="6">
        <v>1.0</v>
      </c>
    </row>
    <row r="49">
      <c r="A49" s="5" t="s">
        <v>103</v>
      </c>
      <c r="B49" s="6">
        <v>0.0</v>
      </c>
      <c r="C49" s="6">
        <v>0.0</v>
      </c>
      <c r="D49" s="6">
        <v>2.0</v>
      </c>
      <c r="E49" s="6">
        <v>1.0</v>
      </c>
      <c r="F49" s="6">
        <v>0.0</v>
      </c>
      <c r="G49" s="6">
        <v>4.0</v>
      </c>
      <c r="H49" s="6">
        <v>2.0</v>
      </c>
      <c r="I49" s="6">
        <v>0.0</v>
      </c>
      <c r="J49" s="6">
        <v>2.0</v>
      </c>
      <c r="K49" s="6">
        <v>2.0</v>
      </c>
    </row>
    <row r="50">
      <c r="A50" s="5" t="s">
        <v>104</v>
      </c>
      <c r="B50" s="6">
        <v>0.0</v>
      </c>
      <c r="C50" s="6">
        <v>0.0</v>
      </c>
      <c r="D50" s="6">
        <v>0.0</v>
      </c>
      <c r="E50" s="6">
        <v>0.0</v>
      </c>
      <c r="F50" s="6">
        <v>0.0</v>
      </c>
      <c r="G50" s="6">
        <v>0.0</v>
      </c>
      <c r="H50" s="6">
        <v>1.0</v>
      </c>
      <c r="I50" s="6">
        <v>0.0</v>
      </c>
      <c r="J50" s="6">
        <v>0.0</v>
      </c>
      <c r="K50" s="6">
        <v>0.0</v>
      </c>
    </row>
    <row r="51">
      <c r="A51" s="5" t="s">
        <v>105</v>
      </c>
      <c r="B51" s="6">
        <v>0.0</v>
      </c>
      <c r="C51" s="6">
        <v>0.0</v>
      </c>
      <c r="D51" s="6">
        <v>0.0</v>
      </c>
      <c r="E51" s="6">
        <v>0.0</v>
      </c>
      <c r="F51" s="6">
        <v>0.0</v>
      </c>
      <c r="G51" s="6">
        <v>0.0</v>
      </c>
      <c r="H51" s="6">
        <v>0.0</v>
      </c>
      <c r="I51" s="6">
        <v>0.0</v>
      </c>
      <c r="J51" s="6">
        <v>1.0</v>
      </c>
      <c r="K51" s="6">
        <v>1.0</v>
      </c>
    </row>
    <row r="52">
      <c r="A52" s="5" t="s">
        <v>106</v>
      </c>
      <c r="B52" s="6">
        <v>0.0</v>
      </c>
      <c r="C52" s="6">
        <v>0.0</v>
      </c>
      <c r="D52" s="6">
        <v>0.0</v>
      </c>
      <c r="E52" s="6">
        <v>0.0</v>
      </c>
      <c r="F52" s="6">
        <v>1.0</v>
      </c>
      <c r="G52" s="6">
        <v>0.0</v>
      </c>
      <c r="H52" s="6">
        <v>0.0</v>
      </c>
      <c r="I52" s="6">
        <v>0.0</v>
      </c>
      <c r="J52" s="6">
        <v>4.0</v>
      </c>
      <c r="K52" s="6">
        <v>3.0</v>
      </c>
    </row>
    <row r="53">
      <c r="A53" s="5" t="s">
        <v>107</v>
      </c>
      <c r="B53" s="6">
        <v>0.0</v>
      </c>
      <c r="C53" s="6">
        <v>0.0</v>
      </c>
      <c r="D53" s="6">
        <v>0.0</v>
      </c>
      <c r="E53" s="6">
        <v>0.0</v>
      </c>
      <c r="F53" s="6">
        <v>0.0</v>
      </c>
      <c r="G53" s="6">
        <v>0.0</v>
      </c>
      <c r="H53" s="6">
        <v>0.0</v>
      </c>
      <c r="I53" s="6">
        <v>1.0</v>
      </c>
      <c r="J53" s="6">
        <v>0.0</v>
      </c>
      <c r="K53" s="6">
        <v>0.0</v>
      </c>
    </row>
    <row r="54">
      <c r="A54" s="5" t="s">
        <v>108</v>
      </c>
      <c r="B54" s="6">
        <v>0.0</v>
      </c>
      <c r="C54" s="6">
        <v>0.0</v>
      </c>
      <c r="D54" s="6">
        <v>0.0</v>
      </c>
      <c r="E54" s="6">
        <v>0.0</v>
      </c>
      <c r="F54" s="6">
        <v>0.0</v>
      </c>
      <c r="G54" s="6">
        <v>0.0</v>
      </c>
      <c r="H54" s="6">
        <v>1.0</v>
      </c>
      <c r="I54" s="6">
        <v>0.0</v>
      </c>
      <c r="J54" s="6">
        <v>0.0</v>
      </c>
      <c r="K54" s="6">
        <v>0.0</v>
      </c>
    </row>
    <row r="55">
      <c r="A55" s="5" t="s">
        <v>109</v>
      </c>
      <c r="B55" s="6">
        <v>0.0</v>
      </c>
      <c r="C55" s="6">
        <v>0.0</v>
      </c>
      <c r="D55" s="6">
        <v>0.0</v>
      </c>
      <c r="E55" s="6">
        <v>0.0</v>
      </c>
      <c r="F55" s="6">
        <v>0.0</v>
      </c>
      <c r="G55" s="6">
        <v>0.0</v>
      </c>
      <c r="H55" s="6">
        <v>1.0</v>
      </c>
      <c r="I55" s="6">
        <v>1.0</v>
      </c>
      <c r="J55" s="6">
        <v>5.0</v>
      </c>
      <c r="K55" s="6">
        <v>4.0</v>
      </c>
    </row>
    <row r="56">
      <c r="A56" s="5" t="s">
        <v>110</v>
      </c>
      <c r="B56" s="6">
        <v>3.0</v>
      </c>
      <c r="C56" s="6">
        <v>4.0</v>
      </c>
      <c r="D56" s="6">
        <v>3.0</v>
      </c>
      <c r="E56" s="6">
        <v>3.0</v>
      </c>
      <c r="F56" s="6">
        <v>4.0</v>
      </c>
      <c r="G56" s="6">
        <v>27.0</v>
      </c>
      <c r="H56" s="6">
        <v>1337.0</v>
      </c>
      <c r="I56" s="6">
        <v>2279.0</v>
      </c>
      <c r="J56" s="6">
        <v>1314.0</v>
      </c>
      <c r="K56" s="6">
        <v>1294.0</v>
      </c>
    </row>
    <row r="57">
      <c r="A57" s="5" t="s">
        <v>111</v>
      </c>
      <c r="B57" s="6">
        <v>0.0</v>
      </c>
      <c r="C57" s="6">
        <v>0.0</v>
      </c>
      <c r="D57" s="6">
        <v>0.0</v>
      </c>
      <c r="E57" s="6">
        <v>0.0</v>
      </c>
      <c r="F57" s="6">
        <v>0.0</v>
      </c>
      <c r="G57" s="6">
        <v>0.0</v>
      </c>
      <c r="H57" s="6">
        <v>0.0</v>
      </c>
      <c r="I57" s="6">
        <v>2.0</v>
      </c>
      <c r="J57" s="6">
        <v>1.0</v>
      </c>
      <c r="K57" s="6">
        <v>1.0</v>
      </c>
    </row>
    <row r="58">
      <c r="A58" s="5" t="s">
        <v>112</v>
      </c>
      <c r="B58" s="6">
        <v>0.0</v>
      </c>
      <c r="C58" s="6">
        <v>0.0</v>
      </c>
      <c r="D58" s="6">
        <v>0.0</v>
      </c>
      <c r="E58" s="6">
        <v>0.0</v>
      </c>
      <c r="F58" s="6">
        <v>0.0</v>
      </c>
      <c r="G58" s="6">
        <v>0.0</v>
      </c>
      <c r="H58" s="6">
        <v>0.0</v>
      </c>
      <c r="I58" s="6">
        <v>0.0</v>
      </c>
      <c r="J58" s="6">
        <v>1.0</v>
      </c>
      <c r="K58" s="6">
        <v>1.0</v>
      </c>
    </row>
    <row r="59">
      <c r="A59" s="5" t="s">
        <v>113</v>
      </c>
      <c r="B59" s="6">
        <v>1.0</v>
      </c>
      <c r="C59" s="6">
        <v>1.0</v>
      </c>
      <c r="D59" s="6">
        <v>1.0</v>
      </c>
      <c r="E59" s="6">
        <v>2.0</v>
      </c>
      <c r="F59" s="6">
        <v>3.0</v>
      </c>
      <c r="G59" s="6">
        <v>16.0</v>
      </c>
      <c r="H59" s="6">
        <v>283.0</v>
      </c>
      <c r="I59" s="6">
        <v>183.0</v>
      </c>
      <c r="J59" s="6">
        <v>161.0</v>
      </c>
      <c r="K59" s="6">
        <v>183.0</v>
      </c>
    </row>
    <row r="60">
      <c r="A60" s="5" t="s">
        <v>114</v>
      </c>
      <c r="B60" s="6">
        <v>0.0</v>
      </c>
      <c r="C60" s="6">
        <v>0.0</v>
      </c>
      <c r="D60" s="6">
        <v>0.0</v>
      </c>
      <c r="E60" s="6">
        <v>0.0</v>
      </c>
      <c r="F60" s="6">
        <v>0.0</v>
      </c>
      <c r="G60" s="6">
        <v>0.0</v>
      </c>
      <c r="H60" s="6">
        <v>1.0</v>
      </c>
      <c r="I60" s="6">
        <v>0.0</v>
      </c>
      <c r="J60" s="6">
        <v>0.0</v>
      </c>
      <c r="K60" s="6">
        <v>0.0</v>
      </c>
    </row>
    <row r="61">
      <c r="A61" s="5" t="s">
        <v>115</v>
      </c>
      <c r="B61" s="6">
        <v>1.0</v>
      </c>
      <c r="C61" s="6">
        <v>0.0</v>
      </c>
      <c r="D61" s="6">
        <v>0.0</v>
      </c>
      <c r="E61" s="6">
        <v>0.0</v>
      </c>
      <c r="F61" s="6">
        <v>0.0</v>
      </c>
      <c r="G61" s="6">
        <v>2.0</v>
      </c>
      <c r="H61" s="6">
        <v>8.0</v>
      </c>
      <c r="I61" s="6">
        <v>24.0</v>
      </c>
      <c r="J61" s="6">
        <v>1.0</v>
      </c>
      <c r="K61" s="6">
        <v>3.0</v>
      </c>
    </row>
    <row r="62">
      <c r="A62" s="5" t="s">
        <v>116</v>
      </c>
      <c r="B62" s="6">
        <v>0.0</v>
      </c>
      <c r="C62" s="6">
        <v>1.0</v>
      </c>
      <c r="D62" s="6">
        <v>1.0</v>
      </c>
      <c r="E62" s="6">
        <v>0.0</v>
      </c>
      <c r="F62" s="6">
        <v>2.0</v>
      </c>
      <c r="G62" s="6">
        <v>1.0</v>
      </c>
      <c r="H62" s="6">
        <v>2.0</v>
      </c>
      <c r="I62" s="6">
        <v>1.0</v>
      </c>
      <c r="J62" s="6">
        <v>2.0</v>
      </c>
      <c r="K62" s="6">
        <v>2.0</v>
      </c>
    </row>
    <row r="63">
      <c r="A63" s="5" t="s">
        <v>117</v>
      </c>
      <c r="B63" s="6">
        <v>0.0</v>
      </c>
      <c r="C63" s="6">
        <v>0.0</v>
      </c>
      <c r="D63" s="6">
        <v>0.0</v>
      </c>
      <c r="E63" s="6">
        <v>0.0</v>
      </c>
      <c r="F63" s="6">
        <v>0.0</v>
      </c>
      <c r="G63" s="6">
        <v>0.0</v>
      </c>
      <c r="H63" s="6">
        <v>0.0</v>
      </c>
      <c r="I63" s="6">
        <v>0.0</v>
      </c>
      <c r="J63" s="6">
        <v>1.0</v>
      </c>
      <c r="K63" s="6">
        <v>1.0</v>
      </c>
    </row>
    <row r="64">
      <c r="A64" s="5" t="s">
        <v>118</v>
      </c>
      <c r="B64" s="6">
        <v>0.0</v>
      </c>
      <c r="C64" s="6">
        <v>0.0</v>
      </c>
      <c r="D64" s="6">
        <v>0.0</v>
      </c>
      <c r="E64" s="6">
        <v>0.0</v>
      </c>
      <c r="F64" s="6">
        <v>1.0</v>
      </c>
      <c r="G64" s="6">
        <v>3.0</v>
      </c>
      <c r="H64" s="6">
        <v>38.0</v>
      </c>
      <c r="I64" s="6">
        <v>6.0</v>
      </c>
      <c r="J64" s="6">
        <v>39.0</v>
      </c>
      <c r="K64" s="6">
        <v>37.0</v>
      </c>
    </row>
    <row r="65">
      <c r="A65" s="5" t="s">
        <v>119</v>
      </c>
      <c r="B65" s="6">
        <v>0.0</v>
      </c>
      <c r="C65" s="6">
        <v>1.0</v>
      </c>
      <c r="D65" s="6">
        <v>0.0</v>
      </c>
      <c r="E65" s="6">
        <v>0.0</v>
      </c>
      <c r="F65" s="6">
        <v>0.0</v>
      </c>
      <c r="G65" s="6">
        <v>0.0</v>
      </c>
      <c r="H65" s="6">
        <v>3.0</v>
      </c>
      <c r="I65" s="6">
        <v>1.0</v>
      </c>
      <c r="J65" s="6">
        <v>0.0</v>
      </c>
      <c r="K65" s="6">
        <v>1.0</v>
      </c>
    </row>
    <row r="66">
      <c r="A66" s="5" t="s">
        <v>120</v>
      </c>
      <c r="B66" s="6">
        <v>0.0</v>
      </c>
      <c r="C66" s="6">
        <v>0.0</v>
      </c>
      <c r="D66" s="6">
        <v>0.0</v>
      </c>
      <c r="E66" s="6">
        <v>0.0</v>
      </c>
      <c r="F66" s="6">
        <v>0.0</v>
      </c>
      <c r="G66" s="6">
        <v>0.0</v>
      </c>
      <c r="H66" s="6">
        <v>1.0</v>
      </c>
      <c r="I66" s="6">
        <v>0.0</v>
      </c>
      <c r="J66" s="6">
        <v>0.0</v>
      </c>
      <c r="K66" s="6">
        <v>0.0</v>
      </c>
    </row>
    <row r="67">
      <c r="A67" s="5" t="s">
        <v>121</v>
      </c>
      <c r="B67" s="6">
        <v>0.0</v>
      </c>
      <c r="C67" s="6">
        <v>0.0</v>
      </c>
      <c r="D67" s="6">
        <v>0.0</v>
      </c>
      <c r="E67" s="6">
        <v>0.0</v>
      </c>
      <c r="F67" s="6">
        <v>0.0</v>
      </c>
      <c r="G67" s="6">
        <v>0.0</v>
      </c>
      <c r="H67" s="6">
        <v>0.0</v>
      </c>
      <c r="I67" s="6">
        <v>1.0</v>
      </c>
      <c r="J67" s="6">
        <v>0.0</v>
      </c>
      <c r="K67" s="6">
        <v>0.0</v>
      </c>
    </row>
    <row r="68">
      <c r="A68" s="5" t="s">
        <v>43</v>
      </c>
      <c r="B68" s="6">
        <v>2.0</v>
      </c>
      <c r="C68" s="6">
        <v>1.0</v>
      </c>
      <c r="D68" s="6">
        <v>3.0</v>
      </c>
      <c r="E68" s="6">
        <v>3.0</v>
      </c>
      <c r="F68" s="6">
        <v>5.0</v>
      </c>
      <c r="G68" s="6">
        <v>3.0</v>
      </c>
      <c r="H68" s="6">
        <v>16.0</v>
      </c>
      <c r="I68" s="6">
        <v>8.0</v>
      </c>
      <c r="J68" s="6">
        <v>34.0</v>
      </c>
      <c r="K68" s="6">
        <v>27.0</v>
      </c>
    </row>
    <row r="69">
      <c r="A69" s="5" t="s">
        <v>122</v>
      </c>
      <c r="B69" s="6">
        <v>23418.0</v>
      </c>
      <c r="C69" s="6">
        <v>30921.0</v>
      </c>
      <c r="D69" s="6">
        <v>38031.0</v>
      </c>
      <c r="E69" s="6">
        <v>31791.0</v>
      </c>
      <c r="F69" s="6">
        <v>33195.0</v>
      </c>
      <c r="G69" s="6">
        <v>181969.0</v>
      </c>
      <c r="H69" s="6">
        <v>111671.0</v>
      </c>
      <c r="I69" s="6">
        <v>91052.0</v>
      </c>
      <c r="J69" s="6">
        <v>85805.0</v>
      </c>
      <c r="K69" s="6">
        <v>99053.0</v>
      </c>
    </row>
    <row r="70">
      <c r="A70" s="5" t="s">
        <v>123</v>
      </c>
      <c r="B70" s="6">
        <v>0.0</v>
      </c>
      <c r="C70" s="6">
        <v>0.0</v>
      </c>
      <c r="D70" s="6">
        <v>0.0</v>
      </c>
      <c r="E70" s="6">
        <v>0.0</v>
      </c>
      <c r="F70" s="6">
        <v>0.0</v>
      </c>
      <c r="G70" s="6">
        <v>0.0</v>
      </c>
      <c r="H70" s="6">
        <v>0.0</v>
      </c>
      <c r="I70" s="6">
        <v>0.0</v>
      </c>
      <c r="J70" s="6">
        <v>3.0</v>
      </c>
      <c r="K70" s="6">
        <v>2.0</v>
      </c>
    </row>
    <row r="71">
      <c r="A71" s="5" t="s">
        <v>124</v>
      </c>
      <c r="B71" s="6">
        <v>0.0</v>
      </c>
      <c r="C71" s="6">
        <v>0.0</v>
      </c>
      <c r="D71" s="6">
        <v>0.0</v>
      </c>
      <c r="E71" s="6">
        <v>0.0</v>
      </c>
      <c r="F71" s="6">
        <v>0.0</v>
      </c>
      <c r="G71" s="6">
        <v>0.0</v>
      </c>
      <c r="H71" s="6">
        <v>0.0</v>
      </c>
      <c r="I71" s="6">
        <v>0.0</v>
      </c>
      <c r="J71" s="6">
        <v>2.0</v>
      </c>
      <c r="K71" s="6">
        <v>2.0</v>
      </c>
    </row>
    <row r="72">
      <c r="A72" s="5" t="s">
        <v>125</v>
      </c>
      <c r="B72" s="6">
        <v>0.0</v>
      </c>
      <c r="C72" s="6">
        <v>0.0</v>
      </c>
      <c r="D72" s="6">
        <v>0.0</v>
      </c>
      <c r="E72" s="6">
        <v>0.0</v>
      </c>
      <c r="F72" s="6">
        <v>0.0</v>
      </c>
      <c r="G72" s="6">
        <v>0.0</v>
      </c>
      <c r="H72" s="6">
        <v>0.0</v>
      </c>
      <c r="I72" s="6">
        <v>1.0</v>
      </c>
      <c r="J72" s="6">
        <v>2.0</v>
      </c>
      <c r="K72" s="6">
        <v>1.0</v>
      </c>
    </row>
    <row r="73">
      <c r="A73" s="5" t="s">
        <v>126</v>
      </c>
      <c r="B73" s="6">
        <v>0.0</v>
      </c>
      <c r="C73" s="6">
        <v>0.0</v>
      </c>
      <c r="D73" s="6">
        <v>0.0</v>
      </c>
      <c r="E73" s="6">
        <v>0.0</v>
      </c>
      <c r="F73" s="6">
        <v>0.0</v>
      </c>
      <c r="G73" s="6">
        <v>0.0</v>
      </c>
      <c r="H73" s="6">
        <v>2.0</v>
      </c>
      <c r="I73" s="6">
        <v>1.0</v>
      </c>
      <c r="J73" s="6">
        <v>1.0</v>
      </c>
      <c r="K73" s="6">
        <v>1.0</v>
      </c>
    </row>
    <row r="74">
      <c r="A74" s="5" t="s">
        <v>127</v>
      </c>
      <c r="B74" s="6">
        <v>0.0</v>
      </c>
      <c r="C74" s="6">
        <v>0.0</v>
      </c>
      <c r="D74" s="6">
        <v>0.0</v>
      </c>
      <c r="E74" s="6">
        <v>0.0</v>
      </c>
      <c r="F74" s="6">
        <v>0.0</v>
      </c>
      <c r="G74" s="6">
        <v>0.0</v>
      </c>
      <c r="H74" s="6">
        <v>1.0</v>
      </c>
      <c r="I74" s="6">
        <v>0.0</v>
      </c>
      <c r="J74" s="6">
        <v>0.0</v>
      </c>
      <c r="K74" s="6">
        <v>0.0</v>
      </c>
    </row>
    <row r="75">
      <c r="A75" s="5" t="s">
        <v>128</v>
      </c>
      <c r="B75" s="6">
        <v>0.0</v>
      </c>
      <c r="C75" s="6">
        <v>0.0</v>
      </c>
      <c r="D75" s="6">
        <v>0.0</v>
      </c>
      <c r="E75" s="6">
        <v>0.0</v>
      </c>
      <c r="F75" s="6">
        <v>0.0</v>
      </c>
      <c r="G75" s="6">
        <v>0.0</v>
      </c>
      <c r="H75" s="6">
        <v>0.0</v>
      </c>
      <c r="I75" s="6">
        <v>0.0</v>
      </c>
      <c r="J75" s="6">
        <v>1.0</v>
      </c>
      <c r="K75" s="6">
        <v>1.0</v>
      </c>
    </row>
    <row r="76">
      <c r="A76" s="5" t="s">
        <v>129</v>
      </c>
      <c r="B76" s="6">
        <v>0.0</v>
      </c>
      <c r="C76" s="6">
        <v>0.0</v>
      </c>
      <c r="D76" s="6">
        <v>0.0</v>
      </c>
      <c r="E76" s="6">
        <v>0.0</v>
      </c>
      <c r="F76" s="6">
        <v>0.0</v>
      </c>
      <c r="G76" s="6">
        <v>0.0</v>
      </c>
      <c r="H76" s="6">
        <v>1.0</v>
      </c>
      <c r="I76" s="6">
        <v>1.0</v>
      </c>
      <c r="J76" s="6">
        <v>1.0</v>
      </c>
      <c r="K76" s="6">
        <v>1.0</v>
      </c>
    </row>
    <row r="77">
      <c r="A77" s="5" t="s">
        <v>130</v>
      </c>
      <c r="B77" s="6">
        <v>0.0</v>
      </c>
      <c r="C77" s="6">
        <v>1.0</v>
      </c>
      <c r="D77" s="6">
        <v>1.0</v>
      </c>
      <c r="E77" s="6">
        <v>1.0</v>
      </c>
      <c r="F77" s="6">
        <v>1.0</v>
      </c>
      <c r="G77" s="6">
        <v>2.0</v>
      </c>
      <c r="H77" s="6">
        <v>3.0</v>
      </c>
      <c r="I77" s="6">
        <v>0.0</v>
      </c>
      <c r="J77" s="6">
        <v>2.0</v>
      </c>
      <c r="K77" s="6">
        <v>2.0</v>
      </c>
    </row>
    <row r="78">
      <c r="A78" s="5" t="s">
        <v>131</v>
      </c>
      <c r="B78" s="6">
        <v>0.0</v>
      </c>
      <c r="C78" s="6">
        <v>1.0</v>
      </c>
      <c r="D78" s="6">
        <v>1.0</v>
      </c>
      <c r="E78" s="6">
        <v>0.0</v>
      </c>
      <c r="F78" s="6">
        <v>2.0</v>
      </c>
      <c r="G78" s="6">
        <v>5.0</v>
      </c>
      <c r="H78" s="6">
        <v>40.0</v>
      </c>
      <c r="I78" s="6">
        <v>58.0</v>
      </c>
      <c r="J78" s="6">
        <v>60.0</v>
      </c>
      <c r="K78" s="6">
        <v>48.0</v>
      </c>
    </row>
    <row r="79">
      <c r="A79" s="5" t="s">
        <v>132</v>
      </c>
      <c r="B79" s="6">
        <v>0.0</v>
      </c>
      <c r="C79" s="6">
        <v>0.0</v>
      </c>
      <c r="D79" s="6">
        <v>0.0</v>
      </c>
      <c r="E79" s="6">
        <v>0.0</v>
      </c>
      <c r="F79" s="6">
        <v>0.0</v>
      </c>
      <c r="G79" s="6">
        <v>0.0</v>
      </c>
      <c r="H79" s="6">
        <v>0.0</v>
      </c>
      <c r="I79" s="6">
        <v>0.0</v>
      </c>
      <c r="J79" s="6">
        <v>1.0</v>
      </c>
      <c r="K79" s="6">
        <v>1.0</v>
      </c>
    </row>
    <row r="80">
      <c r="A80" s="5" t="s">
        <v>133</v>
      </c>
      <c r="B80" s="6">
        <v>1.0</v>
      </c>
      <c r="C80" s="6">
        <v>3.0</v>
      </c>
      <c r="D80" s="6">
        <v>1.0</v>
      </c>
      <c r="E80" s="6">
        <v>1.0</v>
      </c>
      <c r="F80" s="6">
        <v>2.0</v>
      </c>
      <c r="G80" s="6">
        <v>12.0</v>
      </c>
      <c r="H80" s="6">
        <v>162.0</v>
      </c>
      <c r="I80" s="6">
        <v>65.0</v>
      </c>
      <c r="J80" s="6">
        <v>55.0</v>
      </c>
      <c r="K80" s="6">
        <v>69.0</v>
      </c>
    </row>
    <row r="81">
      <c r="A81" s="5" t="s">
        <v>134</v>
      </c>
      <c r="B81" s="6">
        <v>0.0</v>
      </c>
      <c r="C81" s="6">
        <v>0.0</v>
      </c>
      <c r="D81" s="6">
        <v>0.0</v>
      </c>
      <c r="E81" s="6">
        <v>0.0</v>
      </c>
      <c r="F81" s="6">
        <v>0.0</v>
      </c>
      <c r="G81" s="6">
        <v>0.0</v>
      </c>
      <c r="H81" s="6">
        <v>0.0</v>
      </c>
      <c r="I81" s="6">
        <v>0.0</v>
      </c>
      <c r="J81" s="6">
        <v>1.0</v>
      </c>
      <c r="K81" s="6">
        <v>1.0</v>
      </c>
    </row>
    <row r="82">
      <c r="A82" s="5" t="s">
        <v>135</v>
      </c>
      <c r="B82" s="6">
        <v>7.0</v>
      </c>
      <c r="C82" s="6">
        <v>8.0</v>
      </c>
      <c r="D82" s="6">
        <v>10.0</v>
      </c>
      <c r="E82" s="6">
        <v>7.0</v>
      </c>
      <c r="F82" s="6">
        <v>12.0</v>
      </c>
      <c r="G82" s="6">
        <v>87.0</v>
      </c>
      <c r="H82" s="6">
        <v>512.0</v>
      </c>
      <c r="I82" s="6">
        <v>757.0</v>
      </c>
      <c r="J82" s="6">
        <v>693.0</v>
      </c>
      <c r="K82" s="6">
        <v>597.0</v>
      </c>
    </row>
    <row r="83">
      <c r="A83" s="5" t="s">
        <v>136</v>
      </c>
      <c r="B83" s="6">
        <v>0.0</v>
      </c>
      <c r="C83" s="6">
        <v>0.0</v>
      </c>
      <c r="D83" s="6">
        <v>0.0</v>
      </c>
      <c r="E83" s="6">
        <v>0.0</v>
      </c>
      <c r="F83" s="6">
        <v>0.0</v>
      </c>
      <c r="G83" s="6">
        <v>1.0</v>
      </c>
      <c r="H83" s="6">
        <v>1.0</v>
      </c>
      <c r="I83" s="6">
        <v>0.0</v>
      </c>
      <c r="J83" s="6">
        <v>0.0</v>
      </c>
      <c r="K83" s="6">
        <v>0.0</v>
      </c>
    </row>
    <row r="84">
      <c r="A84" s="5" t="s">
        <v>137</v>
      </c>
      <c r="B84" s="6">
        <v>0.0</v>
      </c>
      <c r="C84" s="6">
        <v>0.0</v>
      </c>
      <c r="D84" s="6">
        <v>1.0</v>
      </c>
      <c r="E84" s="6">
        <v>0.0</v>
      </c>
      <c r="F84" s="6">
        <v>0.0</v>
      </c>
      <c r="G84" s="6">
        <v>1.0</v>
      </c>
      <c r="H84" s="6">
        <v>1.0</v>
      </c>
      <c r="I84" s="6">
        <v>1.0</v>
      </c>
      <c r="J84" s="6">
        <v>0.0</v>
      </c>
      <c r="K84" s="6">
        <v>0.0</v>
      </c>
    </row>
    <row r="85">
      <c r="A85" s="5" t="s">
        <v>138</v>
      </c>
      <c r="B85" s="6">
        <v>0.0</v>
      </c>
      <c r="C85" s="6">
        <v>0.0</v>
      </c>
      <c r="D85" s="6">
        <v>0.0</v>
      </c>
      <c r="E85" s="6">
        <v>0.0</v>
      </c>
      <c r="F85" s="6">
        <v>1.0</v>
      </c>
      <c r="G85" s="6">
        <v>1.0</v>
      </c>
      <c r="H85" s="6">
        <v>1.0</v>
      </c>
      <c r="I85" s="6">
        <v>0.0</v>
      </c>
      <c r="J85" s="6">
        <v>0.0</v>
      </c>
      <c r="K85" s="6">
        <v>0.0</v>
      </c>
    </row>
    <row r="86">
      <c r="A86" s="5" t="s">
        <v>139</v>
      </c>
      <c r="B86" s="6">
        <v>0.0</v>
      </c>
      <c r="C86" s="6">
        <v>0.0</v>
      </c>
      <c r="D86" s="6">
        <v>0.0</v>
      </c>
      <c r="E86" s="6">
        <v>0.0</v>
      </c>
      <c r="F86" s="6">
        <v>0.0</v>
      </c>
      <c r="G86" s="6">
        <v>0.0</v>
      </c>
      <c r="H86" s="6">
        <v>4.0</v>
      </c>
      <c r="I86" s="6">
        <v>0.0</v>
      </c>
      <c r="J86" s="6">
        <v>0.0</v>
      </c>
      <c r="K86" s="6">
        <v>1.0</v>
      </c>
    </row>
    <row r="87">
      <c r="A87" s="5" t="s">
        <v>140</v>
      </c>
      <c r="B87" s="6">
        <v>0.0</v>
      </c>
      <c r="C87" s="6">
        <v>0.0</v>
      </c>
      <c r="D87" s="6">
        <v>1.0</v>
      </c>
      <c r="E87" s="6">
        <v>2.0</v>
      </c>
      <c r="F87" s="6">
        <v>2.0</v>
      </c>
      <c r="G87" s="6">
        <v>0.0</v>
      </c>
      <c r="H87" s="6">
        <v>2.0</v>
      </c>
      <c r="I87" s="6">
        <v>0.0</v>
      </c>
      <c r="J87" s="6">
        <v>0.0</v>
      </c>
      <c r="K87" s="6">
        <v>1.0</v>
      </c>
    </row>
    <row r="88">
      <c r="A88" s="5" t="s">
        <v>141</v>
      </c>
      <c r="B88" s="6">
        <v>0.0</v>
      </c>
      <c r="C88" s="6">
        <v>0.0</v>
      </c>
      <c r="D88" s="6">
        <v>0.0</v>
      </c>
      <c r="E88" s="6">
        <v>0.0</v>
      </c>
      <c r="F88" s="6">
        <v>0.0</v>
      </c>
      <c r="G88" s="6">
        <v>0.0</v>
      </c>
      <c r="H88" s="6">
        <v>1.0</v>
      </c>
      <c r="I88" s="6">
        <v>0.0</v>
      </c>
      <c r="J88" s="6">
        <v>2.0</v>
      </c>
      <c r="K88" s="6">
        <v>2.0</v>
      </c>
    </row>
    <row r="89">
      <c r="A89" s="5" t="s">
        <v>142</v>
      </c>
      <c r="B89" s="6">
        <v>0.0</v>
      </c>
      <c r="C89" s="6">
        <v>0.0</v>
      </c>
      <c r="D89" s="6">
        <v>0.0</v>
      </c>
      <c r="E89" s="6">
        <v>0.0</v>
      </c>
      <c r="F89" s="6">
        <v>0.0</v>
      </c>
      <c r="G89" s="6">
        <v>0.0</v>
      </c>
      <c r="H89" s="6">
        <v>0.0</v>
      </c>
      <c r="I89" s="6">
        <v>1.0</v>
      </c>
      <c r="J89" s="6">
        <v>0.0</v>
      </c>
      <c r="K89" s="6">
        <v>0.0</v>
      </c>
    </row>
    <row r="90">
      <c r="A90" s="5" t="s">
        <v>143</v>
      </c>
      <c r="B90" s="6">
        <v>0.0</v>
      </c>
      <c r="C90" s="6">
        <v>1.0</v>
      </c>
      <c r="D90" s="6">
        <v>1.0</v>
      </c>
      <c r="E90" s="6">
        <v>1.0</v>
      </c>
      <c r="F90" s="6">
        <v>1.0</v>
      </c>
      <c r="G90" s="6">
        <v>3.0</v>
      </c>
      <c r="H90" s="6">
        <v>187.0</v>
      </c>
      <c r="I90" s="6">
        <v>131.0</v>
      </c>
      <c r="J90" s="6">
        <v>77.0</v>
      </c>
      <c r="K90" s="6">
        <v>101.0</v>
      </c>
    </row>
    <row r="91">
      <c r="A91" s="5" t="s">
        <v>144</v>
      </c>
      <c r="B91" s="6">
        <v>0.0</v>
      </c>
      <c r="C91" s="6">
        <v>1.0</v>
      </c>
      <c r="D91" s="6">
        <v>2.0</v>
      </c>
      <c r="E91" s="6">
        <v>1.0</v>
      </c>
      <c r="F91" s="6">
        <v>0.0</v>
      </c>
      <c r="G91" s="6">
        <v>1.0</v>
      </c>
      <c r="H91" s="6">
        <v>1.0</v>
      </c>
      <c r="I91" s="6">
        <v>0.0</v>
      </c>
      <c r="J91" s="6">
        <v>1.0</v>
      </c>
      <c r="K91" s="6">
        <v>1.0</v>
      </c>
    </row>
    <row r="92">
      <c r="A92" s="5" t="s">
        <v>145</v>
      </c>
      <c r="B92" s="6">
        <v>5.0</v>
      </c>
      <c r="C92" s="6">
        <v>7.0</v>
      </c>
      <c r="D92" s="6">
        <v>10.0</v>
      </c>
      <c r="E92" s="6">
        <v>11.0</v>
      </c>
      <c r="F92" s="6">
        <v>11.0</v>
      </c>
      <c r="G92" s="6">
        <v>20.0</v>
      </c>
      <c r="H92" s="6">
        <v>50.0</v>
      </c>
      <c r="I92" s="6">
        <v>37.0</v>
      </c>
      <c r="J92" s="6">
        <v>41.0</v>
      </c>
      <c r="K92" s="6">
        <v>42.0</v>
      </c>
    </row>
    <row r="93">
      <c r="A93" s="5" t="s">
        <v>146</v>
      </c>
      <c r="B93" s="6">
        <v>7.0</v>
      </c>
      <c r="C93" s="6">
        <v>7.0</v>
      </c>
      <c r="D93" s="6">
        <v>6.0</v>
      </c>
      <c r="E93" s="6">
        <v>5.0</v>
      </c>
      <c r="F93" s="6">
        <v>8.0</v>
      </c>
      <c r="G93" s="6">
        <v>17.0</v>
      </c>
      <c r="H93" s="6">
        <v>103.0</v>
      </c>
      <c r="I93" s="6">
        <v>49.0</v>
      </c>
      <c r="J93" s="6">
        <v>38.0</v>
      </c>
      <c r="K93" s="6">
        <v>51.0</v>
      </c>
    </row>
    <row r="94">
      <c r="A94" s="5" t="s">
        <v>147</v>
      </c>
      <c r="B94" s="6">
        <v>0.0</v>
      </c>
      <c r="C94" s="6">
        <v>0.0</v>
      </c>
      <c r="D94" s="6">
        <v>0.0</v>
      </c>
      <c r="E94" s="6">
        <v>0.0</v>
      </c>
      <c r="F94" s="6">
        <v>0.0</v>
      </c>
      <c r="G94" s="6">
        <v>0.0</v>
      </c>
      <c r="H94" s="6">
        <v>0.0</v>
      </c>
      <c r="I94" s="6">
        <v>0.0</v>
      </c>
      <c r="J94" s="6">
        <v>1.0</v>
      </c>
      <c r="K94" s="6">
        <v>1.0</v>
      </c>
    </row>
    <row r="95">
      <c r="A95" s="5" t="s">
        <v>148</v>
      </c>
      <c r="B95" s="6">
        <v>2.0</v>
      </c>
      <c r="C95" s="6">
        <v>0.0</v>
      </c>
      <c r="D95" s="6">
        <v>0.0</v>
      </c>
      <c r="E95" s="6">
        <v>3.0</v>
      </c>
      <c r="F95" s="6">
        <v>3.0</v>
      </c>
      <c r="G95" s="6">
        <v>3.0</v>
      </c>
      <c r="H95" s="6">
        <v>3.0</v>
      </c>
      <c r="I95" s="6">
        <v>18.0</v>
      </c>
      <c r="J95" s="6">
        <v>39.0</v>
      </c>
      <c r="K95" s="6">
        <v>27.0</v>
      </c>
    </row>
    <row r="96">
      <c r="K96" s="7">
        <f>SUM(K2:K95)</f>
        <v>103790</v>
      </c>
    </row>
    <row r="98">
      <c r="K98" s="8">
        <f>1-(K96-K69)/K96</f>
        <v>0.9543597649</v>
      </c>
    </row>
  </sheetData>
  <autoFilter ref="$A$1:$K$96"/>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v>1.0</v>
      </c>
      <c r="B1" s="5" t="s">
        <v>149</v>
      </c>
    </row>
    <row r="2">
      <c r="B2" s="5" t="s">
        <v>150</v>
      </c>
    </row>
    <row r="3">
      <c r="B3" s="5" t="s">
        <v>151</v>
      </c>
    </row>
    <row r="4">
      <c r="B4" s="5" t="s">
        <v>152</v>
      </c>
    </row>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c r="G96" s="10"/>
    </row>
    <row r="97"/>
    <row r="98"/>
    <row r="99"/>
    <row r="100"/>
    <row r="101"/>
    <row r="102"/>
    <row r="103"/>
    <row r="104"/>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63">
      <c r="B163" s="7" t="str">
        <f>IFERROR(__xludf.DUMMYFUNCTION("QUERY( ""SELECT A, J, K where A = 1 ORDER BY J LIMIT 10"")"),"SELECT A, J, K where A = 1 ORDER BY J LIMIT 10")</f>
        <v>SELECT A, J, K where A = 1 ORDER BY J LIMIT 10</v>
      </c>
    </row>
    <row r="166">
      <c r="B166" s="7" t="str">
        <f>IFERROR(__xludf.DUMMYFUNCTION("QUERY('Prediction by State'!A1:K48, ""SELECT A, J, K ORDER BY J DESC LIMIT 10"")"),"index")</f>
        <v>index</v>
      </c>
      <c r="C166" s="7" t="str">
        <f>IFERROR(__xludf.DUMMYFUNCTION("""COMPUTED_VALUE"""),"2023")</f>
        <v>2023</v>
      </c>
      <c r="D166" s="7" t="str">
        <f>IFERROR(__xludf.DUMMYFUNCTION("""COMPUTED_VALUE"""),"2024")</f>
        <v>2024</v>
      </c>
    </row>
    <row r="167">
      <c r="B167" s="7" t="str">
        <f>IFERROR(__xludf.DUMMYFUNCTION("""COMPUTED_VALUE"""),"Benue")</f>
        <v>Benue</v>
      </c>
      <c r="C167" s="7">
        <f>IFERROR(__xludf.DUMMYFUNCTION("""COMPUTED_VALUE"""),13494.0)</f>
        <v>13494</v>
      </c>
      <c r="D167" s="7">
        <f>IFERROR(__xludf.DUMMYFUNCTION("""COMPUTED_VALUE"""),16355.0)</f>
        <v>16355</v>
      </c>
    </row>
    <row r="168">
      <c r="B168" s="7" t="str">
        <f>IFERROR(__xludf.DUMMYFUNCTION("""COMPUTED_VALUE"""),"Lagos")</f>
        <v>Lagos</v>
      </c>
      <c r="C168" s="7">
        <f>IFERROR(__xludf.DUMMYFUNCTION("""COMPUTED_VALUE"""),11176.0)</f>
        <v>11176</v>
      </c>
      <c r="D168" s="7">
        <f>IFERROR(__xludf.DUMMYFUNCTION("""COMPUTED_VALUE"""),10283.0)</f>
        <v>10283</v>
      </c>
    </row>
    <row r="169">
      <c r="B169" s="7" t="str">
        <f>IFERROR(__xludf.DUMMYFUNCTION("""COMPUTED_VALUE"""),"Nasarawa")</f>
        <v>Nasarawa</v>
      </c>
      <c r="C169" s="7">
        <f>IFERROR(__xludf.DUMMYFUNCTION("""COMPUTED_VALUE"""),8366.0)</f>
        <v>8366</v>
      </c>
      <c r="D169" s="7">
        <f>IFERROR(__xludf.DUMMYFUNCTION("""COMPUTED_VALUE"""),11664.0)</f>
        <v>11664</v>
      </c>
    </row>
    <row r="170">
      <c r="B170" s="7" t="str">
        <f>IFERROR(__xludf.DUMMYFUNCTION("""COMPUTED_VALUE"""),"Not Based In Nigeria")</f>
        <v>Not Based In Nigeria</v>
      </c>
      <c r="C170" s="7">
        <f>IFERROR(__xludf.DUMMYFUNCTION("""COMPUTED_VALUE"""),6875.0)</f>
        <v>6875</v>
      </c>
      <c r="D170" s="7">
        <f>IFERROR(__xludf.DUMMYFUNCTION("""COMPUTED_VALUE"""),8384.0)</f>
        <v>8384</v>
      </c>
    </row>
    <row r="171">
      <c r="B171" s="7" t="str">
        <f>IFERROR(__xludf.DUMMYFUNCTION("""COMPUTED_VALUE"""),"Plateau")</f>
        <v>Plateau</v>
      </c>
      <c r="C171" s="7">
        <f>IFERROR(__xludf.DUMMYFUNCTION("""COMPUTED_VALUE"""),6337.0)</f>
        <v>6337</v>
      </c>
      <c r="D171" s="7">
        <f>IFERROR(__xludf.DUMMYFUNCTION("""COMPUTED_VALUE"""),7501.0)</f>
        <v>7501</v>
      </c>
    </row>
    <row r="172">
      <c r="B172" s="7" t="str">
        <f>IFERROR(__xludf.DUMMYFUNCTION("""COMPUTED_VALUE"""),"Ogun")</f>
        <v>Ogun</v>
      </c>
      <c r="C172" s="7">
        <f>IFERROR(__xludf.DUMMYFUNCTION("""COMPUTED_VALUE"""),4736.0)</f>
        <v>4736</v>
      </c>
      <c r="D172" s="7">
        <f>IFERROR(__xludf.DUMMYFUNCTION("""COMPUTED_VALUE"""),4519.0)</f>
        <v>4519</v>
      </c>
    </row>
    <row r="173">
      <c r="B173" s="7" t="str">
        <f>IFERROR(__xludf.DUMMYFUNCTION("""COMPUTED_VALUE"""),"FCT(Abuja)")</f>
        <v>FCT(Abuja)</v>
      </c>
      <c r="C173" s="7">
        <f>IFERROR(__xludf.DUMMYFUNCTION("""COMPUTED_VALUE"""),3879.0)</f>
        <v>3879</v>
      </c>
      <c r="D173" s="7">
        <f>IFERROR(__xludf.DUMMYFUNCTION("""COMPUTED_VALUE"""),4227.0)</f>
        <v>4227</v>
      </c>
    </row>
    <row r="174">
      <c r="B174" s="7" t="str">
        <f>IFERROR(__xludf.DUMMYFUNCTION("""COMPUTED_VALUE"""),"Oyo")</f>
        <v>Oyo</v>
      </c>
      <c r="C174" s="7">
        <f>IFERROR(__xludf.DUMMYFUNCTION("""COMPUTED_VALUE"""),3154.0)</f>
        <v>3154</v>
      </c>
      <c r="D174" s="7">
        <f>IFERROR(__xludf.DUMMYFUNCTION("""COMPUTED_VALUE"""),3432.0)</f>
        <v>3432</v>
      </c>
    </row>
    <row r="175">
      <c r="B175" s="7" t="str">
        <f>IFERROR(__xludf.DUMMYFUNCTION("""COMPUTED_VALUE"""),"Kaduna")</f>
        <v>Kaduna</v>
      </c>
      <c r="C175" s="7">
        <f>IFERROR(__xludf.DUMMYFUNCTION("""COMPUTED_VALUE"""),3002.0)</f>
        <v>3002</v>
      </c>
      <c r="D175" s="7">
        <f>IFERROR(__xludf.DUMMYFUNCTION("""COMPUTED_VALUE"""),3157.0)</f>
        <v>3157</v>
      </c>
    </row>
    <row r="176">
      <c r="B176" s="7" t="str">
        <f>IFERROR(__xludf.DUMMYFUNCTION("""COMPUTED_VALUE"""),"Adamawa")</f>
        <v>Adamawa</v>
      </c>
      <c r="C176" s="7">
        <f>IFERROR(__xludf.DUMMYFUNCTION("""COMPUTED_VALUE"""),2901.0)</f>
        <v>2901</v>
      </c>
      <c r="D176" s="7">
        <f>IFERROR(__xludf.DUMMYFUNCTION("""COMPUTED_VALUE"""),4250.0)</f>
        <v>4250</v>
      </c>
    </row>
    <row r="189"/>
    <row r="190"/>
  </sheetData>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1.63"/>
    <col customWidth="1" min="2" max="2" width="14.75"/>
  </cols>
  <sheetData>
    <row r="1">
      <c r="B1" s="11" t="s">
        <v>159</v>
      </c>
      <c r="C1" s="12"/>
      <c r="D1" s="12"/>
      <c r="E1" s="12"/>
      <c r="F1" s="12"/>
      <c r="G1" s="12"/>
      <c r="H1" s="12"/>
      <c r="I1" s="12"/>
      <c r="J1" s="12"/>
      <c r="K1" s="13"/>
    </row>
    <row r="2">
      <c r="B2" s="14"/>
      <c r="C2" s="15"/>
      <c r="D2" s="15"/>
      <c r="E2" s="15"/>
      <c r="F2" s="15"/>
      <c r="G2" s="15"/>
      <c r="H2" s="15"/>
      <c r="I2" s="15"/>
      <c r="J2" s="15"/>
      <c r="K2" s="16"/>
    </row>
    <row r="5">
      <c r="B5" s="17" t="s">
        <v>160</v>
      </c>
      <c r="C5" s="18">
        <f>Draft!C104</f>
        <v>103790</v>
      </c>
      <c r="E5" s="19" t="s">
        <v>161</v>
      </c>
      <c r="F5" s="20"/>
      <c r="G5" s="20"/>
      <c r="H5" s="20"/>
      <c r="I5" s="20"/>
      <c r="J5" s="20"/>
      <c r="K5" s="21"/>
    </row>
    <row r="6">
      <c r="B6" s="22"/>
      <c r="C6" s="22"/>
    </row>
    <row r="7">
      <c r="B7" s="23"/>
      <c r="C7" s="23"/>
    </row>
    <row r="8">
      <c r="B8" s="24"/>
      <c r="C8" s="25"/>
    </row>
    <row r="9">
      <c r="B9" s="24"/>
      <c r="C9" s="25"/>
    </row>
    <row r="10">
      <c r="B10" s="26" t="str">
        <f>Draft!B167</f>
        <v>Benue</v>
      </c>
      <c r="C10" s="27">
        <f>Draft!D167</f>
        <v>16355</v>
      </c>
    </row>
    <row r="11">
      <c r="B11" s="22"/>
      <c r="C11" s="22"/>
    </row>
    <row r="12">
      <c r="B12" s="23"/>
      <c r="C12" s="23"/>
    </row>
    <row r="13">
      <c r="B13" s="24"/>
      <c r="C13" s="25"/>
    </row>
    <row r="14">
      <c r="B14" s="24"/>
      <c r="C14" s="25"/>
    </row>
    <row r="15">
      <c r="B15" s="26" t="str">
        <f>'Prediction by Country'!A69</f>
        <v>Nigeria</v>
      </c>
      <c r="C15" s="28">
        <f>'Prediction by Country'!K69</f>
        <v>99053</v>
      </c>
      <c r="D15" s="4"/>
    </row>
    <row r="16">
      <c r="B16" s="22"/>
      <c r="C16" s="22"/>
    </row>
    <row r="17">
      <c r="B17" s="23"/>
      <c r="C17" s="23"/>
    </row>
    <row r="59">
      <c r="E59" s="29"/>
    </row>
    <row r="60">
      <c r="B60" s="30" t="s">
        <v>162</v>
      </c>
      <c r="C60" s="20"/>
      <c r="D60" s="20"/>
      <c r="E60" s="20"/>
      <c r="F60" s="20"/>
      <c r="G60" s="20"/>
      <c r="H60" s="20"/>
      <c r="I60" s="20"/>
      <c r="J60" s="20"/>
      <c r="K60" s="21"/>
    </row>
    <row r="61">
      <c r="B61" s="31" t="s">
        <v>163</v>
      </c>
      <c r="C61" s="20"/>
      <c r="D61" s="20"/>
      <c r="E61" s="20"/>
      <c r="F61" s="20"/>
      <c r="G61" s="20"/>
      <c r="H61" s="20"/>
      <c r="I61" s="20"/>
      <c r="J61" s="20"/>
      <c r="K61" s="21"/>
    </row>
    <row r="62">
      <c r="B62" s="31" t="s">
        <v>164</v>
      </c>
      <c r="C62" s="20"/>
      <c r="D62" s="20"/>
      <c r="E62" s="20"/>
      <c r="F62" s="20"/>
      <c r="G62" s="20"/>
      <c r="H62" s="20"/>
      <c r="I62" s="20"/>
      <c r="J62" s="20"/>
      <c r="K62" s="21"/>
    </row>
    <row r="63">
      <c r="B63" s="31" t="s">
        <v>165</v>
      </c>
      <c r="C63" s="20"/>
      <c r="D63" s="20"/>
      <c r="E63" s="20"/>
      <c r="F63" s="20"/>
      <c r="G63" s="20"/>
      <c r="H63" s="20"/>
      <c r="I63" s="20"/>
      <c r="J63" s="20"/>
      <c r="K63" s="21"/>
    </row>
    <row r="64">
      <c r="B64" s="31" t="s">
        <v>166</v>
      </c>
      <c r="C64" s="20"/>
      <c r="D64" s="20"/>
      <c r="E64" s="20"/>
      <c r="F64" s="20"/>
      <c r="G64" s="20"/>
      <c r="H64" s="20"/>
      <c r="I64" s="20"/>
      <c r="J64" s="20"/>
      <c r="K64" s="21"/>
    </row>
    <row r="65">
      <c r="B65" s="31" t="s">
        <v>167</v>
      </c>
      <c r="C65" s="20"/>
      <c r="D65" s="20"/>
      <c r="E65" s="20"/>
      <c r="F65" s="20"/>
      <c r="G65" s="20"/>
      <c r="H65" s="20"/>
      <c r="I65" s="20"/>
      <c r="J65" s="20"/>
      <c r="K65" s="21"/>
    </row>
    <row r="70">
      <c r="B70" s="11" t="s">
        <v>168</v>
      </c>
      <c r="C70" s="12"/>
      <c r="D70" s="12"/>
      <c r="E70" s="12"/>
      <c r="F70" s="12"/>
      <c r="G70" s="12"/>
      <c r="H70" s="12"/>
      <c r="I70" s="12"/>
      <c r="J70" s="12"/>
      <c r="K70" s="13"/>
    </row>
    <row r="71">
      <c r="B71" s="14"/>
      <c r="C71" s="15"/>
      <c r="D71" s="15"/>
      <c r="E71" s="15"/>
      <c r="F71" s="15"/>
      <c r="G71" s="15"/>
      <c r="H71" s="15"/>
      <c r="I71" s="15"/>
      <c r="J71" s="15"/>
      <c r="K71" s="16"/>
    </row>
    <row r="100" ht="11.25" customHeight="1"/>
    <row r="111">
      <c r="B111" s="32" t="s">
        <v>162</v>
      </c>
      <c r="C111" s="20"/>
      <c r="D111" s="20"/>
      <c r="E111" s="20"/>
      <c r="F111" s="20"/>
      <c r="G111" s="20"/>
      <c r="H111" s="20"/>
      <c r="I111" s="20"/>
      <c r="J111" s="20"/>
      <c r="K111" s="21"/>
    </row>
    <row r="112">
      <c r="B112" s="31" t="s">
        <v>169</v>
      </c>
      <c r="C112" s="20"/>
      <c r="D112" s="20"/>
      <c r="E112" s="20"/>
      <c r="F112" s="20"/>
      <c r="G112" s="20"/>
      <c r="H112" s="20"/>
      <c r="I112" s="20"/>
      <c r="J112" s="20"/>
      <c r="K112" s="21"/>
    </row>
    <row r="113">
      <c r="B113" s="31" t="s">
        <v>170</v>
      </c>
      <c r="C113" s="20"/>
      <c r="D113" s="20"/>
      <c r="E113" s="20"/>
      <c r="F113" s="20"/>
      <c r="G113" s="20"/>
      <c r="H113" s="20"/>
      <c r="I113" s="20"/>
      <c r="J113" s="20"/>
      <c r="K113" s="21"/>
    </row>
  </sheetData>
  <mergeCells count="18">
    <mergeCell ref="B112:K112"/>
    <mergeCell ref="B113:K113"/>
    <mergeCell ref="B1:K2"/>
    <mergeCell ref="B5:B7"/>
    <mergeCell ref="C5:C7"/>
    <mergeCell ref="E5:K5"/>
    <mergeCell ref="B10:B12"/>
    <mergeCell ref="C10:C12"/>
    <mergeCell ref="B15:B17"/>
    <mergeCell ref="C15:C17"/>
    <mergeCell ref="B60:K60"/>
    <mergeCell ref="B61:K61"/>
    <mergeCell ref="B62:K62"/>
    <mergeCell ref="B63:K63"/>
    <mergeCell ref="B64:K64"/>
    <mergeCell ref="B65:K65"/>
    <mergeCell ref="B70:K71"/>
    <mergeCell ref="B111:K111"/>
  </mergeCells>
  <drawing r:id="rId1"/>
</worksheet>
</file>